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NOL\Finance\Budget\2020\"/>
    </mc:Choice>
  </mc:AlternateContent>
  <xr:revisionPtr revIDLastSave="0" documentId="8_{9E12E568-55F7-485A-B0F7-A97D8371C1FD}" xr6:coauthVersionLast="44" xr6:coauthVersionMax="44" xr10:uidLastSave="{00000000-0000-0000-0000-000000000000}"/>
  <bookViews>
    <workbookView xWindow="-120" yWindow="-120" windowWidth="29040" windowHeight="15840" tabRatio="583" activeTab="4" xr2:uid="{00000000-000D-0000-FFFF-FFFF00000000}"/>
  </bookViews>
  <sheets>
    <sheet name="highlights" sheetId="5" r:id="rId1"/>
    <sheet name="Návrh" sheetId="1" r:id="rId2"/>
    <sheet name="plán výpočtu LP a ZM" sheetId="4" state="hidden" r:id="rId3"/>
    <sheet name="rezervy zisky" sheetId="7" r:id="rId4"/>
    <sheet name="Foks" sheetId="8" r:id="rId5"/>
    <sheet name="v tis." sheetId="3" state="hidden" r:id="rId6"/>
  </sheets>
  <externalReferences>
    <externalReference r:id="rId7"/>
  </externalReferences>
  <definedNames>
    <definedName name="_xlnm._FilterDatabase" localSheetId="1" hidden="1">Návrh!$A$1:$U$837</definedName>
    <definedName name="_xlnm._FilterDatabase" localSheetId="5" hidden="1">'v tis.'!$B$13:$D$840</definedName>
    <definedName name="_xlnm.Print_Titles" localSheetId="1">Návrh!$4:$10</definedName>
    <definedName name="_xlnm.Print_Area" localSheetId="1">Návrh!$A$329:$L$387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9" i="8" l="1"/>
  <c r="E543" i="8"/>
  <c r="E538" i="8"/>
  <c r="E530" i="8"/>
  <c r="E523" i="8"/>
  <c r="E513" i="8"/>
  <c r="E508" i="8"/>
  <c r="E502" i="8"/>
  <c r="E501" i="8"/>
  <c r="E499" i="8"/>
  <c r="E498" i="8"/>
  <c r="E495" i="8"/>
  <c r="E494" i="8"/>
  <c r="E493" i="8"/>
  <c r="E489" i="8"/>
  <c r="E488" i="8"/>
  <c r="E487" i="8"/>
  <c r="E484" i="8"/>
  <c r="E482" i="8"/>
  <c r="E481" i="8"/>
  <c r="E480" i="8"/>
  <c r="E479" i="8"/>
  <c r="E471" i="8"/>
  <c r="E470" i="8"/>
  <c r="E469" i="8"/>
  <c r="E468" i="8"/>
  <c r="E467" i="8"/>
  <c r="E466" i="8"/>
  <c r="E465" i="8"/>
  <c r="E451" i="8"/>
  <c r="E450" i="8"/>
  <c r="E449" i="8"/>
  <c r="E448" i="8"/>
  <c r="E447" i="8"/>
  <c r="E444" i="8"/>
  <c r="E443" i="8"/>
  <c r="E442" i="8"/>
  <c r="E441" i="8"/>
  <c r="E440" i="8"/>
  <c r="E439" i="8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0" i="8"/>
  <c r="E409" i="8"/>
  <c r="E408" i="8"/>
  <c r="E407" i="8"/>
  <c r="E406" i="8"/>
  <c r="E404" i="8"/>
  <c r="E403" i="8"/>
  <c r="E402" i="8"/>
  <c r="E401" i="8"/>
  <c r="E400" i="8"/>
  <c r="E399" i="8"/>
  <c r="E398" i="8"/>
  <c r="E397" i="8"/>
  <c r="E395" i="8"/>
  <c r="E394" i="8"/>
  <c r="E392" i="8"/>
  <c r="E391" i="8"/>
  <c r="E389" i="8"/>
  <c r="E388" i="8"/>
  <c r="E387" i="8"/>
  <c r="E384" i="8"/>
  <c r="E383" i="8"/>
  <c r="E381" i="8"/>
  <c r="E377" i="8"/>
  <c r="E376" i="8"/>
  <c r="E375" i="8"/>
  <c r="E373" i="8"/>
  <c r="E372" i="8"/>
  <c r="E371" i="8"/>
  <c r="E370" i="8"/>
  <c r="E369" i="8"/>
  <c r="E368" i="8"/>
  <c r="E367" i="8"/>
  <c r="E366" i="8"/>
  <c r="E364" i="8"/>
  <c r="E355" i="8"/>
  <c r="E354" i="8"/>
  <c r="E353" i="8"/>
  <c r="E351" i="8"/>
  <c r="E350" i="8"/>
  <c r="E349" i="8"/>
  <c r="E346" i="8"/>
  <c r="E342" i="8"/>
  <c r="E340" i="8"/>
  <c r="E332" i="8"/>
  <c r="E330" i="8"/>
  <c r="E329" i="8"/>
  <c r="E328" i="8"/>
  <c r="E322" i="8"/>
  <c r="E321" i="8"/>
  <c r="E319" i="8"/>
  <c r="E318" i="8"/>
  <c r="E317" i="8"/>
  <c r="E316" i="8"/>
  <c r="E314" i="8"/>
  <c r="E313" i="8"/>
  <c r="E312" i="8"/>
  <c r="E311" i="8"/>
  <c r="E310" i="8"/>
  <c r="E309" i="8"/>
  <c r="E306" i="8"/>
  <c r="E305" i="8"/>
  <c r="E304" i="8"/>
  <c r="E303" i="8"/>
  <c r="E302" i="8"/>
  <c r="E301" i="8"/>
  <c r="E300" i="8"/>
  <c r="E298" i="8"/>
  <c r="E297" i="8"/>
  <c r="E296" i="8"/>
  <c r="E294" i="8"/>
  <c r="E293" i="8"/>
  <c r="E292" i="8"/>
  <c r="E289" i="8"/>
  <c r="E288" i="8"/>
  <c r="E287" i="8"/>
  <c r="E285" i="8"/>
  <c r="E284" i="8"/>
  <c r="E282" i="8"/>
  <c r="E281" i="8"/>
  <c r="E280" i="8"/>
  <c r="E279" i="8"/>
  <c r="E276" i="8"/>
  <c r="E275" i="8"/>
  <c r="E274" i="8"/>
  <c r="E273" i="8"/>
  <c r="E272" i="8"/>
  <c r="E269" i="8"/>
  <c r="E267" i="8"/>
  <c r="E266" i="8"/>
  <c r="E265" i="8"/>
  <c r="E264" i="8"/>
  <c r="E262" i="8"/>
  <c r="E261" i="8"/>
  <c r="E260" i="8"/>
  <c r="E259" i="8"/>
  <c r="E258" i="8"/>
  <c r="E257" i="8"/>
  <c r="E256" i="8"/>
  <c r="E254" i="8"/>
  <c r="E238" i="8"/>
  <c r="E221" i="8"/>
  <c r="E207" i="8"/>
  <c r="E203" i="8"/>
  <c r="E199" i="8"/>
  <c r="E196" i="8"/>
  <c r="E194" i="8"/>
  <c r="E193" i="8"/>
  <c r="E189" i="8"/>
  <c r="E179" i="8"/>
  <c r="E178" i="8"/>
  <c r="E171" i="8"/>
  <c r="E170" i="8"/>
  <c r="E169" i="8"/>
  <c r="E168" i="8"/>
  <c r="E167" i="8"/>
  <c r="E166" i="8"/>
  <c r="E165" i="8"/>
  <c r="E164" i="8"/>
  <c r="E152" i="8"/>
  <c r="E148" i="8"/>
  <c r="E147" i="8"/>
  <c r="E146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3" i="8"/>
  <c r="E119" i="8"/>
  <c r="E118" i="8"/>
  <c r="E117" i="8"/>
  <c r="E108" i="8"/>
  <c r="E94" i="8"/>
  <c r="E86" i="8"/>
  <c r="E78" i="8"/>
  <c r="E76" i="8"/>
  <c r="E75" i="8"/>
  <c r="E73" i="8"/>
  <c r="E70" i="8"/>
  <c r="E9" i="8"/>
  <c r="E5" i="8"/>
  <c r="E4" i="8"/>
  <c r="E393" i="8"/>
  <c r="E390" i="8"/>
  <c r="E382" i="8"/>
  <c r="E380" i="8"/>
  <c r="E379" i="8"/>
  <c r="E378" i="8"/>
  <c r="E211" i="8"/>
  <c r="E122" i="8"/>
  <c r="E121" i="8"/>
  <c r="E120" i="8"/>
  <c r="E109" i="8"/>
  <c r="E106" i="8"/>
  <c r="E107" i="8"/>
  <c r="E104" i="8"/>
  <c r="E103" i="8"/>
  <c r="E102" i="8"/>
  <c r="E101" i="8"/>
  <c r="E97" i="8"/>
  <c r="E96" i="8"/>
  <c r="E95" i="8"/>
  <c r="E485" i="8"/>
  <c r="E483" i="8"/>
  <c r="E338" i="8"/>
  <c r="E308" i="8"/>
  <c r="E307" i="8"/>
  <c r="E174" i="8"/>
  <c r="E173" i="8"/>
  <c r="E29" i="8"/>
  <c r="E28" i="8"/>
  <c r="E84" i="8"/>
  <c r="E220" i="8"/>
  <c r="E478" i="8"/>
  <c r="E446" i="8"/>
  <c r="E445" i="8"/>
  <c r="E525" i="8"/>
  <c r="E347" i="8"/>
  <c r="E345" i="8"/>
  <c r="E344" i="8"/>
  <c r="E343" i="8"/>
  <c r="E336" i="8"/>
  <c r="E327" i="8"/>
  <c r="E326" i="8"/>
  <c r="E325" i="8"/>
  <c r="E324" i="8"/>
  <c r="E251" i="8"/>
  <c r="E198" i="8"/>
  <c r="E534" i="8"/>
  <c r="E486" i="8"/>
  <c r="E236" i="8"/>
  <c r="E235" i="8"/>
  <c r="E228" i="8"/>
  <c r="E219" i="8"/>
  <c r="E218" i="8"/>
  <c r="E217" i="8"/>
  <c r="E216" i="8"/>
  <c r="E192" i="8"/>
  <c r="E191" i="8"/>
  <c r="E190" i="8"/>
  <c r="E187" i="8"/>
  <c r="E143" i="8"/>
  <c r="E116" i="8"/>
  <c r="E234" i="8"/>
  <c r="E233" i="8"/>
  <c r="E231" i="8"/>
  <c r="E226" i="8"/>
  <c r="E183" i="8"/>
  <c r="E114" i="8"/>
  <c r="E93" i="8"/>
  <c r="E247" i="8"/>
  <c r="E517" i="8"/>
  <c r="E386" i="8"/>
  <c r="E385" i="8"/>
  <c r="E230" i="8"/>
  <c r="E206" i="8"/>
  <c r="E181" i="8"/>
  <c r="E113" i="8"/>
  <c r="E100" i="8"/>
  <c r="E396" i="8"/>
  <c r="E246" i="8"/>
  <c r="E208" i="8"/>
  <c r="E240" i="8"/>
  <c r="E232" i="8"/>
  <c r="E215" i="8"/>
  <c r="E214" i="8"/>
  <c r="E548" i="8"/>
  <c r="E547" i="8"/>
  <c r="E546" i="8"/>
  <c r="E544" i="8"/>
  <c r="E545" i="8"/>
  <c r="E542" i="8"/>
  <c r="E541" i="8"/>
  <c r="E540" i="8"/>
  <c r="E516" i="8"/>
  <c r="E515" i="8"/>
  <c r="E514" i="8"/>
  <c r="E497" i="8"/>
  <c r="E286" i="8"/>
  <c r="E283" i="8"/>
  <c r="E278" i="8"/>
  <c r="E277" i="8"/>
  <c r="E270" i="8"/>
  <c r="E268" i="8"/>
  <c r="E263" i="8"/>
  <c r="E195" i="8"/>
  <c r="E185" i="8"/>
  <c r="E182" i="8"/>
  <c r="E180" i="8"/>
  <c r="E112" i="8"/>
  <c r="E111" i="8"/>
  <c r="E504" i="8"/>
  <c r="E374" i="8"/>
  <c r="E505" i="8"/>
  <c r="E503" i="8"/>
  <c r="E363" i="8"/>
  <c r="E365" i="8"/>
  <c r="E362" i="8"/>
  <c r="E361" i="8"/>
  <c r="E360" i="8"/>
  <c r="E359" i="8"/>
  <c r="E358" i="8"/>
  <c r="E357" i="8"/>
  <c r="E356" i="8"/>
  <c r="E210" i="8"/>
  <c r="E242" i="8"/>
  <c r="E509" i="8"/>
  <c r="E507" i="8"/>
  <c r="E331" i="8"/>
  <c r="E252" i="8"/>
  <c r="E250" i="8"/>
  <c r="E223" i="8"/>
  <c r="E222" i="8"/>
  <c r="E248" i="8"/>
  <c r="E245" i="8"/>
  <c r="E239" i="8"/>
  <c r="E213" i="8"/>
  <c r="E539" i="8"/>
  <c r="E405" i="8"/>
  <c r="E315" i="8"/>
  <c r="E291" i="8"/>
  <c r="E290" i="8"/>
  <c r="E237" i="8"/>
  <c r="E549" i="8"/>
  <c r="E537" i="8"/>
  <c r="E536" i="8"/>
  <c r="E528" i="8"/>
  <c r="E527" i="8"/>
  <c r="E526" i="8"/>
  <c r="E524" i="8"/>
  <c r="E522" i="8"/>
  <c r="E529" i="8"/>
  <c r="E521" i="8"/>
  <c r="E520" i="8"/>
  <c r="E519" i="8"/>
  <c r="E518" i="8"/>
  <c r="E512" i="8"/>
  <c r="E511" i="8"/>
  <c r="E510" i="8"/>
  <c r="E506" i="8"/>
  <c r="E500" i="8"/>
  <c r="E496" i="8"/>
  <c r="E492" i="8"/>
  <c r="E491" i="8"/>
  <c r="E490" i="8"/>
  <c r="E453" i="8"/>
  <c r="E452" i="8"/>
  <c r="E477" i="8"/>
  <c r="E476" i="8"/>
  <c r="E475" i="8"/>
  <c r="E474" i="8"/>
  <c r="E473" i="8"/>
  <c r="E472" i="8"/>
  <c r="E416" i="8"/>
  <c r="E415" i="8"/>
  <c r="E414" i="8"/>
  <c r="E413" i="8"/>
  <c r="E412" i="8"/>
  <c r="E411" i="8"/>
  <c r="E352" i="8"/>
  <c r="E348" i="8"/>
  <c r="E341" i="8"/>
  <c r="E339" i="8"/>
  <c r="E337" i="8"/>
  <c r="E334" i="8"/>
  <c r="E333" i="8"/>
  <c r="E323" i="8"/>
  <c r="E320" i="8"/>
  <c r="E299" i="8"/>
  <c r="E271" i="8"/>
  <c r="E255" i="8"/>
  <c r="E249" i="8"/>
  <c r="E244" i="8"/>
  <c r="E243" i="8"/>
  <c r="E241" i="8"/>
  <c r="E253" i="8"/>
  <c r="E224" i="8"/>
  <c r="E212" i="8"/>
  <c r="E209" i="8"/>
  <c r="E205" i="8"/>
  <c r="E204" i="8"/>
  <c r="E202" i="8"/>
  <c r="E201" i="8"/>
  <c r="E200" i="8"/>
  <c r="E197" i="8"/>
  <c r="E172" i="8"/>
  <c r="E151" i="8"/>
  <c r="E150" i="8"/>
  <c r="E149" i="8"/>
  <c r="E129" i="8"/>
  <c r="E128" i="8"/>
  <c r="E127" i="8"/>
  <c r="E110" i="8"/>
  <c r="E98" i="8"/>
  <c r="E89" i="8"/>
  <c r="E88" i="8"/>
  <c r="E87" i="8"/>
  <c r="E85" i="8"/>
  <c r="E83" i="8"/>
  <c r="E82" i="8"/>
  <c r="E81" i="8"/>
  <c r="E80" i="8"/>
  <c r="E79" i="8"/>
  <c r="E535" i="8"/>
  <c r="E533" i="8"/>
  <c r="E532" i="8"/>
  <c r="E531" i="8"/>
  <c r="E225" i="8"/>
  <c r="E184" i="8"/>
  <c r="E145" i="8"/>
  <c r="E144" i="8"/>
  <c r="E142" i="8"/>
  <c r="E464" i="8"/>
  <c r="E463" i="8"/>
  <c r="E462" i="8"/>
  <c r="E461" i="8"/>
  <c r="E460" i="8"/>
  <c r="E459" i="8"/>
  <c r="E458" i="8"/>
  <c r="E457" i="8"/>
  <c r="E456" i="8"/>
  <c r="E455" i="8"/>
  <c r="E454" i="8"/>
  <c r="E418" i="8"/>
  <c r="E417" i="8"/>
  <c r="E177" i="8"/>
  <c r="E176" i="8"/>
  <c r="E175" i="8"/>
  <c r="E163" i="8"/>
  <c r="E162" i="8"/>
  <c r="E161" i="8"/>
  <c r="E160" i="8"/>
  <c r="E159" i="8"/>
  <c r="E158" i="8"/>
  <c r="E157" i="8"/>
  <c r="E156" i="8"/>
  <c r="E155" i="8"/>
  <c r="E154" i="8"/>
  <c r="E153" i="8"/>
  <c r="E188" i="8"/>
  <c r="E335" i="8"/>
  <c r="E295" i="8"/>
  <c r="E229" i="8"/>
  <c r="E186" i="8"/>
  <c r="E115" i="8"/>
  <c r="E8" i="8"/>
  <c r="E7" i="8"/>
  <c r="E6" i="8"/>
  <c r="E227" i="8"/>
  <c r="E68" i="8"/>
  <c r="E27" i="8"/>
  <c r="E37" i="8"/>
  <c r="E74" i="8"/>
  <c r="E36" i="8"/>
  <c r="E69" i="8"/>
  <c r="E35" i="8"/>
  <c r="E34" i="8"/>
  <c r="E67" i="8"/>
  <c r="E64" i="8"/>
  <c r="E63" i="8"/>
  <c r="E61" i="8"/>
  <c r="E59" i="8"/>
  <c r="E42" i="8"/>
  <c r="E41" i="8"/>
  <c r="E40" i="8"/>
  <c r="E38" i="8"/>
  <c r="E31" i="8"/>
  <c r="E30" i="8"/>
  <c r="E60" i="8" l="1"/>
  <c r="E32" i="8"/>
  <c r="E18" i="8"/>
  <c r="E23" i="8"/>
  <c r="E53" i="8"/>
  <c r="E13" i="8"/>
  <c r="E126" i="8"/>
  <c r="E11" i="8"/>
  <c r="E105" i="8"/>
  <c r="E19" i="8"/>
  <c r="E43" i="8"/>
  <c r="E22" i="8"/>
  <c r="E52" i="8"/>
  <c r="E54" i="8"/>
  <c r="E58" i="8"/>
  <c r="E46" i="8"/>
  <c r="E77" i="8"/>
  <c r="E48" i="8"/>
  <c r="E15" i="8"/>
  <c r="E24" i="8"/>
  <c r="E21" i="8"/>
  <c r="E25" i="8"/>
  <c r="E72" i="8"/>
  <c r="E99" i="8"/>
  <c r="E47" i="8"/>
  <c r="E65" i="8"/>
  <c r="E33" i="8"/>
  <c r="E50" i="8"/>
  <c r="E90" i="8"/>
  <c r="E125" i="8"/>
  <c r="E16" i="8"/>
  <c r="E55" i="8"/>
  <c r="E17" i="8"/>
  <c r="E124" i="8"/>
  <c r="E66" i="8"/>
  <c r="E92" i="8"/>
  <c r="E39" i="8"/>
  <c r="E44" i="8"/>
  <c r="E12" i="8"/>
  <c r="E20" i="8"/>
  <c r="E10" i="8"/>
  <c r="E14" i="8"/>
  <c r="E26" i="8"/>
  <c r="E45" i="8"/>
  <c r="E49" i="8"/>
  <c r="E51" i="8"/>
  <c r="E57" i="8"/>
  <c r="E71" i="8"/>
  <c r="E91" i="8"/>
  <c r="E62" i="8"/>
  <c r="E56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4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62" i="8"/>
  <c r="D12" i="7" l="1"/>
  <c r="D11" i="7"/>
  <c r="D10" i="7"/>
  <c r="D9" i="7"/>
  <c r="D8" i="7"/>
  <c r="D7" i="7"/>
  <c r="D6" i="7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G411" i="8"/>
  <c r="F411" i="8" s="1"/>
  <c r="O411" i="8" s="1"/>
  <c r="G412" i="8"/>
  <c r="F412" i="8" s="1"/>
  <c r="O412" i="8" s="1"/>
  <c r="G413" i="8"/>
  <c r="F413" i="8" s="1"/>
  <c r="O413" i="8" s="1"/>
  <c r="G414" i="8"/>
  <c r="F414" i="8" s="1"/>
  <c r="O414" i="8" s="1"/>
  <c r="G415" i="8"/>
  <c r="F415" i="8" s="1"/>
  <c r="O415" i="8" s="1"/>
  <c r="G416" i="8"/>
  <c r="F416" i="8" s="1"/>
  <c r="O416" i="8" s="1"/>
  <c r="G417" i="8"/>
  <c r="F417" i="8" s="1"/>
  <c r="O417" i="8" s="1"/>
  <c r="G418" i="8"/>
  <c r="F418" i="8" s="1"/>
  <c r="O418" i="8" s="1"/>
  <c r="G419" i="8"/>
  <c r="F419" i="8" s="1"/>
  <c r="O419" i="8" s="1"/>
  <c r="G420" i="8"/>
  <c r="F420" i="8" s="1"/>
  <c r="O420" i="8" s="1"/>
  <c r="G421" i="8"/>
  <c r="F421" i="8" s="1"/>
  <c r="O421" i="8" s="1"/>
  <c r="G422" i="8"/>
  <c r="F422" i="8" s="1"/>
  <c r="O422" i="8" s="1"/>
  <c r="G423" i="8"/>
  <c r="F423" i="8" s="1"/>
  <c r="O423" i="8" s="1"/>
  <c r="G424" i="8"/>
  <c r="F424" i="8" s="1"/>
  <c r="O424" i="8" s="1"/>
  <c r="G425" i="8"/>
  <c r="F425" i="8" s="1"/>
  <c r="O425" i="8" s="1"/>
  <c r="G426" i="8"/>
  <c r="F426" i="8" s="1"/>
  <c r="O426" i="8" s="1"/>
  <c r="G427" i="8"/>
  <c r="F427" i="8" s="1"/>
  <c r="O427" i="8" s="1"/>
  <c r="G428" i="8"/>
  <c r="F428" i="8" s="1"/>
  <c r="O428" i="8" s="1"/>
  <c r="G429" i="8"/>
  <c r="F429" i="8" s="1"/>
  <c r="O429" i="8" s="1"/>
  <c r="G430" i="8"/>
  <c r="F430" i="8" s="1"/>
  <c r="O430" i="8" s="1"/>
  <c r="G431" i="8"/>
  <c r="F431" i="8" s="1"/>
  <c r="O431" i="8" s="1"/>
  <c r="G432" i="8"/>
  <c r="F432" i="8" s="1"/>
  <c r="O432" i="8" s="1"/>
  <c r="G433" i="8"/>
  <c r="F433" i="8" s="1"/>
  <c r="O433" i="8" s="1"/>
  <c r="G434" i="8"/>
  <c r="F434" i="8" s="1"/>
  <c r="O434" i="8" s="1"/>
  <c r="G435" i="8"/>
  <c r="F435" i="8" s="1"/>
  <c r="O435" i="8" s="1"/>
  <c r="G436" i="8"/>
  <c r="F436" i="8" s="1"/>
  <c r="O436" i="8" s="1"/>
  <c r="G437" i="8"/>
  <c r="F437" i="8" s="1"/>
  <c r="O437" i="8" s="1"/>
  <c r="G438" i="8"/>
  <c r="F438" i="8" s="1"/>
  <c r="O438" i="8" s="1"/>
  <c r="G439" i="8"/>
  <c r="F439" i="8" s="1"/>
  <c r="O439" i="8" s="1"/>
  <c r="G440" i="8"/>
  <c r="F440" i="8" s="1"/>
  <c r="O440" i="8" s="1"/>
  <c r="G441" i="8"/>
  <c r="F441" i="8" s="1"/>
  <c r="O441" i="8" s="1"/>
  <c r="G442" i="8"/>
  <c r="F442" i="8" s="1"/>
  <c r="O442" i="8" s="1"/>
  <c r="G443" i="8"/>
  <c r="F443" i="8" s="1"/>
  <c r="O443" i="8" s="1"/>
  <c r="G444" i="8"/>
  <c r="F444" i="8" s="1"/>
  <c r="O444" i="8" s="1"/>
  <c r="G445" i="8"/>
  <c r="F445" i="8" s="1"/>
  <c r="O445" i="8" s="1"/>
  <c r="G446" i="8"/>
  <c r="F446" i="8" s="1"/>
  <c r="O446" i="8" s="1"/>
  <c r="G447" i="8"/>
  <c r="F447" i="8" s="1"/>
  <c r="O447" i="8" s="1"/>
  <c r="G448" i="8"/>
  <c r="F448" i="8" s="1"/>
  <c r="O448" i="8" s="1"/>
  <c r="G449" i="8"/>
  <c r="F449" i="8" s="1"/>
  <c r="O449" i="8" s="1"/>
  <c r="G450" i="8"/>
  <c r="F450" i="8" s="1"/>
  <c r="O450" i="8" s="1"/>
  <c r="G451" i="8"/>
  <c r="F451" i="8" s="1"/>
  <c r="O451" i="8" s="1"/>
  <c r="G452" i="8"/>
  <c r="F452" i="8" s="1"/>
  <c r="O452" i="8" s="1"/>
  <c r="G453" i="8"/>
  <c r="F453" i="8" s="1"/>
  <c r="O453" i="8" s="1"/>
  <c r="G454" i="8"/>
  <c r="F454" i="8" s="1"/>
  <c r="O454" i="8" s="1"/>
  <c r="G455" i="8"/>
  <c r="F455" i="8" s="1"/>
  <c r="O455" i="8" s="1"/>
  <c r="G456" i="8"/>
  <c r="F456" i="8" s="1"/>
  <c r="O456" i="8" s="1"/>
  <c r="G457" i="8"/>
  <c r="F457" i="8" s="1"/>
  <c r="O457" i="8" s="1"/>
  <c r="G458" i="8"/>
  <c r="F458" i="8" s="1"/>
  <c r="O458" i="8" s="1"/>
  <c r="G459" i="8"/>
  <c r="F459" i="8" s="1"/>
  <c r="O459" i="8" s="1"/>
  <c r="G460" i="8"/>
  <c r="F460" i="8" s="1"/>
  <c r="O460" i="8" s="1"/>
  <c r="G461" i="8"/>
  <c r="F461" i="8" s="1"/>
  <c r="O461" i="8" s="1"/>
  <c r="G462" i="8"/>
  <c r="F462" i="8" s="1"/>
  <c r="O462" i="8" s="1"/>
  <c r="G463" i="8"/>
  <c r="F463" i="8" s="1"/>
  <c r="O463" i="8" s="1"/>
  <c r="G464" i="8"/>
  <c r="F464" i="8" s="1"/>
  <c r="O464" i="8" s="1"/>
  <c r="G465" i="8"/>
  <c r="F465" i="8" s="1"/>
  <c r="O465" i="8" s="1"/>
  <c r="G466" i="8"/>
  <c r="F466" i="8" s="1"/>
  <c r="O466" i="8" s="1"/>
  <c r="G467" i="8"/>
  <c r="F467" i="8" s="1"/>
  <c r="O467" i="8" s="1"/>
  <c r="G468" i="8"/>
  <c r="G469" i="8"/>
  <c r="F469" i="8" s="1"/>
  <c r="O469" i="8" s="1"/>
  <c r="G470" i="8"/>
  <c r="F470" i="8" s="1"/>
  <c r="O470" i="8" s="1"/>
  <c r="G471" i="8"/>
  <c r="F471" i="8" s="1"/>
  <c r="O471" i="8" s="1"/>
  <c r="G472" i="8"/>
  <c r="F472" i="8" s="1"/>
  <c r="O472" i="8" s="1"/>
  <c r="G473" i="8"/>
  <c r="F473" i="8" s="1"/>
  <c r="O473" i="8" s="1"/>
  <c r="G474" i="8"/>
  <c r="F474" i="8" s="1"/>
  <c r="O474" i="8" s="1"/>
  <c r="G475" i="8"/>
  <c r="F475" i="8" s="1"/>
  <c r="O475" i="8" s="1"/>
  <c r="G476" i="8"/>
  <c r="G477" i="8"/>
  <c r="F477" i="8" s="1"/>
  <c r="O477" i="8" s="1"/>
  <c r="G478" i="8"/>
  <c r="F478" i="8" s="1"/>
  <c r="O478" i="8" s="1"/>
  <c r="G479" i="8"/>
  <c r="F479" i="8" s="1"/>
  <c r="O479" i="8" s="1"/>
  <c r="G480" i="8"/>
  <c r="F480" i="8" s="1"/>
  <c r="O480" i="8" s="1"/>
  <c r="G481" i="8"/>
  <c r="F481" i="8" s="1"/>
  <c r="O481" i="8" s="1"/>
  <c r="G482" i="8"/>
  <c r="F482" i="8" s="1"/>
  <c r="O482" i="8" s="1"/>
  <c r="G483" i="8"/>
  <c r="F483" i="8" s="1"/>
  <c r="O483" i="8" s="1"/>
  <c r="G484" i="8"/>
  <c r="G485" i="8"/>
  <c r="F485" i="8" s="1"/>
  <c r="O485" i="8" s="1"/>
  <c r="G486" i="8"/>
  <c r="F486" i="8" s="1"/>
  <c r="O486" i="8" s="1"/>
  <c r="G487" i="8"/>
  <c r="F487" i="8" s="1"/>
  <c r="O487" i="8" s="1"/>
  <c r="G488" i="8"/>
  <c r="F488" i="8" s="1"/>
  <c r="O488" i="8" s="1"/>
  <c r="G489" i="8"/>
  <c r="F489" i="8" s="1"/>
  <c r="O489" i="8" s="1"/>
  <c r="G490" i="8"/>
  <c r="F490" i="8" s="1"/>
  <c r="O490" i="8" s="1"/>
  <c r="G491" i="8"/>
  <c r="F491" i="8" s="1"/>
  <c r="O491" i="8" s="1"/>
  <c r="G492" i="8"/>
  <c r="G493" i="8"/>
  <c r="F493" i="8" s="1"/>
  <c r="O493" i="8" s="1"/>
  <c r="G494" i="8"/>
  <c r="F494" i="8" s="1"/>
  <c r="O494" i="8" s="1"/>
  <c r="G495" i="8"/>
  <c r="F495" i="8" s="1"/>
  <c r="O495" i="8" s="1"/>
  <c r="G496" i="8"/>
  <c r="F496" i="8" s="1"/>
  <c r="O496" i="8" s="1"/>
  <c r="G497" i="8"/>
  <c r="F497" i="8" s="1"/>
  <c r="O497" i="8" s="1"/>
  <c r="G498" i="8"/>
  <c r="F498" i="8" s="1"/>
  <c r="O498" i="8" s="1"/>
  <c r="G499" i="8"/>
  <c r="F499" i="8" s="1"/>
  <c r="O499" i="8" s="1"/>
  <c r="G500" i="8"/>
  <c r="G501" i="8"/>
  <c r="F501" i="8" s="1"/>
  <c r="O501" i="8" s="1"/>
  <c r="G502" i="8"/>
  <c r="F502" i="8" s="1"/>
  <c r="O502" i="8" s="1"/>
  <c r="G503" i="8"/>
  <c r="F503" i="8" s="1"/>
  <c r="O503" i="8" s="1"/>
  <c r="G504" i="8"/>
  <c r="F504" i="8" s="1"/>
  <c r="O504" i="8" s="1"/>
  <c r="G505" i="8"/>
  <c r="F505" i="8" s="1"/>
  <c r="O505" i="8" s="1"/>
  <c r="G506" i="8"/>
  <c r="F506" i="8" s="1"/>
  <c r="O506" i="8" s="1"/>
  <c r="G507" i="8"/>
  <c r="F507" i="8" s="1"/>
  <c r="O507" i="8" s="1"/>
  <c r="G508" i="8"/>
  <c r="G509" i="8"/>
  <c r="F509" i="8" s="1"/>
  <c r="O509" i="8" s="1"/>
  <c r="G510" i="8"/>
  <c r="F510" i="8" s="1"/>
  <c r="O510" i="8" s="1"/>
  <c r="G511" i="8"/>
  <c r="F511" i="8" s="1"/>
  <c r="O511" i="8" s="1"/>
  <c r="G512" i="8"/>
  <c r="F512" i="8" s="1"/>
  <c r="O512" i="8" s="1"/>
  <c r="G513" i="8"/>
  <c r="F513" i="8" s="1"/>
  <c r="O513" i="8" s="1"/>
  <c r="G514" i="8"/>
  <c r="F514" i="8" s="1"/>
  <c r="O514" i="8" s="1"/>
  <c r="G515" i="8"/>
  <c r="F515" i="8" s="1"/>
  <c r="O515" i="8" s="1"/>
  <c r="G516" i="8"/>
  <c r="G517" i="8"/>
  <c r="F517" i="8" s="1"/>
  <c r="O517" i="8" s="1"/>
  <c r="G518" i="8"/>
  <c r="F518" i="8" s="1"/>
  <c r="O518" i="8" s="1"/>
  <c r="G519" i="8"/>
  <c r="F519" i="8" s="1"/>
  <c r="O519" i="8" s="1"/>
  <c r="G520" i="8"/>
  <c r="F520" i="8" s="1"/>
  <c r="O520" i="8" s="1"/>
  <c r="G521" i="8"/>
  <c r="F521" i="8" s="1"/>
  <c r="O521" i="8" s="1"/>
  <c r="G522" i="8"/>
  <c r="F522" i="8" s="1"/>
  <c r="O522" i="8" s="1"/>
  <c r="G523" i="8"/>
  <c r="F523" i="8" s="1"/>
  <c r="O523" i="8" s="1"/>
  <c r="G524" i="8"/>
  <c r="G525" i="8"/>
  <c r="F525" i="8" s="1"/>
  <c r="O525" i="8" s="1"/>
  <c r="G526" i="8"/>
  <c r="F526" i="8" s="1"/>
  <c r="O526" i="8" s="1"/>
  <c r="G527" i="8"/>
  <c r="F527" i="8" s="1"/>
  <c r="O527" i="8" s="1"/>
  <c r="G528" i="8"/>
  <c r="F528" i="8" s="1"/>
  <c r="O528" i="8" s="1"/>
  <c r="G529" i="8"/>
  <c r="F529" i="8" s="1"/>
  <c r="O529" i="8" s="1"/>
  <c r="G530" i="8"/>
  <c r="F530" i="8" s="1"/>
  <c r="O530" i="8" s="1"/>
  <c r="G531" i="8"/>
  <c r="F531" i="8" s="1"/>
  <c r="O531" i="8" s="1"/>
  <c r="G532" i="8"/>
  <c r="G533" i="8"/>
  <c r="F533" i="8" s="1"/>
  <c r="O533" i="8" s="1"/>
  <c r="G534" i="8"/>
  <c r="F534" i="8" s="1"/>
  <c r="O534" i="8" s="1"/>
  <c r="G535" i="8"/>
  <c r="F535" i="8" s="1"/>
  <c r="O535" i="8" s="1"/>
  <c r="G536" i="8"/>
  <c r="F536" i="8" s="1"/>
  <c r="O536" i="8" s="1"/>
  <c r="G537" i="8"/>
  <c r="F537" i="8" s="1"/>
  <c r="O537" i="8" s="1"/>
  <c r="G538" i="8"/>
  <c r="F538" i="8" s="1"/>
  <c r="O538" i="8" s="1"/>
  <c r="G539" i="8"/>
  <c r="F539" i="8" s="1"/>
  <c r="O539" i="8" s="1"/>
  <c r="G540" i="8"/>
  <c r="G541" i="8"/>
  <c r="F541" i="8" s="1"/>
  <c r="O541" i="8" s="1"/>
  <c r="G542" i="8"/>
  <c r="F542" i="8" s="1"/>
  <c r="O542" i="8" s="1"/>
  <c r="G543" i="8"/>
  <c r="F543" i="8" s="1"/>
  <c r="O543" i="8" s="1"/>
  <c r="G544" i="8"/>
  <c r="F544" i="8" s="1"/>
  <c r="O544" i="8" s="1"/>
  <c r="G545" i="8"/>
  <c r="F545" i="8" s="1"/>
  <c r="O545" i="8" s="1"/>
  <c r="G546" i="8"/>
  <c r="F546" i="8" s="1"/>
  <c r="O546" i="8" s="1"/>
  <c r="G547" i="8"/>
  <c r="F547" i="8" s="1"/>
  <c r="O547" i="8" s="1"/>
  <c r="G548" i="8"/>
  <c r="G549" i="8"/>
  <c r="F549" i="8" s="1"/>
  <c r="O549" i="8" s="1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G5" i="8"/>
  <c r="F5" i="8" s="1"/>
  <c r="O5" i="8" s="1"/>
  <c r="G6" i="8"/>
  <c r="F6" i="8" s="1"/>
  <c r="O6" i="8" s="1"/>
  <c r="G7" i="8"/>
  <c r="G8" i="8"/>
  <c r="F8" i="8" s="1"/>
  <c r="O8" i="8" s="1"/>
  <c r="G9" i="8"/>
  <c r="F9" i="8" s="1"/>
  <c r="O9" i="8" s="1"/>
  <c r="G10" i="8"/>
  <c r="F10" i="8" s="1"/>
  <c r="O10" i="8" s="1"/>
  <c r="G11" i="8"/>
  <c r="F11" i="8" s="1"/>
  <c r="O11" i="8" s="1"/>
  <c r="G12" i="8"/>
  <c r="F12" i="8" s="1"/>
  <c r="O12" i="8" s="1"/>
  <c r="G13" i="8"/>
  <c r="F13" i="8" s="1"/>
  <c r="O13" i="8" s="1"/>
  <c r="G14" i="8"/>
  <c r="F14" i="8" s="1"/>
  <c r="O14" i="8" s="1"/>
  <c r="G15" i="8"/>
  <c r="G16" i="8"/>
  <c r="F16" i="8" s="1"/>
  <c r="O16" i="8" s="1"/>
  <c r="G17" i="8"/>
  <c r="F17" i="8" s="1"/>
  <c r="O17" i="8" s="1"/>
  <c r="G18" i="8"/>
  <c r="F18" i="8" s="1"/>
  <c r="O18" i="8" s="1"/>
  <c r="G19" i="8"/>
  <c r="F19" i="8" s="1"/>
  <c r="O19" i="8" s="1"/>
  <c r="G20" i="8"/>
  <c r="F20" i="8" s="1"/>
  <c r="O20" i="8" s="1"/>
  <c r="G21" i="8"/>
  <c r="F21" i="8" s="1"/>
  <c r="O21" i="8" s="1"/>
  <c r="G22" i="8"/>
  <c r="F22" i="8" s="1"/>
  <c r="O22" i="8" s="1"/>
  <c r="G23" i="8"/>
  <c r="G24" i="8"/>
  <c r="F24" i="8" s="1"/>
  <c r="O24" i="8" s="1"/>
  <c r="G25" i="8"/>
  <c r="F25" i="8" s="1"/>
  <c r="O25" i="8" s="1"/>
  <c r="G26" i="8"/>
  <c r="F26" i="8" s="1"/>
  <c r="O26" i="8" s="1"/>
  <c r="G27" i="8"/>
  <c r="F27" i="8" s="1"/>
  <c r="O27" i="8" s="1"/>
  <c r="G28" i="8"/>
  <c r="F28" i="8" s="1"/>
  <c r="O28" i="8" s="1"/>
  <c r="G29" i="8"/>
  <c r="F29" i="8" s="1"/>
  <c r="O29" i="8" s="1"/>
  <c r="G30" i="8"/>
  <c r="F30" i="8" s="1"/>
  <c r="O30" i="8" s="1"/>
  <c r="G31" i="8"/>
  <c r="G32" i="8"/>
  <c r="F32" i="8" s="1"/>
  <c r="O32" i="8" s="1"/>
  <c r="G33" i="8"/>
  <c r="F33" i="8" s="1"/>
  <c r="O33" i="8" s="1"/>
  <c r="G34" i="8"/>
  <c r="F34" i="8" s="1"/>
  <c r="O34" i="8" s="1"/>
  <c r="G35" i="8"/>
  <c r="F35" i="8" s="1"/>
  <c r="O35" i="8" s="1"/>
  <c r="G36" i="8"/>
  <c r="F36" i="8" s="1"/>
  <c r="O36" i="8" s="1"/>
  <c r="G37" i="8"/>
  <c r="F37" i="8" s="1"/>
  <c r="O37" i="8" s="1"/>
  <c r="G38" i="8"/>
  <c r="F38" i="8" s="1"/>
  <c r="O38" i="8" s="1"/>
  <c r="G39" i="8"/>
  <c r="G40" i="8"/>
  <c r="F40" i="8" s="1"/>
  <c r="O40" i="8" s="1"/>
  <c r="G41" i="8"/>
  <c r="F41" i="8" s="1"/>
  <c r="O41" i="8" s="1"/>
  <c r="G42" i="8"/>
  <c r="F42" i="8" s="1"/>
  <c r="O42" i="8" s="1"/>
  <c r="G43" i="8"/>
  <c r="F43" i="8" s="1"/>
  <c r="O43" i="8" s="1"/>
  <c r="G44" i="8"/>
  <c r="F44" i="8" s="1"/>
  <c r="O44" i="8" s="1"/>
  <c r="G45" i="8"/>
  <c r="F45" i="8" s="1"/>
  <c r="O45" i="8" s="1"/>
  <c r="G46" i="8"/>
  <c r="F46" i="8" s="1"/>
  <c r="O46" i="8" s="1"/>
  <c r="G47" i="8"/>
  <c r="G48" i="8"/>
  <c r="F48" i="8" s="1"/>
  <c r="O48" i="8" s="1"/>
  <c r="G49" i="8"/>
  <c r="F49" i="8" s="1"/>
  <c r="O49" i="8" s="1"/>
  <c r="G50" i="8"/>
  <c r="F50" i="8" s="1"/>
  <c r="O50" i="8" s="1"/>
  <c r="G51" i="8"/>
  <c r="F51" i="8" s="1"/>
  <c r="O51" i="8" s="1"/>
  <c r="G52" i="8"/>
  <c r="F52" i="8" s="1"/>
  <c r="O52" i="8" s="1"/>
  <c r="G53" i="8"/>
  <c r="F53" i="8" s="1"/>
  <c r="O53" i="8" s="1"/>
  <c r="G54" i="8"/>
  <c r="F54" i="8" s="1"/>
  <c r="O54" i="8" s="1"/>
  <c r="G55" i="8"/>
  <c r="G56" i="8"/>
  <c r="F56" i="8" s="1"/>
  <c r="O56" i="8" s="1"/>
  <c r="G57" i="8"/>
  <c r="F57" i="8" s="1"/>
  <c r="O57" i="8" s="1"/>
  <c r="G58" i="8"/>
  <c r="F58" i="8" s="1"/>
  <c r="O58" i="8" s="1"/>
  <c r="G59" i="8"/>
  <c r="F59" i="8" s="1"/>
  <c r="O59" i="8" s="1"/>
  <c r="G60" i="8"/>
  <c r="F60" i="8" s="1"/>
  <c r="O60" i="8" s="1"/>
  <c r="G61" i="8"/>
  <c r="F61" i="8" s="1"/>
  <c r="O61" i="8" s="1"/>
  <c r="G62" i="8"/>
  <c r="F62" i="8" s="1"/>
  <c r="O62" i="8" s="1"/>
  <c r="G63" i="8"/>
  <c r="G64" i="8"/>
  <c r="F64" i="8" s="1"/>
  <c r="O64" i="8" s="1"/>
  <c r="G65" i="8"/>
  <c r="F65" i="8" s="1"/>
  <c r="O65" i="8" s="1"/>
  <c r="G66" i="8"/>
  <c r="F66" i="8" s="1"/>
  <c r="O66" i="8" s="1"/>
  <c r="G67" i="8"/>
  <c r="F67" i="8" s="1"/>
  <c r="O67" i="8" s="1"/>
  <c r="G68" i="8"/>
  <c r="F68" i="8" s="1"/>
  <c r="O68" i="8" s="1"/>
  <c r="G69" i="8"/>
  <c r="F69" i="8" s="1"/>
  <c r="O69" i="8" s="1"/>
  <c r="G70" i="8"/>
  <c r="F70" i="8" s="1"/>
  <c r="O70" i="8" s="1"/>
  <c r="G71" i="8"/>
  <c r="G72" i="8"/>
  <c r="F72" i="8" s="1"/>
  <c r="O72" i="8" s="1"/>
  <c r="G73" i="8"/>
  <c r="F73" i="8" s="1"/>
  <c r="O73" i="8" s="1"/>
  <c r="G74" i="8"/>
  <c r="F74" i="8" s="1"/>
  <c r="O74" i="8" s="1"/>
  <c r="G75" i="8"/>
  <c r="F75" i="8" s="1"/>
  <c r="O75" i="8" s="1"/>
  <c r="G76" i="8"/>
  <c r="F76" i="8" s="1"/>
  <c r="O76" i="8" s="1"/>
  <c r="G77" i="8"/>
  <c r="F77" i="8" s="1"/>
  <c r="O77" i="8" s="1"/>
  <c r="G78" i="8"/>
  <c r="F78" i="8" s="1"/>
  <c r="O78" i="8" s="1"/>
  <c r="G79" i="8"/>
  <c r="G80" i="8"/>
  <c r="F80" i="8" s="1"/>
  <c r="O80" i="8" s="1"/>
  <c r="G81" i="8"/>
  <c r="F81" i="8" s="1"/>
  <c r="O81" i="8" s="1"/>
  <c r="G82" i="8"/>
  <c r="F82" i="8" s="1"/>
  <c r="O82" i="8" s="1"/>
  <c r="G83" i="8"/>
  <c r="F83" i="8" s="1"/>
  <c r="O83" i="8" s="1"/>
  <c r="G84" i="8"/>
  <c r="F84" i="8" s="1"/>
  <c r="O84" i="8" s="1"/>
  <c r="G85" i="8"/>
  <c r="F85" i="8" s="1"/>
  <c r="O85" i="8" s="1"/>
  <c r="G86" i="8"/>
  <c r="F86" i="8" s="1"/>
  <c r="O86" i="8" s="1"/>
  <c r="G87" i="8"/>
  <c r="G88" i="8"/>
  <c r="F88" i="8" s="1"/>
  <c r="O88" i="8" s="1"/>
  <c r="G89" i="8"/>
  <c r="F89" i="8" s="1"/>
  <c r="O89" i="8" s="1"/>
  <c r="G90" i="8"/>
  <c r="F90" i="8" s="1"/>
  <c r="O90" i="8" s="1"/>
  <c r="G91" i="8"/>
  <c r="F91" i="8" s="1"/>
  <c r="O91" i="8" s="1"/>
  <c r="G92" i="8"/>
  <c r="F92" i="8" s="1"/>
  <c r="O92" i="8" s="1"/>
  <c r="G93" i="8"/>
  <c r="F93" i="8" s="1"/>
  <c r="O93" i="8" s="1"/>
  <c r="G94" i="8"/>
  <c r="F94" i="8" s="1"/>
  <c r="O94" i="8" s="1"/>
  <c r="G95" i="8"/>
  <c r="G96" i="8"/>
  <c r="F96" i="8" s="1"/>
  <c r="O96" i="8" s="1"/>
  <c r="G97" i="8"/>
  <c r="F97" i="8" s="1"/>
  <c r="O97" i="8" s="1"/>
  <c r="G98" i="8"/>
  <c r="F98" i="8" s="1"/>
  <c r="O98" i="8" s="1"/>
  <c r="G99" i="8"/>
  <c r="F99" i="8" s="1"/>
  <c r="O99" i="8" s="1"/>
  <c r="G100" i="8"/>
  <c r="F100" i="8" s="1"/>
  <c r="O100" i="8" s="1"/>
  <c r="G101" i="8"/>
  <c r="F101" i="8" s="1"/>
  <c r="O101" i="8" s="1"/>
  <c r="G102" i="8"/>
  <c r="F102" i="8" s="1"/>
  <c r="O102" i="8" s="1"/>
  <c r="G103" i="8"/>
  <c r="G104" i="8"/>
  <c r="F104" i="8" s="1"/>
  <c r="O104" i="8" s="1"/>
  <c r="G105" i="8"/>
  <c r="F105" i="8" s="1"/>
  <c r="O105" i="8" s="1"/>
  <c r="G106" i="8"/>
  <c r="F106" i="8" s="1"/>
  <c r="O106" i="8" s="1"/>
  <c r="G107" i="8"/>
  <c r="F107" i="8" s="1"/>
  <c r="O107" i="8" s="1"/>
  <c r="G108" i="8"/>
  <c r="F108" i="8" s="1"/>
  <c r="O108" i="8" s="1"/>
  <c r="G109" i="8"/>
  <c r="F109" i="8" s="1"/>
  <c r="O109" i="8" s="1"/>
  <c r="G110" i="8"/>
  <c r="F110" i="8" s="1"/>
  <c r="O110" i="8" s="1"/>
  <c r="G111" i="8"/>
  <c r="G112" i="8"/>
  <c r="F112" i="8" s="1"/>
  <c r="O112" i="8" s="1"/>
  <c r="G113" i="8"/>
  <c r="F113" i="8" s="1"/>
  <c r="O113" i="8" s="1"/>
  <c r="G114" i="8"/>
  <c r="F114" i="8" s="1"/>
  <c r="O114" i="8" s="1"/>
  <c r="G115" i="8"/>
  <c r="F115" i="8" s="1"/>
  <c r="O115" i="8" s="1"/>
  <c r="G116" i="8"/>
  <c r="F116" i="8" s="1"/>
  <c r="O116" i="8" s="1"/>
  <c r="G117" i="8"/>
  <c r="F117" i="8" s="1"/>
  <c r="O117" i="8" s="1"/>
  <c r="G118" i="8"/>
  <c r="O118" i="8" s="1"/>
  <c r="G119" i="8"/>
  <c r="G120" i="8"/>
  <c r="F120" i="8" s="1"/>
  <c r="O120" i="8" s="1"/>
  <c r="G121" i="8"/>
  <c r="F121" i="8" s="1"/>
  <c r="O121" i="8" s="1"/>
  <c r="G122" i="8"/>
  <c r="F122" i="8" s="1"/>
  <c r="O122" i="8" s="1"/>
  <c r="G123" i="8"/>
  <c r="F123" i="8" s="1"/>
  <c r="O123" i="8" s="1"/>
  <c r="G124" i="8"/>
  <c r="F124" i="8" s="1"/>
  <c r="O124" i="8" s="1"/>
  <c r="G125" i="8"/>
  <c r="F125" i="8" s="1"/>
  <c r="O125" i="8" s="1"/>
  <c r="G126" i="8"/>
  <c r="F126" i="8" s="1"/>
  <c r="O126" i="8" s="1"/>
  <c r="G127" i="8"/>
  <c r="G128" i="8"/>
  <c r="F128" i="8" s="1"/>
  <c r="O128" i="8" s="1"/>
  <c r="G129" i="8"/>
  <c r="F129" i="8" s="1"/>
  <c r="O129" i="8" s="1"/>
  <c r="G130" i="8"/>
  <c r="F130" i="8" s="1"/>
  <c r="O130" i="8" s="1"/>
  <c r="G131" i="8"/>
  <c r="F131" i="8" s="1"/>
  <c r="O131" i="8" s="1"/>
  <c r="G132" i="8"/>
  <c r="F132" i="8" s="1"/>
  <c r="O132" i="8" s="1"/>
  <c r="G133" i="8"/>
  <c r="F133" i="8" s="1"/>
  <c r="O133" i="8" s="1"/>
  <c r="G134" i="8"/>
  <c r="F134" i="8" s="1"/>
  <c r="O134" i="8" s="1"/>
  <c r="G135" i="8"/>
  <c r="G136" i="8"/>
  <c r="F136" i="8" s="1"/>
  <c r="O136" i="8" s="1"/>
  <c r="G137" i="8"/>
  <c r="F137" i="8" s="1"/>
  <c r="O137" i="8" s="1"/>
  <c r="G138" i="8"/>
  <c r="F138" i="8" s="1"/>
  <c r="O138" i="8" s="1"/>
  <c r="G139" i="8"/>
  <c r="F139" i="8" s="1"/>
  <c r="O139" i="8" s="1"/>
  <c r="G140" i="8"/>
  <c r="F140" i="8" s="1"/>
  <c r="O140" i="8" s="1"/>
  <c r="G141" i="8"/>
  <c r="F141" i="8" s="1"/>
  <c r="O141" i="8" s="1"/>
  <c r="G142" i="8"/>
  <c r="F142" i="8" s="1"/>
  <c r="O142" i="8" s="1"/>
  <c r="G143" i="8"/>
  <c r="G144" i="8"/>
  <c r="F144" i="8" s="1"/>
  <c r="O144" i="8" s="1"/>
  <c r="G145" i="8"/>
  <c r="F145" i="8" s="1"/>
  <c r="O145" i="8" s="1"/>
  <c r="G146" i="8"/>
  <c r="F146" i="8" s="1"/>
  <c r="O146" i="8" s="1"/>
  <c r="G147" i="8"/>
  <c r="F147" i="8" s="1"/>
  <c r="O147" i="8" s="1"/>
  <c r="G148" i="8"/>
  <c r="F148" i="8" s="1"/>
  <c r="O148" i="8" s="1"/>
  <c r="G149" i="8"/>
  <c r="F149" i="8" s="1"/>
  <c r="O149" i="8" s="1"/>
  <c r="G150" i="8"/>
  <c r="F150" i="8" s="1"/>
  <c r="O150" i="8" s="1"/>
  <c r="G151" i="8"/>
  <c r="G152" i="8"/>
  <c r="F152" i="8" s="1"/>
  <c r="O152" i="8" s="1"/>
  <c r="G153" i="8"/>
  <c r="F153" i="8" s="1"/>
  <c r="O153" i="8" s="1"/>
  <c r="G154" i="8"/>
  <c r="F154" i="8" s="1"/>
  <c r="O154" i="8" s="1"/>
  <c r="G155" i="8"/>
  <c r="F155" i="8" s="1"/>
  <c r="O155" i="8" s="1"/>
  <c r="G156" i="8"/>
  <c r="F156" i="8" s="1"/>
  <c r="O156" i="8" s="1"/>
  <c r="G157" i="8"/>
  <c r="F157" i="8" s="1"/>
  <c r="O157" i="8" s="1"/>
  <c r="G158" i="8"/>
  <c r="F158" i="8" s="1"/>
  <c r="O158" i="8" s="1"/>
  <c r="G159" i="8"/>
  <c r="G160" i="8"/>
  <c r="F160" i="8" s="1"/>
  <c r="O160" i="8" s="1"/>
  <c r="G161" i="8"/>
  <c r="F161" i="8" s="1"/>
  <c r="O161" i="8" s="1"/>
  <c r="G162" i="8"/>
  <c r="F162" i="8" s="1"/>
  <c r="O162" i="8" s="1"/>
  <c r="G163" i="8"/>
  <c r="F163" i="8" s="1"/>
  <c r="O163" i="8" s="1"/>
  <c r="G164" i="8"/>
  <c r="F164" i="8" s="1"/>
  <c r="O164" i="8" s="1"/>
  <c r="G165" i="8"/>
  <c r="F165" i="8" s="1"/>
  <c r="O165" i="8" s="1"/>
  <c r="G166" i="8"/>
  <c r="F166" i="8" s="1"/>
  <c r="O166" i="8" s="1"/>
  <c r="G167" i="8"/>
  <c r="G168" i="8"/>
  <c r="F168" i="8" s="1"/>
  <c r="O168" i="8" s="1"/>
  <c r="G169" i="8"/>
  <c r="F169" i="8" s="1"/>
  <c r="O169" i="8" s="1"/>
  <c r="G170" i="8"/>
  <c r="F170" i="8" s="1"/>
  <c r="O170" i="8" s="1"/>
  <c r="G171" i="8"/>
  <c r="F171" i="8" s="1"/>
  <c r="O171" i="8" s="1"/>
  <c r="G172" i="8"/>
  <c r="F172" i="8" s="1"/>
  <c r="O172" i="8" s="1"/>
  <c r="G173" i="8"/>
  <c r="F173" i="8" s="1"/>
  <c r="O173" i="8" s="1"/>
  <c r="G174" i="8"/>
  <c r="F174" i="8" s="1"/>
  <c r="O174" i="8" s="1"/>
  <c r="G175" i="8"/>
  <c r="G176" i="8"/>
  <c r="F176" i="8" s="1"/>
  <c r="O176" i="8" s="1"/>
  <c r="G177" i="8"/>
  <c r="F177" i="8" s="1"/>
  <c r="O177" i="8" s="1"/>
  <c r="G178" i="8"/>
  <c r="F178" i="8" s="1"/>
  <c r="O178" i="8" s="1"/>
  <c r="G179" i="8"/>
  <c r="F179" i="8" s="1"/>
  <c r="O179" i="8" s="1"/>
  <c r="G180" i="8"/>
  <c r="F180" i="8" s="1"/>
  <c r="O180" i="8" s="1"/>
  <c r="G181" i="8"/>
  <c r="F181" i="8" s="1"/>
  <c r="O181" i="8" s="1"/>
  <c r="G182" i="8"/>
  <c r="F182" i="8" s="1"/>
  <c r="O182" i="8" s="1"/>
  <c r="G183" i="8"/>
  <c r="G184" i="8"/>
  <c r="F184" i="8" s="1"/>
  <c r="O184" i="8" s="1"/>
  <c r="G185" i="8"/>
  <c r="F185" i="8" s="1"/>
  <c r="O185" i="8" s="1"/>
  <c r="G186" i="8"/>
  <c r="F186" i="8" s="1"/>
  <c r="O186" i="8" s="1"/>
  <c r="G187" i="8"/>
  <c r="F187" i="8" s="1"/>
  <c r="O187" i="8" s="1"/>
  <c r="G188" i="8"/>
  <c r="F188" i="8" s="1"/>
  <c r="O188" i="8" s="1"/>
  <c r="G189" i="8"/>
  <c r="F189" i="8" s="1"/>
  <c r="O189" i="8" s="1"/>
  <c r="G190" i="8"/>
  <c r="F190" i="8" s="1"/>
  <c r="O190" i="8" s="1"/>
  <c r="G191" i="8"/>
  <c r="G192" i="8"/>
  <c r="F192" i="8" s="1"/>
  <c r="O192" i="8" s="1"/>
  <c r="G193" i="8"/>
  <c r="F193" i="8" s="1"/>
  <c r="O193" i="8" s="1"/>
  <c r="G194" i="8"/>
  <c r="F194" i="8" s="1"/>
  <c r="O194" i="8" s="1"/>
  <c r="G195" i="8"/>
  <c r="F195" i="8" s="1"/>
  <c r="O195" i="8" s="1"/>
  <c r="G196" i="8"/>
  <c r="F196" i="8" s="1"/>
  <c r="O196" i="8" s="1"/>
  <c r="G197" i="8"/>
  <c r="F197" i="8" s="1"/>
  <c r="O197" i="8" s="1"/>
  <c r="G198" i="8"/>
  <c r="F198" i="8" s="1"/>
  <c r="O198" i="8" s="1"/>
  <c r="G199" i="8"/>
  <c r="G200" i="8"/>
  <c r="F200" i="8" s="1"/>
  <c r="O200" i="8" s="1"/>
  <c r="G201" i="8"/>
  <c r="F201" i="8" s="1"/>
  <c r="O201" i="8" s="1"/>
  <c r="G202" i="8"/>
  <c r="F202" i="8" s="1"/>
  <c r="O202" i="8" s="1"/>
  <c r="G203" i="8"/>
  <c r="F203" i="8" s="1"/>
  <c r="O203" i="8" s="1"/>
  <c r="G204" i="8"/>
  <c r="F204" i="8" s="1"/>
  <c r="O204" i="8" s="1"/>
  <c r="G205" i="8"/>
  <c r="F205" i="8" s="1"/>
  <c r="O205" i="8" s="1"/>
  <c r="G206" i="8"/>
  <c r="F206" i="8" s="1"/>
  <c r="O206" i="8" s="1"/>
  <c r="G207" i="8"/>
  <c r="G208" i="8"/>
  <c r="F208" i="8" s="1"/>
  <c r="O208" i="8" s="1"/>
  <c r="G209" i="8"/>
  <c r="F209" i="8" s="1"/>
  <c r="O209" i="8" s="1"/>
  <c r="G210" i="8"/>
  <c r="F210" i="8" s="1"/>
  <c r="O210" i="8" s="1"/>
  <c r="G211" i="8"/>
  <c r="F211" i="8" s="1"/>
  <c r="O211" i="8" s="1"/>
  <c r="G212" i="8"/>
  <c r="F212" i="8" s="1"/>
  <c r="O212" i="8" s="1"/>
  <c r="G213" i="8"/>
  <c r="F213" i="8" s="1"/>
  <c r="O213" i="8" s="1"/>
  <c r="G214" i="8"/>
  <c r="F214" i="8" s="1"/>
  <c r="O214" i="8" s="1"/>
  <c r="G215" i="8"/>
  <c r="G216" i="8"/>
  <c r="F216" i="8" s="1"/>
  <c r="O216" i="8" s="1"/>
  <c r="G217" i="8"/>
  <c r="F217" i="8" s="1"/>
  <c r="O217" i="8" s="1"/>
  <c r="G218" i="8"/>
  <c r="F218" i="8" s="1"/>
  <c r="O218" i="8" s="1"/>
  <c r="G219" i="8"/>
  <c r="F219" i="8" s="1"/>
  <c r="O219" i="8" s="1"/>
  <c r="G220" i="8"/>
  <c r="F220" i="8" s="1"/>
  <c r="O220" i="8" s="1"/>
  <c r="G221" i="8"/>
  <c r="F221" i="8" s="1"/>
  <c r="O221" i="8" s="1"/>
  <c r="G222" i="8"/>
  <c r="F222" i="8" s="1"/>
  <c r="O222" i="8" s="1"/>
  <c r="G223" i="8"/>
  <c r="G224" i="8"/>
  <c r="F224" i="8" s="1"/>
  <c r="O224" i="8" s="1"/>
  <c r="G225" i="8"/>
  <c r="F225" i="8" s="1"/>
  <c r="O225" i="8" s="1"/>
  <c r="G226" i="8"/>
  <c r="F226" i="8" s="1"/>
  <c r="O226" i="8" s="1"/>
  <c r="G227" i="8"/>
  <c r="F227" i="8" s="1"/>
  <c r="O227" i="8" s="1"/>
  <c r="G228" i="8"/>
  <c r="F228" i="8" s="1"/>
  <c r="O228" i="8" s="1"/>
  <c r="G229" i="8"/>
  <c r="F229" i="8" s="1"/>
  <c r="O229" i="8" s="1"/>
  <c r="G230" i="8"/>
  <c r="F230" i="8" s="1"/>
  <c r="O230" i="8" s="1"/>
  <c r="G231" i="8"/>
  <c r="G232" i="8"/>
  <c r="F232" i="8" s="1"/>
  <c r="O232" i="8" s="1"/>
  <c r="G233" i="8"/>
  <c r="F233" i="8" s="1"/>
  <c r="O233" i="8" s="1"/>
  <c r="G234" i="8"/>
  <c r="F234" i="8" s="1"/>
  <c r="O234" i="8" s="1"/>
  <c r="G235" i="8"/>
  <c r="F235" i="8" s="1"/>
  <c r="O235" i="8" s="1"/>
  <c r="G236" i="8"/>
  <c r="F236" i="8" s="1"/>
  <c r="O236" i="8" s="1"/>
  <c r="G237" i="8"/>
  <c r="F237" i="8" s="1"/>
  <c r="O237" i="8" s="1"/>
  <c r="G238" i="8"/>
  <c r="F238" i="8" s="1"/>
  <c r="O238" i="8" s="1"/>
  <c r="G239" i="8"/>
  <c r="G240" i="8"/>
  <c r="F240" i="8" s="1"/>
  <c r="O240" i="8" s="1"/>
  <c r="G241" i="8"/>
  <c r="F241" i="8" s="1"/>
  <c r="O241" i="8" s="1"/>
  <c r="G242" i="8"/>
  <c r="F242" i="8" s="1"/>
  <c r="O242" i="8" s="1"/>
  <c r="G243" i="8"/>
  <c r="F243" i="8" s="1"/>
  <c r="O243" i="8" s="1"/>
  <c r="G244" i="8"/>
  <c r="F244" i="8" s="1"/>
  <c r="O244" i="8" s="1"/>
  <c r="G245" i="8"/>
  <c r="F245" i="8" s="1"/>
  <c r="O245" i="8" s="1"/>
  <c r="G246" i="8"/>
  <c r="F246" i="8" s="1"/>
  <c r="O246" i="8" s="1"/>
  <c r="G247" i="8"/>
  <c r="G248" i="8"/>
  <c r="F248" i="8" s="1"/>
  <c r="O248" i="8" s="1"/>
  <c r="G249" i="8"/>
  <c r="F249" i="8" s="1"/>
  <c r="O249" i="8" s="1"/>
  <c r="G250" i="8"/>
  <c r="F250" i="8" s="1"/>
  <c r="O250" i="8" s="1"/>
  <c r="G251" i="8"/>
  <c r="F251" i="8" s="1"/>
  <c r="O251" i="8" s="1"/>
  <c r="G252" i="8"/>
  <c r="F252" i="8" s="1"/>
  <c r="O252" i="8" s="1"/>
  <c r="G253" i="8"/>
  <c r="F253" i="8" s="1"/>
  <c r="O253" i="8" s="1"/>
  <c r="G254" i="8"/>
  <c r="F254" i="8" s="1"/>
  <c r="O254" i="8" s="1"/>
  <c r="G255" i="8"/>
  <c r="G256" i="8"/>
  <c r="F256" i="8" s="1"/>
  <c r="O256" i="8" s="1"/>
  <c r="G257" i="8"/>
  <c r="F257" i="8" s="1"/>
  <c r="O257" i="8" s="1"/>
  <c r="G258" i="8"/>
  <c r="F258" i="8" s="1"/>
  <c r="O258" i="8" s="1"/>
  <c r="G259" i="8"/>
  <c r="F259" i="8" s="1"/>
  <c r="O259" i="8" s="1"/>
  <c r="G260" i="8"/>
  <c r="F260" i="8" s="1"/>
  <c r="O260" i="8" s="1"/>
  <c r="G261" i="8"/>
  <c r="F261" i="8" s="1"/>
  <c r="O261" i="8" s="1"/>
  <c r="G262" i="8"/>
  <c r="F262" i="8" s="1"/>
  <c r="G263" i="8"/>
  <c r="G264" i="8"/>
  <c r="F264" i="8" s="1"/>
  <c r="G265" i="8"/>
  <c r="F265" i="8" s="1"/>
  <c r="G266" i="8"/>
  <c r="F266" i="8" s="1"/>
  <c r="G267" i="8"/>
  <c r="F267" i="8" s="1"/>
  <c r="G268" i="8"/>
  <c r="F268" i="8" s="1"/>
  <c r="G269" i="8"/>
  <c r="F269" i="8" s="1"/>
  <c r="G270" i="8"/>
  <c r="F270" i="8" s="1"/>
  <c r="G271" i="8"/>
  <c r="G272" i="8"/>
  <c r="F272" i="8" s="1"/>
  <c r="G273" i="8"/>
  <c r="F273" i="8" s="1"/>
  <c r="G274" i="8"/>
  <c r="F274" i="8" s="1"/>
  <c r="G275" i="8"/>
  <c r="F275" i="8" s="1"/>
  <c r="G276" i="8"/>
  <c r="F276" i="8" s="1"/>
  <c r="G277" i="8"/>
  <c r="F277" i="8" s="1"/>
  <c r="G278" i="8"/>
  <c r="F278" i="8" s="1"/>
  <c r="G279" i="8"/>
  <c r="G280" i="8"/>
  <c r="F280" i="8" s="1"/>
  <c r="G281" i="8"/>
  <c r="F281" i="8" s="1"/>
  <c r="G282" i="8"/>
  <c r="F282" i="8" s="1"/>
  <c r="G283" i="8"/>
  <c r="F283" i="8" s="1"/>
  <c r="G284" i="8"/>
  <c r="F284" i="8" s="1"/>
  <c r="G285" i="8"/>
  <c r="F285" i="8" s="1"/>
  <c r="G286" i="8"/>
  <c r="F286" i="8" s="1"/>
  <c r="G287" i="8"/>
  <c r="G288" i="8"/>
  <c r="F288" i="8" s="1"/>
  <c r="G289" i="8"/>
  <c r="F289" i="8" s="1"/>
  <c r="G290" i="8"/>
  <c r="F290" i="8" s="1"/>
  <c r="O290" i="8" s="1"/>
  <c r="G291" i="8"/>
  <c r="F291" i="8" s="1"/>
  <c r="O291" i="8" s="1"/>
  <c r="G292" i="8"/>
  <c r="F292" i="8" s="1"/>
  <c r="O292" i="8" s="1"/>
  <c r="G293" i="8"/>
  <c r="F293" i="8" s="1"/>
  <c r="O293" i="8" s="1"/>
  <c r="G294" i="8"/>
  <c r="F294" i="8" s="1"/>
  <c r="O294" i="8" s="1"/>
  <c r="G295" i="8"/>
  <c r="G296" i="8"/>
  <c r="F296" i="8" s="1"/>
  <c r="O296" i="8" s="1"/>
  <c r="G297" i="8"/>
  <c r="F297" i="8" s="1"/>
  <c r="O297" i="8" s="1"/>
  <c r="G298" i="8"/>
  <c r="F298" i="8" s="1"/>
  <c r="O298" i="8" s="1"/>
  <c r="G299" i="8"/>
  <c r="F299" i="8" s="1"/>
  <c r="O299" i="8" s="1"/>
  <c r="G300" i="8"/>
  <c r="F300" i="8" s="1"/>
  <c r="O300" i="8" s="1"/>
  <c r="G301" i="8"/>
  <c r="F301" i="8" s="1"/>
  <c r="O301" i="8" s="1"/>
  <c r="G302" i="8"/>
  <c r="F302" i="8" s="1"/>
  <c r="O302" i="8" s="1"/>
  <c r="G303" i="8"/>
  <c r="G304" i="8"/>
  <c r="F304" i="8" s="1"/>
  <c r="O304" i="8" s="1"/>
  <c r="G305" i="8"/>
  <c r="F305" i="8" s="1"/>
  <c r="O305" i="8" s="1"/>
  <c r="G306" i="8"/>
  <c r="F306" i="8" s="1"/>
  <c r="O306" i="8" s="1"/>
  <c r="G307" i="8"/>
  <c r="F307" i="8" s="1"/>
  <c r="O307" i="8" s="1"/>
  <c r="G308" i="8"/>
  <c r="F308" i="8" s="1"/>
  <c r="O308" i="8" s="1"/>
  <c r="G309" i="8"/>
  <c r="F309" i="8" s="1"/>
  <c r="O309" i="8" s="1"/>
  <c r="G310" i="8"/>
  <c r="F310" i="8" s="1"/>
  <c r="O310" i="8" s="1"/>
  <c r="G311" i="8"/>
  <c r="G312" i="8"/>
  <c r="F312" i="8" s="1"/>
  <c r="O312" i="8" s="1"/>
  <c r="G313" i="8"/>
  <c r="F313" i="8" s="1"/>
  <c r="O313" i="8" s="1"/>
  <c r="G314" i="8"/>
  <c r="F314" i="8" s="1"/>
  <c r="O314" i="8" s="1"/>
  <c r="G315" i="8"/>
  <c r="F315" i="8" s="1"/>
  <c r="O315" i="8" s="1"/>
  <c r="G316" i="8"/>
  <c r="F316" i="8" s="1"/>
  <c r="O316" i="8" s="1"/>
  <c r="G317" i="8"/>
  <c r="F317" i="8" s="1"/>
  <c r="O317" i="8" s="1"/>
  <c r="G318" i="8"/>
  <c r="F318" i="8" s="1"/>
  <c r="O318" i="8" s="1"/>
  <c r="G319" i="8"/>
  <c r="G320" i="8"/>
  <c r="F320" i="8" s="1"/>
  <c r="O320" i="8" s="1"/>
  <c r="G321" i="8"/>
  <c r="F321" i="8" s="1"/>
  <c r="O321" i="8" s="1"/>
  <c r="G322" i="8"/>
  <c r="F322" i="8" s="1"/>
  <c r="O322" i="8" s="1"/>
  <c r="G323" i="8"/>
  <c r="F323" i="8" s="1"/>
  <c r="O323" i="8" s="1"/>
  <c r="G324" i="8"/>
  <c r="F324" i="8" s="1"/>
  <c r="O324" i="8" s="1"/>
  <c r="G325" i="8"/>
  <c r="F325" i="8" s="1"/>
  <c r="O325" i="8" s="1"/>
  <c r="G326" i="8"/>
  <c r="F326" i="8" s="1"/>
  <c r="O326" i="8" s="1"/>
  <c r="G327" i="8"/>
  <c r="G328" i="8"/>
  <c r="F328" i="8" s="1"/>
  <c r="O328" i="8" s="1"/>
  <c r="G329" i="8"/>
  <c r="F329" i="8" s="1"/>
  <c r="O329" i="8" s="1"/>
  <c r="G330" i="8"/>
  <c r="F330" i="8" s="1"/>
  <c r="O330" i="8" s="1"/>
  <c r="G331" i="8"/>
  <c r="F331" i="8" s="1"/>
  <c r="O331" i="8" s="1"/>
  <c r="G332" i="8"/>
  <c r="F332" i="8" s="1"/>
  <c r="O332" i="8" s="1"/>
  <c r="G333" i="8"/>
  <c r="F333" i="8" s="1"/>
  <c r="O333" i="8" s="1"/>
  <c r="G334" i="8"/>
  <c r="F334" i="8" s="1"/>
  <c r="O334" i="8" s="1"/>
  <c r="G335" i="8"/>
  <c r="G336" i="8"/>
  <c r="F336" i="8" s="1"/>
  <c r="O336" i="8" s="1"/>
  <c r="G337" i="8"/>
  <c r="F337" i="8" s="1"/>
  <c r="O337" i="8" s="1"/>
  <c r="G338" i="8"/>
  <c r="F338" i="8" s="1"/>
  <c r="O338" i="8" s="1"/>
  <c r="G339" i="8"/>
  <c r="F339" i="8" s="1"/>
  <c r="O339" i="8" s="1"/>
  <c r="G340" i="8"/>
  <c r="F340" i="8" s="1"/>
  <c r="O340" i="8" s="1"/>
  <c r="G341" i="8"/>
  <c r="F341" i="8" s="1"/>
  <c r="O341" i="8" s="1"/>
  <c r="G342" i="8"/>
  <c r="F342" i="8" s="1"/>
  <c r="O342" i="8" s="1"/>
  <c r="G343" i="8"/>
  <c r="G344" i="8"/>
  <c r="F344" i="8" s="1"/>
  <c r="O344" i="8" s="1"/>
  <c r="G345" i="8"/>
  <c r="F345" i="8" s="1"/>
  <c r="O345" i="8" s="1"/>
  <c r="G346" i="8"/>
  <c r="F346" i="8" s="1"/>
  <c r="O346" i="8" s="1"/>
  <c r="G347" i="8"/>
  <c r="F347" i="8" s="1"/>
  <c r="O347" i="8" s="1"/>
  <c r="G348" i="8"/>
  <c r="F348" i="8" s="1"/>
  <c r="O348" i="8" s="1"/>
  <c r="G349" i="8"/>
  <c r="F349" i="8" s="1"/>
  <c r="O349" i="8" s="1"/>
  <c r="G350" i="8"/>
  <c r="F350" i="8" s="1"/>
  <c r="O350" i="8" s="1"/>
  <c r="G351" i="8"/>
  <c r="G352" i="8"/>
  <c r="F352" i="8" s="1"/>
  <c r="O352" i="8" s="1"/>
  <c r="G353" i="8"/>
  <c r="F353" i="8" s="1"/>
  <c r="O353" i="8" s="1"/>
  <c r="G354" i="8"/>
  <c r="F354" i="8" s="1"/>
  <c r="O354" i="8" s="1"/>
  <c r="G355" i="8"/>
  <c r="F355" i="8" s="1"/>
  <c r="O355" i="8" s="1"/>
  <c r="G356" i="8"/>
  <c r="F356" i="8" s="1"/>
  <c r="O356" i="8" s="1"/>
  <c r="G357" i="8"/>
  <c r="F357" i="8" s="1"/>
  <c r="O357" i="8" s="1"/>
  <c r="G358" i="8"/>
  <c r="F358" i="8" s="1"/>
  <c r="O358" i="8" s="1"/>
  <c r="G359" i="8"/>
  <c r="G360" i="8"/>
  <c r="F360" i="8" s="1"/>
  <c r="O360" i="8" s="1"/>
  <c r="G361" i="8"/>
  <c r="F361" i="8" s="1"/>
  <c r="O361" i="8" s="1"/>
  <c r="G362" i="8"/>
  <c r="F362" i="8" s="1"/>
  <c r="O362" i="8" s="1"/>
  <c r="G363" i="8"/>
  <c r="F363" i="8" s="1"/>
  <c r="O363" i="8" s="1"/>
  <c r="G364" i="8"/>
  <c r="F364" i="8" s="1"/>
  <c r="O364" i="8" s="1"/>
  <c r="G365" i="8"/>
  <c r="F365" i="8" s="1"/>
  <c r="O365" i="8" s="1"/>
  <c r="G366" i="8"/>
  <c r="F366" i="8" s="1"/>
  <c r="O366" i="8" s="1"/>
  <c r="G367" i="8"/>
  <c r="G368" i="8"/>
  <c r="F368" i="8" s="1"/>
  <c r="O368" i="8" s="1"/>
  <c r="G369" i="8"/>
  <c r="F369" i="8" s="1"/>
  <c r="O369" i="8" s="1"/>
  <c r="G370" i="8"/>
  <c r="F370" i="8" s="1"/>
  <c r="O370" i="8" s="1"/>
  <c r="G371" i="8"/>
  <c r="F371" i="8" s="1"/>
  <c r="O371" i="8" s="1"/>
  <c r="G372" i="8"/>
  <c r="F372" i="8" s="1"/>
  <c r="O372" i="8" s="1"/>
  <c r="G373" i="8"/>
  <c r="F373" i="8" s="1"/>
  <c r="O373" i="8" s="1"/>
  <c r="G374" i="8"/>
  <c r="F374" i="8" s="1"/>
  <c r="O374" i="8" s="1"/>
  <c r="G375" i="8"/>
  <c r="G376" i="8"/>
  <c r="F376" i="8" s="1"/>
  <c r="O376" i="8" s="1"/>
  <c r="G377" i="8"/>
  <c r="F377" i="8" s="1"/>
  <c r="O377" i="8" s="1"/>
  <c r="G378" i="8"/>
  <c r="F378" i="8" s="1"/>
  <c r="O378" i="8" s="1"/>
  <c r="G379" i="8"/>
  <c r="F379" i="8" s="1"/>
  <c r="O379" i="8" s="1"/>
  <c r="G380" i="8"/>
  <c r="F380" i="8" s="1"/>
  <c r="O380" i="8" s="1"/>
  <c r="G381" i="8"/>
  <c r="F381" i="8" s="1"/>
  <c r="O381" i="8" s="1"/>
  <c r="G382" i="8"/>
  <c r="F382" i="8" s="1"/>
  <c r="O382" i="8" s="1"/>
  <c r="G383" i="8"/>
  <c r="G384" i="8"/>
  <c r="F384" i="8" s="1"/>
  <c r="O384" i="8" s="1"/>
  <c r="G385" i="8"/>
  <c r="F385" i="8" s="1"/>
  <c r="O385" i="8" s="1"/>
  <c r="G386" i="8"/>
  <c r="F386" i="8" s="1"/>
  <c r="O386" i="8" s="1"/>
  <c r="G387" i="8"/>
  <c r="F387" i="8" s="1"/>
  <c r="O387" i="8" s="1"/>
  <c r="G388" i="8"/>
  <c r="F388" i="8" s="1"/>
  <c r="O388" i="8" s="1"/>
  <c r="G389" i="8"/>
  <c r="F389" i="8" s="1"/>
  <c r="O389" i="8" s="1"/>
  <c r="G390" i="8"/>
  <c r="F390" i="8" s="1"/>
  <c r="O390" i="8" s="1"/>
  <c r="G391" i="8"/>
  <c r="G392" i="8"/>
  <c r="F392" i="8" s="1"/>
  <c r="O392" i="8" s="1"/>
  <c r="G393" i="8"/>
  <c r="F393" i="8" s="1"/>
  <c r="O393" i="8" s="1"/>
  <c r="G394" i="8"/>
  <c r="F394" i="8" s="1"/>
  <c r="O394" i="8" s="1"/>
  <c r="G395" i="8"/>
  <c r="F395" i="8" s="1"/>
  <c r="O395" i="8" s="1"/>
  <c r="G396" i="8"/>
  <c r="F396" i="8" s="1"/>
  <c r="O396" i="8" s="1"/>
  <c r="G397" i="8"/>
  <c r="F397" i="8" s="1"/>
  <c r="O397" i="8" s="1"/>
  <c r="G398" i="8"/>
  <c r="F398" i="8" s="1"/>
  <c r="O398" i="8" s="1"/>
  <c r="G399" i="8"/>
  <c r="G400" i="8"/>
  <c r="F400" i="8" s="1"/>
  <c r="O400" i="8" s="1"/>
  <c r="G401" i="8"/>
  <c r="F401" i="8" s="1"/>
  <c r="O401" i="8" s="1"/>
  <c r="G402" i="8"/>
  <c r="F402" i="8" s="1"/>
  <c r="O402" i="8" s="1"/>
  <c r="G403" i="8"/>
  <c r="F403" i="8" s="1"/>
  <c r="O403" i="8" s="1"/>
  <c r="G404" i="8"/>
  <c r="F404" i="8" s="1"/>
  <c r="O404" i="8" s="1"/>
  <c r="G405" i="8"/>
  <c r="F405" i="8" s="1"/>
  <c r="O405" i="8" s="1"/>
  <c r="G406" i="8"/>
  <c r="F406" i="8" s="1"/>
  <c r="O406" i="8" s="1"/>
  <c r="G407" i="8"/>
  <c r="G408" i="8"/>
  <c r="F408" i="8" s="1"/>
  <c r="O408" i="8" s="1"/>
  <c r="G409" i="8"/>
  <c r="F409" i="8" s="1"/>
  <c r="O409" i="8" s="1"/>
  <c r="G410" i="8"/>
  <c r="F410" i="8" s="1"/>
  <c r="O410" i="8" s="1"/>
  <c r="G4" i="8"/>
  <c r="F4" i="8" s="1"/>
  <c r="O4" i="8" s="1"/>
  <c r="M3" i="8"/>
  <c r="L3" i="8"/>
  <c r="J3" i="8"/>
  <c r="H3" i="8"/>
  <c r="D3" i="8"/>
  <c r="F55" i="8" l="1"/>
  <c r="O55" i="8" s="1"/>
  <c r="F63" i="8"/>
  <c r="O63" i="8" s="1"/>
  <c r="F71" i="8"/>
  <c r="O71" i="8" s="1"/>
  <c r="F79" i="8"/>
  <c r="O79" i="8" s="1"/>
  <c r="F87" i="8"/>
  <c r="O87" i="8" s="1"/>
  <c r="F95" i="8"/>
  <c r="O95" i="8" s="1"/>
  <c r="F103" i="8"/>
  <c r="O103" i="8" s="1"/>
  <c r="F111" i="8"/>
  <c r="O111" i="8" s="1"/>
  <c r="F119" i="8"/>
  <c r="O119" i="8" s="1"/>
  <c r="F127" i="8"/>
  <c r="O127" i="8" s="1"/>
  <c r="F135" i="8"/>
  <c r="O135" i="8" s="1"/>
  <c r="F143" i="8"/>
  <c r="O143" i="8" s="1"/>
  <c r="F151" i="8"/>
  <c r="O151" i="8" s="1"/>
  <c r="F159" i="8"/>
  <c r="O159" i="8" s="1"/>
  <c r="F167" i="8"/>
  <c r="O167" i="8" s="1"/>
  <c r="F175" i="8"/>
  <c r="O175" i="8" s="1"/>
  <c r="F183" i="8"/>
  <c r="O183" i="8" s="1"/>
  <c r="F191" i="8"/>
  <c r="O191" i="8" s="1"/>
  <c r="F199" i="8"/>
  <c r="O199" i="8" s="1"/>
  <c r="F207" i="8"/>
  <c r="O207" i="8" s="1"/>
  <c r="F215" i="8"/>
  <c r="O215" i="8" s="1"/>
  <c r="F223" i="8"/>
  <c r="O223" i="8" s="1"/>
  <c r="F231" i="8"/>
  <c r="O231" i="8" s="1"/>
  <c r="F239" i="8"/>
  <c r="O239" i="8" s="1"/>
  <c r="F247" i="8"/>
  <c r="O247" i="8" s="1"/>
  <c r="F255" i="8"/>
  <c r="O255" i="8" s="1"/>
  <c r="F263" i="8"/>
  <c r="F271" i="8"/>
  <c r="F279" i="8"/>
  <c r="F287" i="8"/>
  <c r="F295" i="8"/>
  <c r="O295" i="8" s="1"/>
  <c r="F303" i="8"/>
  <c r="O303" i="8" s="1"/>
  <c r="F311" i="8"/>
  <c r="O311" i="8" s="1"/>
  <c r="F319" i="8"/>
  <c r="O319" i="8" s="1"/>
  <c r="F327" i="8"/>
  <c r="O327" i="8" s="1"/>
  <c r="F335" i="8"/>
  <c r="O335" i="8" s="1"/>
  <c r="F343" i="8"/>
  <c r="O343" i="8" s="1"/>
  <c r="F351" i="8"/>
  <c r="O351" i="8" s="1"/>
  <c r="F359" i="8"/>
  <c r="O359" i="8" s="1"/>
  <c r="F367" i="8"/>
  <c r="O367" i="8" s="1"/>
  <c r="F375" i="8"/>
  <c r="O375" i="8" s="1"/>
  <c r="F383" i="8"/>
  <c r="O383" i="8" s="1"/>
  <c r="F391" i="8"/>
  <c r="O391" i="8" s="1"/>
  <c r="F399" i="8"/>
  <c r="O399" i="8" s="1"/>
  <c r="F407" i="8"/>
  <c r="O407" i="8" s="1"/>
  <c r="F31" i="8"/>
  <c r="O31" i="8" s="1"/>
  <c r="F548" i="8"/>
  <c r="O548" i="8" s="1"/>
  <c r="F532" i="8"/>
  <c r="O532" i="8" s="1"/>
  <c r="F516" i="8"/>
  <c r="O516" i="8" s="1"/>
  <c r="F500" i="8"/>
  <c r="O500" i="8" s="1"/>
  <c r="F484" i="8"/>
  <c r="O484" i="8" s="1"/>
  <c r="F476" i="8"/>
  <c r="O476" i="8" s="1"/>
  <c r="F540" i="8"/>
  <c r="O540" i="8" s="1"/>
  <c r="F524" i="8"/>
  <c r="O524" i="8" s="1"/>
  <c r="F508" i="8"/>
  <c r="O508" i="8" s="1"/>
  <c r="F492" i="8"/>
  <c r="O492" i="8" s="1"/>
  <c r="F468" i="8"/>
  <c r="O468" i="8" s="1"/>
  <c r="F39" i="8"/>
  <c r="O39" i="8" s="1"/>
  <c r="F23" i="8"/>
  <c r="O23" i="8" s="1"/>
  <c r="F15" i="8"/>
  <c r="O15" i="8" s="1"/>
  <c r="F7" i="8"/>
  <c r="O7" i="8" s="1"/>
  <c r="F47" i="8"/>
  <c r="O47" i="8" s="1"/>
  <c r="K3" i="8"/>
  <c r="I3" i="8"/>
  <c r="G3" i="8"/>
  <c r="L47" i="1"/>
  <c r="F3" i="8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11" i="1"/>
  <c r="H22" i="5" l="1"/>
  <c r="H20" i="5"/>
  <c r="N8" i="1" l="1"/>
  <c r="L665" i="1" l="1"/>
  <c r="H17" i="5" l="1"/>
  <c r="H15" i="5" l="1"/>
  <c r="L306" i="1" l="1"/>
  <c r="L148" i="1" l="1"/>
  <c r="L147" i="1"/>
  <c r="L146" i="1"/>
  <c r="L99" i="1" l="1"/>
  <c r="H31" i="5" l="1"/>
  <c r="L317" i="1" l="1"/>
  <c r="I23" i="4" l="1"/>
  <c r="I30" i="4"/>
  <c r="L763" i="1" l="1"/>
  <c r="L288" i="1" l="1"/>
  <c r="L741" i="1" l="1"/>
  <c r="L764" i="1" l="1"/>
  <c r="L104" i="1"/>
  <c r="L749" i="1"/>
  <c r="L284" i="1" l="1"/>
  <c r="L315" i="1"/>
  <c r="L531" i="1" l="1"/>
  <c r="L228" i="1" l="1"/>
  <c r="L175" i="1"/>
  <c r="L550" i="1" l="1"/>
  <c r="L279" i="1"/>
  <c r="L277" i="1"/>
  <c r="L237" i="1"/>
  <c r="L295" i="1"/>
  <c r="L229" i="1"/>
  <c r="L173" i="1"/>
  <c r="L231" i="1"/>
  <c r="L312" i="1" l="1"/>
  <c r="M668" i="1"/>
  <c r="L504" i="1" l="1"/>
  <c r="I31" i="4" l="1"/>
  <c r="I24" i="4"/>
  <c r="G17" i="4"/>
  <c r="G4" i="4" l="1"/>
  <c r="G6" i="4" s="1"/>
  <c r="K380" i="1"/>
  <c r="K363" i="1"/>
  <c r="K361" i="1"/>
  <c r="K320" i="1"/>
  <c r="K303" i="1"/>
  <c r="K301" i="1"/>
  <c r="K299" i="1"/>
  <c r="K286" i="1"/>
  <c r="K282" i="1"/>
  <c r="K273" i="1"/>
  <c r="K271" i="1"/>
  <c r="K265" i="1"/>
  <c r="K224" i="1"/>
  <c r="K214" i="1"/>
  <c r="K209" i="1"/>
  <c r="K189" i="1"/>
  <c r="K151" i="1"/>
  <c r="K149" i="1"/>
  <c r="K139" i="1"/>
  <c r="K129" i="1"/>
  <c r="K108" i="1"/>
  <c r="K97" i="1"/>
  <c r="K47" i="1"/>
  <c r="K44" i="1"/>
  <c r="J6" i="4" l="1"/>
  <c r="I6" i="4"/>
  <c r="H6" i="4"/>
  <c r="G15" i="4" l="1"/>
  <c r="G14" i="4"/>
  <c r="J14" i="4"/>
  <c r="J15" i="4"/>
  <c r="L120" i="1"/>
  <c r="L266" i="1"/>
  <c r="L544" i="1" l="1"/>
  <c r="L558" i="1"/>
  <c r="L311" i="1"/>
  <c r="L514" i="1" l="1"/>
  <c r="L507" i="1"/>
  <c r="L316" i="1" l="1"/>
  <c r="K41" i="1" l="1"/>
  <c r="K25" i="1" s="1"/>
  <c r="M666" i="1" l="1"/>
  <c r="L503" i="1" l="1"/>
  <c r="L508" i="1" l="1"/>
  <c r="L505" i="1"/>
  <c r="L304" i="1" l="1"/>
  <c r="L248" i="1"/>
  <c r="L25" i="1" l="1"/>
  <c r="M27" i="1" s="1"/>
  <c r="L630" i="1"/>
  <c r="L700" i="1"/>
  <c r="L703" i="1"/>
  <c r="K743" i="1" l="1"/>
  <c r="K664" i="1" l="1"/>
  <c r="K548" i="1" l="1"/>
  <c r="T837" i="1" l="1"/>
  <c r="T836" i="1"/>
  <c r="T835" i="1"/>
  <c r="T833" i="1"/>
  <c r="T832" i="1"/>
  <c r="T831" i="1"/>
  <c r="T830" i="1"/>
  <c r="T828" i="1"/>
  <c r="T826" i="1"/>
  <c r="T825" i="1"/>
  <c r="T823" i="1"/>
  <c r="T822" i="1"/>
  <c r="T821" i="1"/>
  <c r="T820" i="1"/>
  <c r="T819" i="1"/>
  <c r="T818" i="1"/>
  <c r="T817" i="1"/>
  <c r="T814" i="1"/>
  <c r="T812" i="1"/>
  <c r="T811" i="1"/>
  <c r="T810" i="1"/>
  <c r="T809" i="1"/>
  <c r="T808" i="1"/>
  <c r="T807" i="1"/>
  <c r="T804" i="1"/>
  <c r="T801" i="1"/>
  <c r="T798" i="1"/>
  <c r="T796" i="1"/>
  <c r="T795" i="1"/>
  <c r="T793" i="1"/>
  <c r="T791" i="1"/>
  <c r="T790" i="1"/>
  <c r="T789" i="1"/>
  <c r="T788" i="1"/>
  <c r="T787" i="1"/>
  <c r="T786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59" i="1"/>
  <c r="T758" i="1"/>
  <c r="T757" i="1"/>
  <c r="T756" i="1"/>
  <c r="T754" i="1"/>
  <c r="T753" i="1"/>
  <c r="T752" i="1"/>
  <c r="T751" i="1"/>
  <c r="T750" i="1"/>
  <c r="T749" i="1"/>
  <c r="T748" i="1"/>
  <c r="T747" i="1"/>
  <c r="T745" i="1"/>
  <c r="T742" i="1"/>
  <c r="T741" i="1"/>
  <c r="T740" i="1"/>
  <c r="T738" i="1"/>
  <c r="T736" i="1"/>
  <c r="T735" i="1"/>
  <c r="T733" i="1"/>
  <c r="T730" i="1"/>
  <c r="T729" i="1"/>
  <c r="T728" i="1"/>
  <c r="T727" i="1"/>
  <c r="T726" i="1"/>
  <c r="T723" i="1"/>
  <c r="T720" i="1"/>
  <c r="T719" i="1"/>
  <c r="T718" i="1"/>
  <c r="T717" i="1"/>
  <c r="T713" i="1"/>
  <c r="T712" i="1"/>
  <c r="T711" i="1"/>
  <c r="T710" i="1"/>
  <c r="T708" i="1"/>
  <c r="T706" i="1"/>
  <c r="T703" i="1"/>
  <c r="T702" i="1"/>
  <c r="T701" i="1"/>
  <c r="T700" i="1"/>
  <c r="T699" i="1"/>
  <c r="T698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6" i="1"/>
  <c r="T675" i="1"/>
  <c r="T672" i="1"/>
  <c r="T671" i="1"/>
  <c r="T669" i="1"/>
  <c r="T668" i="1"/>
  <c r="T667" i="1"/>
  <c r="T666" i="1"/>
  <c r="T665" i="1"/>
  <c r="T663" i="1"/>
  <c r="T661" i="1"/>
  <c r="T660" i="1"/>
  <c r="T658" i="1"/>
  <c r="T657" i="1"/>
  <c r="T656" i="1"/>
  <c r="T655" i="1"/>
  <c r="T653" i="1"/>
  <c r="T652" i="1"/>
  <c r="T650" i="1"/>
  <c r="T649" i="1"/>
  <c r="T648" i="1"/>
  <c r="T647" i="1"/>
  <c r="T646" i="1"/>
  <c r="T645" i="1"/>
  <c r="T644" i="1"/>
  <c r="T643" i="1"/>
  <c r="T642" i="1"/>
  <c r="T641" i="1"/>
  <c r="T639" i="1"/>
  <c r="T638" i="1"/>
  <c r="T637" i="1"/>
  <c r="T636" i="1"/>
  <c r="T635" i="1"/>
  <c r="T634" i="1"/>
  <c r="T632" i="1"/>
  <c r="T631" i="1"/>
  <c r="T630" i="1"/>
  <c r="T628" i="1"/>
  <c r="T627" i="1"/>
  <c r="T626" i="1"/>
  <c r="T625" i="1"/>
  <c r="T624" i="1"/>
  <c r="T623" i="1"/>
  <c r="T620" i="1"/>
  <c r="T617" i="1"/>
  <c r="T616" i="1"/>
  <c r="T615" i="1"/>
  <c r="T614" i="1"/>
  <c r="T613" i="1"/>
  <c r="T612" i="1"/>
  <c r="T611" i="1"/>
  <c r="T610" i="1"/>
  <c r="T609" i="1"/>
  <c r="T608" i="1"/>
  <c r="T607" i="1"/>
  <c r="T603" i="1"/>
  <c r="T602" i="1"/>
  <c r="T601" i="1"/>
  <c r="T600" i="1"/>
  <c r="T599" i="1"/>
  <c r="T598" i="1"/>
  <c r="T597" i="1"/>
  <c r="T596" i="1"/>
  <c r="T595" i="1"/>
  <c r="T593" i="1"/>
  <c r="T592" i="1"/>
  <c r="T590" i="1"/>
  <c r="T589" i="1"/>
  <c r="T588" i="1"/>
  <c r="T587" i="1"/>
  <c r="T586" i="1"/>
  <c r="T583" i="1"/>
  <c r="T581" i="1"/>
  <c r="T579" i="1"/>
  <c r="T576" i="1"/>
  <c r="T575" i="1"/>
  <c r="T574" i="1"/>
  <c r="T573" i="1"/>
  <c r="T571" i="1"/>
  <c r="T569" i="1"/>
  <c r="T566" i="1"/>
  <c r="T564" i="1"/>
  <c r="T563" i="1"/>
  <c r="T562" i="1"/>
  <c r="T560" i="1"/>
  <c r="T559" i="1"/>
  <c r="T558" i="1"/>
  <c r="T556" i="1"/>
  <c r="T555" i="1"/>
  <c r="T554" i="1"/>
  <c r="T552" i="1"/>
  <c r="T551" i="1"/>
  <c r="T550" i="1"/>
  <c r="T549" i="1"/>
  <c r="T547" i="1"/>
  <c r="T546" i="1"/>
  <c r="T545" i="1"/>
  <c r="T544" i="1"/>
  <c r="T542" i="1"/>
  <c r="T541" i="1"/>
  <c r="T540" i="1"/>
  <c r="T539" i="1"/>
  <c r="T538" i="1"/>
  <c r="T537" i="1"/>
  <c r="T536" i="1"/>
  <c r="T534" i="1"/>
  <c r="T533" i="1"/>
  <c r="T532" i="1"/>
  <c r="T531" i="1"/>
  <c r="T529" i="1"/>
  <c r="T526" i="1"/>
  <c r="T524" i="1"/>
  <c r="T520" i="1"/>
  <c r="T519" i="1"/>
  <c r="T518" i="1"/>
  <c r="T517" i="1"/>
  <c r="T515" i="1"/>
  <c r="T514" i="1"/>
  <c r="T513" i="1"/>
  <c r="T512" i="1"/>
  <c r="T511" i="1"/>
  <c r="T510" i="1"/>
  <c r="T508" i="1"/>
  <c r="T507" i="1"/>
  <c r="T506" i="1"/>
  <c r="T505" i="1"/>
  <c r="T504" i="1"/>
  <c r="T503" i="1"/>
  <c r="T502" i="1"/>
  <c r="T500" i="1"/>
  <c r="T496" i="1"/>
  <c r="T495" i="1"/>
  <c r="T494" i="1"/>
  <c r="T492" i="1"/>
  <c r="T491" i="1"/>
  <c r="T490" i="1"/>
  <c r="T488" i="1"/>
  <c r="T486" i="1"/>
  <c r="T484" i="1"/>
  <c r="T482" i="1"/>
  <c r="T480" i="1"/>
  <c r="T478" i="1"/>
  <c r="T476" i="1"/>
  <c r="T474" i="1"/>
  <c r="T472" i="1"/>
  <c r="T471" i="1"/>
  <c r="T469" i="1"/>
  <c r="T467" i="1"/>
  <c r="T465" i="1"/>
  <c r="T464" i="1"/>
  <c r="T463" i="1"/>
  <c r="T462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5" i="1"/>
  <c r="T443" i="1"/>
  <c r="T442" i="1"/>
  <c r="T441" i="1"/>
  <c r="T439" i="1"/>
  <c r="T438" i="1"/>
  <c r="T436" i="1"/>
  <c r="T433" i="1"/>
  <c r="T432" i="1"/>
  <c r="T430" i="1"/>
  <c r="T428" i="1"/>
  <c r="T425" i="1"/>
  <c r="T424" i="1"/>
  <c r="T423" i="1"/>
  <c r="T422" i="1"/>
  <c r="T421" i="1"/>
  <c r="T418" i="1"/>
  <c r="T417" i="1"/>
  <c r="T416" i="1"/>
  <c r="T415" i="1"/>
  <c r="T414" i="1"/>
  <c r="T413" i="1"/>
  <c r="T412" i="1"/>
  <c r="T410" i="1"/>
  <c r="T407" i="1"/>
  <c r="T405" i="1"/>
  <c r="T401" i="1"/>
  <c r="T400" i="1"/>
  <c r="T399" i="1"/>
  <c r="T398" i="1"/>
  <c r="T397" i="1"/>
  <c r="T394" i="1"/>
  <c r="T391" i="1"/>
  <c r="T387" i="1"/>
  <c r="T386" i="1"/>
  <c r="T383" i="1"/>
  <c r="T381" i="1"/>
  <c r="T379" i="1"/>
  <c r="T376" i="1"/>
  <c r="T375" i="1"/>
  <c r="T374" i="1"/>
  <c r="T371" i="1"/>
  <c r="T370" i="1"/>
  <c r="T368" i="1"/>
  <c r="T366" i="1"/>
  <c r="T364" i="1"/>
  <c r="T362" i="1"/>
  <c r="T360" i="1"/>
  <c r="T357" i="1"/>
  <c r="T356" i="1"/>
  <c r="T355" i="1"/>
  <c r="T354" i="1"/>
  <c r="T353" i="1"/>
  <c r="T352" i="1"/>
  <c r="T350" i="1"/>
  <c r="T348" i="1"/>
  <c r="T346" i="1"/>
  <c r="T344" i="1"/>
  <c r="T342" i="1"/>
  <c r="T340" i="1"/>
  <c r="T338" i="1"/>
  <c r="T336" i="1"/>
  <c r="T334" i="1"/>
  <c r="T332" i="1"/>
  <c r="T328" i="1"/>
  <c r="T327" i="1"/>
  <c r="T326" i="1"/>
  <c r="T325" i="1"/>
  <c r="T324" i="1"/>
  <c r="T322" i="1"/>
  <c r="T321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2" i="1"/>
  <c r="T300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5" i="1"/>
  <c r="T284" i="1"/>
  <c r="T283" i="1"/>
  <c r="T281" i="1"/>
  <c r="T280" i="1"/>
  <c r="T279" i="1"/>
  <c r="T278" i="1"/>
  <c r="T277" i="1"/>
  <c r="T276" i="1"/>
  <c r="T275" i="1"/>
  <c r="T274" i="1"/>
  <c r="T272" i="1"/>
  <c r="T270" i="1"/>
  <c r="T269" i="1"/>
  <c r="T268" i="1"/>
  <c r="T267" i="1"/>
  <c r="T266" i="1"/>
  <c r="T264" i="1"/>
  <c r="T263" i="1"/>
  <c r="T262" i="1"/>
  <c r="T260" i="1"/>
  <c r="T258" i="1"/>
  <c r="T255" i="1"/>
  <c r="T254" i="1"/>
  <c r="T251" i="1"/>
  <c r="T249" i="1"/>
  <c r="T248" i="1"/>
  <c r="T246" i="1"/>
  <c r="T244" i="1"/>
  <c r="T243" i="1"/>
  <c r="T240" i="1"/>
  <c r="T239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3" i="1"/>
  <c r="T219" i="1"/>
  <c r="T217" i="1"/>
  <c r="T216" i="1"/>
  <c r="T215" i="1"/>
  <c r="T213" i="1"/>
  <c r="T212" i="1"/>
  <c r="T211" i="1"/>
  <c r="T210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8" i="1"/>
  <c r="T186" i="1"/>
  <c r="T185" i="1"/>
  <c r="T184" i="1"/>
  <c r="T181" i="1"/>
  <c r="T180" i="1"/>
  <c r="T179" i="1"/>
  <c r="T178" i="1"/>
  <c r="T176" i="1"/>
  <c r="T175" i="1"/>
  <c r="T174" i="1"/>
  <c r="T173" i="1"/>
  <c r="T171" i="1"/>
  <c r="T168" i="1"/>
  <c r="T167" i="1"/>
  <c r="T165" i="1"/>
  <c r="T163" i="1"/>
  <c r="T162" i="1"/>
  <c r="T161" i="1"/>
  <c r="T160" i="1"/>
  <c r="T159" i="1"/>
  <c r="T158" i="1"/>
  <c r="T156" i="1"/>
  <c r="T154" i="1"/>
  <c r="T153" i="1"/>
  <c r="T152" i="1"/>
  <c r="T150" i="1"/>
  <c r="T148" i="1"/>
  <c r="T147" i="1"/>
  <c r="T146" i="1"/>
  <c r="T145" i="1"/>
  <c r="T144" i="1"/>
  <c r="T143" i="1"/>
  <c r="T142" i="1"/>
  <c r="T141" i="1"/>
  <c r="T140" i="1"/>
  <c r="T138" i="1"/>
  <c r="T137" i="1"/>
  <c r="T136" i="1"/>
  <c r="T135" i="1"/>
  <c r="T134" i="1"/>
  <c r="T133" i="1"/>
  <c r="T132" i="1"/>
  <c r="T131" i="1"/>
  <c r="T130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7" i="1"/>
  <c r="T106" i="1"/>
  <c r="T105" i="1"/>
  <c r="T104" i="1"/>
  <c r="T103" i="1"/>
  <c r="T102" i="1"/>
  <c r="T101" i="1"/>
  <c r="T100" i="1"/>
  <c r="T99" i="1"/>
  <c r="T98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6" i="1"/>
  <c r="T45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4" i="1"/>
  <c r="T23" i="1"/>
  <c r="T22" i="1"/>
  <c r="T21" i="1"/>
  <c r="T19" i="1"/>
  <c r="T17" i="1"/>
  <c r="T15" i="1"/>
  <c r="L183" i="1" l="1"/>
  <c r="T25" i="1" l="1"/>
  <c r="J25" i="1"/>
  <c r="I25" i="1"/>
  <c r="H25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S837" i="1" l="1"/>
  <c r="R837" i="1"/>
  <c r="Q837" i="1"/>
  <c r="P837" i="1"/>
  <c r="O837" i="1"/>
  <c r="S836" i="1"/>
  <c r="R836" i="1"/>
  <c r="Q836" i="1"/>
  <c r="P836" i="1"/>
  <c r="O836" i="1"/>
  <c r="S835" i="1"/>
  <c r="R835" i="1"/>
  <c r="Q835" i="1"/>
  <c r="P835" i="1"/>
  <c r="O835" i="1"/>
  <c r="S833" i="1"/>
  <c r="R833" i="1"/>
  <c r="Q833" i="1"/>
  <c r="P833" i="1"/>
  <c r="O833" i="1"/>
  <c r="S832" i="1"/>
  <c r="R832" i="1"/>
  <c r="Q832" i="1"/>
  <c r="P832" i="1"/>
  <c r="O832" i="1"/>
  <c r="S831" i="1"/>
  <c r="R831" i="1"/>
  <c r="Q831" i="1"/>
  <c r="P831" i="1"/>
  <c r="O831" i="1"/>
  <c r="S830" i="1"/>
  <c r="R830" i="1"/>
  <c r="Q830" i="1"/>
  <c r="P830" i="1"/>
  <c r="O830" i="1"/>
  <c r="R828" i="1"/>
  <c r="Q828" i="1"/>
  <c r="P828" i="1"/>
  <c r="O828" i="1"/>
  <c r="R826" i="1"/>
  <c r="Q826" i="1"/>
  <c r="P826" i="1"/>
  <c r="O826" i="1"/>
  <c r="R825" i="1"/>
  <c r="Q825" i="1"/>
  <c r="P825" i="1"/>
  <c r="O825" i="1"/>
  <c r="R823" i="1"/>
  <c r="Q823" i="1"/>
  <c r="P823" i="1"/>
  <c r="O823" i="1"/>
  <c r="R822" i="1"/>
  <c r="Q822" i="1"/>
  <c r="P822" i="1"/>
  <c r="O822" i="1"/>
  <c r="R821" i="1"/>
  <c r="Q821" i="1"/>
  <c r="P821" i="1"/>
  <c r="O821" i="1"/>
  <c r="R820" i="1"/>
  <c r="Q820" i="1"/>
  <c r="P820" i="1"/>
  <c r="O820" i="1"/>
  <c r="R819" i="1"/>
  <c r="Q819" i="1"/>
  <c r="P819" i="1"/>
  <c r="O819" i="1"/>
  <c r="R818" i="1"/>
  <c r="Q818" i="1"/>
  <c r="P818" i="1"/>
  <c r="O818" i="1"/>
  <c r="S814" i="1"/>
  <c r="R814" i="1"/>
  <c r="Q814" i="1"/>
  <c r="P814" i="1"/>
  <c r="O814" i="1"/>
  <c r="S812" i="1"/>
  <c r="R812" i="1"/>
  <c r="Q812" i="1"/>
  <c r="P812" i="1"/>
  <c r="O812" i="1"/>
  <c r="S811" i="1"/>
  <c r="R811" i="1"/>
  <c r="Q811" i="1"/>
  <c r="P811" i="1"/>
  <c r="O811" i="1"/>
  <c r="S810" i="1"/>
  <c r="R810" i="1"/>
  <c r="Q810" i="1"/>
  <c r="P810" i="1"/>
  <c r="O810" i="1"/>
  <c r="S809" i="1"/>
  <c r="R809" i="1"/>
  <c r="Q809" i="1"/>
  <c r="P809" i="1"/>
  <c r="O809" i="1"/>
  <c r="S808" i="1"/>
  <c r="R808" i="1"/>
  <c r="Q808" i="1"/>
  <c r="P808" i="1"/>
  <c r="O808" i="1"/>
  <c r="R807" i="1"/>
  <c r="Q807" i="1"/>
  <c r="P807" i="1"/>
  <c r="O807" i="1"/>
  <c r="R804" i="1"/>
  <c r="Q804" i="1"/>
  <c r="P804" i="1"/>
  <c r="O804" i="1"/>
  <c r="R801" i="1"/>
  <c r="Q801" i="1"/>
  <c r="P801" i="1"/>
  <c r="O801" i="1"/>
  <c r="S798" i="1"/>
  <c r="R798" i="1"/>
  <c r="Q798" i="1"/>
  <c r="P798" i="1"/>
  <c r="O798" i="1"/>
  <c r="S796" i="1"/>
  <c r="R796" i="1"/>
  <c r="Q796" i="1"/>
  <c r="P796" i="1"/>
  <c r="O796" i="1"/>
  <c r="S795" i="1"/>
  <c r="R795" i="1"/>
  <c r="Q795" i="1"/>
  <c r="P795" i="1"/>
  <c r="O795" i="1"/>
  <c r="R793" i="1"/>
  <c r="Q793" i="1"/>
  <c r="P793" i="1"/>
  <c r="O793" i="1"/>
  <c r="R791" i="1"/>
  <c r="Q791" i="1"/>
  <c r="P791" i="1"/>
  <c r="O791" i="1"/>
  <c r="R790" i="1"/>
  <c r="Q790" i="1"/>
  <c r="P790" i="1"/>
  <c r="O790" i="1"/>
  <c r="R789" i="1"/>
  <c r="Q789" i="1"/>
  <c r="P789" i="1"/>
  <c r="O789" i="1"/>
  <c r="R788" i="1"/>
  <c r="Q788" i="1"/>
  <c r="P788" i="1"/>
  <c r="O788" i="1"/>
  <c r="R787" i="1"/>
  <c r="Q787" i="1"/>
  <c r="P787" i="1"/>
  <c r="O787" i="1"/>
  <c r="R786" i="1"/>
  <c r="Q786" i="1"/>
  <c r="P786" i="1"/>
  <c r="O786" i="1"/>
  <c r="R784" i="1"/>
  <c r="Q784" i="1"/>
  <c r="P784" i="1"/>
  <c r="O784" i="1"/>
  <c r="R783" i="1"/>
  <c r="Q783" i="1"/>
  <c r="P783" i="1"/>
  <c r="O783" i="1"/>
  <c r="R782" i="1"/>
  <c r="Q782" i="1"/>
  <c r="P782" i="1"/>
  <c r="O782" i="1"/>
  <c r="R781" i="1"/>
  <c r="Q781" i="1"/>
  <c r="P781" i="1"/>
  <c r="O781" i="1"/>
  <c r="R780" i="1"/>
  <c r="Q780" i="1"/>
  <c r="P780" i="1"/>
  <c r="O780" i="1"/>
  <c r="R779" i="1"/>
  <c r="Q779" i="1"/>
  <c r="P779" i="1"/>
  <c r="O779" i="1"/>
  <c r="R778" i="1"/>
  <c r="Q778" i="1"/>
  <c r="P778" i="1"/>
  <c r="O778" i="1"/>
  <c r="R777" i="1"/>
  <c r="Q777" i="1"/>
  <c r="P777" i="1"/>
  <c r="O777" i="1"/>
  <c r="R776" i="1"/>
  <c r="Q776" i="1"/>
  <c r="P776" i="1"/>
  <c r="O776" i="1"/>
  <c r="R775" i="1"/>
  <c r="Q775" i="1"/>
  <c r="P775" i="1"/>
  <c r="O775" i="1"/>
  <c r="R774" i="1"/>
  <c r="Q774" i="1"/>
  <c r="P774" i="1"/>
  <c r="O774" i="1"/>
  <c r="R773" i="1"/>
  <c r="Q773" i="1"/>
  <c r="P773" i="1"/>
  <c r="O773" i="1"/>
  <c r="R772" i="1"/>
  <c r="Q772" i="1"/>
  <c r="P772" i="1"/>
  <c r="O772" i="1"/>
  <c r="R771" i="1"/>
  <c r="Q771" i="1"/>
  <c r="P771" i="1"/>
  <c r="O771" i="1"/>
  <c r="R770" i="1"/>
  <c r="Q770" i="1"/>
  <c r="P770" i="1"/>
  <c r="O770" i="1"/>
  <c r="R769" i="1"/>
  <c r="Q769" i="1"/>
  <c r="P769" i="1"/>
  <c r="O769" i="1"/>
  <c r="R768" i="1"/>
  <c r="Q768" i="1"/>
  <c r="P768" i="1"/>
  <c r="O768" i="1"/>
  <c r="R767" i="1"/>
  <c r="Q767" i="1"/>
  <c r="P767" i="1"/>
  <c r="O767" i="1"/>
  <c r="R766" i="1"/>
  <c r="Q766" i="1"/>
  <c r="P766" i="1"/>
  <c r="O766" i="1"/>
  <c r="R765" i="1"/>
  <c r="Q765" i="1"/>
  <c r="P765" i="1"/>
  <c r="O765" i="1"/>
  <c r="R764" i="1"/>
  <c r="Q764" i="1"/>
  <c r="P764" i="1"/>
  <c r="O764" i="1"/>
  <c r="R763" i="1"/>
  <c r="Q763" i="1"/>
  <c r="P763" i="1"/>
  <c r="O763" i="1"/>
  <c r="R762" i="1"/>
  <c r="Q762" i="1"/>
  <c r="P762" i="1"/>
  <c r="O762" i="1"/>
  <c r="R761" i="1"/>
  <c r="Q761" i="1"/>
  <c r="P761" i="1"/>
  <c r="O761" i="1"/>
  <c r="R759" i="1"/>
  <c r="Q759" i="1"/>
  <c r="P759" i="1"/>
  <c r="O759" i="1"/>
  <c r="R758" i="1"/>
  <c r="Q758" i="1"/>
  <c r="P758" i="1"/>
  <c r="O758" i="1"/>
  <c r="R757" i="1"/>
  <c r="Q757" i="1"/>
  <c r="P757" i="1"/>
  <c r="O757" i="1"/>
  <c r="R756" i="1"/>
  <c r="Q756" i="1"/>
  <c r="P756" i="1"/>
  <c r="O756" i="1"/>
  <c r="R754" i="1"/>
  <c r="Q754" i="1"/>
  <c r="P754" i="1"/>
  <c r="O754" i="1"/>
  <c r="R753" i="1"/>
  <c r="Q753" i="1"/>
  <c r="P753" i="1"/>
  <c r="O753" i="1"/>
  <c r="R752" i="1"/>
  <c r="Q752" i="1"/>
  <c r="P752" i="1"/>
  <c r="O752" i="1"/>
  <c r="R751" i="1"/>
  <c r="Q751" i="1"/>
  <c r="P751" i="1"/>
  <c r="O751" i="1"/>
  <c r="R750" i="1"/>
  <c r="Q750" i="1"/>
  <c r="P750" i="1"/>
  <c r="O750" i="1"/>
  <c r="R749" i="1"/>
  <c r="Q749" i="1"/>
  <c r="P749" i="1"/>
  <c r="O749" i="1"/>
  <c r="R748" i="1"/>
  <c r="Q748" i="1"/>
  <c r="P748" i="1"/>
  <c r="O748" i="1"/>
  <c r="R747" i="1"/>
  <c r="Q747" i="1"/>
  <c r="P747" i="1"/>
  <c r="O747" i="1"/>
  <c r="R745" i="1"/>
  <c r="Q745" i="1"/>
  <c r="P745" i="1"/>
  <c r="O745" i="1"/>
  <c r="R742" i="1"/>
  <c r="Q742" i="1"/>
  <c r="P742" i="1"/>
  <c r="O742" i="1"/>
  <c r="R741" i="1"/>
  <c r="Q741" i="1"/>
  <c r="P741" i="1"/>
  <c r="O741" i="1"/>
  <c r="R740" i="1"/>
  <c r="Q740" i="1"/>
  <c r="P740" i="1"/>
  <c r="O740" i="1"/>
  <c r="R738" i="1"/>
  <c r="Q738" i="1"/>
  <c r="P738" i="1"/>
  <c r="O738" i="1"/>
  <c r="R736" i="1"/>
  <c r="Q736" i="1"/>
  <c r="P736" i="1"/>
  <c r="O736" i="1"/>
  <c r="R733" i="1"/>
  <c r="Q733" i="1"/>
  <c r="P733" i="1"/>
  <c r="O733" i="1"/>
  <c r="R730" i="1"/>
  <c r="Q730" i="1"/>
  <c r="P730" i="1"/>
  <c r="O730" i="1"/>
  <c r="R729" i="1"/>
  <c r="Q729" i="1"/>
  <c r="P729" i="1"/>
  <c r="O729" i="1"/>
  <c r="R728" i="1"/>
  <c r="Q728" i="1"/>
  <c r="P728" i="1"/>
  <c r="O728" i="1"/>
  <c r="R727" i="1"/>
  <c r="Q727" i="1"/>
  <c r="P727" i="1"/>
  <c r="O727" i="1"/>
  <c r="R726" i="1"/>
  <c r="Q726" i="1"/>
  <c r="P726" i="1"/>
  <c r="O726" i="1"/>
  <c r="R723" i="1"/>
  <c r="Q723" i="1"/>
  <c r="P723" i="1"/>
  <c r="O723" i="1"/>
  <c r="R720" i="1"/>
  <c r="Q720" i="1"/>
  <c r="P720" i="1"/>
  <c r="O720" i="1"/>
  <c r="R719" i="1"/>
  <c r="Q719" i="1"/>
  <c r="P719" i="1"/>
  <c r="O719" i="1"/>
  <c r="R718" i="1"/>
  <c r="Q718" i="1"/>
  <c r="P718" i="1"/>
  <c r="O718" i="1"/>
  <c r="R717" i="1"/>
  <c r="Q717" i="1"/>
  <c r="P717" i="1"/>
  <c r="O717" i="1"/>
  <c r="R713" i="1"/>
  <c r="Q713" i="1"/>
  <c r="P713" i="1"/>
  <c r="O713" i="1"/>
  <c r="R712" i="1"/>
  <c r="Q712" i="1"/>
  <c r="P712" i="1"/>
  <c r="O712" i="1"/>
  <c r="R711" i="1"/>
  <c r="Q711" i="1"/>
  <c r="P711" i="1"/>
  <c r="O711" i="1"/>
  <c r="R710" i="1"/>
  <c r="Q710" i="1"/>
  <c r="P710" i="1"/>
  <c r="O710" i="1"/>
  <c r="R708" i="1"/>
  <c r="Q708" i="1"/>
  <c r="P708" i="1"/>
  <c r="O708" i="1"/>
  <c r="R706" i="1"/>
  <c r="Q706" i="1"/>
  <c r="P706" i="1"/>
  <c r="O706" i="1"/>
  <c r="R703" i="1"/>
  <c r="Q703" i="1"/>
  <c r="P703" i="1"/>
  <c r="O703" i="1"/>
  <c r="R702" i="1"/>
  <c r="Q702" i="1"/>
  <c r="P702" i="1"/>
  <c r="O702" i="1"/>
  <c r="R701" i="1"/>
  <c r="Q701" i="1"/>
  <c r="P701" i="1"/>
  <c r="O701" i="1"/>
  <c r="R700" i="1"/>
  <c r="Q700" i="1"/>
  <c r="P700" i="1"/>
  <c r="O700" i="1"/>
  <c r="R699" i="1"/>
  <c r="Q699" i="1"/>
  <c r="P699" i="1"/>
  <c r="O699" i="1"/>
  <c r="R698" i="1"/>
  <c r="Q698" i="1"/>
  <c r="P698" i="1"/>
  <c r="O698" i="1"/>
  <c r="R695" i="1"/>
  <c r="Q695" i="1"/>
  <c r="P695" i="1"/>
  <c r="O695" i="1"/>
  <c r="R694" i="1"/>
  <c r="Q694" i="1"/>
  <c r="P694" i="1"/>
  <c r="O694" i="1"/>
  <c r="R693" i="1"/>
  <c r="Q693" i="1"/>
  <c r="P693" i="1"/>
  <c r="O693" i="1"/>
  <c r="R692" i="1"/>
  <c r="Q692" i="1"/>
  <c r="P692" i="1"/>
  <c r="O692" i="1"/>
  <c r="R691" i="1"/>
  <c r="Q691" i="1"/>
  <c r="P691" i="1"/>
  <c r="O691" i="1"/>
  <c r="R690" i="1"/>
  <c r="Q690" i="1"/>
  <c r="P690" i="1"/>
  <c r="O690" i="1"/>
  <c r="R689" i="1"/>
  <c r="Q689" i="1"/>
  <c r="P689" i="1"/>
  <c r="O689" i="1"/>
  <c r="R688" i="1"/>
  <c r="Q688" i="1"/>
  <c r="P688" i="1"/>
  <c r="O688" i="1"/>
  <c r="R687" i="1"/>
  <c r="Q687" i="1"/>
  <c r="P687" i="1"/>
  <c r="O687" i="1"/>
  <c r="R686" i="1"/>
  <c r="Q686" i="1"/>
  <c r="P686" i="1"/>
  <c r="O686" i="1"/>
  <c r="R685" i="1"/>
  <c r="Q685" i="1"/>
  <c r="P685" i="1"/>
  <c r="O685" i="1"/>
  <c r="R684" i="1"/>
  <c r="Q684" i="1"/>
  <c r="P684" i="1"/>
  <c r="O684" i="1"/>
  <c r="R683" i="1"/>
  <c r="Q683" i="1"/>
  <c r="P683" i="1"/>
  <c r="O683" i="1"/>
  <c r="R682" i="1"/>
  <c r="Q682" i="1"/>
  <c r="P682" i="1"/>
  <c r="O682" i="1"/>
  <c r="R681" i="1"/>
  <c r="Q681" i="1"/>
  <c r="P681" i="1"/>
  <c r="O681" i="1"/>
  <c r="R680" i="1"/>
  <c r="Q680" i="1"/>
  <c r="P680" i="1"/>
  <c r="O680" i="1"/>
  <c r="R679" i="1"/>
  <c r="Q679" i="1"/>
  <c r="P679" i="1"/>
  <c r="O679" i="1"/>
  <c r="R678" i="1"/>
  <c r="Q678" i="1"/>
  <c r="P678" i="1"/>
  <c r="O678" i="1"/>
  <c r="R676" i="1"/>
  <c r="Q676" i="1"/>
  <c r="P676" i="1"/>
  <c r="O676" i="1"/>
  <c r="R672" i="1"/>
  <c r="Q672" i="1"/>
  <c r="P672" i="1"/>
  <c r="O672" i="1"/>
  <c r="R671" i="1"/>
  <c r="Q671" i="1"/>
  <c r="P671" i="1"/>
  <c r="O671" i="1"/>
  <c r="R669" i="1"/>
  <c r="Q669" i="1"/>
  <c r="P669" i="1"/>
  <c r="O669" i="1"/>
  <c r="R668" i="1"/>
  <c r="Q668" i="1"/>
  <c r="P668" i="1"/>
  <c r="O668" i="1"/>
  <c r="R667" i="1"/>
  <c r="Q667" i="1"/>
  <c r="P667" i="1"/>
  <c r="O667" i="1"/>
  <c r="R666" i="1"/>
  <c r="Q666" i="1"/>
  <c r="P666" i="1"/>
  <c r="O666" i="1"/>
  <c r="R665" i="1"/>
  <c r="Q665" i="1"/>
  <c r="P665" i="1"/>
  <c r="O665" i="1"/>
  <c r="R663" i="1"/>
  <c r="Q663" i="1"/>
  <c r="P663" i="1"/>
  <c r="O663" i="1"/>
  <c r="R661" i="1"/>
  <c r="Q661" i="1"/>
  <c r="P661" i="1"/>
  <c r="O661" i="1"/>
  <c r="R660" i="1"/>
  <c r="Q660" i="1"/>
  <c r="P660" i="1"/>
  <c r="O660" i="1"/>
  <c r="R658" i="1"/>
  <c r="Q658" i="1"/>
  <c r="P658" i="1"/>
  <c r="O658" i="1"/>
  <c r="R657" i="1"/>
  <c r="Q657" i="1"/>
  <c r="P657" i="1"/>
  <c r="O657" i="1"/>
  <c r="R656" i="1"/>
  <c r="Q656" i="1"/>
  <c r="P656" i="1"/>
  <c r="O656" i="1"/>
  <c r="R655" i="1"/>
  <c r="Q655" i="1"/>
  <c r="P655" i="1"/>
  <c r="O655" i="1"/>
  <c r="R653" i="1"/>
  <c r="Q653" i="1"/>
  <c r="P653" i="1"/>
  <c r="O653" i="1"/>
  <c r="R652" i="1"/>
  <c r="Q652" i="1"/>
  <c r="P652" i="1"/>
  <c r="O652" i="1"/>
  <c r="R650" i="1"/>
  <c r="Q650" i="1"/>
  <c r="P650" i="1"/>
  <c r="O650" i="1"/>
  <c r="R649" i="1"/>
  <c r="Q649" i="1"/>
  <c r="P649" i="1"/>
  <c r="O649" i="1"/>
  <c r="R648" i="1"/>
  <c r="Q648" i="1"/>
  <c r="P648" i="1"/>
  <c r="O648" i="1"/>
  <c r="R647" i="1"/>
  <c r="Q647" i="1"/>
  <c r="P647" i="1"/>
  <c r="O647" i="1"/>
  <c r="R646" i="1"/>
  <c r="Q646" i="1"/>
  <c r="P646" i="1"/>
  <c r="O646" i="1"/>
  <c r="R645" i="1"/>
  <c r="Q645" i="1"/>
  <c r="P645" i="1"/>
  <c r="O645" i="1"/>
  <c r="R644" i="1"/>
  <c r="Q644" i="1"/>
  <c r="P644" i="1"/>
  <c r="O644" i="1"/>
  <c r="R643" i="1"/>
  <c r="Q643" i="1"/>
  <c r="P643" i="1"/>
  <c r="O643" i="1"/>
  <c r="R642" i="1"/>
  <c r="Q642" i="1"/>
  <c r="P642" i="1"/>
  <c r="O642" i="1"/>
  <c r="R641" i="1"/>
  <c r="Q641" i="1"/>
  <c r="P641" i="1"/>
  <c r="O641" i="1"/>
  <c r="R639" i="1"/>
  <c r="Q639" i="1"/>
  <c r="P639" i="1"/>
  <c r="O639" i="1"/>
  <c r="R638" i="1"/>
  <c r="Q638" i="1"/>
  <c r="P638" i="1"/>
  <c r="O638" i="1"/>
  <c r="R637" i="1"/>
  <c r="Q637" i="1"/>
  <c r="P637" i="1"/>
  <c r="O637" i="1"/>
  <c r="R636" i="1"/>
  <c r="Q636" i="1"/>
  <c r="P636" i="1"/>
  <c r="O636" i="1"/>
  <c r="R635" i="1"/>
  <c r="Q635" i="1"/>
  <c r="P635" i="1"/>
  <c r="O635" i="1"/>
  <c r="R634" i="1"/>
  <c r="Q634" i="1"/>
  <c r="P634" i="1"/>
  <c r="O634" i="1"/>
  <c r="R632" i="1"/>
  <c r="Q632" i="1"/>
  <c r="P632" i="1"/>
  <c r="O632" i="1"/>
  <c r="R631" i="1"/>
  <c r="Q631" i="1"/>
  <c r="P631" i="1"/>
  <c r="O631" i="1"/>
  <c r="R630" i="1"/>
  <c r="Q630" i="1"/>
  <c r="P630" i="1"/>
  <c r="O630" i="1"/>
  <c r="R628" i="1"/>
  <c r="Q628" i="1"/>
  <c r="P628" i="1"/>
  <c r="O628" i="1"/>
  <c r="R627" i="1"/>
  <c r="Q627" i="1"/>
  <c r="P627" i="1"/>
  <c r="O627" i="1"/>
  <c r="R626" i="1"/>
  <c r="Q626" i="1"/>
  <c r="P626" i="1"/>
  <c r="O626" i="1"/>
  <c r="R625" i="1"/>
  <c r="Q625" i="1"/>
  <c r="P625" i="1"/>
  <c r="O625" i="1"/>
  <c r="R624" i="1"/>
  <c r="Q624" i="1"/>
  <c r="P624" i="1"/>
  <c r="O624" i="1"/>
  <c r="R623" i="1"/>
  <c r="Q623" i="1"/>
  <c r="P623" i="1"/>
  <c r="O623" i="1"/>
  <c r="R620" i="1"/>
  <c r="P620" i="1"/>
  <c r="R617" i="1"/>
  <c r="Q617" i="1"/>
  <c r="P617" i="1"/>
  <c r="O617" i="1"/>
  <c r="R616" i="1"/>
  <c r="Q616" i="1"/>
  <c r="P616" i="1"/>
  <c r="O616" i="1"/>
  <c r="R615" i="1"/>
  <c r="Q615" i="1"/>
  <c r="P615" i="1"/>
  <c r="O615" i="1"/>
  <c r="R614" i="1"/>
  <c r="Q614" i="1"/>
  <c r="P614" i="1"/>
  <c r="O614" i="1"/>
  <c r="R613" i="1"/>
  <c r="Q613" i="1"/>
  <c r="P613" i="1"/>
  <c r="O613" i="1"/>
  <c r="R612" i="1"/>
  <c r="Q612" i="1"/>
  <c r="P612" i="1"/>
  <c r="O612" i="1"/>
  <c r="R611" i="1"/>
  <c r="Q611" i="1"/>
  <c r="P611" i="1"/>
  <c r="O611" i="1"/>
  <c r="R610" i="1"/>
  <c r="Q610" i="1"/>
  <c r="P610" i="1"/>
  <c r="O610" i="1"/>
  <c r="R609" i="1"/>
  <c r="Q609" i="1"/>
  <c r="P609" i="1"/>
  <c r="O609" i="1"/>
  <c r="R608" i="1"/>
  <c r="Q608" i="1"/>
  <c r="P608" i="1"/>
  <c r="O608" i="1"/>
  <c r="R607" i="1"/>
  <c r="Q607" i="1"/>
  <c r="P607" i="1"/>
  <c r="O607" i="1"/>
  <c r="R603" i="1"/>
  <c r="Q603" i="1"/>
  <c r="P603" i="1"/>
  <c r="O603" i="1"/>
  <c r="R602" i="1"/>
  <c r="Q602" i="1"/>
  <c r="P602" i="1"/>
  <c r="O602" i="1"/>
  <c r="R601" i="1"/>
  <c r="Q601" i="1"/>
  <c r="P601" i="1"/>
  <c r="O601" i="1"/>
  <c r="R600" i="1"/>
  <c r="Q600" i="1"/>
  <c r="P600" i="1"/>
  <c r="O600" i="1"/>
  <c r="R599" i="1"/>
  <c r="Q599" i="1"/>
  <c r="P599" i="1"/>
  <c r="O599" i="1"/>
  <c r="R598" i="1"/>
  <c r="Q598" i="1"/>
  <c r="P598" i="1"/>
  <c r="O598" i="1"/>
  <c r="R597" i="1"/>
  <c r="Q597" i="1"/>
  <c r="P597" i="1"/>
  <c r="O597" i="1"/>
  <c r="R596" i="1"/>
  <c r="Q596" i="1"/>
  <c r="P596" i="1"/>
  <c r="O596" i="1"/>
  <c r="R595" i="1"/>
  <c r="Q595" i="1"/>
  <c r="P595" i="1"/>
  <c r="O595" i="1"/>
  <c r="R593" i="1"/>
  <c r="Q593" i="1"/>
  <c r="P593" i="1"/>
  <c r="O593" i="1"/>
  <c r="R592" i="1"/>
  <c r="Q592" i="1"/>
  <c r="P592" i="1"/>
  <c r="O592" i="1"/>
  <c r="R590" i="1"/>
  <c r="Q590" i="1"/>
  <c r="P590" i="1"/>
  <c r="O590" i="1"/>
  <c r="R589" i="1"/>
  <c r="Q589" i="1"/>
  <c r="P589" i="1"/>
  <c r="O589" i="1"/>
  <c r="R588" i="1"/>
  <c r="Q588" i="1"/>
  <c r="P588" i="1"/>
  <c r="O588" i="1"/>
  <c r="R587" i="1"/>
  <c r="Q587" i="1"/>
  <c r="P587" i="1"/>
  <c r="O587" i="1"/>
  <c r="R586" i="1"/>
  <c r="Q586" i="1"/>
  <c r="P586" i="1"/>
  <c r="O586" i="1"/>
  <c r="R583" i="1"/>
  <c r="Q583" i="1"/>
  <c r="P583" i="1"/>
  <c r="O583" i="1"/>
  <c r="R581" i="1"/>
  <c r="Q581" i="1"/>
  <c r="P581" i="1"/>
  <c r="O581" i="1"/>
  <c r="R579" i="1"/>
  <c r="Q579" i="1"/>
  <c r="P579" i="1"/>
  <c r="O579" i="1"/>
  <c r="R576" i="1"/>
  <c r="Q576" i="1"/>
  <c r="P576" i="1"/>
  <c r="O576" i="1"/>
  <c r="R573" i="1"/>
  <c r="P573" i="1"/>
  <c r="R571" i="1"/>
  <c r="Q571" i="1"/>
  <c r="P571" i="1"/>
  <c r="O571" i="1"/>
  <c r="R569" i="1"/>
  <c r="Q569" i="1"/>
  <c r="P569" i="1"/>
  <c r="O569" i="1"/>
  <c r="R566" i="1"/>
  <c r="Q566" i="1"/>
  <c r="P566" i="1"/>
  <c r="O566" i="1"/>
  <c r="R563" i="1"/>
  <c r="P563" i="1"/>
  <c r="R562" i="1"/>
  <c r="Q562" i="1"/>
  <c r="P562" i="1"/>
  <c r="O562" i="1"/>
  <c r="R560" i="1"/>
  <c r="Q560" i="1"/>
  <c r="P560" i="1"/>
  <c r="O560" i="1"/>
  <c r="R559" i="1"/>
  <c r="Q559" i="1"/>
  <c r="P559" i="1"/>
  <c r="O559" i="1"/>
  <c r="R558" i="1"/>
  <c r="Q558" i="1"/>
  <c r="P558" i="1"/>
  <c r="O558" i="1"/>
  <c r="R556" i="1"/>
  <c r="Q556" i="1"/>
  <c r="P556" i="1"/>
  <c r="O556" i="1"/>
  <c r="R555" i="1"/>
  <c r="Q555" i="1"/>
  <c r="P555" i="1"/>
  <c r="O555" i="1"/>
  <c r="R554" i="1"/>
  <c r="Q554" i="1"/>
  <c r="P554" i="1"/>
  <c r="O554" i="1"/>
  <c r="R552" i="1"/>
  <c r="Q552" i="1"/>
  <c r="P552" i="1"/>
  <c r="O552" i="1"/>
  <c r="R551" i="1"/>
  <c r="Q551" i="1"/>
  <c r="P551" i="1"/>
  <c r="O551" i="1"/>
  <c r="R550" i="1"/>
  <c r="Q550" i="1"/>
  <c r="P550" i="1"/>
  <c r="O550" i="1"/>
  <c r="R549" i="1"/>
  <c r="Q549" i="1"/>
  <c r="P549" i="1"/>
  <c r="O549" i="1"/>
  <c r="R547" i="1"/>
  <c r="Q547" i="1"/>
  <c r="P547" i="1"/>
  <c r="O547" i="1"/>
  <c r="R546" i="1"/>
  <c r="Q546" i="1"/>
  <c r="P546" i="1"/>
  <c r="O546" i="1"/>
  <c r="R545" i="1"/>
  <c r="Q545" i="1"/>
  <c r="P545" i="1"/>
  <c r="O545" i="1"/>
  <c r="R544" i="1"/>
  <c r="Q544" i="1"/>
  <c r="P544" i="1"/>
  <c r="O544" i="1"/>
  <c r="R542" i="1"/>
  <c r="Q542" i="1"/>
  <c r="P542" i="1"/>
  <c r="O542" i="1"/>
  <c r="R541" i="1"/>
  <c r="Q541" i="1"/>
  <c r="P541" i="1"/>
  <c r="O541" i="1"/>
  <c r="R540" i="1"/>
  <c r="Q540" i="1"/>
  <c r="P540" i="1"/>
  <c r="O540" i="1"/>
  <c r="R539" i="1"/>
  <c r="Q539" i="1"/>
  <c r="P539" i="1"/>
  <c r="O539" i="1"/>
  <c r="R538" i="1"/>
  <c r="Q538" i="1"/>
  <c r="P538" i="1"/>
  <c r="O538" i="1"/>
  <c r="R537" i="1"/>
  <c r="Q537" i="1"/>
  <c r="P537" i="1"/>
  <c r="O537" i="1"/>
  <c r="R536" i="1"/>
  <c r="Q536" i="1"/>
  <c r="P536" i="1"/>
  <c r="O536" i="1"/>
  <c r="R534" i="1"/>
  <c r="Q534" i="1"/>
  <c r="P534" i="1"/>
  <c r="O534" i="1"/>
  <c r="R533" i="1"/>
  <c r="Q533" i="1"/>
  <c r="P533" i="1"/>
  <c r="O533" i="1"/>
  <c r="R532" i="1"/>
  <c r="Q532" i="1"/>
  <c r="P532" i="1"/>
  <c r="O532" i="1"/>
  <c r="R531" i="1"/>
  <c r="Q531" i="1"/>
  <c r="P531" i="1"/>
  <c r="O531" i="1"/>
  <c r="R529" i="1"/>
  <c r="Q529" i="1"/>
  <c r="P529" i="1"/>
  <c r="O529" i="1"/>
  <c r="R526" i="1"/>
  <c r="Q526" i="1"/>
  <c r="P526" i="1"/>
  <c r="O526" i="1"/>
  <c r="R524" i="1"/>
  <c r="Q524" i="1"/>
  <c r="P524" i="1"/>
  <c r="O524" i="1"/>
  <c r="R521" i="1"/>
  <c r="P521" i="1"/>
  <c r="R520" i="1"/>
  <c r="P520" i="1"/>
  <c r="R519" i="1"/>
  <c r="P519" i="1"/>
  <c r="R518" i="1"/>
  <c r="Q518" i="1"/>
  <c r="P518" i="1"/>
  <c r="O518" i="1"/>
  <c r="R517" i="1"/>
  <c r="Q517" i="1"/>
  <c r="P517" i="1"/>
  <c r="O517" i="1"/>
  <c r="R515" i="1"/>
  <c r="Q515" i="1"/>
  <c r="P515" i="1"/>
  <c r="O515" i="1"/>
  <c r="R514" i="1"/>
  <c r="Q514" i="1"/>
  <c r="P514" i="1"/>
  <c r="O514" i="1"/>
  <c r="R513" i="1"/>
  <c r="Q513" i="1"/>
  <c r="P513" i="1"/>
  <c r="O513" i="1"/>
  <c r="R512" i="1"/>
  <c r="Q512" i="1"/>
  <c r="P512" i="1"/>
  <c r="O512" i="1"/>
  <c r="R511" i="1"/>
  <c r="Q511" i="1"/>
  <c r="P511" i="1"/>
  <c r="O511" i="1"/>
  <c r="R510" i="1"/>
  <c r="Q510" i="1"/>
  <c r="P510" i="1"/>
  <c r="O510" i="1"/>
  <c r="R508" i="1"/>
  <c r="Q508" i="1"/>
  <c r="P508" i="1"/>
  <c r="O508" i="1"/>
  <c r="R507" i="1"/>
  <c r="Q507" i="1"/>
  <c r="P507" i="1"/>
  <c r="O507" i="1"/>
  <c r="R506" i="1"/>
  <c r="Q506" i="1"/>
  <c r="P506" i="1"/>
  <c r="O506" i="1"/>
  <c r="R505" i="1"/>
  <c r="Q505" i="1"/>
  <c r="P505" i="1"/>
  <c r="O505" i="1"/>
  <c r="R504" i="1"/>
  <c r="Q504" i="1"/>
  <c r="P504" i="1"/>
  <c r="O504" i="1"/>
  <c r="R503" i="1"/>
  <c r="Q503" i="1"/>
  <c r="P503" i="1"/>
  <c r="O503" i="1"/>
  <c r="R502" i="1"/>
  <c r="Q502" i="1"/>
  <c r="P502" i="1"/>
  <c r="O502" i="1"/>
  <c r="R500" i="1"/>
  <c r="Q500" i="1"/>
  <c r="P500" i="1"/>
  <c r="O500" i="1"/>
  <c r="R496" i="1"/>
  <c r="Q496" i="1"/>
  <c r="P496" i="1"/>
  <c r="O496" i="1"/>
  <c r="R495" i="1"/>
  <c r="Q495" i="1"/>
  <c r="P495" i="1"/>
  <c r="O495" i="1"/>
  <c r="R494" i="1"/>
  <c r="Q494" i="1"/>
  <c r="P494" i="1"/>
  <c r="O494" i="1"/>
  <c r="R492" i="1"/>
  <c r="Q492" i="1"/>
  <c r="P492" i="1"/>
  <c r="O492" i="1"/>
  <c r="R491" i="1"/>
  <c r="Q491" i="1"/>
  <c r="P491" i="1"/>
  <c r="O491" i="1"/>
  <c r="R490" i="1"/>
  <c r="Q490" i="1"/>
  <c r="P490" i="1"/>
  <c r="O490" i="1"/>
  <c r="R488" i="1"/>
  <c r="Q488" i="1"/>
  <c r="P488" i="1"/>
  <c r="O488" i="1"/>
  <c r="R486" i="1"/>
  <c r="Q486" i="1"/>
  <c r="P486" i="1"/>
  <c r="O486" i="1"/>
  <c r="R484" i="1"/>
  <c r="Q484" i="1"/>
  <c r="P484" i="1"/>
  <c r="O484" i="1"/>
  <c r="R482" i="1"/>
  <c r="Q482" i="1"/>
  <c r="P482" i="1"/>
  <c r="O482" i="1"/>
  <c r="R480" i="1"/>
  <c r="Q480" i="1"/>
  <c r="P480" i="1"/>
  <c r="O480" i="1"/>
  <c r="R478" i="1"/>
  <c r="Q478" i="1"/>
  <c r="P478" i="1"/>
  <c r="O478" i="1"/>
  <c r="R476" i="1"/>
  <c r="Q476" i="1"/>
  <c r="P476" i="1"/>
  <c r="O476" i="1"/>
  <c r="R474" i="1"/>
  <c r="Q474" i="1"/>
  <c r="P474" i="1"/>
  <c r="O474" i="1"/>
  <c r="R472" i="1"/>
  <c r="Q472" i="1"/>
  <c r="P472" i="1"/>
  <c r="O472" i="1"/>
  <c r="R471" i="1"/>
  <c r="Q471" i="1"/>
  <c r="P471" i="1"/>
  <c r="O471" i="1"/>
  <c r="R469" i="1"/>
  <c r="Q469" i="1"/>
  <c r="P469" i="1"/>
  <c r="O469" i="1"/>
  <c r="R467" i="1"/>
  <c r="Q467" i="1"/>
  <c r="P467" i="1"/>
  <c r="O467" i="1"/>
  <c r="R465" i="1"/>
  <c r="Q465" i="1"/>
  <c r="P465" i="1"/>
  <c r="O465" i="1"/>
  <c r="R464" i="1"/>
  <c r="Q464" i="1"/>
  <c r="P464" i="1"/>
  <c r="O464" i="1"/>
  <c r="R463" i="1"/>
  <c r="Q463" i="1"/>
  <c r="P463" i="1"/>
  <c r="O463" i="1"/>
  <c r="R462" i="1"/>
  <c r="Q462" i="1"/>
  <c r="P462" i="1"/>
  <c r="O462" i="1"/>
  <c r="R460" i="1"/>
  <c r="Q460" i="1"/>
  <c r="P460" i="1"/>
  <c r="O460" i="1"/>
  <c r="R459" i="1"/>
  <c r="Q459" i="1"/>
  <c r="P459" i="1"/>
  <c r="O459" i="1"/>
  <c r="R458" i="1"/>
  <c r="Q458" i="1"/>
  <c r="P458" i="1"/>
  <c r="O458" i="1"/>
  <c r="R457" i="1"/>
  <c r="Q457" i="1"/>
  <c r="P457" i="1"/>
  <c r="O457" i="1"/>
  <c r="R456" i="1"/>
  <c r="Q456" i="1"/>
  <c r="P456" i="1"/>
  <c r="O456" i="1"/>
  <c r="R455" i="1"/>
  <c r="Q455" i="1"/>
  <c r="P455" i="1"/>
  <c r="O455" i="1"/>
  <c r="R454" i="1"/>
  <c r="Q454" i="1"/>
  <c r="P454" i="1"/>
  <c r="O454" i="1"/>
  <c r="R453" i="1"/>
  <c r="Q453" i="1"/>
  <c r="P453" i="1"/>
  <c r="O453" i="1"/>
  <c r="R452" i="1"/>
  <c r="Q452" i="1"/>
  <c r="P452" i="1"/>
  <c r="O452" i="1"/>
  <c r="R451" i="1"/>
  <c r="Q451" i="1"/>
  <c r="P451" i="1"/>
  <c r="O451" i="1"/>
  <c r="R450" i="1"/>
  <c r="Q450" i="1"/>
  <c r="P450" i="1"/>
  <c r="O450" i="1"/>
  <c r="R449" i="1"/>
  <c r="Q449" i="1"/>
  <c r="P449" i="1"/>
  <c r="O449" i="1"/>
  <c r="R448" i="1"/>
  <c r="Q448" i="1"/>
  <c r="P448" i="1"/>
  <c r="O448" i="1"/>
  <c r="R447" i="1"/>
  <c r="Q447" i="1"/>
  <c r="P447" i="1"/>
  <c r="O447" i="1"/>
  <c r="R445" i="1"/>
  <c r="Q445" i="1"/>
  <c r="P445" i="1"/>
  <c r="O445" i="1"/>
  <c r="R443" i="1"/>
  <c r="Q443" i="1"/>
  <c r="P443" i="1"/>
  <c r="O443" i="1"/>
  <c r="R442" i="1"/>
  <c r="Q442" i="1"/>
  <c r="P442" i="1"/>
  <c r="O442" i="1"/>
  <c r="R441" i="1"/>
  <c r="Q441" i="1"/>
  <c r="P441" i="1"/>
  <c r="O441" i="1"/>
  <c r="R439" i="1"/>
  <c r="Q439" i="1"/>
  <c r="P439" i="1"/>
  <c r="O439" i="1"/>
  <c r="R438" i="1"/>
  <c r="Q438" i="1"/>
  <c r="P438" i="1"/>
  <c r="O438" i="1"/>
  <c r="R436" i="1"/>
  <c r="Q436" i="1"/>
  <c r="P436" i="1"/>
  <c r="O436" i="1"/>
  <c r="R433" i="1"/>
  <c r="P433" i="1"/>
  <c r="R432" i="1"/>
  <c r="Q432" i="1"/>
  <c r="P432" i="1"/>
  <c r="O432" i="1"/>
  <c r="R430" i="1"/>
  <c r="Q430" i="1"/>
  <c r="P430" i="1"/>
  <c r="O430" i="1"/>
  <c r="R428" i="1"/>
  <c r="Q428" i="1"/>
  <c r="P428" i="1"/>
  <c r="O428" i="1"/>
  <c r="R425" i="1"/>
  <c r="P425" i="1"/>
  <c r="R424" i="1"/>
  <c r="P424" i="1"/>
  <c r="R423" i="1"/>
  <c r="Q423" i="1"/>
  <c r="P423" i="1"/>
  <c r="O423" i="1"/>
  <c r="R422" i="1"/>
  <c r="Q422" i="1"/>
  <c r="P422" i="1"/>
  <c r="O422" i="1"/>
  <c r="R421" i="1"/>
  <c r="Q421" i="1"/>
  <c r="P421" i="1"/>
  <c r="O421" i="1"/>
  <c r="R418" i="1"/>
  <c r="P418" i="1"/>
  <c r="R417" i="1"/>
  <c r="Q417" i="1"/>
  <c r="P417" i="1"/>
  <c r="O417" i="1"/>
  <c r="R416" i="1"/>
  <c r="Q416" i="1"/>
  <c r="P416" i="1"/>
  <c r="O416" i="1"/>
  <c r="R415" i="1"/>
  <c r="Q415" i="1"/>
  <c r="P415" i="1"/>
  <c r="O415" i="1"/>
  <c r="R414" i="1"/>
  <c r="Q414" i="1"/>
  <c r="P414" i="1"/>
  <c r="O414" i="1"/>
  <c r="R413" i="1"/>
  <c r="Q413" i="1"/>
  <c r="P413" i="1"/>
  <c r="O413" i="1"/>
  <c r="R412" i="1"/>
  <c r="Q412" i="1"/>
  <c r="P412" i="1"/>
  <c r="O412" i="1"/>
  <c r="R410" i="1"/>
  <c r="Q410" i="1"/>
  <c r="P410" i="1"/>
  <c r="O410" i="1"/>
  <c r="R407" i="1"/>
  <c r="Q407" i="1"/>
  <c r="P407" i="1"/>
  <c r="O407" i="1"/>
  <c r="R405" i="1"/>
  <c r="Q405" i="1"/>
  <c r="P405" i="1"/>
  <c r="O405" i="1"/>
  <c r="R401" i="1"/>
  <c r="Q401" i="1"/>
  <c r="P401" i="1"/>
  <c r="O401" i="1"/>
  <c r="R400" i="1"/>
  <c r="Q400" i="1"/>
  <c r="P400" i="1"/>
  <c r="O400" i="1"/>
  <c r="R399" i="1"/>
  <c r="Q399" i="1"/>
  <c r="P399" i="1"/>
  <c r="O399" i="1"/>
  <c r="R398" i="1"/>
  <c r="Q398" i="1"/>
  <c r="P398" i="1"/>
  <c r="O398" i="1"/>
  <c r="R397" i="1"/>
  <c r="Q397" i="1"/>
  <c r="P397" i="1"/>
  <c r="O397" i="1"/>
  <c r="R394" i="1"/>
  <c r="Q394" i="1"/>
  <c r="P394" i="1"/>
  <c r="O394" i="1"/>
  <c r="R391" i="1"/>
  <c r="Q391" i="1"/>
  <c r="P391" i="1"/>
  <c r="O391" i="1"/>
  <c r="R387" i="1"/>
  <c r="Q387" i="1"/>
  <c r="P387" i="1"/>
  <c r="O387" i="1"/>
  <c r="R386" i="1"/>
  <c r="Q386" i="1"/>
  <c r="P386" i="1"/>
  <c r="O386" i="1"/>
  <c r="R383" i="1"/>
  <c r="Q383" i="1"/>
  <c r="P383" i="1"/>
  <c r="O383" i="1"/>
  <c r="R381" i="1"/>
  <c r="Q381" i="1"/>
  <c r="P381" i="1"/>
  <c r="O381" i="1"/>
  <c r="R379" i="1"/>
  <c r="Q379" i="1"/>
  <c r="P379" i="1"/>
  <c r="O379" i="1"/>
  <c r="R376" i="1"/>
  <c r="P376" i="1"/>
  <c r="R375" i="1"/>
  <c r="Q375" i="1"/>
  <c r="P375" i="1"/>
  <c r="O375" i="1"/>
  <c r="R374" i="1"/>
  <c r="Q374" i="1"/>
  <c r="P374" i="1"/>
  <c r="O374" i="1"/>
  <c r="R371" i="1"/>
  <c r="Q371" i="1"/>
  <c r="P371" i="1"/>
  <c r="O371" i="1"/>
  <c r="R370" i="1"/>
  <c r="Q370" i="1"/>
  <c r="P370" i="1"/>
  <c r="O370" i="1"/>
  <c r="R368" i="1"/>
  <c r="Q368" i="1"/>
  <c r="P368" i="1"/>
  <c r="O368" i="1"/>
  <c r="R366" i="1"/>
  <c r="Q366" i="1"/>
  <c r="P366" i="1"/>
  <c r="O366" i="1"/>
  <c r="R364" i="1"/>
  <c r="Q364" i="1"/>
  <c r="P364" i="1"/>
  <c r="O364" i="1"/>
  <c r="R362" i="1"/>
  <c r="Q362" i="1"/>
  <c r="P362" i="1"/>
  <c r="O362" i="1"/>
  <c r="R360" i="1"/>
  <c r="Q360" i="1"/>
  <c r="P360" i="1"/>
  <c r="O360" i="1"/>
  <c r="R357" i="1"/>
  <c r="P357" i="1"/>
  <c r="R356" i="1"/>
  <c r="P356" i="1"/>
  <c r="R355" i="1"/>
  <c r="Q355" i="1"/>
  <c r="P355" i="1"/>
  <c r="O355" i="1"/>
  <c r="R354" i="1"/>
  <c r="Q354" i="1"/>
  <c r="P354" i="1"/>
  <c r="O354" i="1"/>
  <c r="R353" i="1"/>
  <c r="Q353" i="1"/>
  <c r="P353" i="1"/>
  <c r="O353" i="1"/>
  <c r="R352" i="1"/>
  <c r="Q352" i="1"/>
  <c r="P352" i="1"/>
  <c r="O352" i="1"/>
  <c r="R350" i="1"/>
  <c r="Q350" i="1"/>
  <c r="P350" i="1"/>
  <c r="O350" i="1"/>
  <c r="R348" i="1"/>
  <c r="Q348" i="1"/>
  <c r="P348" i="1"/>
  <c r="O348" i="1"/>
  <c r="R346" i="1"/>
  <c r="Q346" i="1"/>
  <c r="P346" i="1"/>
  <c r="O346" i="1"/>
  <c r="R344" i="1"/>
  <c r="Q344" i="1"/>
  <c r="P344" i="1"/>
  <c r="O344" i="1"/>
  <c r="R342" i="1"/>
  <c r="Q342" i="1"/>
  <c r="P342" i="1"/>
  <c r="O342" i="1"/>
  <c r="R340" i="1"/>
  <c r="Q340" i="1"/>
  <c r="P340" i="1"/>
  <c r="O340" i="1"/>
  <c r="R338" i="1"/>
  <c r="Q338" i="1"/>
  <c r="P338" i="1"/>
  <c r="O338" i="1"/>
  <c r="R336" i="1"/>
  <c r="Q336" i="1"/>
  <c r="P336" i="1"/>
  <c r="O336" i="1"/>
  <c r="R334" i="1"/>
  <c r="Q334" i="1"/>
  <c r="P334" i="1"/>
  <c r="O334" i="1"/>
  <c r="R332" i="1"/>
  <c r="Q332" i="1"/>
  <c r="P332" i="1"/>
  <c r="O332" i="1"/>
  <c r="R328" i="1"/>
  <c r="Q328" i="1"/>
  <c r="P328" i="1"/>
  <c r="O328" i="1"/>
  <c r="R327" i="1"/>
  <c r="Q327" i="1"/>
  <c r="P327" i="1"/>
  <c r="O327" i="1"/>
  <c r="R326" i="1"/>
  <c r="Q326" i="1"/>
  <c r="P326" i="1"/>
  <c r="O326" i="1"/>
  <c r="R325" i="1"/>
  <c r="Q325" i="1"/>
  <c r="P325" i="1"/>
  <c r="O325" i="1"/>
  <c r="R324" i="1"/>
  <c r="Q324" i="1"/>
  <c r="P324" i="1"/>
  <c r="O324" i="1"/>
  <c r="R322" i="1"/>
  <c r="Q322" i="1"/>
  <c r="P322" i="1"/>
  <c r="O322" i="1"/>
  <c r="R321" i="1"/>
  <c r="Q321" i="1"/>
  <c r="P321" i="1"/>
  <c r="O321" i="1"/>
  <c r="R319" i="1"/>
  <c r="Q319" i="1"/>
  <c r="P319" i="1"/>
  <c r="O319" i="1"/>
  <c r="R318" i="1"/>
  <c r="Q318" i="1"/>
  <c r="P318" i="1"/>
  <c r="O318" i="1"/>
  <c r="R317" i="1"/>
  <c r="Q317" i="1"/>
  <c r="P317" i="1"/>
  <c r="O317" i="1"/>
  <c r="R316" i="1"/>
  <c r="Q316" i="1"/>
  <c r="P316" i="1"/>
  <c r="O316" i="1"/>
  <c r="R315" i="1"/>
  <c r="Q315" i="1"/>
  <c r="P315" i="1"/>
  <c r="O315" i="1"/>
  <c r="R314" i="1"/>
  <c r="Q314" i="1"/>
  <c r="P314" i="1"/>
  <c r="O314" i="1"/>
  <c r="R313" i="1"/>
  <c r="Q313" i="1"/>
  <c r="P313" i="1"/>
  <c r="O313" i="1"/>
  <c r="R312" i="1"/>
  <c r="Q312" i="1"/>
  <c r="P312" i="1"/>
  <c r="O312" i="1"/>
  <c r="R311" i="1"/>
  <c r="Q311" i="1"/>
  <c r="P311" i="1"/>
  <c r="O311" i="1"/>
  <c r="R310" i="1"/>
  <c r="Q310" i="1"/>
  <c r="P310" i="1"/>
  <c r="O310" i="1"/>
  <c r="R309" i="1"/>
  <c r="Q309" i="1"/>
  <c r="P309" i="1"/>
  <c r="O309" i="1"/>
  <c r="R308" i="1"/>
  <c r="Q308" i="1"/>
  <c r="P308" i="1"/>
  <c r="O308" i="1"/>
  <c r="R306" i="1"/>
  <c r="Q306" i="1"/>
  <c r="P306" i="1"/>
  <c r="O306" i="1"/>
  <c r="R305" i="1"/>
  <c r="Q305" i="1"/>
  <c r="P305" i="1"/>
  <c r="O305" i="1"/>
  <c r="R302" i="1"/>
  <c r="Q302" i="1"/>
  <c r="P302" i="1"/>
  <c r="O302" i="1"/>
  <c r="R300" i="1"/>
  <c r="Q300" i="1"/>
  <c r="P300" i="1"/>
  <c r="O300" i="1"/>
  <c r="R298" i="1"/>
  <c r="Q298" i="1"/>
  <c r="P298" i="1"/>
  <c r="O298" i="1"/>
  <c r="R297" i="1"/>
  <c r="Q297" i="1"/>
  <c r="P297" i="1"/>
  <c r="O297" i="1"/>
  <c r="R296" i="1"/>
  <c r="Q296" i="1"/>
  <c r="P296" i="1"/>
  <c r="O296" i="1"/>
  <c r="R295" i="1"/>
  <c r="Q295" i="1"/>
  <c r="P295" i="1"/>
  <c r="O295" i="1"/>
  <c r="R294" i="1"/>
  <c r="Q294" i="1"/>
  <c r="P294" i="1"/>
  <c r="O294" i="1"/>
  <c r="R293" i="1"/>
  <c r="Q293" i="1"/>
  <c r="P293" i="1"/>
  <c r="O293" i="1"/>
  <c r="R292" i="1"/>
  <c r="Q292" i="1"/>
  <c r="P292" i="1"/>
  <c r="O292" i="1"/>
  <c r="R291" i="1"/>
  <c r="Q291" i="1"/>
  <c r="P291" i="1"/>
  <c r="O291" i="1"/>
  <c r="R290" i="1"/>
  <c r="Q290" i="1"/>
  <c r="P290" i="1"/>
  <c r="O290" i="1"/>
  <c r="R289" i="1"/>
  <c r="Q289" i="1"/>
  <c r="P289" i="1"/>
  <c r="O289" i="1"/>
  <c r="R288" i="1"/>
  <c r="Q288" i="1"/>
  <c r="P288" i="1"/>
  <c r="O288" i="1"/>
  <c r="R287" i="1"/>
  <c r="Q287" i="1"/>
  <c r="P287" i="1"/>
  <c r="O287" i="1"/>
  <c r="R285" i="1"/>
  <c r="Q285" i="1"/>
  <c r="P285" i="1"/>
  <c r="O285" i="1"/>
  <c r="R284" i="1"/>
  <c r="Q284" i="1"/>
  <c r="P284" i="1"/>
  <c r="O284" i="1"/>
  <c r="R283" i="1"/>
  <c r="Q283" i="1"/>
  <c r="P283" i="1"/>
  <c r="O283" i="1"/>
  <c r="R281" i="1"/>
  <c r="Q281" i="1"/>
  <c r="P281" i="1"/>
  <c r="O281" i="1"/>
  <c r="R280" i="1"/>
  <c r="Q280" i="1"/>
  <c r="P280" i="1"/>
  <c r="O280" i="1"/>
  <c r="R279" i="1"/>
  <c r="Q279" i="1"/>
  <c r="P279" i="1"/>
  <c r="O279" i="1"/>
  <c r="R278" i="1"/>
  <c r="Q278" i="1"/>
  <c r="P278" i="1"/>
  <c r="O278" i="1"/>
  <c r="R277" i="1"/>
  <c r="Q277" i="1"/>
  <c r="P277" i="1"/>
  <c r="O277" i="1"/>
  <c r="R276" i="1"/>
  <c r="Q276" i="1"/>
  <c r="P276" i="1"/>
  <c r="O276" i="1"/>
  <c r="R275" i="1"/>
  <c r="Q275" i="1"/>
  <c r="P275" i="1"/>
  <c r="O275" i="1"/>
  <c r="R274" i="1"/>
  <c r="Q274" i="1"/>
  <c r="P274" i="1"/>
  <c r="O274" i="1"/>
  <c r="R272" i="1"/>
  <c r="Q272" i="1"/>
  <c r="P272" i="1"/>
  <c r="O272" i="1"/>
  <c r="R270" i="1"/>
  <c r="Q270" i="1"/>
  <c r="P270" i="1"/>
  <c r="O270" i="1"/>
  <c r="R269" i="1"/>
  <c r="Q269" i="1"/>
  <c r="P269" i="1"/>
  <c r="O269" i="1"/>
  <c r="R268" i="1"/>
  <c r="Q268" i="1"/>
  <c r="P268" i="1"/>
  <c r="O268" i="1"/>
  <c r="R267" i="1"/>
  <c r="Q267" i="1"/>
  <c r="P267" i="1"/>
  <c r="O267" i="1"/>
  <c r="R266" i="1"/>
  <c r="Q266" i="1"/>
  <c r="P266" i="1"/>
  <c r="O266" i="1"/>
  <c r="R264" i="1"/>
  <c r="Q264" i="1"/>
  <c r="P264" i="1"/>
  <c r="O264" i="1"/>
  <c r="R263" i="1"/>
  <c r="Q263" i="1"/>
  <c r="P263" i="1"/>
  <c r="O263" i="1"/>
  <c r="R262" i="1"/>
  <c r="Q262" i="1"/>
  <c r="P262" i="1"/>
  <c r="O262" i="1"/>
  <c r="R260" i="1"/>
  <c r="Q260" i="1"/>
  <c r="P260" i="1"/>
  <c r="O260" i="1"/>
  <c r="R258" i="1"/>
  <c r="Q258" i="1"/>
  <c r="P258" i="1"/>
  <c r="O258" i="1"/>
  <c r="R255" i="1"/>
  <c r="Q255" i="1"/>
  <c r="P255" i="1"/>
  <c r="O255" i="1"/>
  <c r="R254" i="1"/>
  <c r="Q254" i="1"/>
  <c r="P254" i="1"/>
  <c r="O254" i="1"/>
  <c r="R251" i="1"/>
  <c r="Q251" i="1"/>
  <c r="P251" i="1"/>
  <c r="O251" i="1"/>
  <c r="R249" i="1"/>
  <c r="Q249" i="1"/>
  <c r="P249" i="1"/>
  <c r="O249" i="1"/>
  <c r="R248" i="1"/>
  <c r="Q248" i="1"/>
  <c r="P248" i="1"/>
  <c r="O248" i="1"/>
  <c r="R246" i="1"/>
  <c r="Q246" i="1"/>
  <c r="P246" i="1"/>
  <c r="O246" i="1"/>
  <c r="R244" i="1"/>
  <c r="Q244" i="1"/>
  <c r="P244" i="1"/>
  <c r="O244" i="1"/>
  <c r="R243" i="1"/>
  <c r="Q243" i="1"/>
  <c r="P243" i="1"/>
  <c r="O243" i="1"/>
  <c r="R240" i="1"/>
  <c r="Q240" i="1"/>
  <c r="P240" i="1"/>
  <c r="O240" i="1"/>
  <c r="R239" i="1"/>
  <c r="Q239" i="1"/>
  <c r="P239" i="1"/>
  <c r="O239" i="1"/>
  <c r="R237" i="1"/>
  <c r="Q237" i="1"/>
  <c r="P237" i="1"/>
  <c r="O237" i="1"/>
  <c r="R236" i="1"/>
  <c r="Q236" i="1"/>
  <c r="P236" i="1"/>
  <c r="O236" i="1"/>
  <c r="R235" i="1"/>
  <c r="Q235" i="1"/>
  <c r="P235" i="1"/>
  <c r="O235" i="1"/>
  <c r="R234" i="1"/>
  <c r="Q234" i="1"/>
  <c r="P234" i="1"/>
  <c r="O234" i="1"/>
  <c r="R233" i="1"/>
  <c r="Q233" i="1"/>
  <c r="P233" i="1"/>
  <c r="O233" i="1"/>
  <c r="R232" i="1"/>
  <c r="Q232" i="1"/>
  <c r="P232" i="1"/>
  <c r="O232" i="1"/>
  <c r="R231" i="1"/>
  <c r="Q231" i="1"/>
  <c r="P231" i="1"/>
  <c r="O231" i="1"/>
  <c r="R230" i="1"/>
  <c r="Q230" i="1"/>
  <c r="P230" i="1"/>
  <c r="O230" i="1"/>
  <c r="R229" i="1"/>
  <c r="Q229" i="1"/>
  <c r="P229" i="1"/>
  <c r="O229" i="1"/>
  <c r="R227" i="1"/>
  <c r="Q227" i="1"/>
  <c r="P227" i="1"/>
  <c r="O227" i="1"/>
  <c r="R226" i="1"/>
  <c r="Q226" i="1"/>
  <c r="P226" i="1"/>
  <c r="O226" i="1"/>
  <c r="R225" i="1"/>
  <c r="Q225" i="1"/>
  <c r="P225" i="1"/>
  <c r="O225" i="1"/>
  <c r="R223" i="1"/>
  <c r="Q223" i="1"/>
  <c r="P223" i="1"/>
  <c r="O223" i="1"/>
  <c r="R219" i="1"/>
  <c r="Q219" i="1"/>
  <c r="P219" i="1"/>
  <c r="O219" i="1"/>
  <c r="R217" i="1"/>
  <c r="Q217" i="1"/>
  <c r="P217" i="1"/>
  <c r="O217" i="1"/>
  <c r="R216" i="1"/>
  <c r="Q216" i="1"/>
  <c r="P216" i="1"/>
  <c r="O216" i="1"/>
  <c r="R215" i="1"/>
  <c r="Q215" i="1"/>
  <c r="P215" i="1"/>
  <c r="O215" i="1"/>
  <c r="R213" i="1"/>
  <c r="Q213" i="1"/>
  <c r="P213" i="1"/>
  <c r="O213" i="1"/>
  <c r="R212" i="1"/>
  <c r="Q212" i="1"/>
  <c r="P212" i="1"/>
  <c r="O212" i="1"/>
  <c r="R211" i="1"/>
  <c r="Q211" i="1"/>
  <c r="P211" i="1"/>
  <c r="O211" i="1"/>
  <c r="R210" i="1"/>
  <c r="Q210" i="1"/>
  <c r="P210" i="1"/>
  <c r="O210" i="1"/>
  <c r="R207" i="1"/>
  <c r="Q207" i="1"/>
  <c r="P207" i="1"/>
  <c r="O207" i="1"/>
  <c r="R206" i="1"/>
  <c r="Q206" i="1"/>
  <c r="P206" i="1"/>
  <c r="O206" i="1"/>
  <c r="R205" i="1"/>
  <c r="Q205" i="1"/>
  <c r="P205" i="1"/>
  <c r="O205" i="1"/>
  <c r="R204" i="1"/>
  <c r="Q204" i="1"/>
  <c r="P204" i="1"/>
  <c r="O204" i="1"/>
  <c r="R203" i="1"/>
  <c r="Q203" i="1"/>
  <c r="P203" i="1"/>
  <c r="O203" i="1"/>
  <c r="R202" i="1"/>
  <c r="Q202" i="1"/>
  <c r="P202" i="1"/>
  <c r="O202" i="1"/>
  <c r="R201" i="1"/>
  <c r="Q201" i="1"/>
  <c r="P201" i="1"/>
  <c r="O201" i="1"/>
  <c r="R200" i="1"/>
  <c r="Q200" i="1"/>
  <c r="P200" i="1"/>
  <c r="O200" i="1"/>
  <c r="R199" i="1"/>
  <c r="Q199" i="1"/>
  <c r="P199" i="1"/>
  <c r="O199" i="1"/>
  <c r="R198" i="1"/>
  <c r="Q198" i="1"/>
  <c r="P198" i="1"/>
  <c r="O198" i="1"/>
  <c r="R197" i="1"/>
  <c r="Q197" i="1"/>
  <c r="P197" i="1"/>
  <c r="O197" i="1"/>
  <c r="R196" i="1"/>
  <c r="Q196" i="1"/>
  <c r="P196" i="1"/>
  <c r="O196" i="1"/>
  <c r="R195" i="1"/>
  <c r="Q195" i="1"/>
  <c r="P195" i="1"/>
  <c r="O195" i="1"/>
  <c r="R194" i="1"/>
  <c r="Q194" i="1"/>
  <c r="P194" i="1"/>
  <c r="O194" i="1"/>
  <c r="R193" i="1"/>
  <c r="Q193" i="1"/>
  <c r="P193" i="1"/>
  <c r="O193" i="1"/>
  <c r="R192" i="1"/>
  <c r="Q192" i="1"/>
  <c r="P192" i="1"/>
  <c r="O192" i="1"/>
  <c r="R191" i="1"/>
  <c r="Q191" i="1"/>
  <c r="P191" i="1"/>
  <c r="O191" i="1"/>
  <c r="R190" i="1"/>
  <c r="Q190" i="1"/>
  <c r="P190" i="1"/>
  <c r="O190" i="1"/>
  <c r="R188" i="1"/>
  <c r="Q188" i="1"/>
  <c r="P188" i="1"/>
  <c r="O188" i="1"/>
  <c r="R186" i="1"/>
  <c r="Q186" i="1"/>
  <c r="P186" i="1"/>
  <c r="O186" i="1"/>
  <c r="R185" i="1"/>
  <c r="Q185" i="1"/>
  <c r="P185" i="1"/>
  <c r="O185" i="1"/>
  <c r="R184" i="1"/>
  <c r="Q184" i="1"/>
  <c r="P184" i="1"/>
  <c r="O184" i="1"/>
  <c r="R181" i="1"/>
  <c r="P181" i="1"/>
  <c r="R180" i="1"/>
  <c r="Q180" i="1"/>
  <c r="P180" i="1"/>
  <c r="O180" i="1"/>
  <c r="R179" i="1"/>
  <c r="Q179" i="1"/>
  <c r="P179" i="1"/>
  <c r="O179" i="1"/>
  <c r="R178" i="1"/>
  <c r="Q178" i="1"/>
  <c r="P178" i="1"/>
  <c r="O178" i="1"/>
  <c r="R176" i="1"/>
  <c r="Q176" i="1"/>
  <c r="P176" i="1"/>
  <c r="O176" i="1"/>
  <c r="R175" i="1"/>
  <c r="Q175" i="1"/>
  <c r="P175" i="1"/>
  <c r="O175" i="1"/>
  <c r="R174" i="1"/>
  <c r="Q174" i="1"/>
  <c r="P174" i="1"/>
  <c r="O174" i="1"/>
  <c r="R173" i="1"/>
  <c r="Q173" i="1"/>
  <c r="P173" i="1"/>
  <c r="O173" i="1"/>
  <c r="R171" i="1"/>
  <c r="Q171" i="1"/>
  <c r="P171" i="1"/>
  <c r="O171" i="1"/>
  <c r="R168" i="1"/>
  <c r="Q168" i="1"/>
  <c r="P168" i="1"/>
  <c r="O168" i="1"/>
  <c r="R167" i="1"/>
  <c r="Q167" i="1"/>
  <c r="P167" i="1"/>
  <c r="O167" i="1"/>
  <c r="R165" i="1"/>
  <c r="Q165" i="1"/>
  <c r="P165" i="1"/>
  <c r="O165" i="1"/>
  <c r="R163" i="1"/>
  <c r="Q163" i="1"/>
  <c r="P163" i="1"/>
  <c r="O163" i="1"/>
  <c r="R162" i="1"/>
  <c r="Q162" i="1"/>
  <c r="P162" i="1"/>
  <c r="O162" i="1"/>
  <c r="R161" i="1"/>
  <c r="Q161" i="1"/>
  <c r="P161" i="1"/>
  <c r="O161" i="1"/>
  <c r="R160" i="1"/>
  <c r="Q160" i="1"/>
  <c r="P160" i="1"/>
  <c r="O160" i="1"/>
  <c r="R159" i="1"/>
  <c r="Q159" i="1"/>
  <c r="P159" i="1"/>
  <c r="O159" i="1"/>
  <c r="R158" i="1"/>
  <c r="Q158" i="1"/>
  <c r="P158" i="1"/>
  <c r="O158" i="1"/>
  <c r="R156" i="1"/>
  <c r="Q156" i="1"/>
  <c r="P156" i="1"/>
  <c r="O156" i="1"/>
  <c r="R154" i="1"/>
  <c r="Q154" i="1"/>
  <c r="P154" i="1"/>
  <c r="O154" i="1"/>
  <c r="R153" i="1"/>
  <c r="Q153" i="1"/>
  <c r="P153" i="1"/>
  <c r="O153" i="1"/>
  <c r="R152" i="1"/>
  <c r="Q152" i="1"/>
  <c r="P152" i="1"/>
  <c r="O152" i="1"/>
  <c r="R150" i="1"/>
  <c r="Q150" i="1"/>
  <c r="P150" i="1"/>
  <c r="O150" i="1"/>
  <c r="R148" i="1"/>
  <c r="Q148" i="1"/>
  <c r="P148" i="1"/>
  <c r="O148" i="1"/>
  <c r="R147" i="1"/>
  <c r="Q147" i="1"/>
  <c r="P147" i="1"/>
  <c r="O147" i="1"/>
  <c r="R146" i="1"/>
  <c r="Q146" i="1"/>
  <c r="P146" i="1"/>
  <c r="O146" i="1"/>
  <c r="R145" i="1"/>
  <c r="Q145" i="1"/>
  <c r="P145" i="1"/>
  <c r="O145" i="1"/>
  <c r="R144" i="1"/>
  <c r="Q144" i="1"/>
  <c r="P144" i="1"/>
  <c r="O144" i="1"/>
  <c r="R143" i="1"/>
  <c r="Q143" i="1"/>
  <c r="P143" i="1"/>
  <c r="O143" i="1"/>
  <c r="R142" i="1"/>
  <c r="Q142" i="1"/>
  <c r="P142" i="1"/>
  <c r="O142" i="1"/>
  <c r="R141" i="1"/>
  <c r="Q141" i="1"/>
  <c r="P141" i="1"/>
  <c r="O141" i="1"/>
  <c r="R140" i="1"/>
  <c r="Q140" i="1"/>
  <c r="P140" i="1"/>
  <c r="O140" i="1"/>
  <c r="R138" i="1"/>
  <c r="Q138" i="1"/>
  <c r="P138" i="1"/>
  <c r="O138" i="1"/>
  <c r="R137" i="1"/>
  <c r="Q137" i="1"/>
  <c r="P137" i="1"/>
  <c r="O137" i="1"/>
  <c r="R136" i="1"/>
  <c r="Q136" i="1"/>
  <c r="P136" i="1"/>
  <c r="O136" i="1"/>
  <c r="R135" i="1"/>
  <c r="Q135" i="1"/>
  <c r="P135" i="1"/>
  <c r="O135" i="1"/>
  <c r="R134" i="1"/>
  <c r="Q134" i="1"/>
  <c r="P134" i="1"/>
  <c r="O134" i="1"/>
  <c r="R132" i="1"/>
  <c r="Q132" i="1"/>
  <c r="P132" i="1"/>
  <c r="O132" i="1"/>
  <c r="R131" i="1"/>
  <c r="Q131" i="1"/>
  <c r="P131" i="1"/>
  <c r="O131" i="1"/>
  <c r="R130" i="1"/>
  <c r="Q130" i="1"/>
  <c r="P130" i="1"/>
  <c r="O130" i="1"/>
  <c r="R128" i="1"/>
  <c r="Q128" i="1"/>
  <c r="P128" i="1"/>
  <c r="O128" i="1"/>
  <c r="R127" i="1"/>
  <c r="Q127" i="1"/>
  <c r="P127" i="1"/>
  <c r="O127" i="1"/>
  <c r="R126" i="1"/>
  <c r="Q126" i="1"/>
  <c r="P126" i="1"/>
  <c r="O126" i="1"/>
  <c r="R125" i="1"/>
  <c r="Q125" i="1"/>
  <c r="P125" i="1"/>
  <c r="O125" i="1"/>
  <c r="R124" i="1"/>
  <c r="Q124" i="1"/>
  <c r="P124" i="1"/>
  <c r="O124" i="1"/>
  <c r="R123" i="1"/>
  <c r="Q123" i="1"/>
  <c r="P123" i="1"/>
  <c r="O123" i="1"/>
  <c r="R122" i="1"/>
  <c r="Q122" i="1"/>
  <c r="P122" i="1"/>
  <c r="O122" i="1"/>
  <c r="R121" i="1"/>
  <c r="Q121" i="1"/>
  <c r="P121" i="1"/>
  <c r="O121" i="1"/>
  <c r="R119" i="1"/>
  <c r="Q119" i="1"/>
  <c r="P119" i="1"/>
  <c r="O119" i="1"/>
  <c r="R118" i="1"/>
  <c r="Q118" i="1"/>
  <c r="P118" i="1"/>
  <c r="O118" i="1"/>
  <c r="R117" i="1"/>
  <c r="Q117" i="1"/>
  <c r="P117" i="1"/>
  <c r="O117" i="1"/>
  <c r="R116" i="1"/>
  <c r="Q116" i="1"/>
  <c r="P116" i="1"/>
  <c r="O116" i="1"/>
  <c r="R115" i="1"/>
  <c r="Q115" i="1"/>
  <c r="P115" i="1"/>
  <c r="O115" i="1"/>
  <c r="R114" i="1"/>
  <c r="Q114" i="1"/>
  <c r="P114" i="1"/>
  <c r="O114" i="1"/>
  <c r="R112" i="1"/>
  <c r="Q112" i="1"/>
  <c r="P112" i="1"/>
  <c r="O112" i="1"/>
  <c r="R111" i="1"/>
  <c r="Q111" i="1"/>
  <c r="P111" i="1"/>
  <c r="O111" i="1"/>
  <c r="R110" i="1"/>
  <c r="Q110" i="1"/>
  <c r="P110" i="1"/>
  <c r="O110" i="1"/>
  <c r="R109" i="1"/>
  <c r="Q109" i="1"/>
  <c r="P109" i="1"/>
  <c r="O109" i="1"/>
  <c r="R107" i="1"/>
  <c r="Q107" i="1"/>
  <c r="P107" i="1"/>
  <c r="O107" i="1"/>
  <c r="R106" i="1"/>
  <c r="Q106" i="1"/>
  <c r="P106" i="1"/>
  <c r="O106" i="1"/>
  <c r="R105" i="1"/>
  <c r="Q105" i="1"/>
  <c r="P105" i="1"/>
  <c r="O105" i="1"/>
  <c r="R104" i="1"/>
  <c r="Q104" i="1"/>
  <c r="P104" i="1"/>
  <c r="O104" i="1"/>
  <c r="R103" i="1"/>
  <c r="Q103" i="1"/>
  <c r="P103" i="1"/>
  <c r="O103" i="1"/>
  <c r="R102" i="1"/>
  <c r="Q102" i="1"/>
  <c r="P102" i="1"/>
  <c r="O102" i="1"/>
  <c r="R101" i="1"/>
  <c r="Q101" i="1"/>
  <c r="P101" i="1"/>
  <c r="O101" i="1"/>
  <c r="R100" i="1"/>
  <c r="Q100" i="1"/>
  <c r="P100" i="1"/>
  <c r="O100" i="1"/>
  <c r="R99" i="1"/>
  <c r="Q99" i="1"/>
  <c r="P99" i="1"/>
  <c r="O99" i="1"/>
  <c r="R98" i="1"/>
  <c r="Q98" i="1"/>
  <c r="P98" i="1"/>
  <c r="O98" i="1"/>
  <c r="R96" i="1"/>
  <c r="Q96" i="1"/>
  <c r="P96" i="1"/>
  <c r="O96" i="1"/>
  <c r="R95" i="1"/>
  <c r="Q95" i="1"/>
  <c r="P95" i="1"/>
  <c r="O95" i="1"/>
  <c r="R94" i="1"/>
  <c r="Q94" i="1"/>
  <c r="P94" i="1"/>
  <c r="O94" i="1"/>
  <c r="R93" i="1"/>
  <c r="Q93" i="1"/>
  <c r="P93" i="1"/>
  <c r="O93" i="1"/>
  <c r="R92" i="1"/>
  <c r="Q92" i="1"/>
  <c r="P92" i="1"/>
  <c r="O92" i="1"/>
  <c r="R91" i="1"/>
  <c r="Q91" i="1"/>
  <c r="P91" i="1"/>
  <c r="O91" i="1"/>
  <c r="R90" i="1"/>
  <c r="Q90" i="1"/>
  <c r="P90" i="1"/>
  <c r="O90" i="1"/>
  <c r="R89" i="1"/>
  <c r="Q89" i="1"/>
  <c r="P89" i="1"/>
  <c r="O89" i="1"/>
  <c r="R88" i="1"/>
  <c r="Q88" i="1"/>
  <c r="P88" i="1"/>
  <c r="O88" i="1"/>
  <c r="R87" i="1"/>
  <c r="Q87" i="1"/>
  <c r="P87" i="1"/>
  <c r="O87" i="1"/>
  <c r="R86" i="1"/>
  <c r="Q86" i="1"/>
  <c r="P86" i="1"/>
  <c r="O86" i="1"/>
  <c r="R85" i="1"/>
  <c r="Q85" i="1"/>
  <c r="P85" i="1"/>
  <c r="O85" i="1"/>
  <c r="R84" i="1"/>
  <c r="Q84" i="1"/>
  <c r="P84" i="1"/>
  <c r="O84" i="1"/>
  <c r="R83" i="1"/>
  <c r="Q83" i="1"/>
  <c r="P83" i="1"/>
  <c r="O83" i="1"/>
  <c r="R82" i="1"/>
  <c r="Q82" i="1"/>
  <c r="P82" i="1"/>
  <c r="O82" i="1"/>
  <c r="R81" i="1"/>
  <c r="Q81" i="1"/>
  <c r="P81" i="1"/>
  <c r="O81" i="1"/>
  <c r="R80" i="1"/>
  <c r="Q80" i="1"/>
  <c r="P80" i="1"/>
  <c r="O80" i="1"/>
  <c r="R79" i="1"/>
  <c r="Q79" i="1"/>
  <c r="P79" i="1"/>
  <c r="O79" i="1"/>
  <c r="R78" i="1"/>
  <c r="Q78" i="1"/>
  <c r="P78" i="1"/>
  <c r="O78" i="1"/>
  <c r="R77" i="1"/>
  <c r="Q77" i="1"/>
  <c r="P77" i="1"/>
  <c r="O77" i="1"/>
  <c r="R76" i="1"/>
  <c r="Q76" i="1"/>
  <c r="P76" i="1"/>
  <c r="O76" i="1"/>
  <c r="R75" i="1"/>
  <c r="Q75" i="1"/>
  <c r="P75" i="1"/>
  <c r="O75" i="1"/>
  <c r="R74" i="1"/>
  <c r="Q74" i="1"/>
  <c r="P74" i="1"/>
  <c r="O74" i="1"/>
  <c r="R73" i="1"/>
  <c r="Q73" i="1"/>
  <c r="P73" i="1"/>
  <c r="O73" i="1"/>
  <c r="R72" i="1"/>
  <c r="Q72" i="1"/>
  <c r="P72" i="1"/>
  <c r="O72" i="1"/>
  <c r="R71" i="1"/>
  <c r="Q71" i="1"/>
  <c r="P71" i="1"/>
  <c r="O71" i="1"/>
  <c r="R70" i="1"/>
  <c r="Q70" i="1"/>
  <c r="P70" i="1"/>
  <c r="O70" i="1"/>
  <c r="R69" i="1"/>
  <c r="Q69" i="1"/>
  <c r="P69" i="1"/>
  <c r="O69" i="1"/>
  <c r="R68" i="1"/>
  <c r="Q68" i="1"/>
  <c r="P68" i="1"/>
  <c r="O68" i="1"/>
  <c r="R67" i="1"/>
  <c r="Q67" i="1"/>
  <c r="P67" i="1"/>
  <c r="O67" i="1"/>
  <c r="R66" i="1"/>
  <c r="Q66" i="1"/>
  <c r="P66" i="1"/>
  <c r="O66" i="1"/>
  <c r="R65" i="1"/>
  <c r="Q65" i="1"/>
  <c r="P65" i="1"/>
  <c r="O65" i="1"/>
  <c r="R64" i="1"/>
  <c r="Q64" i="1"/>
  <c r="P64" i="1"/>
  <c r="O64" i="1"/>
  <c r="R63" i="1"/>
  <c r="Q63" i="1"/>
  <c r="P63" i="1"/>
  <c r="O63" i="1"/>
  <c r="R62" i="1"/>
  <c r="Q62" i="1"/>
  <c r="P62" i="1"/>
  <c r="O62" i="1"/>
  <c r="R61" i="1"/>
  <c r="Q61" i="1"/>
  <c r="P61" i="1"/>
  <c r="O61" i="1"/>
  <c r="R60" i="1"/>
  <c r="Q60" i="1"/>
  <c r="P60" i="1"/>
  <c r="O60" i="1"/>
  <c r="R59" i="1"/>
  <c r="Q59" i="1"/>
  <c r="P59" i="1"/>
  <c r="O59" i="1"/>
  <c r="R58" i="1"/>
  <c r="Q58" i="1"/>
  <c r="P58" i="1"/>
  <c r="O58" i="1"/>
  <c r="R57" i="1"/>
  <c r="Q57" i="1"/>
  <c r="P57" i="1"/>
  <c r="O57" i="1"/>
  <c r="R56" i="1"/>
  <c r="Q56" i="1"/>
  <c r="P56" i="1"/>
  <c r="O56" i="1"/>
  <c r="R55" i="1"/>
  <c r="Q55" i="1"/>
  <c r="P55" i="1"/>
  <c r="O55" i="1"/>
  <c r="R54" i="1"/>
  <c r="Q54" i="1"/>
  <c r="P54" i="1"/>
  <c r="O54" i="1"/>
  <c r="R53" i="1"/>
  <c r="Q53" i="1"/>
  <c r="P53" i="1"/>
  <c r="O53" i="1"/>
  <c r="R52" i="1"/>
  <c r="Q52" i="1"/>
  <c r="P52" i="1"/>
  <c r="O52" i="1"/>
  <c r="R51" i="1"/>
  <c r="Q51" i="1"/>
  <c r="P51" i="1"/>
  <c r="O51" i="1"/>
  <c r="R50" i="1"/>
  <c r="Q50" i="1"/>
  <c r="P50" i="1"/>
  <c r="O50" i="1"/>
  <c r="R49" i="1"/>
  <c r="Q49" i="1"/>
  <c r="P49" i="1"/>
  <c r="O49" i="1"/>
  <c r="R48" i="1"/>
  <c r="Q48" i="1"/>
  <c r="P48" i="1"/>
  <c r="O48" i="1"/>
  <c r="R46" i="1"/>
  <c r="Q46" i="1"/>
  <c r="P46" i="1"/>
  <c r="O46" i="1"/>
  <c r="R45" i="1"/>
  <c r="Q45" i="1"/>
  <c r="P45" i="1"/>
  <c r="O45" i="1"/>
  <c r="R43" i="1"/>
  <c r="Q43" i="1"/>
  <c r="P43" i="1"/>
  <c r="O43" i="1"/>
  <c r="R42" i="1"/>
  <c r="Q42" i="1"/>
  <c r="P42" i="1"/>
  <c r="O42" i="1"/>
  <c r="R41" i="1"/>
  <c r="Q41" i="1"/>
  <c r="P41" i="1"/>
  <c r="O41" i="1"/>
  <c r="R40" i="1"/>
  <c r="Q40" i="1"/>
  <c r="P40" i="1"/>
  <c r="O40" i="1"/>
  <c r="R39" i="1"/>
  <c r="Q39" i="1"/>
  <c r="P39" i="1"/>
  <c r="O39" i="1"/>
  <c r="R38" i="1"/>
  <c r="Q38" i="1"/>
  <c r="P38" i="1"/>
  <c r="O38" i="1"/>
  <c r="R37" i="1"/>
  <c r="Q37" i="1"/>
  <c r="P37" i="1"/>
  <c r="O37" i="1"/>
  <c r="R36" i="1"/>
  <c r="Q36" i="1"/>
  <c r="P36" i="1"/>
  <c r="O36" i="1"/>
  <c r="R35" i="1"/>
  <c r="Q35" i="1"/>
  <c r="P35" i="1"/>
  <c r="O35" i="1"/>
  <c r="R34" i="1"/>
  <c r="Q34" i="1"/>
  <c r="P34" i="1"/>
  <c r="O34" i="1"/>
  <c r="R33" i="1"/>
  <c r="Q33" i="1"/>
  <c r="P33" i="1"/>
  <c r="O33" i="1"/>
  <c r="R32" i="1"/>
  <c r="Q32" i="1"/>
  <c r="P32" i="1"/>
  <c r="O32" i="1"/>
  <c r="R31" i="1"/>
  <c r="Q31" i="1"/>
  <c r="P31" i="1"/>
  <c r="O31" i="1"/>
  <c r="R30" i="1"/>
  <c r="Q30" i="1"/>
  <c r="P30" i="1"/>
  <c r="O30" i="1"/>
  <c r="R29" i="1"/>
  <c r="Q29" i="1"/>
  <c r="P29" i="1"/>
  <c r="O29" i="1"/>
  <c r="R28" i="1"/>
  <c r="Q28" i="1"/>
  <c r="P28" i="1"/>
  <c r="O28" i="1"/>
  <c r="R27" i="1"/>
  <c r="Q27" i="1"/>
  <c r="P27" i="1"/>
  <c r="O27" i="1"/>
  <c r="R26" i="1"/>
  <c r="Q26" i="1"/>
  <c r="P26" i="1"/>
  <c r="O26" i="1"/>
  <c r="R24" i="1"/>
  <c r="Q24" i="1"/>
  <c r="P24" i="1"/>
  <c r="O24" i="1"/>
  <c r="R23" i="1"/>
  <c r="Q23" i="1"/>
  <c r="P23" i="1"/>
  <c r="O23" i="1"/>
  <c r="R22" i="1"/>
  <c r="Q22" i="1"/>
  <c r="P22" i="1"/>
  <c r="O22" i="1"/>
  <c r="R21" i="1"/>
  <c r="Q21" i="1"/>
  <c r="P21" i="1"/>
  <c r="O21" i="1"/>
  <c r="R19" i="1"/>
  <c r="Q19" i="1"/>
  <c r="P19" i="1"/>
  <c r="O19" i="1"/>
  <c r="R17" i="1"/>
  <c r="Q17" i="1"/>
  <c r="P17" i="1"/>
  <c r="O17" i="1"/>
  <c r="R15" i="1"/>
  <c r="Q15" i="1"/>
  <c r="P15" i="1"/>
  <c r="O15" i="1"/>
  <c r="L113" i="1" l="1"/>
  <c r="R120" i="1" l="1"/>
  <c r="Q120" i="1"/>
  <c r="P120" i="1"/>
  <c r="O120" i="1"/>
  <c r="R113" i="1"/>
  <c r="Q113" i="1"/>
  <c r="P113" i="1"/>
  <c r="O113" i="1"/>
  <c r="L133" i="1"/>
  <c r="R133" i="1" l="1"/>
  <c r="P133" i="1"/>
  <c r="O133" i="1"/>
  <c r="Q133" i="1"/>
  <c r="L675" i="1" l="1"/>
  <c r="R675" i="1" l="1"/>
  <c r="Q675" i="1"/>
  <c r="P675" i="1"/>
  <c r="O675" i="1"/>
  <c r="L307" i="1"/>
  <c r="R307" i="1" l="1"/>
  <c r="Q307" i="1"/>
  <c r="P307" i="1"/>
  <c r="O307" i="1"/>
  <c r="P228" i="1" l="1"/>
  <c r="R228" i="1"/>
  <c r="Q228" i="1"/>
  <c r="O228" i="1"/>
  <c r="L242" i="1"/>
  <c r="L817" i="1" l="1"/>
  <c r="R817" i="1" l="1"/>
  <c r="P817" i="1"/>
  <c r="O817" i="1"/>
  <c r="Q817" i="1"/>
  <c r="P304" i="1" l="1"/>
  <c r="R304" i="1"/>
  <c r="Q304" i="1"/>
  <c r="O304" i="1"/>
  <c r="L297" i="3"/>
  <c r="J297" i="3"/>
  <c r="I297" i="3"/>
  <c r="H297" i="3"/>
  <c r="G297" i="3"/>
  <c r="K297" i="3" l="1"/>
  <c r="K834" i="1"/>
  <c r="T834" i="1" s="1"/>
  <c r="L834" i="1"/>
  <c r="K829" i="1"/>
  <c r="T829" i="1" s="1"/>
  <c r="L829" i="1"/>
  <c r="L827" i="1"/>
  <c r="L824" i="1"/>
  <c r="L816" i="1"/>
  <c r="L806" i="1"/>
  <c r="L803" i="1"/>
  <c r="L800" i="1"/>
  <c r="K794" i="1"/>
  <c r="T794" i="1" s="1"/>
  <c r="L794" i="1"/>
  <c r="L792" i="1"/>
  <c r="L785" i="1"/>
  <c r="L760" i="1"/>
  <c r="L755" i="1"/>
  <c r="L746" i="1"/>
  <c r="L744" i="1"/>
  <c r="L739" i="1"/>
  <c r="L737" i="1"/>
  <c r="L732" i="1"/>
  <c r="L725" i="1"/>
  <c r="L722" i="1"/>
  <c r="L716" i="1"/>
  <c r="K709" i="1"/>
  <c r="T709" i="1" s="1"/>
  <c r="L709" i="1"/>
  <c r="K707" i="1"/>
  <c r="T707" i="1" s="1"/>
  <c r="L707" i="1"/>
  <c r="L705" i="1"/>
  <c r="L697" i="1"/>
  <c r="L677" i="1"/>
  <c r="L674" i="1"/>
  <c r="L670" i="1"/>
  <c r="L664" i="1"/>
  <c r="H19" i="5" s="1"/>
  <c r="L662" i="1"/>
  <c r="L659" i="1"/>
  <c r="L654" i="1"/>
  <c r="L651" i="1"/>
  <c r="L640" i="1"/>
  <c r="L633" i="1"/>
  <c r="L629" i="1"/>
  <c r="L622" i="1"/>
  <c r="K594" i="1"/>
  <c r="T594" i="1" s="1"/>
  <c r="L594" i="1"/>
  <c r="K591" i="1"/>
  <c r="T591" i="1" s="1"/>
  <c r="L591" i="1"/>
  <c r="L585" i="1"/>
  <c r="L582" i="1"/>
  <c r="L580" i="1"/>
  <c r="L578" i="1"/>
  <c r="L570" i="1"/>
  <c r="L568" i="1"/>
  <c r="L565" i="1"/>
  <c r="L561" i="1"/>
  <c r="L557" i="1"/>
  <c r="L553" i="1"/>
  <c r="L548" i="1"/>
  <c r="L543" i="1"/>
  <c r="L535" i="1"/>
  <c r="L530" i="1"/>
  <c r="L528" i="1"/>
  <c r="L525" i="1"/>
  <c r="L523" i="1"/>
  <c r="L516" i="1"/>
  <c r="L509" i="1"/>
  <c r="L501" i="1"/>
  <c r="L499" i="1"/>
  <c r="L493" i="1"/>
  <c r="L489" i="1"/>
  <c r="L487" i="1"/>
  <c r="L485" i="1"/>
  <c r="L483" i="1"/>
  <c r="L481" i="1"/>
  <c r="L479" i="1"/>
  <c r="L477" i="1"/>
  <c r="L475" i="1"/>
  <c r="L473" i="1"/>
  <c r="L470" i="1"/>
  <c r="L468" i="1"/>
  <c r="L466" i="1"/>
  <c r="L461" i="1"/>
  <c r="L446" i="1"/>
  <c r="L444" i="1"/>
  <c r="L440" i="1"/>
  <c r="L437" i="1"/>
  <c r="L435" i="1"/>
  <c r="L431" i="1"/>
  <c r="L429" i="1"/>
  <c r="L427" i="1"/>
  <c r="L420" i="1"/>
  <c r="L411" i="1"/>
  <c r="L409" i="1"/>
  <c r="L406" i="1"/>
  <c r="L404" i="1"/>
  <c r="L396" i="1"/>
  <c r="L393" i="1"/>
  <c r="L390" i="1"/>
  <c r="L385" i="1"/>
  <c r="L382" i="1"/>
  <c r="L380" i="1"/>
  <c r="L378" i="1"/>
  <c r="L373" i="1"/>
  <c r="L369" i="1"/>
  <c r="L367" i="1"/>
  <c r="L365" i="1"/>
  <c r="L363" i="1"/>
  <c r="L361" i="1"/>
  <c r="L359" i="1"/>
  <c r="L351" i="1"/>
  <c r="L349" i="1"/>
  <c r="L347" i="1"/>
  <c r="L345" i="1"/>
  <c r="L343" i="1"/>
  <c r="L341" i="1"/>
  <c r="L339" i="1"/>
  <c r="L337" i="1"/>
  <c r="L335" i="1"/>
  <c r="L333" i="1"/>
  <c r="L331" i="1"/>
  <c r="L323" i="1"/>
  <c r="L320" i="1"/>
  <c r="L303" i="1"/>
  <c r="L301" i="1"/>
  <c r="L299" i="1"/>
  <c r="L286" i="1"/>
  <c r="L282" i="1"/>
  <c r="L273" i="1"/>
  <c r="L271" i="1"/>
  <c r="L265" i="1"/>
  <c r="L261" i="1"/>
  <c r="L259" i="1"/>
  <c r="L257" i="1"/>
  <c r="L253" i="1"/>
  <c r="L250" i="1"/>
  <c r="L247" i="1"/>
  <c r="L245" i="1"/>
  <c r="L238" i="1"/>
  <c r="L224" i="1"/>
  <c r="L222" i="1"/>
  <c r="L218" i="1"/>
  <c r="L214" i="1"/>
  <c r="L209" i="1"/>
  <c r="L189" i="1"/>
  <c r="L187" i="1"/>
  <c r="L177" i="1"/>
  <c r="L172" i="1"/>
  <c r="L170" i="1"/>
  <c r="L166" i="1"/>
  <c r="L164" i="1"/>
  <c r="L157" i="1"/>
  <c r="L155" i="1"/>
  <c r="L151" i="1"/>
  <c r="L149" i="1"/>
  <c r="L139" i="1"/>
  <c r="L129" i="1"/>
  <c r="L108" i="1"/>
  <c r="L97" i="1"/>
  <c r="T47" i="1"/>
  <c r="L44" i="1"/>
  <c r="L20" i="1"/>
  <c r="L18" i="1"/>
  <c r="L14" i="1"/>
  <c r="L16" i="1"/>
  <c r="L815" i="1" l="1"/>
  <c r="L169" i="1"/>
  <c r="L182" i="1"/>
  <c r="L256" i="1"/>
  <c r="L704" i="1"/>
  <c r="L731" i="1"/>
  <c r="L252" i="1"/>
  <c r="L724" i="1"/>
  <c r="L384" i="1"/>
  <c r="L419" i="1"/>
  <c r="L389" i="1"/>
  <c r="L799" i="1"/>
  <c r="L392" i="1"/>
  <c r="L802" i="1"/>
  <c r="L696" i="1"/>
  <c r="L395" i="1"/>
  <c r="L584" i="1"/>
  <c r="L715" i="1"/>
  <c r="L805" i="1"/>
  <c r="L372" i="1"/>
  <c r="L721" i="1"/>
  <c r="L577" i="1"/>
  <c r="L241" i="1"/>
  <c r="L522" i="1"/>
  <c r="T522" i="1" s="1"/>
  <c r="L734" i="1"/>
  <c r="L567" i="1"/>
  <c r="L673" i="1"/>
  <c r="L408" i="1"/>
  <c r="L743" i="1"/>
  <c r="L621" i="1"/>
  <c r="L527" i="1"/>
  <c r="L498" i="1"/>
  <c r="L403" i="1"/>
  <c r="L377" i="1"/>
  <c r="L426" i="1"/>
  <c r="L221" i="1"/>
  <c r="L434" i="1"/>
  <c r="L358" i="1"/>
  <c r="L330" i="1"/>
  <c r="L208" i="1"/>
  <c r="L13" i="1"/>
  <c r="G783" i="3"/>
  <c r="G784" i="3"/>
  <c r="G785" i="3"/>
  <c r="G786" i="3"/>
  <c r="G787" i="3"/>
  <c r="G789" i="3"/>
  <c r="G790" i="3"/>
  <c r="G791" i="3"/>
  <c r="G792" i="3"/>
  <c r="L388" i="1" l="1"/>
  <c r="L391" i="3" s="1"/>
  <c r="L797" i="1"/>
  <c r="L800" i="3" s="1"/>
  <c r="L604" i="1"/>
  <c r="L607" i="3" s="1"/>
  <c r="L813" i="1"/>
  <c r="L816" i="3" s="1"/>
  <c r="L714" i="1"/>
  <c r="L220" i="1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80" i="3"/>
  <c r="L381" i="3"/>
  <c r="L382" i="3"/>
  <c r="L383" i="3"/>
  <c r="L384" i="3"/>
  <c r="L385" i="3"/>
  <c r="L386" i="3"/>
  <c r="L387" i="3"/>
  <c r="L388" i="3"/>
  <c r="L389" i="3"/>
  <c r="L390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2" i="3"/>
  <c r="L423" i="3"/>
  <c r="L424" i="3"/>
  <c r="L425" i="3"/>
  <c r="L426" i="3"/>
  <c r="L429" i="3"/>
  <c r="L430" i="3"/>
  <c r="L431" i="3"/>
  <c r="L432" i="3"/>
  <c r="L433" i="3"/>
  <c r="L434" i="3"/>
  <c r="L435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8" i="3"/>
  <c r="L569" i="3"/>
  <c r="L570" i="3"/>
  <c r="L571" i="3"/>
  <c r="L572" i="3"/>
  <c r="L573" i="3"/>
  <c r="L574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K442" i="3"/>
  <c r="K695" i="3"/>
  <c r="J20" i="3"/>
  <c r="J22" i="3"/>
  <c r="J24" i="3"/>
  <c r="J25" i="3"/>
  <c r="J26" i="3"/>
  <c r="J27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8" i="3"/>
  <c r="J49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1" i="3"/>
  <c r="J102" i="3"/>
  <c r="J103" i="3"/>
  <c r="J104" i="3"/>
  <c r="J105" i="3"/>
  <c r="J106" i="3"/>
  <c r="J107" i="3"/>
  <c r="J108" i="3"/>
  <c r="J109" i="3"/>
  <c r="J110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3" i="3"/>
  <c r="J134" i="3"/>
  <c r="J135" i="3"/>
  <c r="J136" i="3"/>
  <c r="J137" i="3"/>
  <c r="J138" i="3"/>
  <c r="J139" i="3"/>
  <c r="J140" i="3"/>
  <c r="J141" i="3"/>
  <c r="J143" i="3"/>
  <c r="J144" i="3"/>
  <c r="J145" i="3"/>
  <c r="J146" i="3"/>
  <c r="J147" i="3"/>
  <c r="J148" i="3"/>
  <c r="J149" i="3"/>
  <c r="J150" i="3"/>
  <c r="J151" i="3"/>
  <c r="J153" i="3"/>
  <c r="J155" i="3"/>
  <c r="J156" i="3"/>
  <c r="J157" i="3"/>
  <c r="J159" i="3"/>
  <c r="J161" i="3"/>
  <c r="J162" i="3"/>
  <c r="J163" i="3"/>
  <c r="J164" i="3"/>
  <c r="J165" i="3"/>
  <c r="J166" i="3"/>
  <c r="J168" i="3"/>
  <c r="J170" i="3"/>
  <c r="J171" i="3"/>
  <c r="J174" i="3"/>
  <c r="J176" i="3"/>
  <c r="J177" i="3"/>
  <c r="J178" i="3"/>
  <c r="J179" i="3"/>
  <c r="J181" i="3"/>
  <c r="J182" i="3"/>
  <c r="J183" i="3"/>
  <c r="J184" i="3"/>
  <c r="J187" i="3"/>
  <c r="J188" i="3"/>
  <c r="J189" i="3"/>
  <c r="J191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3" i="3"/>
  <c r="J214" i="3"/>
  <c r="J215" i="3"/>
  <c r="J216" i="3"/>
  <c r="J218" i="3"/>
  <c r="J219" i="3"/>
  <c r="J220" i="3"/>
  <c r="J222" i="3"/>
  <c r="J226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2" i="3"/>
  <c r="J243" i="3"/>
  <c r="J246" i="3"/>
  <c r="J247" i="3"/>
  <c r="J249" i="3"/>
  <c r="J251" i="3"/>
  <c r="J252" i="3"/>
  <c r="J254" i="3"/>
  <c r="J257" i="3"/>
  <c r="J258" i="3"/>
  <c r="J261" i="3"/>
  <c r="J263" i="3"/>
  <c r="J265" i="3"/>
  <c r="J266" i="3"/>
  <c r="J267" i="3"/>
  <c r="J269" i="3"/>
  <c r="J270" i="3"/>
  <c r="J271" i="3"/>
  <c r="J272" i="3"/>
  <c r="J273" i="3"/>
  <c r="J275" i="3"/>
  <c r="J277" i="3"/>
  <c r="J278" i="3"/>
  <c r="J279" i="3"/>
  <c r="J280" i="3"/>
  <c r="J281" i="3"/>
  <c r="J282" i="3"/>
  <c r="J283" i="3"/>
  <c r="J284" i="3"/>
  <c r="J286" i="3"/>
  <c r="J287" i="3"/>
  <c r="J288" i="3"/>
  <c r="J290" i="3"/>
  <c r="J291" i="3"/>
  <c r="J292" i="3"/>
  <c r="J293" i="3"/>
  <c r="J294" i="3"/>
  <c r="J295" i="3"/>
  <c r="J296" i="3"/>
  <c r="J298" i="3"/>
  <c r="J299" i="3"/>
  <c r="J300" i="3"/>
  <c r="J301" i="3"/>
  <c r="J303" i="3"/>
  <c r="J305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4" i="3"/>
  <c r="J325" i="3"/>
  <c r="J327" i="3"/>
  <c r="J328" i="3"/>
  <c r="J329" i="3"/>
  <c r="J330" i="3"/>
  <c r="J331" i="3"/>
  <c r="J335" i="3"/>
  <c r="J337" i="3"/>
  <c r="J339" i="3"/>
  <c r="J341" i="3"/>
  <c r="J343" i="3"/>
  <c r="J345" i="3"/>
  <c r="J347" i="3"/>
  <c r="J349" i="3"/>
  <c r="J351" i="3"/>
  <c r="J353" i="3"/>
  <c r="J355" i="3"/>
  <c r="J356" i="3"/>
  <c r="J357" i="3"/>
  <c r="J358" i="3"/>
  <c r="J359" i="3"/>
  <c r="J360" i="3"/>
  <c r="J363" i="3"/>
  <c r="J365" i="3"/>
  <c r="J367" i="3"/>
  <c r="J369" i="3"/>
  <c r="J371" i="3"/>
  <c r="J373" i="3"/>
  <c r="J374" i="3"/>
  <c r="J377" i="3"/>
  <c r="J378" i="3"/>
  <c r="J379" i="3"/>
  <c r="J382" i="3"/>
  <c r="J384" i="3"/>
  <c r="J386" i="3"/>
  <c r="J389" i="3"/>
  <c r="J390" i="3"/>
  <c r="J394" i="3"/>
  <c r="J397" i="3"/>
  <c r="J400" i="3"/>
  <c r="J401" i="3"/>
  <c r="J402" i="3"/>
  <c r="J403" i="3"/>
  <c r="J404" i="3"/>
  <c r="J408" i="3"/>
  <c r="J410" i="3"/>
  <c r="J413" i="3"/>
  <c r="J415" i="3"/>
  <c r="J416" i="3"/>
  <c r="J417" i="3"/>
  <c r="J418" i="3"/>
  <c r="J419" i="3"/>
  <c r="J420" i="3"/>
  <c r="J421" i="3"/>
  <c r="J424" i="3"/>
  <c r="J425" i="3"/>
  <c r="J426" i="3"/>
  <c r="J427" i="3"/>
  <c r="J428" i="3"/>
  <c r="J431" i="3"/>
  <c r="J433" i="3"/>
  <c r="J435" i="3"/>
  <c r="J436" i="3"/>
  <c r="J439" i="3"/>
  <c r="J441" i="3"/>
  <c r="J442" i="3"/>
  <c r="J444" i="3"/>
  <c r="J445" i="3"/>
  <c r="J446" i="3"/>
  <c r="J448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5" i="3"/>
  <c r="J466" i="3"/>
  <c r="J467" i="3"/>
  <c r="J468" i="3"/>
  <c r="J470" i="3"/>
  <c r="J472" i="3"/>
  <c r="J474" i="3"/>
  <c r="J475" i="3"/>
  <c r="J477" i="3"/>
  <c r="J479" i="3"/>
  <c r="J481" i="3"/>
  <c r="J483" i="3"/>
  <c r="J485" i="3"/>
  <c r="J487" i="3"/>
  <c r="J489" i="3"/>
  <c r="J491" i="3"/>
  <c r="J493" i="3"/>
  <c r="J494" i="3"/>
  <c r="J495" i="3"/>
  <c r="J497" i="3"/>
  <c r="J498" i="3"/>
  <c r="J499" i="3"/>
  <c r="J503" i="3"/>
  <c r="J505" i="3"/>
  <c r="J506" i="3"/>
  <c r="J507" i="3"/>
  <c r="J508" i="3"/>
  <c r="J509" i="3"/>
  <c r="J510" i="3"/>
  <c r="J511" i="3"/>
  <c r="J513" i="3"/>
  <c r="J514" i="3"/>
  <c r="J515" i="3"/>
  <c r="J516" i="3"/>
  <c r="J517" i="3"/>
  <c r="J518" i="3"/>
  <c r="J520" i="3"/>
  <c r="J521" i="3"/>
  <c r="J522" i="3"/>
  <c r="J523" i="3"/>
  <c r="J524" i="3"/>
  <c r="J527" i="3"/>
  <c r="J529" i="3"/>
  <c r="J532" i="3"/>
  <c r="J534" i="3"/>
  <c r="J535" i="3"/>
  <c r="J536" i="3"/>
  <c r="J537" i="3"/>
  <c r="J539" i="3"/>
  <c r="J540" i="3"/>
  <c r="J541" i="3"/>
  <c r="J542" i="3"/>
  <c r="J543" i="3"/>
  <c r="J544" i="3"/>
  <c r="J545" i="3"/>
  <c r="J547" i="3"/>
  <c r="J548" i="3"/>
  <c r="J549" i="3"/>
  <c r="J550" i="3"/>
  <c r="J552" i="3"/>
  <c r="J553" i="3"/>
  <c r="J554" i="3"/>
  <c r="J555" i="3"/>
  <c r="J557" i="3"/>
  <c r="J558" i="3"/>
  <c r="J559" i="3"/>
  <c r="J561" i="3"/>
  <c r="J562" i="3"/>
  <c r="J563" i="3"/>
  <c r="J565" i="3"/>
  <c r="J566" i="3"/>
  <c r="J569" i="3"/>
  <c r="J572" i="3"/>
  <c r="J574" i="3"/>
  <c r="J576" i="3"/>
  <c r="J579" i="3"/>
  <c r="J582" i="3"/>
  <c r="J584" i="3"/>
  <c r="J586" i="3"/>
  <c r="J589" i="3"/>
  <c r="J590" i="3"/>
  <c r="J591" i="3"/>
  <c r="J592" i="3"/>
  <c r="J593" i="3"/>
  <c r="J595" i="3"/>
  <c r="J596" i="3"/>
  <c r="J598" i="3"/>
  <c r="J599" i="3"/>
  <c r="J600" i="3"/>
  <c r="J601" i="3"/>
  <c r="J602" i="3"/>
  <c r="J603" i="3"/>
  <c r="J604" i="3"/>
  <c r="J605" i="3"/>
  <c r="J606" i="3"/>
  <c r="J610" i="3"/>
  <c r="J611" i="3"/>
  <c r="J612" i="3"/>
  <c r="J613" i="3"/>
  <c r="J614" i="3"/>
  <c r="J615" i="3"/>
  <c r="J616" i="3"/>
  <c r="J617" i="3"/>
  <c r="J618" i="3"/>
  <c r="J619" i="3"/>
  <c r="J620" i="3"/>
  <c r="J623" i="3"/>
  <c r="J626" i="3"/>
  <c r="J627" i="3"/>
  <c r="J628" i="3"/>
  <c r="J629" i="3"/>
  <c r="J630" i="3"/>
  <c r="J631" i="3"/>
  <c r="J633" i="3"/>
  <c r="J634" i="3"/>
  <c r="J635" i="3"/>
  <c r="J637" i="3"/>
  <c r="J638" i="3"/>
  <c r="J639" i="3"/>
  <c r="J640" i="3"/>
  <c r="J641" i="3"/>
  <c r="J642" i="3"/>
  <c r="J644" i="3"/>
  <c r="J645" i="3"/>
  <c r="J646" i="3"/>
  <c r="J647" i="3"/>
  <c r="J648" i="3"/>
  <c r="J649" i="3"/>
  <c r="J650" i="3"/>
  <c r="J651" i="3"/>
  <c r="J652" i="3"/>
  <c r="J653" i="3"/>
  <c r="J655" i="3"/>
  <c r="J656" i="3"/>
  <c r="J658" i="3"/>
  <c r="J659" i="3"/>
  <c r="J660" i="3"/>
  <c r="J661" i="3"/>
  <c r="J663" i="3"/>
  <c r="J664" i="3"/>
  <c r="J666" i="3"/>
  <c r="J668" i="3"/>
  <c r="J669" i="3"/>
  <c r="J670" i="3"/>
  <c r="J671" i="3"/>
  <c r="J672" i="3"/>
  <c r="J674" i="3"/>
  <c r="J675" i="3"/>
  <c r="J678" i="3"/>
  <c r="J679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701" i="3"/>
  <c r="J702" i="3"/>
  <c r="J703" i="3"/>
  <c r="J704" i="3"/>
  <c r="J705" i="3"/>
  <c r="J706" i="3"/>
  <c r="J709" i="3"/>
  <c r="J711" i="3"/>
  <c r="J713" i="3"/>
  <c r="J714" i="3"/>
  <c r="J715" i="3"/>
  <c r="J716" i="3"/>
  <c r="J720" i="3"/>
  <c r="J721" i="3"/>
  <c r="J722" i="3"/>
  <c r="J723" i="3"/>
  <c r="J726" i="3"/>
  <c r="J729" i="3"/>
  <c r="J730" i="3"/>
  <c r="J731" i="3"/>
  <c r="J732" i="3"/>
  <c r="J733" i="3"/>
  <c r="J736" i="3"/>
  <c r="J739" i="3"/>
  <c r="J741" i="3"/>
  <c r="J743" i="3"/>
  <c r="J744" i="3"/>
  <c r="J745" i="3"/>
  <c r="J748" i="3"/>
  <c r="J750" i="3"/>
  <c r="J751" i="3"/>
  <c r="J752" i="3"/>
  <c r="J753" i="3"/>
  <c r="J754" i="3"/>
  <c r="J755" i="3"/>
  <c r="J756" i="3"/>
  <c r="J757" i="3"/>
  <c r="J759" i="3"/>
  <c r="J760" i="3"/>
  <c r="J761" i="3"/>
  <c r="J762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9" i="3"/>
  <c r="J790" i="3"/>
  <c r="J791" i="3"/>
  <c r="J792" i="3"/>
  <c r="J793" i="3"/>
  <c r="J794" i="3"/>
  <c r="J796" i="3"/>
  <c r="J798" i="3"/>
  <c r="J799" i="3"/>
  <c r="J801" i="3"/>
  <c r="J804" i="3"/>
  <c r="J807" i="3"/>
  <c r="J810" i="3"/>
  <c r="J811" i="3"/>
  <c r="J812" i="3"/>
  <c r="J813" i="3"/>
  <c r="J814" i="3"/>
  <c r="J815" i="3"/>
  <c r="J817" i="3"/>
  <c r="J820" i="3"/>
  <c r="J821" i="3"/>
  <c r="J822" i="3"/>
  <c r="J823" i="3"/>
  <c r="J824" i="3"/>
  <c r="J825" i="3"/>
  <c r="J826" i="3"/>
  <c r="J828" i="3"/>
  <c r="J829" i="3"/>
  <c r="J831" i="3"/>
  <c r="J833" i="3"/>
  <c r="J834" i="3"/>
  <c r="J835" i="3"/>
  <c r="J836" i="3"/>
  <c r="J838" i="3"/>
  <c r="J839" i="3"/>
  <c r="J840" i="3"/>
  <c r="I20" i="3"/>
  <c r="I22" i="3"/>
  <c r="I24" i="3"/>
  <c r="I25" i="3"/>
  <c r="I26" i="3"/>
  <c r="I27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8" i="3"/>
  <c r="I49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1" i="3"/>
  <c r="I102" i="3"/>
  <c r="I103" i="3"/>
  <c r="I104" i="3"/>
  <c r="I105" i="3"/>
  <c r="I106" i="3"/>
  <c r="I107" i="3"/>
  <c r="I108" i="3"/>
  <c r="I109" i="3"/>
  <c r="I110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3" i="3"/>
  <c r="I134" i="3"/>
  <c r="I135" i="3"/>
  <c r="I136" i="3"/>
  <c r="I137" i="3"/>
  <c r="I138" i="3"/>
  <c r="I139" i="3"/>
  <c r="I140" i="3"/>
  <c r="I141" i="3"/>
  <c r="I143" i="3"/>
  <c r="I144" i="3"/>
  <c r="I145" i="3"/>
  <c r="I146" i="3"/>
  <c r="I147" i="3"/>
  <c r="I148" i="3"/>
  <c r="I149" i="3"/>
  <c r="I150" i="3"/>
  <c r="I151" i="3"/>
  <c r="I153" i="3"/>
  <c r="I155" i="3"/>
  <c r="I156" i="3"/>
  <c r="I157" i="3"/>
  <c r="I159" i="3"/>
  <c r="I161" i="3"/>
  <c r="I162" i="3"/>
  <c r="I163" i="3"/>
  <c r="I164" i="3"/>
  <c r="I165" i="3"/>
  <c r="I166" i="3"/>
  <c r="I168" i="3"/>
  <c r="I170" i="3"/>
  <c r="I171" i="3"/>
  <c r="I174" i="3"/>
  <c r="I176" i="3"/>
  <c r="I177" i="3"/>
  <c r="I178" i="3"/>
  <c r="I179" i="3"/>
  <c r="I181" i="3"/>
  <c r="I182" i="3"/>
  <c r="I183" i="3"/>
  <c r="I184" i="3"/>
  <c r="I187" i="3"/>
  <c r="I188" i="3"/>
  <c r="I189" i="3"/>
  <c r="I191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3" i="3"/>
  <c r="I214" i="3"/>
  <c r="I215" i="3"/>
  <c r="I216" i="3"/>
  <c r="I218" i="3"/>
  <c r="I219" i="3"/>
  <c r="I220" i="3"/>
  <c r="I222" i="3"/>
  <c r="I226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2" i="3"/>
  <c r="I243" i="3"/>
  <c r="I246" i="3"/>
  <c r="I247" i="3"/>
  <c r="I249" i="3"/>
  <c r="I251" i="3"/>
  <c r="I252" i="3"/>
  <c r="I254" i="3"/>
  <c r="I257" i="3"/>
  <c r="I258" i="3"/>
  <c r="I261" i="3"/>
  <c r="I263" i="3"/>
  <c r="I265" i="3"/>
  <c r="I266" i="3"/>
  <c r="I267" i="3"/>
  <c r="I269" i="3"/>
  <c r="I270" i="3"/>
  <c r="I271" i="3"/>
  <c r="I272" i="3"/>
  <c r="I273" i="3"/>
  <c r="I275" i="3"/>
  <c r="I277" i="3"/>
  <c r="I278" i="3"/>
  <c r="I279" i="3"/>
  <c r="I280" i="3"/>
  <c r="I281" i="3"/>
  <c r="I282" i="3"/>
  <c r="I283" i="3"/>
  <c r="I284" i="3"/>
  <c r="I286" i="3"/>
  <c r="I287" i="3"/>
  <c r="I288" i="3"/>
  <c r="I290" i="3"/>
  <c r="I291" i="3"/>
  <c r="I292" i="3"/>
  <c r="I293" i="3"/>
  <c r="I294" i="3"/>
  <c r="I295" i="3"/>
  <c r="I296" i="3"/>
  <c r="I298" i="3"/>
  <c r="I299" i="3"/>
  <c r="I300" i="3"/>
  <c r="I301" i="3"/>
  <c r="I303" i="3"/>
  <c r="I305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4" i="3"/>
  <c r="I325" i="3"/>
  <c r="I327" i="3"/>
  <c r="I328" i="3"/>
  <c r="I329" i="3"/>
  <c r="I330" i="3"/>
  <c r="I331" i="3"/>
  <c r="I335" i="3"/>
  <c r="I337" i="3"/>
  <c r="I339" i="3"/>
  <c r="I341" i="3"/>
  <c r="I343" i="3"/>
  <c r="I345" i="3"/>
  <c r="I347" i="3"/>
  <c r="I349" i="3"/>
  <c r="I351" i="3"/>
  <c r="I353" i="3"/>
  <c r="I355" i="3"/>
  <c r="I356" i="3"/>
  <c r="I357" i="3"/>
  <c r="I358" i="3"/>
  <c r="I359" i="3"/>
  <c r="I360" i="3"/>
  <c r="I363" i="3"/>
  <c r="I365" i="3"/>
  <c r="I367" i="3"/>
  <c r="I369" i="3"/>
  <c r="I371" i="3"/>
  <c r="I373" i="3"/>
  <c r="I374" i="3"/>
  <c r="I377" i="3"/>
  <c r="I378" i="3"/>
  <c r="I379" i="3"/>
  <c r="I382" i="3"/>
  <c r="I384" i="3"/>
  <c r="I386" i="3"/>
  <c r="I389" i="3"/>
  <c r="I390" i="3"/>
  <c r="I394" i="3"/>
  <c r="I397" i="3"/>
  <c r="I400" i="3"/>
  <c r="I401" i="3"/>
  <c r="I402" i="3"/>
  <c r="I403" i="3"/>
  <c r="I404" i="3"/>
  <c r="I408" i="3"/>
  <c r="I410" i="3"/>
  <c r="I413" i="3"/>
  <c r="I415" i="3"/>
  <c r="I416" i="3"/>
  <c r="I417" i="3"/>
  <c r="I418" i="3"/>
  <c r="I419" i="3"/>
  <c r="I420" i="3"/>
  <c r="I421" i="3"/>
  <c r="I424" i="3"/>
  <c r="I425" i="3"/>
  <c r="I426" i="3"/>
  <c r="I427" i="3"/>
  <c r="I428" i="3"/>
  <c r="I431" i="3"/>
  <c r="I433" i="3"/>
  <c r="I435" i="3"/>
  <c r="I436" i="3"/>
  <c r="I439" i="3"/>
  <c r="I441" i="3"/>
  <c r="I442" i="3"/>
  <c r="I444" i="3"/>
  <c r="I445" i="3"/>
  <c r="I446" i="3"/>
  <c r="I448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5" i="3"/>
  <c r="I466" i="3"/>
  <c r="I467" i="3"/>
  <c r="I468" i="3"/>
  <c r="I470" i="3"/>
  <c r="I472" i="3"/>
  <c r="I474" i="3"/>
  <c r="I475" i="3"/>
  <c r="I477" i="3"/>
  <c r="I479" i="3"/>
  <c r="I481" i="3"/>
  <c r="I483" i="3"/>
  <c r="I485" i="3"/>
  <c r="I487" i="3"/>
  <c r="I489" i="3"/>
  <c r="I491" i="3"/>
  <c r="I493" i="3"/>
  <c r="I494" i="3"/>
  <c r="I495" i="3"/>
  <c r="I497" i="3"/>
  <c r="I498" i="3"/>
  <c r="I499" i="3"/>
  <c r="I503" i="3"/>
  <c r="I505" i="3"/>
  <c r="I506" i="3"/>
  <c r="I507" i="3"/>
  <c r="I508" i="3"/>
  <c r="I509" i="3"/>
  <c r="I510" i="3"/>
  <c r="I511" i="3"/>
  <c r="I513" i="3"/>
  <c r="I514" i="3"/>
  <c r="I515" i="3"/>
  <c r="I516" i="3"/>
  <c r="I517" i="3"/>
  <c r="I518" i="3"/>
  <c r="I520" i="3"/>
  <c r="I521" i="3"/>
  <c r="I522" i="3"/>
  <c r="I523" i="3"/>
  <c r="I524" i="3"/>
  <c r="I527" i="3"/>
  <c r="I529" i="3"/>
  <c r="I532" i="3"/>
  <c r="I534" i="3"/>
  <c r="I535" i="3"/>
  <c r="I536" i="3"/>
  <c r="I537" i="3"/>
  <c r="I539" i="3"/>
  <c r="I540" i="3"/>
  <c r="I541" i="3"/>
  <c r="I542" i="3"/>
  <c r="I543" i="3"/>
  <c r="I544" i="3"/>
  <c r="I545" i="3"/>
  <c r="I547" i="3"/>
  <c r="I548" i="3"/>
  <c r="I549" i="3"/>
  <c r="I550" i="3"/>
  <c r="I552" i="3"/>
  <c r="I553" i="3"/>
  <c r="I554" i="3"/>
  <c r="I555" i="3"/>
  <c r="I557" i="3"/>
  <c r="I558" i="3"/>
  <c r="I559" i="3"/>
  <c r="I561" i="3"/>
  <c r="I562" i="3"/>
  <c r="I563" i="3"/>
  <c r="I565" i="3"/>
  <c r="I566" i="3"/>
  <c r="I569" i="3"/>
  <c r="I572" i="3"/>
  <c r="I574" i="3"/>
  <c r="I576" i="3"/>
  <c r="I579" i="3"/>
  <c r="I582" i="3"/>
  <c r="I584" i="3"/>
  <c r="I586" i="3"/>
  <c r="I589" i="3"/>
  <c r="I590" i="3"/>
  <c r="I591" i="3"/>
  <c r="I592" i="3"/>
  <c r="I593" i="3"/>
  <c r="I595" i="3"/>
  <c r="I596" i="3"/>
  <c r="I598" i="3"/>
  <c r="I599" i="3"/>
  <c r="I600" i="3"/>
  <c r="I601" i="3"/>
  <c r="I602" i="3"/>
  <c r="I603" i="3"/>
  <c r="I604" i="3"/>
  <c r="I605" i="3"/>
  <c r="I606" i="3"/>
  <c r="I610" i="3"/>
  <c r="I611" i="3"/>
  <c r="I612" i="3"/>
  <c r="I613" i="3"/>
  <c r="I614" i="3"/>
  <c r="I615" i="3"/>
  <c r="I616" i="3"/>
  <c r="I617" i="3"/>
  <c r="I618" i="3"/>
  <c r="I619" i="3"/>
  <c r="I620" i="3"/>
  <c r="I623" i="3"/>
  <c r="I626" i="3"/>
  <c r="I627" i="3"/>
  <c r="I628" i="3"/>
  <c r="I629" i="3"/>
  <c r="I630" i="3"/>
  <c r="I631" i="3"/>
  <c r="I633" i="3"/>
  <c r="I634" i="3"/>
  <c r="I635" i="3"/>
  <c r="I637" i="3"/>
  <c r="I638" i="3"/>
  <c r="I639" i="3"/>
  <c r="I640" i="3"/>
  <c r="I641" i="3"/>
  <c r="I642" i="3"/>
  <c r="I644" i="3"/>
  <c r="I645" i="3"/>
  <c r="I646" i="3"/>
  <c r="I647" i="3"/>
  <c r="I648" i="3"/>
  <c r="I649" i="3"/>
  <c r="I650" i="3"/>
  <c r="I651" i="3"/>
  <c r="I652" i="3"/>
  <c r="I653" i="3"/>
  <c r="I655" i="3"/>
  <c r="I656" i="3"/>
  <c r="I658" i="3"/>
  <c r="I659" i="3"/>
  <c r="I660" i="3"/>
  <c r="I661" i="3"/>
  <c r="I663" i="3"/>
  <c r="I664" i="3"/>
  <c r="I666" i="3"/>
  <c r="I668" i="3"/>
  <c r="I669" i="3"/>
  <c r="I670" i="3"/>
  <c r="I671" i="3"/>
  <c r="I672" i="3"/>
  <c r="I674" i="3"/>
  <c r="I675" i="3"/>
  <c r="I678" i="3"/>
  <c r="I679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701" i="3"/>
  <c r="I702" i="3"/>
  <c r="I703" i="3"/>
  <c r="I704" i="3"/>
  <c r="I705" i="3"/>
  <c r="I706" i="3"/>
  <c r="I709" i="3"/>
  <c r="I711" i="3"/>
  <c r="I713" i="3"/>
  <c r="I714" i="3"/>
  <c r="I715" i="3"/>
  <c r="I716" i="3"/>
  <c r="I720" i="3"/>
  <c r="I721" i="3"/>
  <c r="I722" i="3"/>
  <c r="I723" i="3"/>
  <c r="I726" i="3"/>
  <c r="I729" i="3"/>
  <c r="I730" i="3"/>
  <c r="I731" i="3"/>
  <c r="I732" i="3"/>
  <c r="I733" i="3"/>
  <c r="I736" i="3"/>
  <c r="I739" i="3"/>
  <c r="I741" i="3"/>
  <c r="I743" i="3"/>
  <c r="I744" i="3"/>
  <c r="I745" i="3"/>
  <c r="I748" i="3"/>
  <c r="I750" i="3"/>
  <c r="I751" i="3"/>
  <c r="I752" i="3"/>
  <c r="I753" i="3"/>
  <c r="I754" i="3"/>
  <c r="I755" i="3"/>
  <c r="I756" i="3"/>
  <c r="I757" i="3"/>
  <c r="I759" i="3"/>
  <c r="I760" i="3"/>
  <c r="I761" i="3"/>
  <c r="I762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9" i="3"/>
  <c r="I790" i="3"/>
  <c r="I791" i="3"/>
  <c r="I792" i="3"/>
  <c r="I793" i="3"/>
  <c r="I794" i="3"/>
  <c r="I796" i="3"/>
  <c r="I798" i="3"/>
  <c r="I799" i="3"/>
  <c r="I801" i="3"/>
  <c r="I804" i="3"/>
  <c r="I807" i="3"/>
  <c r="I810" i="3"/>
  <c r="I811" i="3"/>
  <c r="I812" i="3"/>
  <c r="I813" i="3"/>
  <c r="I814" i="3"/>
  <c r="I815" i="3"/>
  <c r="I817" i="3"/>
  <c r="I820" i="3"/>
  <c r="I821" i="3"/>
  <c r="I822" i="3"/>
  <c r="I823" i="3"/>
  <c r="I824" i="3"/>
  <c r="I825" i="3"/>
  <c r="I826" i="3"/>
  <c r="I828" i="3"/>
  <c r="I829" i="3"/>
  <c r="I831" i="3"/>
  <c r="I833" i="3"/>
  <c r="I834" i="3"/>
  <c r="I835" i="3"/>
  <c r="I836" i="3"/>
  <c r="I838" i="3"/>
  <c r="I839" i="3"/>
  <c r="I840" i="3"/>
  <c r="H20" i="3"/>
  <c r="H22" i="3"/>
  <c r="H24" i="3"/>
  <c r="H25" i="3"/>
  <c r="H26" i="3"/>
  <c r="H27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8" i="3"/>
  <c r="H49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1" i="3"/>
  <c r="H102" i="3"/>
  <c r="H103" i="3"/>
  <c r="H104" i="3"/>
  <c r="H105" i="3"/>
  <c r="H106" i="3"/>
  <c r="H107" i="3"/>
  <c r="H108" i="3"/>
  <c r="H109" i="3"/>
  <c r="H110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3" i="3"/>
  <c r="H134" i="3"/>
  <c r="H135" i="3"/>
  <c r="H136" i="3"/>
  <c r="H137" i="3"/>
  <c r="H138" i="3"/>
  <c r="H139" i="3"/>
  <c r="H140" i="3"/>
  <c r="H141" i="3"/>
  <c r="H143" i="3"/>
  <c r="H144" i="3"/>
  <c r="H145" i="3"/>
  <c r="H146" i="3"/>
  <c r="H147" i="3"/>
  <c r="H148" i="3"/>
  <c r="H149" i="3"/>
  <c r="H150" i="3"/>
  <c r="H151" i="3"/>
  <c r="H153" i="3"/>
  <c r="H155" i="3"/>
  <c r="H156" i="3"/>
  <c r="H157" i="3"/>
  <c r="H159" i="3"/>
  <c r="H161" i="3"/>
  <c r="H162" i="3"/>
  <c r="H163" i="3"/>
  <c r="H164" i="3"/>
  <c r="H165" i="3"/>
  <c r="H166" i="3"/>
  <c r="H168" i="3"/>
  <c r="H170" i="3"/>
  <c r="H171" i="3"/>
  <c r="H174" i="3"/>
  <c r="H176" i="3"/>
  <c r="H177" i="3"/>
  <c r="H178" i="3"/>
  <c r="H179" i="3"/>
  <c r="H181" i="3"/>
  <c r="H182" i="3"/>
  <c r="H183" i="3"/>
  <c r="H184" i="3"/>
  <c r="H187" i="3"/>
  <c r="H188" i="3"/>
  <c r="H189" i="3"/>
  <c r="H191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3" i="3"/>
  <c r="H214" i="3"/>
  <c r="H215" i="3"/>
  <c r="H216" i="3"/>
  <c r="H218" i="3"/>
  <c r="H219" i="3"/>
  <c r="H220" i="3"/>
  <c r="H222" i="3"/>
  <c r="H226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2" i="3"/>
  <c r="H243" i="3"/>
  <c r="H246" i="3"/>
  <c r="H247" i="3"/>
  <c r="H249" i="3"/>
  <c r="H251" i="3"/>
  <c r="H252" i="3"/>
  <c r="H254" i="3"/>
  <c r="H257" i="3"/>
  <c r="H258" i="3"/>
  <c r="H261" i="3"/>
  <c r="H263" i="3"/>
  <c r="H265" i="3"/>
  <c r="H266" i="3"/>
  <c r="H267" i="3"/>
  <c r="H269" i="3"/>
  <c r="H270" i="3"/>
  <c r="H271" i="3"/>
  <c r="H272" i="3"/>
  <c r="H273" i="3"/>
  <c r="H275" i="3"/>
  <c r="H277" i="3"/>
  <c r="H278" i="3"/>
  <c r="H279" i="3"/>
  <c r="H280" i="3"/>
  <c r="H281" i="3"/>
  <c r="H282" i="3"/>
  <c r="H283" i="3"/>
  <c r="H284" i="3"/>
  <c r="H286" i="3"/>
  <c r="H287" i="3"/>
  <c r="H288" i="3"/>
  <c r="H290" i="3"/>
  <c r="H291" i="3"/>
  <c r="H292" i="3"/>
  <c r="H293" i="3"/>
  <c r="H294" i="3"/>
  <c r="H295" i="3"/>
  <c r="H296" i="3"/>
  <c r="H298" i="3"/>
  <c r="H299" i="3"/>
  <c r="H300" i="3"/>
  <c r="H301" i="3"/>
  <c r="H303" i="3"/>
  <c r="H305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4" i="3"/>
  <c r="H325" i="3"/>
  <c r="H327" i="3"/>
  <c r="H328" i="3"/>
  <c r="H329" i="3"/>
  <c r="H330" i="3"/>
  <c r="H331" i="3"/>
  <c r="H335" i="3"/>
  <c r="H337" i="3"/>
  <c r="H339" i="3"/>
  <c r="H341" i="3"/>
  <c r="H343" i="3"/>
  <c r="H345" i="3"/>
  <c r="H347" i="3"/>
  <c r="H349" i="3"/>
  <c r="H351" i="3"/>
  <c r="H353" i="3"/>
  <c r="H355" i="3"/>
  <c r="H356" i="3"/>
  <c r="H357" i="3"/>
  <c r="H358" i="3"/>
  <c r="H359" i="3"/>
  <c r="H360" i="3"/>
  <c r="H363" i="3"/>
  <c r="H365" i="3"/>
  <c r="H367" i="3"/>
  <c r="H369" i="3"/>
  <c r="H371" i="3"/>
  <c r="H373" i="3"/>
  <c r="H374" i="3"/>
  <c r="H377" i="3"/>
  <c r="H378" i="3"/>
  <c r="H379" i="3"/>
  <c r="H382" i="3"/>
  <c r="H384" i="3"/>
  <c r="H386" i="3"/>
  <c r="H389" i="3"/>
  <c r="H390" i="3"/>
  <c r="H394" i="3"/>
  <c r="H397" i="3"/>
  <c r="H400" i="3"/>
  <c r="H401" i="3"/>
  <c r="H402" i="3"/>
  <c r="H403" i="3"/>
  <c r="H404" i="3"/>
  <c r="H408" i="3"/>
  <c r="H410" i="3"/>
  <c r="H413" i="3"/>
  <c r="H415" i="3"/>
  <c r="H416" i="3"/>
  <c r="H417" i="3"/>
  <c r="H418" i="3"/>
  <c r="H419" i="3"/>
  <c r="H420" i="3"/>
  <c r="H421" i="3"/>
  <c r="H424" i="3"/>
  <c r="H425" i="3"/>
  <c r="H426" i="3"/>
  <c r="H427" i="3"/>
  <c r="H428" i="3"/>
  <c r="H431" i="3"/>
  <c r="H433" i="3"/>
  <c r="H435" i="3"/>
  <c r="H436" i="3"/>
  <c r="H439" i="3"/>
  <c r="H441" i="3"/>
  <c r="H442" i="3"/>
  <c r="H444" i="3"/>
  <c r="H445" i="3"/>
  <c r="H446" i="3"/>
  <c r="H448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5" i="3"/>
  <c r="H466" i="3"/>
  <c r="H467" i="3"/>
  <c r="H468" i="3"/>
  <c r="H470" i="3"/>
  <c r="H472" i="3"/>
  <c r="H474" i="3"/>
  <c r="H475" i="3"/>
  <c r="H477" i="3"/>
  <c r="H479" i="3"/>
  <c r="H481" i="3"/>
  <c r="H483" i="3"/>
  <c r="H485" i="3"/>
  <c r="H487" i="3"/>
  <c r="H489" i="3"/>
  <c r="H491" i="3"/>
  <c r="H493" i="3"/>
  <c r="H494" i="3"/>
  <c r="H495" i="3"/>
  <c r="H497" i="3"/>
  <c r="H498" i="3"/>
  <c r="H499" i="3"/>
  <c r="H503" i="3"/>
  <c r="H505" i="3"/>
  <c r="H506" i="3"/>
  <c r="H507" i="3"/>
  <c r="H508" i="3"/>
  <c r="H509" i="3"/>
  <c r="H510" i="3"/>
  <c r="H511" i="3"/>
  <c r="H513" i="3"/>
  <c r="H514" i="3"/>
  <c r="H515" i="3"/>
  <c r="H516" i="3"/>
  <c r="H517" i="3"/>
  <c r="H518" i="3"/>
  <c r="H520" i="3"/>
  <c r="H521" i="3"/>
  <c r="H522" i="3"/>
  <c r="H523" i="3"/>
  <c r="H524" i="3"/>
  <c r="H527" i="3"/>
  <c r="H529" i="3"/>
  <c r="H532" i="3"/>
  <c r="H534" i="3"/>
  <c r="H535" i="3"/>
  <c r="H536" i="3"/>
  <c r="H537" i="3"/>
  <c r="H539" i="3"/>
  <c r="H540" i="3"/>
  <c r="H541" i="3"/>
  <c r="H542" i="3"/>
  <c r="H543" i="3"/>
  <c r="H544" i="3"/>
  <c r="H545" i="3"/>
  <c r="H547" i="3"/>
  <c r="H548" i="3"/>
  <c r="H549" i="3"/>
  <c r="H550" i="3"/>
  <c r="H552" i="3"/>
  <c r="H553" i="3"/>
  <c r="H554" i="3"/>
  <c r="H555" i="3"/>
  <c r="H557" i="3"/>
  <c r="H558" i="3"/>
  <c r="H559" i="3"/>
  <c r="H561" i="3"/>
  <c r="H562" i="3"/>
  <c r="H563" i="3"/>
  <c r="H565" i="3"/>
  <c r="H566" i="3"/>
  <c r="H569" i="3"/>
  <c r="H572" i="3"/>
  <c r="H574" i="3"/>
  <c r="H576" i="3"/>
  <c r="H579" i="3"/>
  <c r="H582" i="3"/>
  <c r="H584" i="3"/>
  <c r="H586" i="3"/>
  <c r="H589" i="3"/>
  <c r="H590" i="3"/>
  <c r="H591" i="3"/>
  <c r="H592" i="3"/>
  <c r="H593" i="3"/>
  <c r="H595" i="3"/>
  <c r="H596" i="3"/>
  <c r="H598" i="3"/>
  <c r="H599" i="3"/>
  <c r="H600" i="3"/>
  <c r="H601" i="3"/>
  <c r="H602" i="3"/>
  <c r="H603" i="3"/>
  <c r="H604" i="3"/>
  <c r="H605" i="3"/>
  <c r="H606" i="3"/>
  <c r="H610" i="3"/>
  <c r="H611" i="3"/>
  <c r="H612" i="3"/>
  <c r="H613" i="3"/>
  <c r="H614" i="3"/>
  <c r="H615" i="3"/>
  <c r="H616" i="3"/>
  <c r="H617" i="3"/>
  <c r="H618" i="3"/>
  <c r="H619" i="3"/>
  <c r="H620" i="3"/>
  <c r="H623" i="3"/>
  <c r="H626" i="3"/>
  <c r="H627" i="3"/>
  <c r="H628" i="3"/>
  <c r="H629" i="3"/>
  <c r="H630" i="3"/>
  <c r="H631" i="3"/>
  <c r="H633" i="3"/>
  <c r="H634" i="3"/>
  <c r="H635" i="3"/>
  <c r="H637" i="3"/>
  <c r="H638" i="3"/>
  <c r="H639" i="3"/>
  <c r="H640" i="3"/>
  <c r="H641" i="3"/>
  <c r="H642" i="3"/>
  <c r="H644" i="3"/>
  <c r="H645" i="3"/>
  <c r="H646" i="3"/>
  <c r="H647" i="3"/>
  <c r="H648" i="3"/>
  <c r="H649" i="3"/>
  <c r="H650" i="3"/>
  <c r="H651" i="3"/>
  <c r="H652" i="3"/>
  <c r="H653" i="3"/>
  <c r="H655" i="3"/>
  <c r="H656" i="3"/>
  <c r="H658" i="3"/>
  <c r="H659" i="3"/>
  <c r="H660" i="3"/>
  <c r="H661" i="3"/>
  <c r="H663" i="3"/>
  <c r="H664" i="3"/>
  <c r="H666" i="3"/>
  <c r="H668" i="3"/>
  <c r="H669" i="3"/>
  <c r="H670" i="3"/>
  <c r="H671" i="3"/>
  <c r="H672" i="3"/>
  <c r="H674" i="3"/>
  <c r="H675" i="3"/>
  <c r="H678" i="3"/>
  <c r="H679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701" i="3"/>
  <c r="H702" i="3"/>
  <c r="H703" i="3"/>
  <c r="H704" i="3"/>
  <c r="H705" i="3"/>
  <c r="H706" i="3"/>
  <c r="H709" i="3"/>
  <c r="H711" i="3"/>
  <c r="H713" i="3"/>
  <c r="H714" i="3"/>
  <c r="H715" i="3"/>
  <c r="H716" i="3"/>
  <c r="H720" i="3"/>
  <c r="H721" i="3"/>
  <c r="H722" i="3"/>
  <c r="H723" i="3"/>
  <c r="H726" i="3"/>
  <c r="H729" i="3"/>
  <c r="H730" i="3"/>
  <c r="H731" i="3"/>
  <c r="H732" i="3"/>
  <c r="H733" i="3"/>
  <c r="H736" i="3"/>
  <c r="H739" i="3"/>
  <c r="H741" i="3"/>
  <c r="H743" i="3"/>
  <c r="H744" i="3"/>
  <c r="H745" i="3"/>
  <c r="H748" i="3"/>
  <c r="H750" i="3"/>
  <c r="H751" i="3"/>
  <c r="H752" i="3"/>
  <c r="H753" i="3"/>
  <c r="H754" i="3"/>
  <c r="H755" i="3"/>
  <c r="H756" i="3"/>
  <c r="H757" i="3"/>
  <c r="H759" i="3"/>
  <c r="H760" i="3"/>
  <c r="H761" i="3"/>
  <c r="H762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9" i="3"/>
  <c r="H790" i="3"/>
  <c r="H791" i="3"/>
  <c r="H792" i="3"/>
  <c r="H793" i="3"/>
  <c r="H794" i="3"/>
  <c r="H796" i="3"/>
  <c r="H798" i="3"/>
  <c r="H799" i="3"/>
  <c r="H801" i="3"/>
  <c r="H804" i="3"/>
  <c r="H807" i="3"/>
  <c r="H810" i="3"/>
  <c r="H811" i="3"/>
  <c r="H812" i="3"/>
  <c r="H813" i="3"/>
  <c r="H814" i="3"/>
  <c r="H815" i="3"/>
  <c r="H817" i="3"/>
  <c r="H820" i="3"/>
  <c r="H821" i="3"/>
  <c r="H822" i="3"/>
  <c r="H823" i="3"/>
  <c r="H824" i="3"/>
  <c r="H825" i="3"/>
  <c r="H826" i="3"/>
  <c r="H828" i="3"/>
  <c r="H829" i="3"/>
  <c r="H831" i="3"/>
  <c r="H833" i="3"/>
  <c r="H834" i="3"/>
  <c r="H835" i="3"/>
  <c r="H836" i="3"/>
  <c r="H838" i="3"/>
  <c r="H839" i="3"/>
  <c r="H840" i="3"/>
  <c r="H18" i="3"/>
  <c r="I18" i="3"/>
  <c r="J18" i="3"/>
  <c r="L17" i="3"/>
  <c r="L16" i="3"/>
  <c r="G18" i="3"/>
  <c r="G20" i="3"/>
  <c r="G22" i="3"/>
  <c r="G24" i="3"/>
  <c r="G25" i="3"/>
  <c r="G26" i="3"/>
  <c r="G27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8" i="3"/>
  <c r="G49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1" i="3"/>
  <c r="G102" i="3"/>
  <c r="G103" i="3"/>
  <c r="G104" i="3"/>
  <c r="G105" i="3"/>
  <c r="G106" i="3"/>
  <c r="G107" i="3"/>
  <c r="G108" i="3"/>
  <c r="G109" i="3"/>
  <c r="G110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3" i="3"/>
  <c r="G134" i="3"/>
  <c r="G135" i="3"/>
  <c r="G136" i="3"/>
  <c r="G137" i="3"/>
  <c r="G138" i="3"/>
  <c r="G139" i="3"/>
  <c r="G140" i="3"/>
  <c r="G141" i="3"/>
  <c r="G143" i="3"/>
  <c r="G144" i="3"/>
  <c r="G145" i="3"/>
  <c r="G146" i="3"/>
  <c r="G147" i="3"/>
  <c r="G148" i="3"/>
  <c r="G149" i="3"/>
  <c r="G150" i="3"/>
  <c r="G151" i="3"/>
  <c r="G153" i="3"/>
  <c r="G155" i="3"/>
  <c r="G156" i="3"/>
  <c r="G157" i="3"/>
  <c r="G159" i="3"/>
  <c r="G161" i="3"/>
  <c r="G162" i="3"/>
  <c r="G163" i="3"/>
  <c r="G164" i="3"/>
  <c r="G165" i="3"/>
  <c r="G166" i="3"/>
  <c r="G168" i="3"/>
  <c r="G170" i="3"/>
  <c r="G171" i="3"/>
  <c r="G174" i="3"/>
  <c r="G176" i="3"/>
  <c r="G177" i="3"/>
  <c r="G178" i="3"/>
  <c r="G179" i="3"/>
  <c r="G181" i="3"/>
  <c r="G182" i="3"/>
  <c r="G183" i="3"/>
  <c r="G184" i="3"/>
  <c r="G187" i="3"/>
  <c r="G188" i="3"/>
  <c r="G189" i="3"/>
  <c r="G191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3" i="3"/>
  <c r="G214" i="3"/>
  <c r="G215" i="3"/>
  <c r="G216" i="3"/>
  <c r="G218" i="3"/>
  <c r="G219" i="3"/>
  <c r="G220" i="3"/>
  <c r="G222" i="3"/>
  <c r="G226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2" i="3"/>
  <c r="G243" i="3"/>
  <c r="G246" i="3"/>
  <c r="G247" i="3"/>
  <c r="G249" i="3"/>
  <c r="G251" i="3"/>
  <c r="G252" i="3"/>
  <c r="G254" i="3"/>
  <c r="G257" i="3"/>
  <c r="G258" i="3"/>
  <c r="G261" i="3"/>
  <c r="G263" i="3"/>
  <c r="G265" i="3"/>
  <c r="G266" i="3"/>
  <c r="G267" i="3"/>
  <c r="G269" i="3"/>
  <c r="G270" i="3"/>
  <c r="G271" i="3"/>
  <c r="G272" i="3"/>
  <c r="G273" i="3"/>
  <c r="G275" i="3"/>
  <c r="G277" i="3"/>
  <c r="G278" i="3"/>
  <c r="G279" i="3"/>
  <c r="G280" i="3"/>
  <c r="G281" i="3"/>
  <c r="G282" i="3"/>
  <c r="G283" i="3"/>
  <c r="G284" i="3"/>
  <c r="G286" i="3"/>
  <c r="G287" i="3"/>
  <c r="G288" i="3"/>
  <c r="G290" i="3"/>
  <c r="G291" i="3"/>
  <c r="G292" i="3"/>
  <c r="G293" i="3"/>
  <c r="G294" i="3"/>
  <c r="G295" i="3"/>
  <c r="G296" i="3"/>
  <c r="G298" i="3"/>
  <c r="G299" i="3"/>
  <c r="G300" i="3"/>
  <c r="G301" i="3"/>
  <c r="G303" i="3"/>
  <c r="G305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4" i="3"/>
  <c r="G325" i="3"/>
  <c r="G327" i="3"/>
  <c r="G328" i="3"/>
  <c r="G329" i="3"/>
  <c r="G330" i="3"/>
  <c r="G331" i="3"/>
  <c r="G335" i="3"/>
  <c r="G337" i="3"/>
  <c r="G339" i="3"/>
  <c r="G341" i="3"/>
  <c r="G343" i="3"/>
  <c r="G345" i="3"/>
  <c r="G347" i="3"/>
  <c r="G349" i="3"/>
  <c r="G351" i="3"/>
  <c r="G353" i="3"/>
  <c r="G355" i="3"/>
  <c r="G356" i="3"/>
  <c r="G357" i="3"/>
  <c r="G358" i="3"/>
  <c r="G359" i="3"/>
  <c r="G360" i="3"/>
  <c r="G363" i="3"/>
  <c r="G365" i="3"/>
  <c r="G367" i="3"/>
  <c r="G369" i="3"/>
  <c r="G371" i="3"/>
  <c r="G373" i="3"/>
  <c r="G374" i="3"/>
  <c r="G377" i="3"/>
  <c r="G378" i="3"/>
  <c r="G379" i="3"/>
  <c r="G382" i="3"/>
  <c r="G384" i="3"/>
  <c r="G386" i="3"/>
  <c r="G389" i="3"/>
  <c r="G390" i="3"/>
  <c r="G394" i="3"/>
  <c r="G397" i="3"/>
  <c r="G400" i="3"/>
  <c r="G401" i="3"/>
  <c r="G402" i="3"/>
  <c r="G403" i="3"/>
  <c r="G404" i="3"/>
  <c r="G408" i="3"/>
  <c r="G410" i="3"/>
  <c r="G413" i="3"/>
  <c r="G415" i="3"/>
  <c r="G416" i="3"/>
  <c r="G417" i="3"/>
  <c r="G418" i="3"/>
  <c r="G419" i="3"/>
  <c r="G420" i="3"/>
  <c r="G421" i="3"/>
  <c r="G424" i="3"/>
  <c r="G425" i="3"/>
  <c r="G426" i="3"/>
  <c r="G427" i="3"/>
  <c r="G428" i="3"/>
  <c r="G431" i="3"/>
  <c r="G433" i="3"/>
  <c r="G435" i="3"/>
  <c r="G436" i="3"/>
  <c r="G439" i="3"/>
  <c r="G441" i="3"/>
  <c r="G442" i="3"/>
  <c r="G444" i="3"/>
  <c r="G445" i="3"/>
  <c r="G446" i="3"/>
  <c r="G448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5" i="3"/>
  <c r="G466" i="3"/>
  <c r="G467" i="3"/>
  <c r="G468" i="3"/>
  <c r="G470" i="3"/>
  <c r="G472" i="3"/>
  <c r="G474" i="3"/>
  <c r="G475" i="3"/>
  <c r="G477" i="3"/>
  <c r="G479" i="3"/>
  <c r="G481" i="3"/>
  <c r="G483" i="3"/>
  <c r="G485" i="3"/>
  <c r="G487" i="3"/>
  <c r="G489" i="3"/>
  <c r="G491" i="3"/>
  <c r="G493" i="3"/>
  <c r="G494" i="3"/>
  <c r="G495" i="3"/>
  <c r="G497" i="3"/>
  <c r="G498" i="3"/>
  <c r="G499" i="3"/>
  <c r="G503" i="3"/>
  <c r="G505" i="3"/>
  <c r="G506" i="3"/>
  <c r="G507" i="3"/>
  <c r="G508" i="3"/>
  <c r="G509" i="3"/>
  <c r="G510" i="3"/>
  <c r="G511" i="3"/>
  <c r="G513" i="3"/>
  <c r="G514" i="3"/>
  <c r="G515" i="3"/>
  <c r="G516" i="3"/>
  <c r="G517" i="3"/>
  <c r="G518" i="3"/>
  <c r="G520" i="3"/>
  <c r="G521" i="3"/>
  <c r="G522" i="3"/>
  <c r="G523" i="3"/>
  <c r="G524" i="3"/>
  <c r="G527" i="3"/>
  <c r="G529" i="3"/>
  <c r="G532" i="3"/>
  <c r="G534" i="3"/>
  <c r="G535" i="3"/>
  <c r="G536" i="3"/>
  <c r="G537" i="3"/>
  <c r="G539" i="3"/>
  <c r="G540" i="3"/>
  <c r="G541" i="3"/>
  <c r="G542" i="3"/>
  <c r="G543" i="3"/>
  <c r="G544" i="3"/>
  <c r="G545" i="3"/>
  <c r="G547" i="3"/>
  <c r="G548" i="3"/>
  <c r="G549" i="3"/>
  <c r="G550" i="3"/>
  <c r="G552" i="3"/>
  <c r="G553" i="3"/>
  <c r="G554" i="3"/>
  <c r="G555" i="3"/>
  <c r="G557" i="3"/>
  <c r="G558" i="3"/>
  <c r="G559" i="3"/>
  <c r="G561" i="3"/>
  <c r="G562" i="3"/>
  <c r="G563" i="3"/>
  <c r="G565" i="3"/>
  <c r="G566" i="3"/>
  <c r="G569" i="3"/>
  <c r="G572" i="3"/>
  <c r="G574" i="3"/>
  <c r="G576" i="3"/>
  <c r="G579" i="3"/>
  <c r="G582" i="3"/>
  <c r="G584" i="3"/>
  <c r="G586" i="3"/>
  <c r="G589" i="3"/>
  <c r="G590" i="3"/>
  <c r="G591" i="3"/>
  <c r="G592" i="3"/>
  <c r="G593" i="3"/>
  <c r="G595" i="3"/>
  <c r="G596" i="3"/>
  <c r="G598" i="3"/>
  <c r="G599" i="3"/>
  <c r="G600" i="3"/>
  <c r="G601" i="3"/>
  <c r="G602" i="3"/>
  <c r="G603" i="3"/>
  <c r="G604" i="3"/>
  <c r="G605" i="3"/>
  <c r="G606" i="3"/>
  <c r="G610" i="3"/>
  <c r="G611" i="3"/>
  <c r="G612" i="3"/>
  <c r="G613" i="3"/>
  <c r="G614" i="3"/>
  <c r="G615" i="3"/>
  <c r="G616" i="3"/>
  <c r="G617" i="3"/>
  <c r="G618" i="3"/>
  <c r="G619" i="3"/>
  <c r="G620" i="3"/>
  <c r="G623" i="3"/>
  <c r="G626" i="3"/>
  <c r="G627" i="3"/>
  <c r="G628" i="3"/>
  <c r="G629" i="3"/>
  <c r="G630" i="3"/>
  <c r="G631" i="3"/>
  <c r="G633" i="3"/>
  <c r="G634" i="3"/>
  <c r="G635" i="3"/>
  <c r="G637" i="3"/>
  <c r="G638" i="3"/>
  <c r="G639" i="3"/>
  <c r="G640" i="3"/>
  <c r="G641" i="3"/>
  <c r="G642" i="3"/>
  <c r="G644" i="3"/>
  <c r="G645" i="3"/>
  <c r="G646" i="3"/>
  <c r="G647" i="3"/>
  <c r="G648" i="3"/>
  <c r="G649" i="3"/>
  <c r="G650" i="3"/>
  <c r="G651" i="3"/>
  <c r="G652" i="3"/>
  <c r="G653" i="3"/>
  <c r="G655" i="3"/>
  <c r="G656" i="3"/>
  <c r="G658" i="3"/>
  <c r="G659" i="3"/>
  <c r="G660" i="3"/>
  <c r="G661" i="3"/>
  <c r="G663" i="3"/>
  <c r="G664" i="3"/>
  <c r="G666" i="3"/>
  <c r="G668" i="3"/>
  <c r="G669" i="3"/>
  <c r="G670" i="3"/>
  <c r="G671" i="3"/>
  <c r="G672" i="3"/>
  <c r="G674" i="3"/>
  <c r="G675" i="3"/>
  <c r="G678" i="3"/>
  <c r="G679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701" i="3"/>
  <c r="G702" i="3"/>
  <c r="G703" i="3"/>
  <c r="G704" i="3"/>
  <c r="G705" i="3"/>
  <c r="G706" i="3"/>
  <c r="G709" i="3"/>
  <c r="G711" i="3"/>
  <c r="G713" i="3"/>
  <c r="G714" i="3"/>
  <c r="G715" i="3"/>
  <c r="G716" i="3"/>
  <c r="G720" i="3"/>
  <c r="G721" i="3"/>
  <c r="G722" i="3"/>
  <c r="G723" i="3"/>
  <c r="G726" i="3"/>
  <c r="G729" i="3"/>
  <c r="G730" i="3"/>
  <c r="G731" i="3"/>
  <c r="G732" i="3"/>
  <c r="G733" i="3"/>
  <c r="G736" i="3"/>
  <c r="G739" i="3"/>
  <c r="G741" i="3"/>
  <c r="G743" i="3"/>
  <c r="G744" i="3"/>
  <c r="G745" i="3"/>
  <c r="G748" i="3"/>
  <c r="G750" i="3"/>
  <c r="G751" i="3"/>
  <c r="G752" i="3"/>
  <c r="G753" i="3"/>
  <c r="G754" i="3"/>
  <c r="G755" i="3"/>
  <c r="G756" i="3"/>
  <c r="G757" i="3"/>
  <c r="G759" i="3"/>
  <c r="G760" i="3"/>
  <c r="G761" i="3"/>
  <c r="G762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93" i="3"/>
  <c r="G794" i="3"/>
  <c r="G796" i="3"/>
  <c r="G798" i="3"/>
  <c r="G799" i="3"/>
  <c r="G801" i="3"/>
  <c r="G804" i="3"/>
  <c r="G807" i="3"/>
  <c r="G810" i="3"/>
  <c r="G811" i="3"/>
  <c r="G812" i="3"/>
  <c r="G813" i="3"/>
  <c r="G814" i="3"/>
  <c r="G815" i="3"/>
  <c r="G817" i="3"/>
  <c r="G820" i="3"/>
  <c r="G821" i="3"/>
  <c r="G822" i="3"/>
  <c r="G823" i="3"/>
  <c r="G824" i="3"/>
  <c r="G825" i="3"/>
  <c r="G826" i="3"/>
  <c r="G828" i="3"/>
  <c r="G829" i="3"/>
  <c r="G831" i="3"/>
  <c r="G833" i="3"/>
  <c r="G834" i="3"/>
  <c r="G835" i="3"/>
  <c r="G836" i="3"/>
  <c r="G838" i="3"/>
  <c r="G839" i="3"/>
  <c r="G840" i="3"/>
  <c r="L223" i="3" l="1"/>
  <c r="L717" i="3"/>
  <c r="H677" i="1"/>
  <c r="G680" i="3" s="1"/>
  <c r="I347" i="1" l="1"/>
  <c r="J347" i="1"/>
  <c r="K590" i="3"/>
  <c r="K591" i="3"/>
  <c r="K592" i="3"/>
  <c r="K593" i="3"/>
  <c r="K595" i="3"/>
  <c r="K596" i="3"/>
  <c r="K598" i="3"/>
  <c r="K599" i="3"/>
  <c r="K600" i="3"/>
  <c r="K601" i="3"/>
  <c r="K602" i="3"/>
  <c r="K603" i="3"/>
  <c r="K604" i="3"/>
  <c r="K605" i="3"/>
  <c r="K606" i="3"/>
  <c r="K613" i="3"/>
  <c r="K614" i="3"/>
  <c r="K615" i="3"/>
  <c r="K616" i="3"/>
  <c r="K617" i="3"/>
  <c r="K618" i="3"/>
  <c r="K619" i="3"/>
  <c r="K620" i="3"/>
  <c r="K711" i="3"/>
  <c r="K713" i="3"/>
  <c r="K714" i="3"/>
  <c r="K715" i="3"/>
  <c r="K716" i="3"/>
  <c r="K723" i="3"/>
  <c r="K761" i="3"/>
  <c r="K798" i="3"/>
  <c r="K799" i="3"/>
  <c r="K801" i="3"/>
  <c r="K811" i="3"/>
  <c r="K812" i="3"/>
  <c r="K813" i="3"/>
  <c r="K814" i="3"/>
  <c r="K815" i="3"/>
  <c r="K833" i="3"/>
  <c r="K834" i="3"/>
  <c r="K835" i="3"/>
  <c r="K836" i="3"/>
  <c r="K838" i="3"/>
  <c r="K839" i="3"/>
  <c r="K840" i="3"/>
  <c r="J622" i="1"/>
  <c r="I622" i="1"/>
  <c r="H622" i="1"/>
  <c r="G625" i="3" s="1"/>
  <c r="J629" i="1"/>
  <c r="I629" i="1"/>
  <c r="H629" i="1"/>
  <c r="G632" i="3" s="1"/>
  <c r="J633" i="1"/>
  <c r="I633" i="1"/>
  <c r="H633" i="1"/>
  <c r="G636" i="3" s="1"/>
  <c r="J640" i="1"/>
  <c r="I640" i="1"/>
  <c r="H640" i="1"/>
  <c r="G643" i="3" s="1"/>
  <c r="J651" i="1"/>
  <c r="I651" i="1"/>
  <c r="H651" i="1"/>
  <c r="G654" i="3" s="1"/>
  <c r="J654" i="1"/>
  <c r="I654" i="1"/>
  <c r="H654" i="1"/>
  <c r="G657" i="3" s="1"/>
  <c r="J659" i="1"/>
  <c r="I659" i="1"/>
  <c r="H659" i="1"/>
  <c r="G662" i="3" s="1"/>
  <c r="I662" i="1"/>
  <c r="J662" i="1"/>
  <c r="H662" i="1"/>
  <c r="G665" i="3" s="1"/>
  <c r="J664" i="1"/>
  <c r="I664" i="1"/>
  <c r="H664" i="1"/>
  <c r="G667" i="3" s="1"/>
  <c r="I670" i="1"/>
  <c r="J670" i="1"/>
  <c r="H670" i="1"/>
  <c r="G673" i="3" s="1"/>
  <c r="I674" i="1"/>
  <c r="J674" i="1"/>
  <c r="H674" i="1"/>
  <c r="G677" i="3" s="1"/>
  <c r="I677" i="1"/>
  <c r="J677" i="1"/>
  <c r="I697" i="1"/>
  <c r="J697" i="1"/>
  <c r="H697" i="1"/>
  <c r="I705" i="1"/>
  <c r="J705" i="1"/>
  <c r="H705" i="1"/>
  <c r="I707" i="1"/>
  <c r="J707" i="1"/>
  <c r="H707" i="1"/>
  <c r="G710" i="3" s="1"/>
  <c r="I709" i="1"/>
  <c r="J709" i="1"/>
  <c r="H709" i="1"/>
  <c r="G712" i="3" s="1"/>
  <c r="I716" i="1"/>
  <c r="J716" i="1"/>
  <c r="H716" i="1"/>
  <c r="J722" i="1"/>
  <c r="I722" i="1"/>
  <c r="H722" i="1"/>
  <c r="I725" i="1"/>
  <c r="J725" i="1"/>
  <c r="H725" i="1"/>
  <c r="I732" i="1"/>
  <c r="J732" i="1"/>
  <c r="H732" i="1"/>
  <c r="J735" i="1"/>
  <c r="I735" i="1"/>
  <c r="H735" i="1"/>
  <c r="G738" i="3" s="1"/>
  <c r="J737" i="1"/>
  <c r="I737" i="1"/>
  <c r="H737" i="1"/>
  <c r="G740" i="3" s="1"/>
  <c r="J739" i="1"/>
  <c r="I739" i="1"/>
  <c r="H739" i="1"/>
  <c r="G742" i="3" s="1"/>
  <c r="J744" i="1"/>
  <c r="I744" i="1"/>
  <c r="H744" i="1"/>
  <c r="G747" i="3" s="1"/>
  <c r="J746" i="1"/>
  <c r="I746" i="1"/>
  <c r="H746" i="1"/>
  <c r="G749" i="3" s="1"/>
  <c r="J755" i="1"/>
  <c r="I755" i="1"/>
  <c r="H755" i="1"/>
  <c r="G758" i="3" s="1"/>
  <c r="J760" i="1"/>
  <c r="I760" i="1"/>
  <c r="H760" i="1"/>
  <c r="G763" i="3" s="1"/>
  <c r="J785" i="1"/>
  <c r="I785" i="1"/>
  <c r="H785" i="1"/>
  <c r="G788" i="3" s="1"/>
  <c r="J792" i="1"/>
  <c r="I792" i="1"/>
  <c r="H792" i="1"/>
  <c r="G795" i="3" s="1"/>
  <c r="I794" i="1"/>
  <c r="J794" i="1"/>
  <c r="H794" i="1"/>
  <c r="G797" i="3" s="1"/>
  <c r="I800" i="1"/>
  <c r="J800" i="1"/>
  <c r="H800" i="1"/>
  <c r="I803" i="1"/>
  <c r="J803" i="1"/>
  <c r="H803" i="1"/>
  <c r="I806" i="1"/>
  <c r="J806" i="1"/>
  <c r="H806" i="1"/>
  <c r="J816" i="1"/>
  <c r="I816" i="1"/>
  <c r="H816" i="1"/>
  <c r="J824" i="1"/>
  <c r="I824" i="1"/>
  <c r="H824" i="1"/>
  <c r="G827" i="3" s="1"/>
  <c r="I827" i="1"/>
  <c r="J827" i="1"/>
  <c r="H827" i="1"/>
  <c r="G830" i="3" s="1"/>
  <c r="I829" i="1"/>
  <c r="J829" i="1"/>
  <c r="H829" i="1"/>
  <c r="G832" i="3" s="1"/>
  <c r="I834" i="1"/>
  <c r="J834" i="1"/>
  <c r="H834" i="1"/>
  <c r="G837" i="3" s="1"/>
  <c r="J14" i="1"/>
  <c r="I14" i="1"/>
  <c r="H14" i="1"/>
  <c r="J16" i="1"/>
  <c r="I16" i="1"/>
  <c r="H16" i="1"/>
  <c r="G19" i="3" s="1"/>
  <c r="J18" i="1"/>
  <c r="I18" i="1"/>
  <c r="H18" i="1"/>
  <c r="G21" i="3" s="1"/>
  <c r="J20" i="1"/>
  <c r="I20" i="1"/>
  <c r="H20" i="1"/>
  <c r="G23" i="3" s="1"/>
  <c r="G28" i="3"/>
  <c r="J44" i="1"/>
  <c r="I44" i="1"/>
  <c r="H44" i="1"/>
  <c r="G47" i="3" s="1"/>
  <c r="J47" i="1"/>
  <c r="I47" i="1"/>
  <c r="H47" i="1"/>
  <c r="G50" i="3" s="1"/>
  <c r="I97" i="1"/>
  <c r="J97" i="1"/>
  <c r="H97" i="1"/>
  <c r="G100" i="3" s="1"/>
  <c r="I108" i="1"/>
  <c r="J108" i="1"/>
  <c r="H108" i="1"/>
  <c r="G111" i="3" s="1"/>
  <c r="I129" i="1"/>
  <c r="J129" i="1"/>
  <c r="H129" i="1"/>
  <c r="G132" i="3" s="1"/>
  <c r="I139" i="1"/>
  <c r="J139" i="1"/>
  <c r="H139" i="1"/>
  <c r="G142" i="3" s="1"/>
  <c r="I149" i="1"/>
  <c r="J149" i="1"/>
  <c r="H149" i="1"/>
  <c r="G152" i="3" s="1"/>
  <c r="J151" i="1"/>
  <c r="I151" i="1"/>
  <c r="H151" i="1"/>
  <c r="G154" i="3" s="1"/>
  <c r="J155" i="1"/>
  <c r="I155" i="1"/>
  <c r="H155" i="1"/>
  <c r="G158" i="3" s="1"/>
  <c r="J157" i="1"/>
  <c r="I157" i="1"/>
  <c r="H157" i="1"/>
  <c r="G160" i="3" s="1"/>
  <c r="I164" i="1"/>
  <c r="J164" i="1"/>
  <c r="H164" i="1"/>
  <c r="G167" i="3" s="1"/>
  <c r="J166" i="1"/>
  <c r="I166" i="1"/>
  <c r="H166" i="1"/>
  <c r="G169" i="3" s="1"/>
  <c r="J170" i="1"/>
  <c r="I170" i="1"/>
  <c r="H170" i="1"/>
  <c r="G173" i="3" s="1"/>
  <c r="J172" i="1"/>
  <c r="I172" i="1"/>
  <c r="H172" i="1"/>
  <c r="G175" i="3" s="1"/>
  <c r="J177" i="1"/>
  <c r="I177" i="1"/>
  <c r="H177" i="1"/>
  <c r="G180" i="3" s="1"/>
  <c r="J183" i="1"/>
  <c r="I183" i="1"/>
  <c r="H183" i="1"/>
  <c r="G186" i="3" s="1"/>
  <c r="I187" i="1"/>
  <c r="J187" i="1"/>
  <c r="H187" i="1"/>
  <c r="G190" i="3" s="1"/>
  <c r="J189" i="1"/>
  <c r="M191" i="1" s="1"/>
  <c r="I189" i="1"/>
  <c r="H189" i="1"/>
  <c r="G192" i="3" s="1"/>
  <c r="J209" i="1"/>
  <c r="I209" i="1"/>
  <c r="H209" i="1"/>
  <c r="G212" i="3" s="1"/>
  <c r="J214" i="1"/>
  <c r="I214" i="1"/>
  <c r="H214" i="1"/>
  <c r="G217" i="3" s="1"/>
  <c r="I218" i="1"/>
  <c r="J218" i="1"/>
  <c r="H218" i="1"/>
  <c r="G221" i="3" s="1"/>
  <c r="J222" i="1"/>
  <c r="I222" i="1"/>
  <c r="H222" i="1"/>
  <c r="G225" i="3" s="1"/>
  <c r="J224" i="1"/>
  <c r="I224" i="1"/>
  <c r="H224" i="1"/>
  <c r="G227" i="3" s="1"/>
  <c r="J238" i="1"/>
  <c r="I238" i="1"/>
  <c r="H238" i="1"/>
  <c r="G241" i="3" s="1"/>
  <c r="I242" i="1"/>
  <c r="J242" i="1"/>
  <c r="H242" i="1"/>
  <c r="G245" i="3" s="1"/>
  <c r="I245" i="1"/>
  <c r="J245" i="1"/>
  <c r="H245" i="1"/>
  <c r="G248" i="3" s="1"/>
  <c r="I247" i="1"/>
  <c r="J247" i="1"/>
  <c r="H247" i="1"/>
  <c r="G250" i="3" s="1"/>
  <c r="I250" i="1"/>
  <c r="J250" i="1"/>
  <c r="H250" i="1"/>
  <c r="G253" i="3" s="1"/>
  <c r="I253" i="1"/>
  <c r="J253" i="1"/>
  <c r="H253" i="1"/>
  <c r="J257" i="1"/>
  <c r="I257" i="1"/>
  <c r="H257" i="1"/>
  <c r="G260" i="3" s="1"/>
  <c r="I259" i="1"/>
  <c r="J259" i="1"/>
  <c r="H259" i="1"/>
  <c r="G262" i="3" s="1"/>
  <c r="J261" i="1"/>
  <c r="I261" i="1"/>
  <c r="H261" i="1"/>
  <c r="G264" i="3" s="1"/>
  <c r="J265" i="1"/>
  <c r="I265" i="1"/>
  <c r="H265" i="1"/>
  <c r="G268" i="3" s="1"/>
  <c r="I271" i="1"/>
  <c r="J271" i="1"/>
  <c r="H271" i="1"/>
  <c r="G274" i="3" s="1"/>
  <c r="J273" i="1"/>
  <c r="I273" i="1"/>
  <c r="H273" i="1"/>
  <c r="G276" i="3" s="1"/>
  <c r="I282" i="1"/>
  <c r="J282" i="1"/>
  <c r="H282" i="1"/>
  <c r="G285" i="3" s="1"/>
  <c r="I286" i="1"/>
  <c r="J286" i="1"/>
  <c r="H286" i="1"/>
  <c r="G289" i="3" s="1"/>
  <c r="I299" i="1"/>
  <c r="J299" i="1"/>
  <c r="H299" i="1"/>
  <c r="G302" i="3" s="1"/>
  <c r="I301" i="1"/>
  <c r="J301" i="1"/>
  <c r="H301" i="1"/>
  <c r="G304" i="3" s="1"/>
  <c r="J303" i="1"/>
  <c r="I303" i="1"/>
  <c r="H303" i="1"/>
  <c r="G306" i="3" s="1"/>
  <c r="I320" i="1"/>
  <c r="J320" i="1"/>
  <c r="H320" i="1"/>
  <c r="G323" i="3" s="1"/>
  <c r="I323" i="1"/>
  <c r="J323" i="1"/>
  <c r="H323" i="1"/>
  <c r="G326" i="3" s="1"/>
  <c r="I331" i="1"/>
  <c r="J331" i="1"/>
  <c r="H331" i="1"/>
  <c r="G334" i="3" s="1"/>
  <c r="I333" i="1"/>
  <c r="J333" i="1"/>
  <c r="H333" i="1"/>
  <c r="G336" i="3" s="1"/>
  <c r="I335" i="1"/>
  <c r="J335" i="1"/>
  <c r="H335" i="1"/>
  <c r="G338" i="3" s="1"/>
  <c r="I337" i="1"/>
  <c r="J337" i="1"/>
  <c r="H337" i="1"/>
  <c r="G340" i="3" s="1"/>
  <c r="I339" i="1"/>
  <c r="J339" i="1"/>
  <c r="H339" i="1"/>
  <c r="G342" i="3" s="1"/>
  <c r="I341" i="1"/>
  <c r="J341" i="1"/>
  <c r="H341" i="1"/>
  <c r="G344" i="3" s="1"/>
  <c r="I343" i="1"/>
  <c r="J343" i="1"/>
  <c r="H343" i="1"/>
  <c r="G346" i="3" s="1"/>
  <c r="I345" i="1"/>
  <c r="J345" i="1"/>
  <c r="H345" i="1"/>
  <c r="G348" i="3" s="1"/>
  <c r="H347" i="1"/>
  <c r="G350" i="3" s="1"/>
  <c r="I349" i="1"/>
  <c r="J349" i="1"/>
  <c r="H349" i="1"/>
  <c r="G352" i="3" s="1"/>
  <c r="I351" i="1"/>
  <c r="J351" i="1"/>
  <c r="H351" i="1"/>
  <c r="G354" i="3" s="1"/>
  <c r="I359" i="1"/>
  <c r="J359" i="1"/>
  <c r="H359" i="1"/>
  <c r="G362" i="3" s="1"/>
  <c r="I361" i="1"/>
  <c r="J361" i="1"/>
  <c r="H361" i="1"/>
  <c r="G364" i="3" s="1"/>
  <c r="I363" i="1"/>
  <c r="J363" i="1"/>
  <c r="H363" i="1"/>
  <c r="G366" i="3" s="1"/>
  <c r="I365" i="1"/>
  <c r="J365" i="1"/>
  <c r="H365" i="1"/>
  <c r="G368" i="3" s="1"/>
  <c r="I367" i="1"/>
  <c r="J367" i="1"/>
  <c r="H367" i="1"/>
  <c r="G370" i="3" s="1"/>
  <c r="I369" i="1"/>
  <c r="J369" i="1"/>
  <c r="H369" i="1"/>
  <c r="G372" i="3" s="1"/>
  <c r="I373" i="1"/>
  <c r="J373" i="1"/>
  <c r="H373" i="1"/>
  <c r="I378" i="1"/>
  <c r="J378" i="1"/>
  <c r="H378" i="1"/>
  <c r="G381" i="3" s="1"/>
  <c r="I380" i="1"/>
  <c r="J380" i="1"/>
  <c r="H380" i="1"/>
  <c r="G383" i="3" s="1"/>
  <c r="I382" i="1"/>
  <c r="J382" i="1"/>
  <c r="H382" i="1"/>
  <c r="G385" i="3" s="1"/>
  <c r="I385" i="1"/>
  <c r="J385" i="1"/>
  <c r="H385" i="1"/>
  <c r="I390" i="1"/>
  <c r="J390" i="1"/>
  <c r="H390" i="1"/>
  <c r="I393" i="1"/>
  <c r="J393" i="1"/>
  <c r="H393" i="1"/>
  <c r="I396" i="1"/>
  <c r="J396" i="1"/>
  <c r="H396" i="1"/>
  <c r="I404" i="1"/>
  <c r="J404" i="1"/>
  <c r="H404" i="1"/>
  <c r="G407" i="3" s="1"/>
  <c r="I406" i="1"/>
  <c r="J406" i="1"/>
  <c r="H406" i="1"/>
  <c r="G409" i="3" s="1"/>
  <c r="I409" i="1"/>
  <c r="J409" i="1"/>
  <c r="H409" i="1"/>
  <c r="G412" i="3" s="1"/>
  <c r="J411" i="1"/>
  <c r="I411" i="1"/>
  <c r="H411" i="1"/>
  <c r="G414" i="3" s="1"/>
  <c r="J420" i="1"/>
  <c r="I420" i="1"/>
  <c r="H420" i="1"/>
  <c r="I427" i="1"/>
  <c r="J427" i="1"/>
  <c r="H427" i="1"/>
  <c r="G430" i="3" s="1"/>
  <c r="I429" i="1"/>
  <c r="J429" i="1"/>
  <c r="H429" i="1"/>
  <c r="G432" i="3" s="1"/>
  <c r="I431" i="1"/>
  <c r="J431" i="1"/>
  <c r="H431" i="1"/>
  <c r="G434" i="3" s="1"/>
  <c r="J435" i="1"/>
  <c r="I435" i="1"/>
  <c r="H435" i="1"/>
  <c r="G438" i="3" s="1"/>
  <c r="I437" i="1"/>
  <c r="J437" i="1"/>
  <c r="H437" i="1"/>
  <c r="G440" i="3" s="1"/>
  <c r="J440" i="1"/>
  <c r="I440" i="1"/>
  <c r="H440" i="1"/>
  <c r="G443" i="3" s="1"/>
  <c r="J444" i="1"/>
  <c r="I444" i="1"/>
  <c r="H444" i="1"/>
  <c r="G447" i="3" s="1"/>
  <c r="J446" i="1"/>
  <c r="I446" i="1"/>
  <c r="H446" i="1"/>
  <c r="G449" i="3" s="1"/>
  <c r="I461" i="1"/>
  <c r="J461" i="1"/>
  <c r="H461" i="1"/>
  <c r="G464" i="3" s="1"/>
  <c r="I466" i="1"/>
  <c r="J466" i="1"/>
  <c r="H466" i="1"/>
  <c r="G469" i="3" s="1"/>
  <c r="I468" i="1"/>
  <c r="J468" i="1"/>
  <c r="H468" i="1"/>
  <c r="G471" i="3" s="1"/>
  <c r="I470" i="1"/>
  <c r="J470" i="1"/>
  <c r="H470" i="1"/>
  <c r="G473" i="3" s="1"/>
  <c r="I473" i="1"/>
  <c r="J473" i="1"/>
  <c r="H473" i="1"/>
  <c r="G476" i="3" s="1"/>
  <c r="I475" i="1"/>
  <c r="J475" i="1"/>
  <c r="H475" i="1"/>
  <c r="G478" i="3" s="1"/>
  <c r="I477" i="1"/>
  <c r="J477" i="1"/>
  <c r="H477" i="1"/>
  <c r="G480" i="3" s="1"/>
  <c r="I479" i="1"/>
  <c r="J479" i="1"/>
  <c r="H479" i="1"/>
  <c r="G482" i="3" s="1"/>
  <c r="I481" i="1"/>
  <c r="J481" i="1"/>
  <c r="H481" i="1"/>
  <c r="G484" i="3" s="1"/>
  <c r="I483" i="1"/>
  <c r="J483" i="1"/>
  <c r="H483" i="1"/>
  <c r="G486" i="3" s="1"/>
  <c r="I485" i="1"/>
  <c r="J485" i="1"/>
  <c r="H485" i="1"/>
  <c r="G488" i="3" s="1"/>
  <c r="J487" i="1"/>
  <c r="I487" i="1"/>
  <c r="H487" i="1"/>
  <c r="G490" i="3" s="1"/>
  <c r="J489" i="1"/>
  <c r="I489" i="1"/>
  <c r="H489" i="1"/>
  <c r="G492" i="3" s="1"/>
  <c r="I493" i="1"/>
  <c r="J493" i="1"/>
  <c r="H493" i="1"/>
  <c r="G496" i="3" s="1"/>
  <c r="I499" i="1"/>
  <c r="J499" i="1"/>
  <c r="H499" i="1"/>
  <c r="G502" i="3" s="1"/>
  <c r="J501" i="1"/>
  <c r="I501" i="1"/>
  <c r="H501" i="1"/>
  <c r="G504" i="3" s="1"/>
  <c r="J509" i="1"/>
  <c r="I509" i="1"/>
  <c r="H509" i="1"/>
  <c r="G512" i="3" s="1"/>
  <c r="I516" i="1"/>
  <c r="J516" i="1"/>
  <c r="H516" i="1"/>
  <c r="G519" i="3" s="1"/>
  <c r="I523" i="1"/>
  <c r="J523" i="1"/>
  <c r="H523" i="1"/>
  <c r="G526" i="3" s="1"/>
  <c r="I525" i="1"/>
  <c r="J525" i="1"/>
  <c r="H525" i="1"/>
  <c r="G528" i="3" s="1"/>
  <c r="I528" i="1"/>
  <c r="J528" i="1"/>
  <c r="H528" i="1"/>
  <c r="G531" i="3" s="1"/>
  <c r="J530" i="1"/>
  <c r="I530" i="1"/>
  <c r="H530" i="1"/>
  <c r="G533" i="3" s="1"/>
  <c r="J535" i="1"/>
  <c r="I535" i="1"/>
  <c r="H535" i="1"/>
  <c r="G538" i="3" s="1"/>
  <c r="J543" i="1"/>
  <c r="I543" i="1"/>
  <c r="H543" i="1"/>
  <c r="G546" i="3" s="1"/>
  <c r="J548" i="1"/>
  <c r="I548" i="1"/>
  <c r="H548" i="1"/>
  <c r="G551" i="3" s="1"/>
  <c r="J553" i="1"/>
  <c r="I553" i="1"/>
  <c r="H553" i="1"/>
  <c r="G556" i="3" s="1"/>
  <c r="I557" i="1"/>
  <c r="J557" i="1"/>
  <c r="H557" i="1"/>
  <c r="G560" i="3" s="1"/>
  <c r="I561" i="1"/>
  <c r="J561" i="1"/>
  <c r="H561" i="1"/>
  <c r="G564" i="3" s="1"/>
  <c r="I565" i="1"/>
  <c r="J565" i="1"/>
  <c r="H565" i="1"/>
  <c r="I568" i="1"/>
  <c r="J568" i="1"/>
  <c r="H568" i="1"/>
  <c r="G571" i="3" s="1"/>
  <c r="I570" i="1"/>
  <c r="J570" i="1"/>
  <c r="H570" i="1"/>
  <c r="G573" i="3" s="1"/>
  <c r="H575" i="1"/>
  <c r="H578" i="1"/>
  <c r="G581" i="3" s="1"/>
  <c r="H580" i="1"/>
  <c r="G583" i="3" s="1"/>
  <c r="H582" i="1"/>
  <c r="G585" i="3" s="1"/>
  <c r="H585" i="1"/>
  <c r="H591" i="1"/>
  <c r="G594" i="3" s="1"/>
  <c r="H594" i="1"/>
  <c r="G597" i="3" s="1"/>
  <c r="H606" i="1"/>
  <c r="J575" i="1"/>
  <c r="P575" i="1" s="1"/>
  <c r="I575" i="1"/>
  <c r="R575" i="1" s="1"/>
  <c r="J580" i="1"/>
  <c r="J578" i="1"/>
  <c r="I578" i="1"/>
  <c r="I580" i="1"/>
  <c r="J582" i="1"/>
  <c r="I582" i="1"/>
  <c r="J585" i="1"/>
  <c r="I585" i="1"/>
  <c r="J591" i="1"/>
  <c r="I591" i="1"/>
  <c r="I594" i="1"/>
  <c r="J594" i="1"/>
  <c r="J606" i="1"/>
  <c r="I606" i="1"/>
  <c r="J522" i="1" l="1"/>
  <c r="H573" i="3"/>
  <c r="R570" i="1"/>
  <c r="Q570" i="1"/>
  <c r="J512" i="3"/>
  <c r="H471" i="3"/>
  <c r="R468" i="1"/>
  <c r="Q468" i="1"/>
  <c r="I414" i="3"/>
  <c r="P411" i="1"/>
  <c r="O411" i="1"/>
  <c r="I336" i="3"/>
  <c r="P333" i="1"/>
  <c r="O333" i="1"/>
  <c r="H274" i="3"/>
  <c r="R271" i="1"/>
  <c r="Q271" i="1"/>
  <c r="J241" i="3"/>
  <c r="J169" i="3"/>
  <c r="H142" i="3"/>
  <c r="R139" i="1"/>
  <c r="Q139" i="1"/>
  <c r="J21" i="3"/>
  <c r="R806" i="1"/>
  <c r="Q806" i="1"/>
  <c r="J763" i="3"/>
  <c r="H710" i="3"/>
  <c r="R707" i="1"/>
  <c r="Q707" i="1"/>
  <c r="K821" i="3"/>
  <c r="K775" i="3"/>
  <c r="K694" i="3"/>
  <c r="K675" i="3"/>
  <c r="K645" i="3"/>
  <c r="K626" i="3"/>
  <c r="K562" i="3"/>
  <c r="K542" i="3"/>
  <c r="K509" i="3"/>
  <c r="K468" i="3"/>
  <c r="K331" i="3"/>
  <c r="K283" i="3"/>
  <c r="K247" i="3"/>
  <c r="K204" i="3"/>
  <c r="K133" i="3"/>
  <c r="K98" i="3"/>
  <c r="K49" i="3"/>
  <c r="H370" i="3"/>
  <c r="R367" i="1"/>
  <c r="Q367" i="1"/>
  <c r="I364" i="3"/>
  <c r="P361" i="1"/>
  <c r="O361" i="1"/>
  <c r="I346" i="3"/>
  <c r="P343" i="1"/>
  <c r="O343" i="1"/>
  <c r="H336" i="3"/>
  <c r="R333" i="1"/>
  <c r="Q333" i="1"/>
  <c r="J680" i="3"/>
  <c r="J673" i="3"/>
  <c r="J665" i="3"/>
  <c r="H657" i="3"/>
  <c r="R654" i="1"/>
  <c r="Q654" i="1"/>
  <c r="H643" i="3"/>
  <c r="R640" i="1"/>
  <c r="Q640" i="1"/>
  <c r="H632" i="3"/>
  <c r="R629" i="1"/>
  <c r="Q629" i="1"/>
  <c r="K46" i="3"/>
  <c r="K38" i="3"/>
  <c r="K30" i="3"/>
  <c r="K829" i="3"/>
  <c r="K820" i="3"/>
  <c r="K791" i="3"/>
  <c r="K782" i="3"/>
  <c r="K774" i="3"/>
  <c r="K766" i="3"/>
  <c r="K756" i="3"/>
  <c r="K745" i="3"/>
  <c r="K731" i="3"/>
  <c r="K704" i="3"/>
  <c r="K693" i="3"/>
  <c r="K685" i="3"/>
  <c r="K674" i="3"/>
  <c r="K663" i="3"/>
  <c r="K652" i="3"/>
  <c r="K644" i="3"/>
  <c r="K634" i="3"/>
  <c r="K561" i="3"/>
  <c r="K550" i="3"/>
  <c r="K541" i="3"/>
  <c r="K517" i="3"/>
  <c r="K508" i="3"/>
  <c r="K495" i="3"/>
  <c r="K467" i="3"/>
  <c r="K458" i="3"/>
  <c r="K450" i="3"/>
  <c r="K420" i="3"/>
  <c r="K390" i="3"/>
  <c r="K330" i="3"/>
  <c r="K320" i="3"/>
  <c r="K312" i="3"/>
  <c r="K301" i="3"/>
  <c r="K292" i="3"/>
  <c r="K282" i="3"/>
  <c r="K272" i="3"/>
  <c r="K246" i="3"/>
  <c r="K235" i="3"/>
  <c r="K213" i="3"/>
  <c r="K203" i="3"/>
  <c r="K195" i="3"/>
  <c r="K183" i="3"/>
  <c r="K171" i="3"/>
  <c r="K161" i="3"/>
  <c r="K149" i="3"/>
  <c r="K140" i="3"/>
  <c r="K131" i="3"/>
  <c r="K123" i="3"/>
  <c r="K115" i="3"/>
  <c r="K106" i="3"/>
  <c r="K97" i="3"/>
  <c r="K89" i="3"/>
  <c r="K81" i="3"/>
  <c r="K73" i="3"/>
  <c r="K65" i="3"/>
  <c r="K57" i="3"/>
  <c r="K48" i="3"/>
  <c r="J364" i="3"/>
  <c r="J340" i="3"/>
  <c r="J583" i="3"/>
  <c r="H560" i="3"/>
  <c r="R557" i="1"/>
  <c r="Q557" i="1"/>
  <c r="H502" i="3"/>
  <c r="R499" i="1"/>
  <c r="Q499" i="1"/>
  <c r="H464" i="3"/>
  <c r="R461" i="1"/>
  <c r="Q461" i="1"/>
  <c r="H409" i="3"/>
  <c r="R406" i="1"/>
  <c r="Q406" i="1"/>
  <c r="H302" i="3"/>
  <c r="R299" i="1"/>
  <c r="Q299" i="1"/>
  <c r="H248" i="3"/>
  <c r="R245" i="1"/>
  <c r="Q245" i="1"/>
  <c r="J175" i="3"/>
  <c r="K757" i="3"/>
  <c r="K664" i="3"/>
  <c r="K552" i="3"/>
  <c r="K497" i="3"/>
  <c r="K313" i="3"/>
  <c r="K236" i="3"/>
  <c r="K150" i="3"/>
  <c r="K107" i="3"/>
  <c r="J366" i="3"/>
  <c r="H597" i="3"/>
  <c r="R594" i="1"/>
  <c r="Q594" i="1"/>
  <c r="J585" i="3"/>
  <c r="J571" i="3"/>
  <c r="J564" i="3"/>
  <c r="H556" i="3"/>
  <c r="R553" i="1"/>
  <c r="Q553" i="1"/>
  <c r="H546" i="3"/>
  <c r="R543" i="1"/>
  <c r="Q543" i="1"/>
  <c r="H533" i="3"/>
  <c r="R530" i="1"/>
  <c r="Q530" i="1"/>
  <c r="J528" i="3"/>
  <c r="J519" i="3"/>
  <c r="H504" i="3"/>
  <c r="R501" i="1"/>
  <c r="Q501" i="1"/>
  <c r="J496" i="3"/>
  <c r="H490" i="3"/>
  <c r="R487" i="1"/>
  <c r="Q487" i="1"/>
  <c r="J486" i="3"/>
  <c r="J482" i="3"/>
  <c r="J478" i="3"/>
  <c r="J473" i="3"/>
  <c r="J469" i="3"/>
  <c r="H449" i="3"/>
  <c r="R446" i="1"/>
  <c r="Q446" i="1"/>
  <c r="H443" i="3"/>
  <c r="R440" i="1"/>
  <c r="Q440" i="1"/>
  <c r="H438" i="3"/>
  <c r="R435" i="1"/>
  <c r="Q435" i="1"/>
  <c r="J432" i="3"/>
  <c r="R420" i="1"/>
  <c r="Q420" i="1"/>
  <c r="J412" i="3"/>
  <c r="J407" i="3"/>
  <c r="J383" i="3"/>
  <c r="P373" i="1"/>
  <c r="O373" i="1"/>
  <c r="H364" i="3"/>
  <c r="R361" i="1"/>
  <c r="Q361" i="1"/>
  <c r="I352" i="3"/>
  <c r="P349" i="1"/>
  <c r="O349" i="1"/>
  <c r="H346" i="3"/>
  <c r="R343" i="1"/>
  <c r="Q343" i="1"/>
  <c r="I340" i="3"/>
  <c r="P337" i="1"/>
  <c r="O337" i="1"/>
  <c r="J323" i="3"/>
  <c r="J304" i="3"/>
  <c r="J289" i="3"/>
  <c r="H276" i="3"/>
  <c r="R273" i="1"/>
  <c r="Q273" i="1"/>
  <c r="H268" i="3"/>
  <c r="R265" i="1"/>
  <c r="Q265" i="1"/>
  <c r="J262" i="3"/>
  <c r="J250" i="3"/>
  <c r="J245" i="3"/>
  <c r="H227" i="3"/>
  <c r="R224" i="1"/>
  <c r="Q224" i="1"/>
  <c r="J221" i="3"/>
  <c r="H212" i="3"/>
  <c r="R209" i="1"/>
  <c r="Q209" i="1"/>
  <c r="J190" i="3"/>
  <c r="H180" i="3"/>
  <c r="R177" i="1"/>
  <c r="Q177" i="1"/>
  <c r="H173" i="3"/>
  <c r="R170" i="1"/>
  <c r="Q170" i="1"/>
  <c r="J167" i="3"/>
  <c r="H158" i="3"/>
  <c r="R155" i="1"/>
  <c r="Q155" i="1"/>
  <c r="J152" i="3"/>
  <c r="J132" i="3"/>
  <c r="J100" i="3"/>
  <c r="H47" i="3"/>
  <c r="R44" i="1"/>
  <c r="Q44" i="1"/>
  <c r="H23" i="3"/>
  <c r="R20" i="1"/>
  <c r="Q20" i="1"/>
  <c r="H19" i="3"/>
  <c r="R16" i="1"/>
  <c r="Q16" i="1"/>
  <c r="J830" i="3"/>
  <c r="R816" i="1"/>
  <c r="Q816" i="1"/>
  <c r="H788" i="3"/>
  <c r="R785" i="1"/>
  <c r="Q785" i="1"/>
  <c r="H758" i="3"/>
  <c r="R755" i="1"/>
  <c r="Q755" i="1"/>
  <c r="H747" i="3"/>
  <c r="R744" i="1"/>
  <c r="Q744" i="1"/>
  <c r="H740" i="3"/>
  <c r="R737" i="1"/>
  <c r="Q737" i="1"/>
  <c r="R722" i="1"/>
  <c r="Q722" i="1"/>
  <c r="I680" i="3"/>
  <c r="P677" i="1"/>
  <c r="O677" i="1"/>
  <c r="I673" i="3"/>
  <c r="P670" i="1"/>
  <c r="O670" i="1"/>
  <c r="I665" i="3"/>
  <c r="P662" i="1"/>
  <c r="O662" i="1"/>
  <c r="I657" i="3"/>
  <c r="P654" i="1"/>
  <c r="O654" i="1"/>
  <c r="I643" i="3"/>
  <c r="P640" i="1"/>
  <c r="O640" i="1"/>
  <c r="I632" i="3"/>
  <c r="P629" i="1"/>
  <c r="O629" i="1"/>
  <c r="K45" i="3"/>
  <c r="K37" i="3"/>
  <c r="K29" i="3"/>
  <c r="K828" i="3"/>
  <c r="K790" i="3"/>
  <c r="K781" i="3"/>
  <c r="K773" i="3"/>
  <c r="K765" i="3"/>
  <c r="K755" i="3"/>
  <c r="K744" i="3"/>
  <c r="K730" i="3"/>
  <c r="K703" i="3"/>
  <c r="K692" i="3"/>
  <c r="K684" i="3"/>
  <c r="K672" i="3"/>
  <c r="K661" i="3"/>
  <c r="K651" i="3"/>
  <c r="K642" i="3"/>
  <c r="K633" i="3"/>
  <c r="K612" i="3"/>
  <c r="K559" i="3"/>
  <c r="K549" i="3"/>
  <c r="K540" i="3"/>
  <c r="K516" i="3"/>
  <c r="K507" i="3"/>
  <c r="K494" i="3"/>
  <c r="K466" i="3"/>
  <c r="K457" i="3"/>
  <c r="K419" i="3"/>
  <c r="K404" i="3"/>
  <c r="K389" i="3"/>
  <c r="K329" i="3"/>
  <c r="K319" i="3"/>
  <c r="K311" i="3"/>
  <c r="K300" i="3"/>
  <c r="K291" i="3"/>
  <c r="K281" i="3"/>
  <c r="K271" i="3"/>
  <c r="K258" i="3"/>
  <c r="K243" i="3"/>
  <c r="K234" i="3"/>
  <c r="K210" i="3"/>
  <c r="K202" i="3"/>
  <c r="K194" i="3"/>
  <c r="K182" i="3"/>
  <c r="K170" i="3"/>
  <c r="K148" i="3"/>
  <c r="K139" i="3"/>
  <c r="K130" i="3"/>
  <c r="K122" i="3"/>
  <c r="K114" i="3"/>
  <c r="K105" i="3"/>
  <c r="K96" i="3"/>
  <c r="K88" i="3"/>
  <c r="K80" i="3"/>
  <c r="K72" i="3"/>
  <c r="K64" i="3"/>
  <c r="K56" i="3"/>
  <c r="K426" i="3"/>
  <c r="J362" i="3"/>
  <c r="J338" i="3"/>
  <c r="J551" i="3"/>
  <c r="H480" i="3"/>
  <c r="R477" i="1"/>
  <c r="Q477" i="1"/>
  <c r="H354" i="3"/>
  <c r="R351" i="1"/>
  <c r="Q351" i="1"/>
  <c r="H285" i="3"/>
  <c r="R282" i="1"/>
  <c r="Q282" i="1"/>
  <c r="J217" i="3"/>
  <c r="J50" i="3"/>
  <c r="J749" i="3"/>
  <c r="K792" i="3"/>
  <c r="K705" i="3"/>
  <c r="K518" i="3"/>
  <c r="K321" i="3"/>
  <c r="K293" i="3"/>
  <c r="K196" i="3"/>
  <c r="K141" i="3"/>
  <c r="K124" i="3"/>
  <c r="K116" i="3"/>
  <c r="K82" i="3"/>
  <c r="K58" i="3"/>
  <c r="I583" i="3"/>
  <c r="P580" i="1"/>
  <c r="O580" i="1"/>
  <c r="H594" i="3"/>
  <c r="R591" i="1"/>
  <c r="Q591" i="1"/>
  <c r="I585" i="3"/>
  <c r="P582" i="1"/>
  <c r="O582" i="1"/>
  <c r="I571" i="3"/>
  <c r="P568" i="1"/>
  <c r="O568" i="1"/>
  <c r="I564" i="3"/>
  <c r="P561" i="1"/>
  <c r="O561" i="1"/>
  <c r="I556" i="3"/>
  <c r="P553" i="1"/>
  <c r="O553" i="1"/>
  <c r="I546" i="3"/>
  <c r="P543" i="1"/>
  <c r="O543" i="1"/>
  <c r="I533" i="3"/>
  <c r="P530" i="1"/>
  <c r="O530" i="1"/>
  <c r="I528" i="3"/>
  <c r="P525" i="1"/>
  <c r="O525" i="1"/>
  <c r="I519" i="3"/>
  <c r="P516" i="1"/>
  <c r="O516" i="1"/>
  <c r="I504" i="3"/>
  <c r="P501" i="1"/>
  <c r="O501" i="1"/>
  <c r="I496" i="3"/>
  <c r="P493" i="1"/>
  <c r="O493" i="1"/>
  <c r="J490" i="3"/>
  <c r="I486" i="3"/>
  <c r="P483" i="1"/>
  <c r="O483" i="1"/>
  <c r="I482" i="3"/>
  <c r="P479" i="1"/>
  <c r="O479" i="1"/>
  <c r="I478" i="3"/>
  <c r="P475" i="1"/>
  <c r="O475" i="1"/>
  <c r="I473" i="3"/>
  <c r="P470" i="1"/>
  <c r="O470" i="1"/>
  <c r="I469" i="3"/>
  <c r="P466" i="1"/>
  <c r="O466" i="1"/>
  <c r="I449" i="3"/>
  <c r="P446" i="1"/>
  <c r="O446" i="1"/>
  <c r="I443" i="3"/>
  <c r="P440" i="1"/>
  <c r="O440" i="1"/>
  <c r="I438" i="3"/>
  <c r="P435" i="1"/>
  <c r="O435" i="1"/>
  <c r="I432" i="3"/>
  <c r="P429" i="1"/>
  <c r="O429" i="1"/>
  <c r="P420" i="1"/>
  <c r="O420" i="1"/>
  <c r="I412" i="3"/>
  <c r="P409" i="1"/>
  <c r="O409" i="1"/>
  <c r="I407" i="3"/>
  <c r="P404" i="1"/>
  <c r="O404" i="1"/>
  <c r="P393" i="1"/>
  <c r="O393" i="1"/>
  <c r="P385" i="1"/>
  <c r="O385" i="1"/>
  <c r="I383" i="3"/>
  <c r="P380" i="1"/>
  <c r="O380" i="1"/>
  <c r="R373" i="1"/>
  <c r="Q373" i="1"/>
  <c r="I368" i="3"/>
  <c r="P365" i="1"/>
  <c r="O365" i="1"/>
  <c r="H352" i="3"/>
  <c r="R349" i="1"/>
  <c r="Q349" i="1"/>
  <c r="H340" i="3"/>
  <c r="R337" i="1"/>
  <c r="Q337" i="1"/>
  <c r="I334" i="3"/>
  <c r="P331" i="1"/>
  <c r="O331" i="1"/>
  <c r="I323" i="3"/>
  <c r="P320" i="1"/>
  <c r="O320" i="1"/>
  <c r="I304" i="3"/>
  <c r="P301" i="1"/>
  <c r="O301" i="1"/>
  <c r="I289" i="3"/>
  <c r="P286" i="1"/>
  <c r="O286" i="1"/>
  <c r="I276" i="3"/>
  <c r="P273" i="1"/>
  <c r="O273" i="1"/>
  <c r="I268" i="3"/>
  <c r="P265" i="1"/>
  <c r="O265" i="1"/>
  <c r="I262" i="3"/>
  <c r="P259" i="1"/>
  <c r="O259" i="1"/>
  <c r="P253" i="1"/>
  <c r="O253" i="1"/>
  <c r="I250" i="3"/>
  <c r="P247" i="1"/>
  <c r="O247" i="1"/>
  <c r="I245" i="3"/>
  <c r="P242" i="1"/>
  <c r="O242" i="1"/>
  <c r="I227" i="3"/>
  <c r="P224" i="1"/>
  <c r="O224" i="1"/>
  <c r="I221" i="3"/>
  <c r="P218" i="1"/>
  <c r="O218" i="1"/>
  <c r="I212" i="3"/>
  <c r="P209" i="1"/>
  <c r="O209" i="1"/>
  <c r="I190" i="3"/>
  <c r="P187" i="1"/>
  <c r="O187" i="1"/>
  <c r="I180" i="3"/>
  <c r="P177" i="1"/>
  <c r="O177" i="1"/>
  <c r="I173" i="3"/>
  <c r="P170" i="1"/>
  <c r="O170" i="1"/>
  <c r="I167" i="3"/>
  <c r="P164" i="1"/>
  <c r="O164" i="1"/>
  <c r="J158" i="3"/>
  <c r="I152" i="3"/>
  <c r="P149" i="1"/>
  <c r="O149" i="1"/>
  <c r="I132" i="3"/>
  <c r="P129" i="1"/>
  <c r="O129" i="1"/>
  <c r="I100" i="3"/>
  <c r="P97" i="1"/>
  <c r="O97" i="1"/>
  <c r="I47" i="3"/>
  <c r="P44" i="1"/>
  <c r="O44" i="1"/>
  <c r="I23" i="3"/>
  <c r="P20" i="1"/>
  <c r="O20" i="1"/>
  <c r="I19" i="3"/>
  <c r="P16" i="1"/>
  <c r="O16" i="1"/>
  <c r="I837" i="3"/>
  <c r="P834" i="1"/>
  <c r="O834" i="1"/>
  <c r="I830" i="3"/>
  <c r="P827" i="1"/>
  <c r="O827" i="1"/>
  <c r="P816" i="1"/>
  <c r="O816" i="1"/>
  <c r="P803" i="1"/>
  <c r="O803" i="1"/>
  <c r="I797" i="3"/>
  <c r="P794" i="1"/>
  <c r="O794" i="1"/>
  <c r="I788" i="3"/>
  <c r="P785" i="1"/>
  <c r="O785" i="1"/>
  <c r="I758" i="3"/>
  <c r="P755" i="1"/>
  <c r="O755" i="1"/>
  <c r="I747" i="3"/>
  <c r="P744" i="1"/>
  <c r="O744" i="1"/>
  <c r="I740" i="3"/>
  <c r="P737" i="1"/>
  <c r="O737" i="1"/>
  <c r="P732" i="1"/>
  <c r="O732" i="1"/>
  <c r="P722" i="1"/>
  <c r="O722" i="1"/>
  <c r="I712" i="3"/>
  <c r="P709" i="1"/>
  <c r="O709" i="1"/>
  <c r="P705" i="1"/>
  <c r="O705" i="1"/>
  <c r="H680" i="3"/>
  <c r="R677" i="1"/>
  <c r="Q677" i="1"/>
  <c r="H673" i="3"/>
  <c r="R670" i="1"/>
  <c r="Q670" i="1"/>
  <c r="H665" i="3"/>
  <c r="R662" i="1"/>
  <c r="Q662" i="1"/>
  <c r="J657" i="3"/>
  <c r="J643" i="3"/>
  <c r="J632" i="3"/>
  <c r="K44" i="3"/>
  <c r="S41" i="1"/>
  <c r="K36" i="3"/>
  <c r="K27" i="3"/>
  <c r="K826" i="3"/>
  <c r="K789" i="3"/>
  <c r="K780" i="3"/>
  <c r="K772" i="3"/>
  <c r="K764" i="3"/>
  <c r="K754" i="3"/>
  <c r="K743" i="3"/>
  <c r="K729" i="3"/>
  <c r="K702" i="3"/>
  <c r="K691" i="3"/>
  <c r="K683" i="3"/>
  <c r="K671" i="3"/>
  <c r="K660" i="3"/>
  <c r="K650" i="3"/>
  <c r="K641" i="3"/>
  <c r="K631" i="3"/>
  <c r="K611" i="3"/>
  <c r="K558" i="3"/>
  <c r="K548" i="3"/>
  <c r="K539" i="3"/>
  <c r="K515" i="3"/>
  <c r="K506" i="3"/>
  <c r="K493" i="3"/>
  <c r="K465" i="3"/>
  <c r="K456" i="3"/>
  <c r="K446" i="3"/>
  <c r="K418" i="3"/>
  <c r="K403" i="3"/>
  <c r="K328" i="3"/>
  <c r="K318" i="3"/>
  <c r="K310" i="3"/>
  <c r="K299" i="3"/>
  <c r="K290" i="3"/>
  <c r="K280" i="3"/>
  <c r="K270" i="3"/>
  <c r="K257" i="3"/>
  <c r="K242" i="3"/>
  <c r="K233" i="3"/>
  <c r="K220" i="3"/>
  <c r="K209" i="3"/>
  <c r="K201" i="3"/>
  <c r="K193" i="3"/>
  <c r="K181" i="3"/>
  <c r="K157" i="3"/>
  <c r="K147" i="3"/>
  <c r="K138" i="3"/>
  <c r="K129" i="3"/>
  <c r="K121" i="3"/>
  <c r="K113" i="3"/>
  <c r="K104" i="3"/>
  <c r="K95" i="3"/>
  <c r="K87" i="3"/>
  <c r="K79" i="3"/>
  <c r="K71" i="3"/>
  <c r="K63" i="3"/>
  <c r="K55" i="3"/>
  <c r="K377" i="3"/>
  <c r="J354" i="3"/>
  <c r="J336" i="3"/>
  <c r="I597" i="3"/>
  <c r="P594" i="1"/>
  <c r="O594" i="1"/>
  <c r="J538" i="3"/>
  <c r="H488" i="3"/>
  <c r="R485" i="1"/>
  <c r="Q485" i="1"/>
  <c r="H440" i="3"/>
  <c r="R437" i="1"/>
  <c r="Q437" i="1"/>
  <c r="H385" i="3"/>
  <c r="R382" i="1"/>
  <c r="Q382" i="1"/>
  <c r="H342" i="3"/>
  <c r="R339" i="1"/>
  <c r="Q339" i="1"/>
  <c r="J264" i="3"/>
  <c r="J192" i="3"/>
  <c r="H111" i="3"/>
  <c r="R108" i="1"/>
  <c r="Q108" i="1"/>
  <c r="R800" i="1"/>
  <c r="Q800" i="1"/>
  <c r="R725" i="1"/>
  <c r="Q725" i="1"/>
  <c r="K31" i="3"/>
  <c r="K767" i="3"/>
  <c r="K686" i="3"/>
  <c r="K459" i="3"/>
  <c r="K273" i="3"/>
  <c r="K162" i="3"/>
  <c r="K90" i="3"/>
  <c r="J342" i="3"/>
  <c r="H585" i="3"/>
  <c r="R582" i="1"/>
  <c r="Q582" i="1"/>
  <c r="H583" i="3"/>
  <c r="R580" i="1"/>
  <c r="Q580" i="1"/>
  <c r="H571" i="3"/>
  <c r="R568" i="1"/>
  <c r="Q568" i="1"/>
  <c r="H564" i="3"/>
  <c r="R561" i="1"/>
  <c r="Q561" i="1"/>
  <c r="J556" i="3"/>
  <c r="J546" i="3"/>
  <c r="J533" i="3"/>
  <c r="H528" i="3"/>
  <c r="R525" i="1"/>
  <c r="Q525" i="1"/>
  <c r="H519" i="3"/>
  <c r="R516" i="1"/>
  <c r="Q516" i="1"/>
  <c r="J504" i="3"/>
  <c r="H496" i="3"/>
  <c r="R493" i="1"/>
  <c r="Q493" i="1"/>
  <c r="I490" i="3"/>
  <c r="P487" i="1"/>
  <c r="O487" i="1"/>
  <c r="H486" i="3"/>
  <c r="R483" i="1"/>
  <c r="Q483" i="1"/>
  <c r="H482" i="3"/>
  <c r="R479" i="1"/>
  <c r="Q479" i="1"/>
  <c r="H478" i="3"/>
  <c r="R475" i="1"/>
  <c r="Q475" i="1"/>
  <c r="H473" i="3"/>
  <c r="R470" i="1"/>
  <c r="Q470" i="1"/>
  <c r="H469" i="3"/>
  <c r="R466" i="1"/>
  <c r="Q466" i="1"/>
  <c r="J449" i="3"/>
  <c r="J443" i="3"/>
  <c r="J438" i="3"/>
  <c r="H432" i="3"/>
  <c r="R429" i="1"/>
  <c r="Q429" i="1"/>
  <c r="H412" i="3"/>
  <c r="R409" i="1"/>
  <c r="Q409" i="1"/>
  <c r="H407" i="3"/>
  <c r="R404" i="1"/>
  <c r="Q404" i="1"/>
  <c r="R393" i="1"/>
  <c r="Q393" i="1"/>
  <c r="R385" i="1"/>
  <c r="Q385" i="1"/>
  <c r="H383" i="3"/>
  <c r="R380" i="1"/>
  <c r="Q380" i="1"/>
  <c r="H368" i="3"/>
  <c r="R365" i="1"/>
  <c r="Q365" i="1"/>
  <c r="I362" i="3"/>
  <c r="P359" i="1"/>
  <c r="O359" i="1"/>
  <c r="I344" i="3"/>
  <c r="P341" i="1"/>
  <c r="O341" i="1"/>
  <c r="H334" i="3"/>
  <c r="R331" i="1"/>
  <c r="Q331" i="1"/>
  <c r="H323" i="3"/>
  <c r="R320" i="1"/>
  <c r="Q320" i="1"/>
  <c r="H304" i="3"/>
  <c r="R301" i="1"/>
  <c r="Q301" i="1"/>
  <c r="H289" i="3"/>
  <c r="R286" i="1"/>
  <c r="Q286" i="1"/>
  <c r="J276" i="3"/>
  <c r="J268" i="3"/>
  <c r="H262" i="3"/>
  <c r="R259" i="1"/>
  <c r="Q259" i="1"/>
  <c r="R253" i="1"/>
  <c r="Q253" i="1"/>
  <c r="H250" i="3"/>
  <c r="R247" i="1"/>
  <c r="Q247" i="1"/>
  <c r="H245" i="3"/>
  <c r="R242" i="1"/>
  <c r="Q242" i="1"/>
  <c r="J227" i="3"/>
  <c r="H221" i="3"/>
  <c r="R218" i="1"/>
  <c r="Q218" i="1"/>
  <c r="J212" i="3"/>
  <c r="H190" i="3"/>
  <c r="R187" i="1"/>
  <c r="Q187" i="1"/>
  <c r="J180" i="3"/>
  <c r="J173" i="3"/>
  <c r="H167" i="3"/>
  <c r="R164" i="1"/>
  <c r="Q164" i="1"/>
  <c r="I158" i="3"/>
  <c r="P155" i="1"/>
  <c r="O155" i="1"/>
  <c r="H152" i="3"/>
  <c r="R149" i="1"/>
  <c r="Q149" i="1"/>
  <c r="H132" i="3"/>
  <c r="R129" i="1"/>
  <c r="Q129" i="1"/>
  <c r="H100" i="3"/>
  <c r="R97" i="1"/>
  <c r="Q97" i="1"/>
  <c r="J47" i="3"/>
  <c r="J23" i="3"/>
  <c r="J19" i="3"/>
  <c r="H837" i="3"/>
  <c r="R834" i="1"/>
  <c r="Q834" i="1"/>
  <c r="H830" i="3"/>
  <c r="R827" i="1"/>
  <c r="Q827" i="1"/>
  <c r="R803" i="1"/>
  <c r="Q803" i="1"/>
  <c r="H797" i="3"/>
  <c r="R794" i="1"/>
  <c r="Q794" i="1"/>
  <c r="J788" i="3"/>
  <c r="J758" i="3"/>
  <c r="J747" i="3"/>
  <c r="J740" i="3"/>
  <c r="R732" i="1"/>
  <c r="Q732" i="1"/>
  <c r="H712" i="3"/>
  <c r="R709" i="1"/>
  <c r="Q709" i="1"/>
  <c r="R705" i="1"/>
  <c r="Q705" i="1"/>
  <c r="K43" i="3"/>
  <c r="S40" i="1"/>
  <c r="K35" i="3"/>
  <c r="K26" i="3"/>
  <c r="K825" i="3"/>
  <c r="K787" i="3"/>
  <c r="K779" i="3"/>
  <c r="K771" i="3"/>
  <c r="K762" i="3"/>
  <c r="K753" i="3"/>
  <c r="K701" i="3"/>
  <c r="K690" i="3"/>
  <c r="K682" i="3"/>
  <c r="K670" i="3"/>
  <c r="K659" i="3"/>
  <c r="K649" i="3"/>
  <c r="K640" i="3"/>
  <c r="K630" i="3"/>
  <c r="S627" i="1"/>
  <c r="K610" i="3"/>
  <c r="K557" i="3"/>
  <c r="K547" i="3"/>
  <c r="K537" i="3"/>
  <c r="K514" i="3"/>
  <c r="K505" i="3"/>
  <c r="K475" i="3"/>
  <c r="K463" i="3"/>
  <c r="K455" i="3"/>
  <c r="K445" i="3"/>
  <c r="K417" i="3"/>
  <c r="K402" i="3"/>
  <c r="K327" i="3"/>
  <c r="K317" i="3"/>
  <c r="K309" i="3"/>
  <c r="K298" i="3"/>
  <c r="K288" i="3"/>
  <c r="K279" i="3"/>
  <c r="K269" i="3"/>
  <c r="K240" i="3"/>
  <c r="K232" i="3"/>
  <c r="K219" i="3"/>
  <c r="K208" i="3"/>
  <c r="K200" i="3"/>
  <c r="K179" i="3"/>
  <c r="K166" i="3"/>
  <c r="K156" i="3"/>
  <c r="K146" i="3"/>
  <c r="K137" i="3"/>
  <c r="K128" i="3"/>
  <c r="K120" i="3"/>
  <c r="K112" i="3"/>
  <c r="K103" i="3"/>
  <c r="K94" i="3"/>
  <c r="K86" i="3"/>
  <c r="K78" i="3"/>
  <c r="K70" i="3"/>
  <c r="K62" i="3"/>
  <c r="K54" i="3"/>
  <c r="J352" i="3"/>
  <c r="J334" i="3"/>
  <c r="R565" i="1"/>
  <c r="Q565" i="1"/>
  <c r="H526" i="3"/>
  <c r="R523" i="1"/>
  <c r="Q523" i="1"/>
  <c r="J492" i="3"/>
  <c r="H476" i="3"/>
  <c r="R473" i="1"/>
  <c r="Q473" i="1"/>
  <c r="I447" i="3"/>
  <c r="P444" i="1"/>
  <c r="O444" i="1"/>
  <c r="H430" i="3"/>
  <c r="R427" i="1"/>
  <c r="Q427" i="1"/>
  <c r="R390" i="1"/>
  <c r="Q390" i="1"/>
  <c r="I370" i="3"/>
  <c r="P367" i="1"/>
  <c r="O367" i="1"/>
  <c r="J306" i="3"/>
  <c r="J260" i="3"/>
  <c r="J225" i="3"/>
  <c r="J160" i="3"/>
  <c r="H832" i="3"/>
  <c r="R829" i="1"/>
  <c r="Q829" i="1"/>
  <c r="J742" i="3"/>
  <c r="K39" i="3"/>
  <c r="K732" i="3"/>
  <c r="K653" i="3"/>
  <c r="K579" i="3"/>
  <c r="K451" i="3"/>
  <c r="K214" i="3"/>
  <c r="K74" i="3"/>
  <c r="R606" i="1"/>
  <c r="Q606" i="1"/>
  <c r="H581" i="3"/>
  <c r="R578" i="1"/>
  <c r="Q578" i="1"/>
  <c r="I372" i="3"/>
  <c r="P369" i="1"/>
  <c r="O369" i="1"/>
  <c r="H362" i="3"/>
  <c r="R359" i="1"/>
  <c r="Q359" i="1"/>
  <c r="H344" i="3"/>
  <c r="R341" i="1"/>
  <c r="Q341" i="1"/>
  <c r="I338" i="3"/>
  <c r="P335" i="1"/>
  <c r="O335" i="1"/>
  <c r="J677" i="3"/>
  <c r="H667" i="3"/>
  <c r="R664" i="1"/>
  <c r="Q664" i="1"/>
  <c r="H662" i="3"/>
  <c r="R659" i="1"/>
  <c r="Q659" i="1"/>
  <c r="H654" i="3"/>
  <c r="R651" i="1"/>
  <c r="Q651" i="1"/>
  <c r="H636" i="3"/>
  <c r="R633" i="1"/>
  <c r="Q633" i="1"/>
  <c r="H625" i="3"/>
  <c r="R622" i="1"/>
  <c r="Q622" i="1"/>
  <c r="K42" i="3"/>
  <c r="K34" i="3"/>
  <c r="K25" i="3"/>
  <c r="K824" i="3"/>
  <c r="K786" i="3"/>
  <c r="S783" i="1"/>
  <c r="K778" i="3"/>
  <c r="K770" i="3"/>
  <c r="K752" i="3"/>
  <c r="K739" i="3"/>
  <c r="K698" i="3"/>
  <c r="K689" i="3"/>
  <c r="K681" i="3"/>
  <c r="K669" i="3"/>
  <c r="S666" i="1"/>
  <c r="K658" i="3"/>
  <c r="K648" i="3"/>
  <c r="K639" i="3"/>
  <c r="K629" i="3"/>
  <c r="K555" i="3"/>
  <c r="K545" i="3"/>
  <c r="K536" i="3"/>
  <c r="K513" i="3"/>
  <c r="K474" i="3"/>
  <c r="K462" i="3"/>
  <c r="K454" i="3"/>
  <c r="K444" i="3"/>
  <c r="K416" i="3"/>
  <c r="K401" i="3"/>
  <c r="K325" i="3"/>
  <c r="K316" i="3"/>
  <c r="K308" i="3"/>
  <c r="K296" i="3"/>
  <c r="K287" i="3"/>
  <c r="K278" i="3"/>
  <c r="K267" i="3"/>
  <c r="K252" i="3"/>
  <c r="K239" i="3"/>
  <c r="K231" i="3"/>
  <c r="K218" i="3"/>
  <c r="K207" i="3"/>
  <c r="K199" i="3"/>
  <c r="K189" i="3"/>
  <c r="K178" i="3"/>
  <c r="K165" i="3"/>
  <c r="K155" i="3"/>
  <c r="K145" i="3"/>
  <c r="K136" i="3"/>
  <c r="K127" i="3"/>
  <c r="K119" i="3"/>
  <c r="K110" i="3"/>
  <c r="K102" i="3"/>
  <c r="K93" i="3"/>
  <c r="K85" i="3"/>
  <c r="K77" i="3"/>
  <c r="K69" i="3"/>
  <c r="K61" i="3"/>
  <c r="K53" i="3"/>
  <c r="J372" i="3"/>
  <c r="J348" i="3"/>
  <c r="J350" i="3"/>
  <c r="P585" i="1"/>
  <c r="O585" i="1"/>
  <c r="H531" i="3"/>
  <c r="R528" i="1"/>
  <c r="Q528" i="1"/>
  <c r="H484" i="3"/>
  <c r="R481" i="1"/>
  <c r="Q481" i="1"/>
  <c r="H434" i="3"/>
  <c r="R431" i="1"/>
  <c r="Q431" i="1"/>
  <c r="H381" i="3"/>
  <c r="R378" i="1"/>
  <c r="Q378" i="1"/>
  <c r="H326" i="3"/>
  <c r="R323" i="1"/>
  <c r="Q323" i="1"/>
  <c r="H253" i="3"/>
  <c r="R250" i="1"/>
  <c r="Q250" i="1"/>
  <c r="J186" i="3"/>
  <c r="J154" i="3"/>
  <c r="J28" i="3"/>
  <c r="J827" i="3"/>
  <c r="J795" i="3"/>
  <c r="R716" i="1"/>
  <c r="Q716" i="1"/>
  <c r="R697" i="1"/>
  <c r="Q697" i="1"/>
  <c r="K18" i="3"/>
  <c r="K783" i="3"/>
  <c r="K720" i="3"/>
  <c r="K635" i="3"/>
  <c r="K228" i="3"/>
  <c r="K66" i="3"/>
  <c r="I594" i="3"/>
  <c r="P591" i="1"/>
  <c r="O591" i="1"/>
  <c r="R585" i="1"/>
  <c r="Q585" i="1"/>
  <c r="J581" i="3"/>
  <c r="J573" i="3"/>
  <c r="J560" i="3"/>
  <c r="H551" i="3"/>
  <c r="R548" i="1"/>
  <c r="Q548" i="1"/>
  <c r="H538" i="3"/>
  <c r="R535" i="1"/>
  <c r="Q535" i="1"/>
  <c r="J531" i="3"/>
  <c r="J526" i="3"/>
  <c r="H512" i="3"/>
  <c r="R509" i="1"/>
  <c r="Q509" i="1"/>
  <c r="J502" i="3"/>
  <c r="H492" i="3"/>
  <c r="R489" i="1"/>
  <c r="Q489" i="1"/>
  <c r="J488" i="3"/>
  <c r="J484" i="3"/>
  <c r="J480" i="3"/>
  <c r="J476" i="3"/>
  <c r="J471" i="3"/>
  <c r="J464" i="3"/>
  <c r="H447" i="3"/>
  <c r="R444" i="1"/>
  <c r="Q444" i="1"/>
  <c r="J440" i="3"/>
  <c r="J434" i="3"/>
  <c r="J430" i="3"/>
  <c r="H414" i="3"/>
  <c r="R411" i="1"/>
  <c r="Q411" i="1"/>
  <c r="J409" i="3"/>
  <c r="P396" i="1"/>
  <c r="O396" i="1"/>
  <c r="J385" i="3"/>
  <c r="J381" i="3"/>
  <c r="H372" i="3"/>
  <c r="R369" i="1"/>
  <c r="Q369" i="1"/>
  <c r="I366" i="3"/>
  <c r="P363" i="1"/>
  <c r="O363" i="1"/>
  <c r="I348" i="3"/>
  <c r="P345" i="1"/>
  <c r="O345" i="1"/>
  <c r="H338" i="3"/>
  <c r="R335" i="1"/>
  <c r="Q335" i="1"/>
  <c r="J326" i="3"/>
  <c r="H306" i="3"/>
  <c r="R303" i="1"/>
  <c r="Q303" i="1"/>
  <c r="J302" i="3"/>
  <c r="J285" i="3"/>
  <c r="J274" i="3"/>
  <c r="H264" i="3"/>
  <c r="R261" i="1"/>
  <c r="Q261" i="1"/>
  <c r="H260" i="3"/>
  <c r="R257" i="1"/>
  <c r="Q257" i="1"/>
  <c r="J253" i="3"/>
  <c r="J248" i="3"/>
  <c r="H241" i="3"/>
  <c r="R238" i="1"/>
  <c r="Q238" i="1"/>
  <c r="H225" i="3"/>
  <c r="R222" i="1"/>
  <c r="Q222" i="1"/>
  <c r="H217" i="3"/>
  <c r="R214" i="1"/>
  <c r="Q214" i="1"/>
  <c r="H192" i="3"/>
  <c r="R189" i="1"/>
  <c r="Q189" i="1"/>
  <c r="H186" i="3"/>
  <c r="Q183" i="1"/>
  <c r="R183" i="1"/>
  <c r="H175" i="3"/>
  <c r="R172" i="1"/>
  <c r="Q172" i="1"/>
  <c r="H169" i="3"/>
  <c r="R166" i="1"/>
  <c r="Q166" i="1"/>
  <c r="H160" i="3"/>
  <c r="R157" i="1"/>
  <c r="Q157" i="1"/>
  <c r="H154" i="3"/>
  <c r="R151" i="1"/>
  <c r="Q151" i="1"/>
  <c r="J142" i="3"/>
  <c r="J111" i="3"/>
  <c r="H50" i="3"/>
  <c r="R47" i="1"/>
  <c r="Q47" i="1"/>
  <c r="H28" i="3"/>
  <c r="R25" i="1"/>
  <c r="Q25" i="1"/>
  <c r="H21" i="3"/>
  <c r="R18" i="1"/>
  <c r="Q18" i="1"/>
  <c r="R14" i="1"/>
  <c r="Q14" i="1"/>
  <c r="H827" i="3"/>
  <c r="R824" i="1"/>
  <c r="Q824" i="1"/>
  <c r="H795" i="3"/>
  <c r="R792" i="1"/>
  <c r="Q792" i="1"/>
  <c r="H763" i="3"/>
  <c r="R760" i="1"/>
  <c r="Q760" i="1"/>
  <c r="H749" i="3"/>
  <c r="R746" i="1"/>
  <c r="Q746" i="1"/>
  <c r="H742" i="3"/>
  <c r="R739" i="1"/>
  <c r="Q739" i="1"/>
  <c r="H738" i="3"/>
  <c r="R735" i="1"/>
  <c r="Q735" i="1"/>
  <c r="I677" i="3"/>
  <c r="P674" i="1"/>
  <c r="O674" i="1"/>
  <c r="I667" i="3"/>
  <c r="P664" i="1"/>
  <c r="O664" i="1"/>
  <c r="I662" i="3"/>
  <c r="P659" i="1"/>
  <c r="O659" i="1"/>
  <c r="I654" i="3"/>
  <c r="P651" i="1"/>
  <c r="O651" i="1"/>
  <c r="I636" i="3"/>
  <c r="P633" i="1"/>
  <c r="O633" i="1"/>
  <c r="I625" i="3"/>
  <c r="P622" i="1"/>
  <c r="O622" i="1"/>
  <c r="K41" i="3"/>
  <c r="K33" i="3"/>
  <c r="K24" i="3"/>
  <c r="K823" i="3"/>
  <c r="K794" i="3"/>
  <c r="K785" i="3"/>
  <c r="K777" i="3"/>
  <c r="K769" i="3"/>
  <c r="K760" i="3"/>
  <c r="K751" i="3"/>
  <c r="K722" i="3"/>
  <c r="K697" i="3"/>
  <c r="K688" i="3"/>
  <c r="K679" i="3"/>
  <c r="K668" i="3"/>
  <c r="S665" i="1"/>
  <c r="K656" i="3"/>
  <c r="K647" i="3"/>
  <c r="K638" i="3"/>
  <c r="K628" i="3"/>
  <c r="K554" i="3"/>
  <c r="K544" i="3"/>
  <c r="K535" i="3"/>
  <c r="K521" i="3"/>
  <c r="K511" i="3"/>
  <c r="K499" i="3"/>
  <c r="K461" i="3"/>
  <c r="K453" i="3"/>
  <c r="K425" i="3"/>
  <c r="K415" i="3"/>
  <c r="K400" i="3"/>
  <c r="K324" i="3"/>
  <c r="K315" i="3"/>
  <c r="K307" i="3"/>
  <c r="K295" i="3"/>
  <c r="K286" i="3"/>
  <c r="K277" i="3"/>
  <c r="K266" i="3"/>
  <c r="K251" i="3"/>
  <c r="K238" i="3"/>
  <c r="K230" i="3"/>
  <c r="K216" i="3"/>
  <c r="K206" i="3"/>
  <c r="K198" i="3"/>
  <c r="K188" i="3"/>
  <c r="K177" i="3"/>
  <c r="K164" i="3"/>
  <c r="K144" i="3"/>
  <c r="K135" i="3"/>
  <c r="K126" i="3"/>
  <c r="K118" i="3"/>
  <c r="K109" i="3"/>
  <c r="K101" i="3"/>
  <c r="K92" i="3"/>
  <c r="K84" i="3"/>
  <c r="K76" i="3"/>
  <c r="K68" i="3"/>
  <c r="K60" i="3"/>
  <c r="K52" i="3"/>
  <c r="J370" i="3"/>
  <c r="J346" i="3"/>
  <c r="I350" i="3"/>
  <c r="P347" i="1"/>
  <c r="O347" i="1"/>
  <c r="P606" i="1"/>
  <c r="O606" i="1"/>
  <c r="I581" i="3"/>
  <c r="P578" i="1"/>
  <c r="O578" i="1"/>
  <c r="I573" i="3"/>
  <c r="P570" i="1"/>
  <c r="O570" i="1"/>
  <c r="P565" i="1"/>
  <c r="O565" i="1"/>
  <c r="I560" i="3"/>
  <c r="P557" i="1"/>
  <c r="O557" i="1"/>
  <c r="I551" i="3"/>
  <c r="P548" i="1"/>
  <c r="O548" i="1"/>
  <c r="I538" i="3"/>
  <c r="P535" i="1"/>
  <c r="O535" i="1"/>
  <c r="I531" i="3"/>
  <c r="P528" i="1"/>
  <c r="O528" i="1"/>
  <c r="I526" i="3"/>
  <c r="P523" i="1"/>
  <c r="O523" i="1"/>
  <c r="I512" i="3"/>
  <c r="P509" i="1"/>
  <c r="O509" i="1"/>
  <c r="I502" i="3"/>
  <c r="P499" i="1"/>
  <c r="O499" i="1"/>
  <c r="I492" i="3"/>
  <c r="P489" i="1"/>
  <c r="O489" i="1"/>
  <c r="I488" i="3"/>
  <c r="P485" i="1"/>
  <c r="O485" i="1"/>
  <c r="I484" i="3"/>
  <c r="P481" i="1"/>
  <c r="O481" i="1"/>
  <c r="I480" i="3"/>
  <c r="P477" i="1"/>
  <c r="O477" i="1"/>
  <c r="I476" i="3"/>
  <c r="P473" i="1"/>
  <c r="O473" i="1"/>
  <c r="I471" i="3"/>
  <c r="P468" i="1"/>
  <c r="O468" i="1"/>
  <c r="I464" i="3"/>
  <c r="P461" i="1"/>
  <c r="O461" i="1"/>
  <c r="J447" i="3"/>
  <c r="I440" i="3"/>
  <c r="P437" i="1"/>
  <c r="O437" i="1"/>
  <c r="I434" i="3"/>
  <c r="P431" i="1"/>
  <c r="O431" i="1"/>
  <c r="I430" i="3"/>
  <c r="P427" i="1"/>
  <c r="O427" i="1"/>
  <c r="J414" i="3"/>
  <c r="I409" i="3"/>
  <c r="P406" i="1"/>
  <c r="O406" i="1"/>
  <c r="R396" i="1"/>
  <c r="Q396" i="1"/>
  <c r="P390" i="1"/>
  <c r="O390" i="1"/>
  <c r="I385" i="3"/>
  <c r="P382" i="1"/>
  <c r="O382" i="1"/>
  <c r="I381" i="3"/>
  <c r="P378" i="1"/>
  <c r="O378" i="1"/>
  <c r="H366" i="3"/>
  <c r="R363" i="1"/>
  <c r="Q363" i="1"/>
  <c r="I354" i="3"/>
  <c r="P351" i="1"/>
  <c r="O351" i="1"/>
  <c r="H348" i="3"/>
  <c r="R345" i="1"/>
  <c r="Q345" i="1"/>
  <c r="I342" i="3"/>
  <c r="P339" i="1"/>
  <c r="O339" i="1"/>
  <c r="I326" i="3"/>
  <c r="P323" i="1"/>
  <c r="O323" i="1"/>
  <c r="I306" i="3"/>
  <c r="P303" i="1"/>
  <c r="O303" i="1"/>
  <c r="I302" i="3"/>
  <c r="P299" i="1"/>
  <c r="O299" i="1"/>
  <c r="I285" i="3"/>
  <c r="P282" i="1"/>
  <c r="O282" i="1"/>
  <c r="I274" i="3"/>
  <c r="P271" i="1"/>
  <c r="O271" i="1"/>
  <c r="I264" i="3"/>
  <c r="P261" i="1"/>
  <c r="O261" i="1"/>
  <c r="I260" i="3"/>
  <c r="P257" i="1"/>
  <c r="O257" i="1"/>
  <c r="I253" i="3"/>
  <c r="P250" i="1"/>
  <c r="O250" i="1"/>
  <c r="I248" i="3"/>
  <c r="P245" i="1"/>
  <c r="O245" i="1"/>
  <c r="I241" i="3"/>
  <c r="P238" i="1"/>
  <c r="O238" i="1"/>
  <c r="I225" i="3"/>
  <c r="P222" i="1"/>
  <c r="O222" i="1"/>
  <c r="I217" i="3"/>
  <c r="P214" i="1"/>
  <c r="O214" i="1"/>
  <c r="I192" i="3"/>
  <c r="P189" i="1"/>
  <c r="O189" i="1"/>
  <c r="I186" i="3"/>
  <c r="P183" i="1"/>
  <c r="O183" i="1"/>
  <c r="I175" i="3"/>
  <c r="P172" i="1"/>
  <c r="O172" i="1"/>
  <c r="I169" i="3"/>
  <c r="P166" i="1"/>
  <c r="O166" i="1"/>
  <c r="I160" i="3"/>
  <c r="P157" i="1"/>
  <c r="O157" i="1"/>
  <c r="I154" i="3"/>
  <c r="P151" i="1"/>
  <c r="O151" i="1"/>
  <c r="I142" i="3"/>
  <c r="P139" i="1"/>
  <c r="O139" i="1"/>
  <c r="I111" i="3"/>
  <c r="P108" i="1"/>
  <c r="O108" i="1"/>
  <c r="I50" i="3"/>
  <c r="P47" i="1"/>
  <c r="O47" i="1"/>
  <c r="I28" i="3"/>
  <c r="P25" i="1"/>
  <c r="O25" i="1"/>
  <c r="I21" i="3"/>
  <c r="P18" i="1"/>
  <c r="O18" i="1"/>
  <c r="P14" i="1"/>
  <c r="O14" i="1"/>
  <c r="I832" i="3"/>
  <c r="P829" i="1"/>
  <c r="O829" i="1"/>
  <c r="I827" i="3"/>
  <c r="P824" i="1"/>
  <c r="O824" i="1"/>
  <c r="P806" i="1"/>
  <c r="O806" i="1"/>
  <c r="P800" i="1"/>
  <c r="O800" i="1"/>
  <c r="I795" i="3"/>
  <c r="P792" i="1"/>
  <c r="O792" i="1"/>
  <c r="I763" i="3"/>
  <c r="P760" i="1"/>
  <c r="O760" i="1"/>
  <c r="I749" i="3"/>
  <c r="P746" i="1"/>
  <c r="O746" i="1"/>
  <c r="I742" i="3"/>
  <c r="P739" i="1"/>
  <c r="O739" i="1"/>
  <c r="I738" i="3"/>
  <c r="P735" i="1"/>
  <c r="O735" i="1"/>
  <c r="P725" i="1"/>
  <c r="O725" i="1"/>
  <c r="P716" i="1"/>
  <c r="O716" i="1"/>
  <c r="I710" i="3"/>
  <c r="P707" i="1"/>
  <c r="O707" i="1"/>
  <c r="P697" i="1"/>
  <c r="O697" i="1"/>
  <c r="H677" i="3"/>
  <c r="R674" i="1"/>
  <c r="Q674" i="1"/>
  <c r="J667" i="3"/>
  <c r="J662" i="3"/>
  <c r="J654" i="3"/>
  <c r="J636" i="3"/>
  <c r="J625" i="3"/>
  <c r="K40" i="3"/>
  <c r="K32" i="3"/>
  <c r="K822" i="3"/>
  <c r="K806" i="1"/>
  <c r="S807" i="1"/>
  <c r="K793" i="3"/>
  <c r="K784" i="3"/>
  <c r="K776" i="3"/>
  <c r="K768" i="3"/>
  <c r="K759" i="3"/>
  <c r="K750" i="3"/>
  <c r="K733" i="3"/>
  <c r="K721" i="3"/>
  <c r="K706" i="3"/>
  <c r="K696" i="3"/>
  <c r="K687" i="3"/>
  <c r="K678" i="3"/>
  <c r="K655" i="3"/>
  <c r="K646" i="3"/>
  <c r="K637" i="3"/>
  <c r="K627" i="3"/>
  <c r="K563" i="3"/>
  <c r="K553" i="3"/>
  <c r="K543" i="3"/>
  <c r="K534" i="3"/>
  <c r="K520" i="3"/>
  <c r="K510" i="3"/>
  <c r="K498" i="3"/>
  <c r="K460" i="3"/>
  <c r="K452" i="3"/>
  <c r="K424" i="3"/>
  <c r="K378" i="3"/>
  <c r="K322" i="3"/>
  <c r="K314" i="3"/>
  <c r="K294" i="3"/>
  <c r="K284" i="3"/>
  <c r="K265" i="3"/>
  <c r="K237" i="3"/>
  <c r="K229" i="3"/>
  <c r="K215" i="3"/>
  <c r="K205" i="3"/>
  <c r="K197" i="3"/>
  <c r="K187" i="3"/>
  <c r="K176" i="3"/>
  <c r="K163" i="3"/>
  <c r="K151" i="3"/>
  <c r="K143" i="3"/>
  <c r="K134" i="3"/>
  <c r="K125" i="3"/>
  <c r="K117" i="3"/>
  <c r="K108" i="3"/>
  <c r="K99" i="3"/>
  <c r="K91" i="3"/>
  <c r="K83" i="3"/>
  <c r="K75" i="3"/>
  <c r="K67" i="3"/>
  <c r="K59" i="3"/>
  <c r="K51" i="3"/>
  <c r="J368" i="3"/>
  <c r="J344" i="3"/>
  <c r="H350" i="3"/>
  <c r="R347" i="1"/>
  <c r="Q347" i="1"/>
  <c r="K566" i="3"/>
  <c r="L563" i="1"/>
  <c r="K522" i="3"/>
  <c r="L519" i="1"/>
  <c r="I819" i="3"/>
  <c r="J815" i="1"/>
  <c r="I803" i="3"/>
  <c r="J799" i="1"/>
  <c r="J819" i="3"/>
  <c r="H803" i="3"/>
  <c r="I799" i="1"/>
  <c r="K524" i="3"/>
  <c r="L521" i="1"/>
  <c r="T521" i="1" s="1"/>
  <c r="H819" i="3"/>
  <c r="I815" i="1"/>
  <c r="J803" i="3"/>
  <c r="K623" i="3"/>
  <c r="L620" i="1"/>
  <c r="K576" i="3"/>
  <c r="L573" i="1"/>
  <c r="G819" i="3"/>
  <c r="H815" i="1"/>
  <c r="G803" i="3"/>
  <c r="H799" i="1"/>
  <c r="G802" i="3" s="1"/>
  <c r="K523" i="3"/>
  <c r="L520" i="1"/>
  <c r="K427" i="3"/>
  <c r="L424" i="1"/>
  <c r="K379" i="3"/>
  <c r="L376" i="1"/>
  <c r="K436" i="3"/>
  <c r="L433" i="1"/>
  <c r="K428" i="3"/>
  <c r="L425" i="1"/>
  <c r="K421" i="3"/>
  <c r="L418" i="1"/>
  <c r="K184" i="3"/>
  <c r="L181" i="1"/>
  <c r="J609" i="3"/>
  <c r="K594" i="3"/>
  <c r="J594" i="3"/>
  <c r="J584" i="1"/>
  <c r="I588" i="3"/>
  <c r="J574" i="1"/>
  <c r="I578" i="3"/>
  <c r="H584" i="1"/>
  <c r="G587" i="3" s="1"/>
  <c r="G588" i="3"/>
  <c r="H574" i="1"/>
  <c r="G577" i="3" s="1"/>
  <c r="G578" i="3"/>
  <c r="I564" i="1"/>
  <c r="H568" i="3"/>
  <c r="I605" i="1"/>
  <c r="H609" i="3"/>
  <c r="K597" i="3"/>
  <c r="J597" i="3"/>
  <c r="H605" i="1"/>
  <c r="G609" i="3"/>
  <c r="H564" i="1"/>
  <c r="G567" i="3" s="1"/>
  <c r="G568" i="3"/>
  <c r="H419" i="1"/>
  <c r="G422" i="3" s="1"/>
  <c r="G423" i="3"/>
  <c r="H395" i="1"/>
  <c r="G398" i="3" s="1"/>
  <c r="G399" i="3"/>
  <c r="H392" i="1"/>
  <c r="G395" i="3" s="1"/>
  <c r="G396" i="3"/>
  <c r="H389" i="1"/>
  <c r="G392" i="3" s="1"/>
  <c r="G393" i="3"/>
  <c r="H384" i="1"/>
  <c r="G387" i="3" s="1"/>
  <c r="G388" i="3"/>
  <c r="H372" i="1"/>
  <c r="G375" i="3" s="1"/>
  <c r="G376" i="3"/>
  <c r="H252" i="1"/>
  <c r="G255" i="3" s="1"/>
  <c r="G256" i="3"/>
  <c r="G17" i="3"/>
  <c r="I17" i="3"/>
  <c r="J805" i="1"/>
  <c r="I809" i="3"/>
  <c r="J802" i="1"/>
  <c r="I806" i="3"/>
  <c r="J731" i="1"/>
  <c r="I735" i="3"/>
  <c r="J724" i="1"/>
  <c r="I728" i="3"/>
  <c r="J721" i="1"/>
  <c r="I725" i="3"/>
  <c r="J715" i="1"/>
  <c r="I719" i="3"/>
  <c r="J704" i="1"/>
  <c r="I708" i="3"/>
  <c r="J696" i="1"/>
  <c r="I700" i="3"/>
  <c r="K18" i="1"/>
  <c r="T18" i="1" s="1"/>
  <c r="K22" i="3"/>
  <c r="K792" i="1"/>
  <c r="T792" i="1" s="1"/>
  <c r="K796" i="3"/>
  <c r="K582" i="1"/>
  <c r="T582" i="1" s="1"/>
  <c r="K586" i="3"/>
  <c r="K525" i="1"/>
  <c r="T525" i="1" s="1"/>
  <c r="K529" i="3"/>
  <c r="K499" i="1"/>
  <c r="T499" i="1" s="1"/>
  <c r="K503" i="3"/>
  <c r="K485" i="1"/>
  <c r="T485" i="1" s="1"/>
  <c r="K489" i="3"/>
  <c r="K477" i="1"/>
  <c r="T477" i="1" s="1"/>
  <c r="K481" i="3"/>
  <c r="K431" i="1"/>
  <c r="T431" i="1" s="1"/>
  <c r="K435" i="3"/>
  <c r="K404" i="1"/>
  <c r="T404" i="1" s="1"/>
  <c r="K408" i="3"/>
  <c r="K378" i="1"/>
  <c r="K382" i="3"/>
  <c r="K257" i="1"/>
  <c r="K261" i="3"/>
  <c r="K222" i="1"/>
  <c r="K226" i="3"/>
  <c r="J376" i="3"/>
  <c r="J568" i="3"/>
  <c r="I419" i="1"/>
  <c r="H423" i="3"/>
  <c r="J395" i="1"/>
  <c r="I399" i="3"/>
  <c r="J396" i="3"/>
  <c r="J393" i="3"/>
  <c r="J388" i="3"/>
  <c r="J372" i="1"/>
  <c r="I376" i="3"/>
  <c r="J256" i="3"/>
  <c r="H17" i="3"/>
  <c r="J17" i="3"/>
  <c r="I805" i="1"/>
  <c r="H809" i="3"/>
  <c r="I802" i="1"/>
  <c r="H806" i="3"/>
  <c r="J738" i="3"/>
  <c r="I731" i="1"/>
  <c r="H735" i="3"/>
  <c r="I724" i="1"/>
  <c r="H728" i="3"/>
  <c r="J725" i="3"/>
  <c r="I715" i="1"/>
  <c r="H719" i="3"/>
  <c r="I704" i="1"/>
  <c r="H708" i="3"/>
  <c r="I696" i="1"/>
  <c r="H700" i="3"/>
  <c r="K16" i="1"/>
  <c r="T16" i="1" s="1"/>
  <c r="K20" i="3"/>
  <c r="K827" i="1"/>
  <c r="T827" i="1" s="1"/>
  <c r="K831" i="3"/>
  <c r="K810" i="3"/>
  <c r="K732" i="1"/>
  <c r="K736" i="3"/>
  <c r="K705" i="1"/>
  <c r="K709" i="3"/>
  <c r="K580" i="1"/>
  <c r="T580" i="1" s="1"/>
  <c r="K584" i="3"/>
  <c r="K570" i="1"/>
  <c r="T570" i="1" s="1"/>
  <c r="K574" i="3"/>
  <c r="K561" i="1"/>
  <c r="T561" i="1" s="1"/>
  <c r="K565" i="3"/>
  <c r="K523" i="1"/>
  <c r="T523" i="1" s="1"/>
  <c r="K527" i="3"/>
  <c r="K483" i="1"/>
  <c r="T483" i="1" s="1"/>
  <c r="K487" i="3"/>
  <c r="K475" i="1"/>
  <c r="T475" i="1" s="1"/>
  <c r="K479" i="3"/>
  <c r="K468" i="1"/>
  <c r="T468" i="1" s="1"/>
  <c r="K472" i="3"/>
  <c r="K444" i="1"/>
  <c r="T444" i="1" s="1"/>
  <c r="K448" i="3"/>
  <c r="K437" i="1"/>
  <c r="T437" i="1" s="1"/>
  <c r="K441" i="3"/>
  <c r="K429" i="1"/>
  <c r="T429" i="1" s="1"/>
  <c r="K433" i="3"/>
  <c r="K218" i="1"/>
  <c r="K222" i="3"/>
  <c r="K155" i="1"/>
  <c r="T155" i="1" s="1"/>
  <c r="K159" i="3"/>
  <c r="T149" i="1"/>
  <c r="K153" i="3"/>
  <c r="I584" i="1"/>
  <c r="H588" i="3"/>
  <c r="I574" i="1"/>
  <c r="H578" i="3"/>
  <c r="J605" i="1"/>
  <c r="I609" i="3"/>
  <c r="J588" i="3"/>
  <c r="J578" i="3"/>
  <c r="J564" i="1"/>
  <c r="I568" i="3"/>
  <c r="J419" i="1"/>
  <c r="I423" i="3"/>
  <c r="I395" i="1"/>
  <c r="H399" i="3"/>
  <c r="J392" i="1"/>
  <c r="I396" i="3"/>
  <c r="J389" i="1"/>
  <c r="I393" i="3"/>
  <c r="J384" i="1"/>
  <c r="I388" i="3"/>
  <c r="I372" i="1"/>
  <c r="H376" i="3"/>
  <c r="J252" i="1"/>
  <c r="I256" i="3"/>
  <c r="H805" i="1"/>
  <c r="G808" i="3" s="1"/>
  <c r="G809" i="3"/>
  <c r="H802" i="1"/>
  <c r="G805" i="3" s="1"/>
  <c r="G806" i="3"/>
  <c r="H731" i="1"/>
  <c r="G734" i="3" s="1"/>
  <c r="G735" i="3"/>
  <c r="H724" i="1"/>
  <c r="G727" i="3" s="1"/>
  <c r="G728" i="3"/>
  <c r="H721" i="1"/>
  <c r="G724" i="3" s="1"/>
  <c r="G725" i="3"/>
  <c r="H715" i="1"/>
  <c r="G718" i="3" s="1"/>
  <c r="G719" i="3"/>
  <c r="H704" i="1"/>
  <c r="G707" i="3" s="1"/>
  <c r="G708" i="3"/>
  <c r="H696" i="1"/>
  <c r="G699" i="3" s="1"/>
  <c r="G700" i="3"/>
  <c r="K803" i="1"/>
  <c r="K807" i="3"/>
  <c r="K662" i="1"/>
  <c r="T662" i="1" s="1"/>
  <c r="K666" i="3"/>
  <c r="K578" i="1"/>
  <c r="T578" i="1" s="1"/>
  <c r="K582" i="3"/>
  <c r="K568" i="1"/>
  <c r="T568" i="1" s="1"/>
  <c r="K572" i="3"/>
  <c r="K481" i="1"/>
  <c r="T481" i="1" s="1"/>
  <c r="K485" i="3"/>
  <c r="K473" i="1"/>
  <c r="T473" i="1" s="1"/>
  <c r="K477" i="3"/>
  <c r="K466" i="1"/>
  <c r="T466" i="1" s="1"/>
  <c r="K470" i="3"/>
  <c r="K435" i="1"/>
  <c r="T435" i="1" s="1"/>
  <c r="K439" i="3"/>
  <c r="K427" i="1"/>
  <c r="T427" i="1" s="1"/>
  <c r="K431" i="3"/>
  <c r="K409" i="1"/>
  <c r="T409" i="1" s="1"/>
  <c r="K413" i="3"/>
  <c r="K393" i="1"/>
  <c r="K392" i="1" s="1"/>
  <c r="K397" i="3"/>
  <c r="K382" i="1"/>
  <c r="T382" i="1" s="1"/>
  <c r="K386" i="3"/>
  <c r="T301" i="1"/>
  <c r="K305" i="3"/>
  <c r="T271" i="1"/>
  <c r="K275" i="3"/>
  <c r="K245" i="1"/>
  <c r="T245" i="1" s="1"/>
  <c r="K249" i="3"/>
  <c r="K164" i="1"/>
  <c r="T164" i="1" s="1"/>
  <c r="K168" i="3"/>
  <c r="J423" i="3"/>
  <c r="J399" i="3"/>
  <c r="I392" i="1"/>
  <c r="H396" i="3"/>
  <c r="I389" i="1"/>
  <c r="H393" i="3"/>
  <c r="I384" i="1"/>
  <c r="H388" i="3"/>
  <c r="I252" i="1"/>
  <c r="H256" i="3"/>
  <c r="K837" i="3"/>
  <c r="J837" i="3"/>
  <c r="K832" i="3"/>
  <c r="J832" i="3"/>
  <c r="J809" i="3"/>
  <c r="J806" i="3"/>
  <c r="K797" i="3"/>
  <c r="J797" i="3"/>
  <c r="J735" i="3"/>
  <c r="J728" i="3"/>
  <c r="I721" i="1"/>
  <c r="H725" i="3"/>
  <c r="J719" i="3"/>
  <c r="K712" i="3"/>
  <c r="J712" i="3"/>
  <c r="K710" i="3"/>
  <c r="J710" i="3"/>
  <c r="J708" i="3"/>
  <c r="J700" i="3"/>
  <c r="K817" i="3"/>
  <c r="K800" i="1"/>
  <c r="K804" i="3"/>
  <c r="K744" i="1"/>
  <c r="T744" i="1" s="1"/>
  <c r="K748" i="3"/>
  <c r="T737" i="1"/>
  <c r="K741" i="3"/>
  <c r="K722" i="1"/>
  <c r="K726" i="3"/>
  <c r="K585" i="1"/>
  <c r="K589" i="3"/>
  <c r="K565" i="1"/>
  <c r="T565" i="1" s="1"/>
  <c r="K569" i="3"/>
  <c r="K528" i="1"/>
  <c r="T528" i="1" s="1"/>
  <c r="K532" i="3"/>
  <c r="K487" i="1"/>
  <c r="T487" i="1" s="1"/>
  <c r="K491" i="3"/>
  <c r="K479" i="1"/>
  <c r="T479" i="1" s="1"/>
  <c r="K483" i="3"/>
  <c r="K406" i="1"/>
  <c r="T406" i="1" s="1"/>
  <c r="K410" i="3"/>
  <c r="K390" i="1"/>
  <c r="K389" i="1" s="1"/>
  <c r="K394" i="3"/>
  <c r="T380" i="1"/>
  <c r="K384" i="3"/>
  <c r="T299" i="1"/>
  <c r="K303" i="3"/>
  <c r="K259" i="1"/>
  <c r="T259" i="1" s="1"/>
  <c r="K263" i="3"/>
  <c r="K250" i="1"/>
  <c r="T250" i="1" s="1"/>
  <c r="K254" i="3"/>
  <c r="K187" i="1"/>
  <c r="T187" i="1" s="1"/>
  <c r="K191" i="3"/>
  <c r="K170" i="1"/>
  <c r="K174" i="3"/>
  <c r="K14" i="1"/>
  <c r="I734" i="1"/>
  <c r="T44" i="1"/>
  <c r="K385" i="1"/>
  <c r="K384" i="1" s="1"/>
  <c r="T320" i="1"/>
  <c r="K247" i="1"/>
  <c r="T247" i="1" s="1"/>
  <c r="K166" i="1"/>
  <c r="T166" i="1" s="1"/>
  <c r="H408" i="1"/>
  <c r="G411" i="3" s="1"/>
  <c r="H403" i="1"/>
  <c r="G406" i="3" s="1"/>
  <c r="K470" i="1"/>
  <c r="T470" i="1" s="1"/>
  <c r="H567" i="1"/>
  <c r="G570" i="3" s="1"/>
  <c r="I426" i="1"/>
  <c r="H208" i="1"/>
  <c r="G211" i="3" s="1"/>
  <c r="K739" i="1"/>
  <c r="K674" i="1"/>
  <c r="T674" i="1" s="1"/>
  <c r="K651" i="1"/>
  <c r="T651" i="1" s="1"/>
  <c r="H673" i="1"/>
  <c r="G676" i="3" s="1"/>
  <c r="K20" i="1"/>
  <c r="T20" i="1" s="1"/>
  <c r="K824" i="1"/>
  <c r="T824" i="1" s="1"/>
  <c r="K606" i="1"/>
  <c r="J182" i="1"/>
  <c r="T760" i="1"/>
  <c r="H577" i="1"/>
  <c r="I498" i="1"/>
  <c r="I403" i="1"/>
  <c r="K373" i="1"/>
  <c r="K372" i="1" s="1"/>
  <c r="H377" i="1"/>
  <c r="G380" i="3" s="1"/>
  <c r="I330" i="1"/>
  <c r="I208" i="1"/>
  <c r="J621" i="1"/>
  <c r="J527" i="1"/>
  <c r="J498" i="1"/>
  <c r="J358" i="1"/>
  <c r="I182" i="1"/>
  <c r="H169" i="1"/>
  <c r="G172" i="3" s="1"/>
  <c r="J169" i="1"/>
  <c r="H734" i="1"/>
  <c r="G737" i="3" s="1"/>
  <c r="J734" i="1"/>
  <c r="J673" i="1"/>
  <c r="K557" i="1"/>
  <c r="T557" i="1" s="1"/>
  <c r="K440" i="1"/>
  <c r="T440" i="1" s="1"/>
  <c r="K242" i="1"/>
  <c r="T214" i="1"/>
  <c r="T151" i="1"/>
  <c r="H621" i="1"/>
  <c r="G624" i="3" s="1"/>
  <c r="K640" i="1"/>
  <c r="T640" i="1" s="1"/>
  <c r="J567" i="1"/>
  <c r="I527" i="1"/>
  <c r="I522" i="1"/>
  <c r="H426" i="1"/>
  <c r="G429" i="3" s="1"/>
  <c r="J426" i="1"/>
  <c r="I377" i="1"/>
  <c r="I358" i="1"/>
  <c r="I256" i="1"/>
  <c r="I221" i="1"/>
  <c r="H182" i="1"/>
  <c r="G185" i="3" s="1"/>
  <c r="I13" i="1"/>
  <c r="I743" i="1"/>
  <c r="I673" i="1"/>
  <c r="K716" i="1"/>
  <c r="K629" i="1"/>
  <c r="T629" i="1" s="1"/>
  <c r="K543" i="1"/>
  <c r="T543" i="1" s="1"/>
  <c r="K516" i="1"/>
  <c r="T516" i="1" s="1"/>
  <c r="K446" i="1"/>
  <c r="T446" i="1" s="1"/>
  <c r="K411" i="1"/>
  <c r="K396" i="1"/>
  <c r="T286" i="1"/>
  <c r="T282" i="1"/>
  <c r="T273" i="1"/>
  <c r="T265" i="1"/>
  <c r="K253" i="1"/>
  <c r="K252" i="1" s="1"/>
  <c r="K238" i="1"/>
  <c r="T238" i="1" s="1"/>
  <c r="T129" i="1"/>
  <c r="H434" i="1"/>
  <c r="G437" i="3" s="1"/>
  <c r="J330" i="1"/>
  <c r="I169" i="1"/>
  <c r="H527" i="1"/>
  <c r="G530" i="3" s="1"/>
  <c r="H522" i="1"/>
  <c r="G525" i="3" s="1"/>
  <c r="H498" i="1"/>
  <c r="G501" i="3" s="1"/>
  <c r="J408" i="1"/>
  <c r="J403" i="1"/>
  <c r="J377" i="1"/>
  <c r="J256" i="1"/>
  <c r="H256" i="1"/>
  <c r="G259" i="3" s="1"/>
  <c r="J13" i="1"/>
  <c r="H13" i="1"/>
  <c r="H743" i="1"/>
  <c r="G746" i="3" s="1"/>
  <c r="J743" i="1"/>
  <c r="K785" i="1"/>
  <c r="T785" i="1" s="1"/>
  <c r="K755" i="1"/>
  <c r="T755" i="1" s="1"/>
  <c r="K746" i="1"/>
  <c r="T746" i="1" s="1"/>
  <c r="K725" i="1"/>
  <c r="K633" i="1"/>
  <c r="T633" i="1" s="1"/>
  <c r="I408" i="1"/>
  <c r="J208" i="1"/>
  <c r="I567" i="1"/>
  <c r="J434" i="1"/>
  <c r="I434" i="1"/>
  <c r="H358" i="1"/>
  <c r="G361" i="3" s="1"/>
  <c r="H330" i="1"/>
  <c r="G333" i="3" s="1"/>
  <c r="H241" i="1"/>
  <c r="G244" i="3" s="1"/>
  <c r="T303" i="1"/>
  <c r="I621" i="1"/>
  <c r="K697" i="1"/>
  <c r="T622" i="1"/>
  <c r="K535" i="1"/>
  <c r="T535" i="1" s="1"/>
  <c r="K530" i="1"/>
  <c r="T530" i="1" s="1"/>
  <c r="K489" i="1"/>
  <c r="T489" i="1" s="1"/>
  <c r="K461" i="1"/>
  <c r="T461" i="1" s="1"/>
  <c r="K420" i="1"/>
  <c r="K261" i="1"/>
  <c r="T261" i="1" s="1"/>
  <c r="T189" i="1"/>
  <c r="K183" i="1"/>
  <c r="K177" i="1"/>
  <c r="T177" i="1" s="1"/>
  <c r="K172" i="1"/>
  <c r="T172" i="1" s="1"/>
  <c r="T139" i="1"/>
  <c r="J241" i="1"/>
  <c r="K677" i="1"/>
  <c r="T677" i="1" s="1"/>
  <c r="K670" i="1"/>
  <c r="T670" i="1" s="1"/>
  <c r="K659" i="1"/>
  <c r="T659" i="1" s="1"/>
  <c r="K654" i="1"/>
  <c r="T654" i="1" s="1"/>
  <c r="K553" i="1"/>
  <c r="T553" i="1" s="1"/>
  <c r="T548" i="1"/>
  <c r="K501" i="1"/>
  <c r="T501" i="1" s="1"/>
  <c r="K493" i="1"/>
  <c r="T493" i="1" s="1"/>
  <c r="K323" i="1"/>
  <c r="T323" i="1" s="1"/>
  <c r="T224" i="1"/>
  <c r="T108" i="1"/>
  <c r="T97" i="1"/>
  <c r="I241" i="1"/>
  <c r="H221" i="1"/>
  <c r="G224" i="3" s="1"/>
  <c r="J221" i="1"/>
  <c r="K816" i="1"/>
  <c r="T664" i="1"/>
  <c r="K509" i="1"/>
  <c r="T509" i="1" s="1"/>
  <c r="T209" i="1"/>
  <c r="K157" i="1"/>
  <c r="T157" i="1" s="1"/>
  <c r="I577" i="1"/>
  <c r="J577" i="1"/>
  <c r="T183" i="1" l="1"/>
  <c r="K182" i="1"/>
  <c r="T182" i="1" s="1"/>
  <c r="T170" i="1"/>
  <c r="K169" i="1"/>
  <c r="T169" i="1" s="1"/>
  <c r="K388" i="1"/>
  <c r="T218" i="1"/>
  <c r="K208" i="1"/>
  <c r="T208" i="1" s="1"/>
  <c r="T242" i="1"/>
  <c r="K241" i="1"/>
  <c r="T739" i="1"/>
  <c r="K734" i="1"/>
  <c r="T734" i="1" s="1"/>
  <c r="T222" i="1"/>
  <c r="K221" i="1"/>
  <c r="T378" i="1"/>
  <c r="K377" i="1"/>
  <c r="T377" i="1" s="1"/>
  <c r="K13" i="1"/>
  <c r="T13" i="1" s="1"/>
  <c r="T257" i="1"/>
  <c r="K256" i="1"/>
  <c r="T256" i="1" s="1"/>
  <c r="T585" i="1"/>
  <c r="T732" i="1"/>
  <c r="K809" i="3"/>
  <c r="T806" i="1"/>
  <c r="T816" i="1"/>
  <c r="T705" i="1"/>
  <c r="T800" i="1"/>
  <c r="T14" i="1"/>
  <c r="T722" i="1"/>
  <c r="T803" i="1"/>
  <c r="T697" i="1"/>
  <c r="T725" i="1"/>
  <c r="T716" i="1"/>
  <c r="T606" i="1"/>
  <c r="T420" i="1"/>
  <c r="T411" i="1"/>
  <c r="T396" i="1"/>
  <c r="T393" i="1"/>
  <c r="T390" i="1"/>
  <c r="T385" i="1"/>
  <c r="T373" i="1"/>
  <c r="T253" i="1"/>
  <c r="H259" i="3"/>
  <c r="R256" i="1"/>
  <c r="Q256" i="1"/>
  <c r="J172" i="3"/>
  <c r="K304" i="3"/>
  <c r="H727" i="3"/>
  <c r="R724" i="1"/>
  <c r="Q724" i="1"/>
  <c r="K212" i="3"/>
  <c r="K492" i="3"/>
  <c r="K443" i="3"/>
  <c r="K262" i="3"/>
  <c r="K533" i="3"/>
  <c r="H530" i="3"/>
  <c r="R527" i="1"/>
  <c r="Q527" i="1"/>
  <c r="K484" i="3"/>
  <c r="K221" i="3"/>
  <c r="J387" i="3"/>
  <c r="I734" i="3"/>
  <c r="P731" i="1"/>
  <c r="O731" i="1"/>
  <c r="K667" i="3"/>
  <c r="S664" i="1"/>
  <c r="K227" i="3"/>
  <c r="K662" i="3"/>
  <c r="K180" i="3"/>
  <c r="K538" i="3"/>
  <c r="I211" i="3"/>
  <c r="P208" i="1"/>
  <c r="O208" i="1"/>
  <c r="I411" i="3"/>
  <c r="P408" i="1"/>
  <c r="O408" i="1"/>
  <c r="K241" i="3"/>
  <c r="K449" i="3"/>
  <c r="H380" i="3"/>
  <c r="R377" i="1"/>
  <c r="Q377" i="1"/>
  <c r="I570" i="3"/>
  <c r="P567" i="1"/>
  <c r="O567" i="1"/>
  <c r="I676" i="3"/>
  <c r="P673" i="1"/>
  <c r="O673" i="1"/>
  <c r="I501" i="3"/>
  <c r="P498" i="1"/>
  <c r="O498" i="1"/>
  <c r="J676" i="3"/>
  <c r="K23" i="3"/>
  <c r="J411" i="3"/>
  <c r="K250" i="3"/>
  <c r="K173" i="3"/>
  <c r="K302" i="3"/>
  <c r="K482" i="3"/>
  <c r="L436" i="3"/>
  <c r="O433" i="1"/>
  <c r="S433" i="1"/>
  <c r="Q433" i="1"/>
  <c r="J802" i="3"/>
  <c r="L566" i="3"/>
  <c r="O563" i="1"/>
  <c r="S563" i="1"/>
  <c r="Q563" i="1"/>
  <c r="J746" i="3"/>
  <c r="H185" i="3"/>
  <c r="R182" i="1"/>
  <c r="Q182" i="1"/>
  <c r="K568" i="3"/>
  <c r="L428" i="3"/>
  <c r="S425" i="1"/>
  <c r="Q425" i="1"/>
  <c r="O425" i="1"/>
  <c r="H802" i="3"/>
  <c r="R799" i="1"/>
  <c r="Q799" i="1"/>
  <c r="K657" i="3"/>
  <c r="I406" i="3"/>
  <c r="P403" i="1"/>
  <c r="O403" i="1"/>
  <c r="H361" i="3"/>
  <c r="R358" i="1"/>
  <c r="Q358" i="1"/>
  <c r="K827" i="3"/>
  <c r="J727" i="3"/>
  <c r="K430" i="3"/>
  <c r="I567" i="3"/>
  <c r="P564" i="1"/>
  <c r="H699" i="3"/>
  <c r="R696" i="1"/>
  <c r="Q696" i="1"/>
  <c r="K326" i="3"/>
  <c r="K673" i="3"/>
  <c r="K186" i="3"/>
  <c r="K625" i="3"/>
  <c r="H411" i="3"/>
  <c r="R408" i="1"/>
  <c r="Q408" i="1"/>
  <c r="K519" i="3"/>
  <c r="R13" i="1"/>
  <c r="Q13" i="1"/>
  <c r="J406" i="3"/>
  <c r="K643" i="3"/>
  <c r="I737" i="3"/>
  <c r="P734" i="1"/>
  <c r="O734" i="1"/>
  <c r="I530" i="3"/>
  <c r="P527" i="1"/>
  <c r="O527" i="1"/>
  <c r="H406" i="3"/>
  <c r="R403" i="1"/>
  <c r="Q403" i="1"/>
  <c r="H429" i="3"/>
  <c r="R426" i="1"/>
  <c r="Q426" i="1"/>
  <c r="K323" i="3"/>
  <c r="H392" i="3"/>
  <c r="R389" i="1"/>
  <c r="Q389" i="1"/>
  <c r="K167" i="3"/>
  <c r="K385" i="3"/>
  <c r="K438" i="3"/>
  <c r="K571" i="3"/>
  <c r="I255" i="3"/>
  <c r="P252" i="1"/>
  <c r="O252" i="1"/>
  <c r="I395" i="3"/>
  <c r="P392" i="1"/>
  <c r="O392" i="1"/>
  <c r="H587" i="3"/>
  <c r="R584" i="1"/>
  <c r="Q584" i="1"/>
  <c r="K432" i="3"/>
  <c r="K478" i="3"/>
  <c r="K573" i="3"/>
  <c r="H707" i="3"/>
  <c r="R704" i="1"/>
  <c r="Q704" i="1"/>
  <c r="H734" i="3"/>
  <c r="R731" i="1"/>
  <c r="Q731" i="1"/>
  <c r="J392" i="3"/>
  <c r="K381" i="3"/>
  <c r="K488" i="3"/>
  <c r="K795" i="3"/>
  <c r="I718" i="3"/>
  <c r="P715" i="1"/>
  <c r="O715" i="1"/>
  <c r="I805" i="3"/>
  <c r="P802" i="1"/>
  <c r="O802" i="1"/>
  <c r="K142" i="3"/>
  <c r="K788" i="3"/>
  <c r="J530" i="3"/>
  <c r="K742" i="3"/>
  <c r="K409" i="3"/>
  <c r="O519" i="1"/>
  <c r="S519" i="1"/>
  <c r="Q519" i="1"/>
  <c r="K175" i="3"/>
  <c r="I361" i="3"/>
  <c r="P358" i="1"/>
  <c r="O358" i="1"/>
  <c r="J422" i="3"/>
  <c r="I392" i="3"/>
  <c r="P389" i="1"/>
  <c r="O389" i="1"/>
  <c r="H577" i="3"/>
  <c r="R574" i="1"/>
  <c r="K564" i="3"/>
  <c r="H808" i="3"/>
  <c r="R805" i="1"/>
  <c r="Q805" i="1"/>
  <c r="K260" i="3"/>
  <c r="K585" i="3"/>
  <c r="I707" i="3"/>
  <c r="P704" i="1"/>
  <c r="O704" i="1"/>
  <c r="P577" i="1"/>
  <c r="O577" i="1"/>
  <c r="K680" i="3"/>
  <c r="J437" i="3"/>
  <c r="K636" i="3"/>
  <c r="P13" i="1"/>
  <c r="O13" i="1"/>
  <c r="K268" i="3"/>
  <c r="K546" i="3"/>
  <c r="I429" i="3"/>
  <c r="P426" i="1"/>
  <c r="O426" i="1"/>
  <c r="K28" i="3"/>
  <c r="S25" i="1"/>
  <c r="H501" i="3"/>
  <c r="R498" i="1"/>
  <c r="Q498" i="1"/>
  <c r="I525" i="3"/>
  <c r="P522" i="1"/>
  <c r="O522" i="1"/>
  <c r="J525" i="3"/>
  <c r="K190" i="3"/>
  <c r="K383" i="3"/>
  <c r="K490" i="3"/>
  <c r="S181" i="1"/>
  <c r="Q181" i="1"/>
  <c r="O181" i="1"/>
  <c r="L379" i="3"/>
  <c r="O376" i="1"/>
  <c r="S376" i="1"/>
  <c r="Q376" i="1"/>
  <c r="R815" i="1"/>
  <c r="Q815" i="1"/>
  <c r="I802" i="3"/>
  <c r="P799" i="1"/>
  <c r="O799" i="1"/>
  <c r="H570" i="3"/>
  <c r="R567" i="1"/>
  <c r="Q567" i="1"/>
  <c r="S620" i="1"/>
  <c r="Q620" i="1"/>
  <c r="O620" i="1"/>
  <c r="I224" i="3"/>
  <c r="P221" i="1"/>
  <c r="O221" i="1"/>
  <c r="K496" i="3"/>
  <c r="K192" i="3"/>
  <c r="K504" i="3"/>
  <c r="I244" i="3"/>
  <c r="P241" i="1"/>
  <c r="O241" i="1"/>
  <c r="K264" i="3"/>
  <c r="J624" i="3"/>
  <c r="H437" i="3"/>
  <c r="R434" i="1"/>
  <c r="Q434" i="1"/>
  <c r="J211" i="3"/>
  <c r="K276" i="3"/>
  <c r="K632" i="3"/>
  <c r="J224" i="3"/>
  <c r="K154" i="3"/>
  <c r="I172" i="3"/>
  <c r="P169" i="1"/>
  <c r="O169" i="1"/>
  <c r="I624" i="3"/>
  <c r="P621" i="1"/>
  <c r="O621" i="1"/>
  <c r="J570" i="3"/>
  <c r="K47" i="3"/>
  <c r="J699" i="3"/>
  <c r="J718" i="3"/>
  <c r="H395" i="3"/>
  <c r="R392" i="1"/>
  <c r="Q392" i="1"/>
  <c r="K248" i="3"/>
  <c r="K469" i="3"/>
  <c r="K581" i="3"/>
  <c r="H375" i="3"/>
  <c r="R372" i="1"/>
  <c r="Q372" i="1"/>
  <c r="H398" i="3"/>
  <c r="R395" i="1"/>
  <c r="Q395" i="1"/>
  <c r="K152" i="3"/>
  <c r="K440" i="3"/>
  <c r="K486" i="3"/>
  <c r="K583" i="3"/>
  <c r="K830" i="3"/>
  <c r="H718" i="3"/>
  <c r="R715" i="1"/>
  <c r="Q715" i="1"/>
  <c r="K738" i="3"/>
  <c r="J255" i="3"/>
  <c r="J395" i="3"/>
  <c r="J375" i="3"/>
  <c r="K407" i="3"/>
  <c r="K502" i="3"/>
  <c r="K21" i="3"/>
  <c r="I724" i="3"/>
  <c r="P721" i="1"/>
  <c r="O721" i="1"/>
  <c r="I808" i="3"/>
  <c r="P805" i="1"/>
  <c r="O805" i="1"/>
  <c r="R605" i="1"/>
  <c r="Q605" i="1"/>
  <c r="I577" i="3"/>
  <c r="P574" i="1"/>
  <c r="L523" i="3"/>
  <c r="Q520" i="1"/>
  <c r="O520" i="1"/>
  <c r="S520" i="1"/>
  <c r="K512" i="3"/>
  <c r="P743" i="1"/>
  <c r="O743" i="1"/>
  <c r="K480" i="3"/>
  <c r="R577" i="1"/>
  <c r="Q577" i="1"/>
  <c r="H244" i="3"/>
  <c r="R241" i="1"/>
  <c r="Q241" i="1"/>
  <c r="K551" i="3"/>
  <c r="J361" i="3"/>
  <c r="H624" i="3"/>
  <c r="R621" i="1"/>
  <c r="Q621" i="1"/>
  <c r="J429" i="3"/>
  <c r="K749" i="3"/>
  <c r="H172" i="3"/>
  <c r="R169" i="1"/>
  <c r="Q169" i="1"/>
  <c r="K285" i="3"/>
  <c r="H224" i="3"/>
  <c r="R221" i="1"/>
  <c r="Q221" i="1"/>
  <c r="J501" i="3"/>
  <c r="K217" i="3"/>
  <c r="H211" i="3"/>
  <c r="R208" i="1"/>
  <c r="Q208" i="1"/>
  <c r="K763" i="3"/>
  <c r="K654" i="3"/>
  <c r="K473" i="3"/>
  <c r="J737" i="3"/>
  <c r="K253" i="3"/>
  <c r="K531" i="3"/>
  <c r="K740" i="3"/>
  <c r="S418" i="1"/>
  <c r="Q418" i="1"/>
  <c r="O418" i="1"/>
  <c r="L427" i="3"/>
  <c r="Q424" i="1"/>
  <c r="O424" i="1"/>
  <c r="S424" i="1"/>
  <c r="S573" i="1"/>
  <c r="Q573" i="1"/>
  <c r="O573" i="1"/>
  <c r="L524" i="3"/>
  <c r="S521" i="1"/>
  <c r="Q521" i="1"/>
  <c r="O521" i="1"/>
  <c r="P815" i="1"/>
  <c r="O815" i="1"/>
  <c r="K805" i="1"/>
  <c r="S806" i="1"/>
  <c r="K100" i="3"/>
  <c r="I380" i="3"/>
  <c r="P377" i="1"/>
  <c r="O377" i="1"/>
  <c r="K747" i="3"/>
  <c r="K111" i="3"/>
  <c r="J380" i="3"/>
  <c r="K132" i="3"/>
  <c r="H746" i="3"/>
  <c r="R743" i="1"/>
  <c r="Q743" i="1"/>
  <c r="K560" i="3"/>
  <c r="K169" i="3"/>
  <c r="H387" i="3"/>
  <c r="R384" i="1"/>
  <c r="Q384" i="1"/>
  <c r="K471" i="3"/>
  <c r="H422" i="3"/>
  <c r="R419" i="1"/>
  <c r="Q419" i="1"/>
  <c r="K160" i="3"/>
  <c r="J244" i="3"/>
  <c r="K556" i="3"/>
  <c r="K50" i="3"/>
  <c r="S47" i="1"/>
  <c r="K464" i="3"/>
  <c r="K306" i="3"/>
  <c r="I437" i="3"/>
  <c r="P434" i="1"/>
  <c r="O434" i="1"/>
  <c r="K758" i="3"/>
  <c r="I259" i="3"/>
  <c r="P256" i="1"/>
  <c r="O256" i="1"/>
  <c r="I333" i="3"/>
  <c r="P330" i="1"/>
  <c r="O330" i="1"/>
  <c r="K289" i="3"/>
  <c r="H676" i="3"/>
  <c r="R673" i="1"/>
  <c r="Q673" i="1"/>
  <c r="J259" i="3"/>
  <c r="H525" i="3"/>
  <c r="R522" i="1"/>
  <c r="Q522" i="1"/>
  <c r="K245" i="3"/>
  <c r="J185" i="3"/>
  <c r="H333" i="3"/>
  <c r="R330" i="1"/>
  <c r="Q330" i="1"/>
  <c r="I185" i="3"/>
  <c r="P182" i="1"/>
  <c r="O182" i="1"/>
  <c r="K677" i="3"/>
  <c r="H737" i="3"/>
  <c r="R734" i="1"/>
  <c r="Q734" i="1"/>
  <c r="J707" i="3"/>
  <c r="H724" i="3"/>
  <c r="R721" i="1"/>
  <c r="Q721" i="1"/>
  <c r="J805" i="3"/>
  <c r="H255" i="3"/>
  <c r="R252" i="1"/>
  <c r="Q252" i="1"/>
  <c r="J398" i="3"/>
  <c r="K274" i="3"/>
  <c r="K412" i="3"/>
  <c r="K476" i="3"/>
  <c r="K665" i="3"/>
  <c r="I387" i="3"/>
  <c r="P384" i="1"/>
  <c r="O384" i="1"/>
  <c r="I422" i="3"/>
  <c r="P419" i="1"/>
  <c r="O419" i="1"/>
  <c r="P605" i="1"/>
  <c r="O605" i="1"/>
  <c r="K158" i="3"/>
  <c r="K447" i="3"/>
  <c r="K526" i="3"/>
  <c r="K19" i="3"/>
  <c r="H805" i="3"/>
  <c r="R802" i="1"/>
  <c r="Q802" i="1"/>
  <c r="I375" i="3"/>
  <c r="P372" i="1"/>
  <c r="O372" i="1"/>
  <c r="I398" i="3"/>
  <c r="P395" i="1"/>
  <c r="O395" i="1"/>
  <c r="K225" i="3"/>
  <c r="K434" i="3"/>
  <c r="K528" i="3"/>
  <c r="I699" i="3"/>
  <c r="P696" i="1"/>
  <c r="O696" i="1"/>
  <c r="I727" i="3"/>
  <c r="P724" i="1"/>
  <c r="O724" i="1"/>
  <c r="H567" i="3"/>
  <c r="I587" i="3"/>
  <c r="P584" i="1"/>
  <c r="O584" i="1"/>
  <c r="L619" i="1"/>
  <c r="L623" i="3"/>
  <c r="H818" i="3"/>
  <c r="I813" i="1"/>
  <c r="L522" i="3"/>
  <c r="K588" i="3"/>
  <c r="K584" i="1"/>
  <c r="T584" i="1" s="1"/>
  <c r="K578" i="3"/>
  <c r="L575" i="1"/>
  <c r="L576" i="3"/>
  <c r="J818" i="3"/>
  <c r="I818" i="3"/>
  <c r="J813" i="1"/>
  <c r="G818" i="3"/>
  <c r="H813" i="1"/>
  <c r="G816" i="3" s="1"/>
  <c r="K819" i="3"/>
  <c r="K803" i="3"/>
  <c r="T799" i="1"/>
  <c r="K735" i="3"/>
  <c r="K731" i="1"/>
  <c r="T731" i="1" s="1"/>
  <c r="K725" i="3"/>
  <c r="T721" i="1"/>
  <c r="L421" i="3"/>
  <c r="L402" i="1"/>
  <c r="L12" i="1"/>
  <c r="L184" i="3"/>
  <c r="T567" i="1"/>
  <c r="J388" i="1"/>
  <c r="J797" i="1"/>
  <c r="H388" i="1"/>
  <c r="G391" i="3" s="1"/>
  <c r="H797" i="1"/>
  <c r="G800" i="3" s="1"/>
  <c r="T577" i="1"/>
  <c r="T403" i="1"/>
  <c r="T426" i="1"/>
  <c r="J572" i="1"/>
  <c r="I580" i="3"/>
  <c r="G16" i="3"/>
  <c r="T715" i="1"/>
  <c r="K719" i="3"/>
  <c r="K609" i="3"/>
  <c r="J580" i="3"/>
  <c r="T696" i="1"/>
  <c r="K700" i="3"/>
  <c r="I388" i="1"/>
  <c r="I16" i="3"/>
  <c r="T252" i="1"/>
  <c r="K256" i="3"/>
  <c r="J16" i="3"/>
  <c r="I797" i="1"/>
  <c r="T372" i="1"/>
  <c r="K376" i="3"/>
  <c r="H572" i="1"/>
  <c r="G575" i="3" s="1"/>
  <c r="G580" i="3"/>
  <c r="T384" i="1"/>
  <c r="K388" i="3"/>
  <c r="T389" i="1"/>
  <c r="K393" i="3"/>
  <c r="J808" i="3"/>
  <c r="T392" i="1"/>
  <c r="K396" i="3"/>
  <c r="K806" i="3"/>
  <c r="J587" i="3"/>
  <c r="J567" i="3"/>
  <c r="H604" i="1"/>
  <c r="G607" i="3" s="1"/>
  <c r="G608" i="3"/>
  <c r="I604" i="1"/>
  <c r="H608" i="3"/>
  <c r="H16" i="3"/>
  <c r="I572" i="1"/>
  <c r="H580" i="3"/>
  <c r="T724" i="1"/>
  <c r="K728" i="3"/>
  <c r="J714" i="1"/>
  <c r="I746" i="3"/>
  <c r="K399" i="3"/>
  <c r="T419" i="1"/>
  <c r="K423" i="3"/>
  <c r="T408" i="1"/>
  <c r="K414" i="3"/>
  <c r="K17" i="3"/>
  <c r="J734" i="3"/>
  <c r="J577" i="3"/>
  <c r="J604" i="1"/>
  <c r="I608" i="3"/>
  <c r="T704" i="1"/>
  <c r="K708" i="3"/>
  <c r="J724" i="3"/>
  <c r="J608" i="3"/>
  <c r="I714" i="1"/>
  <c r="H619" i="1"/>
  <c r="G622" i="3" s="1"/>
  <c r="H714" i="1"/>
  <c r="G717" i="3" s="1"/>
  <c r="T241" i="1"/>
  <c r="H402" i="1"/>
  <c r="G405" i="3" s="1"/>
  <c r="T673" i="1"/>
  <c r="H497" i="1"/>
  <c r="G500" i="3" s="1"/>
  <c r="J329" i="1"/>
  <c r="T3" i="1" s="1"/>
  <c r="H12" i="1"/>
  <c r="T527" i="1"/>
  <c r="I619" i="1"/>
  <c r="I402" i="1"/>
  <c r="J497" i="1"/>
  <c r="J220" i="1"/>
  <c r="J12" i="1"/>
  <c r="I12" i="1"/>
  <c r="I220" i="1"/>
  <c r="I329" i="1"/>
  <c r="I497" i="1"/>
  <c r="J619" i="1"/>
  <c r="J402" i="1"/>
  <c r="T498" i="1"/>
  <c r="T221" i="1"/>
  <c r="H220" i="1"/>
  <c r="G223" i="3" s="1"/>
  <c r="H329" i="1"/>
  <c r="G332" i="3" s="1"/>
  <c r="T621" i="1"/>
  <c r="K220" i="1" l="1"/>
  <c r="T220" i="1" s="1"/>
  <c r="S13" i="1"/>
  <c r="S743" i="1"/>
  <c r="T743" i="1"/>
  <c r="S605" i="1"/>
  <c r="T605" i="1"/>
  <c r="S802" i="1"/>
  <c r="T802" i="1"/>
  <c r="S815" i="1"/>
  <c r="T815" i="1"/>
  <c r="S805" i="1"/>
  <c r="T805" i="1"/>
  <c r="S434" i="1"/>
  <c r="T434" i="1"/>
  <c r="S395" i="1"/>
  <c r="T395" i="1"/>
  <c r="P619" i="1"/>
  <c r="K808" i="3"/>
  <c r="P12" i="1"/>
  <c r="I391" i="3"/>
  <c r="P388" i="1"/>
  <c r="O388" i="1"/>
  <c r="K374" i="3"/>
  <c r="K259" i="3"/>
  <c r="S256" i="1"/>
  <c r="H622" i="3"/>
  <c r="R619" i="1"/>
  <c r="K676" i="3"/>
  <c r="S673" i="1"/>
  <c r="K387" i="3"/>
  <c r="S384" i="1"/>
  <c r="K255" i="3"/>
  <c r="S252" i="1"/>
  <c r="K406" i="3"/>
  <c r="S403" i="1"/>
  <c r="J391" i="3"/>
  <c r="K734" i="3"/>
  <c r="S731" i="1"/>
  <c r="I816" i="3"/>
  <c r="P813" i="1"/>
  <c r="O813" i="1"/>
  <c r="H717" i="3"/>
  <c r="R714" i="1"/>
  <c r="Q714" i="1"/>
  <c r="J575" i="3"/>
  <c r="J405" i="3"/>
  <c r="J607" i="3"/>
  <c r="H607" i="3"/>
  <c r="R604" i="1"/>
  <c r="Q604" i="1"/>
  <c r="K580" i="3"/>
  <c r="S577" i="1"/>
  <c r="K570" i="3"/>
  <c r="S567" i="1"/>
  <c r="H405" i="3"/>
  <c r="R402" i="1"/>
  <c r="K172" i="3"/>
  <c r="S169" i="1"/>
  <c r="I223" i="3"/>
  <c r="P220" i="1"/>
  <c r="O220" i="1"/>
  <c r="K530" i="3"/>
  <c r="S527" i="1"/>
  <c r="K244" i="3"/>
  <c r="S241" i="1"/>
  <c r="I717" i="3"/>
  <c r="P714" i="1"/>
  <c r="O714" i="1"/>
  <c r="K395" i="3"/>
  <c r="S392" i="1"/>
  <c r="H391" i="3"/>
  <c r="R388" i="1"/>
  <c r="Q388" i="1"/>
  <c r="J800" i="3"/>
  <c r="K802" i="3"/>
  <c r="S799" i="1"/>
  <c r="J816" i="3"/>
  <c r="H816" i="3"/>
  <c r="R813" i="1"/>
  <c r="Q813" i="1"/>
  <c r="K587" i="3"/>
  <c r="K718" i="3"/>
  <c r="S715" i="1"/>
  <c r="O12" i="1"/>
  <c r="Q12" i="1"/>
  <c r="I405" i="3"/>
  <c r="P402" i="1"/>
  <c r="K224" i="3"/>
  <c r="S221" i="1"/>
  <c r="H332" i="3"/>
  <c r="J223" i="3"/>
  <c r="I332" i="3"/>
  <c r="K707" i="3"/>
  <c r="S704" i="1"/>
  <c r="K411" i="3"/>
  <c r="S408" i="1"/>
  <c r="K727" i="3"/>
  <c r="S724" i="1"/>
  <c r="K375" i="3"/>
  <c r="S372" i="1"/>
  <c r="K699" i="3"/>
  <c r="S696" i="1"/>
  <c r="K737" i="3"/>
  <c r="S734" i="1"/>
  <c r="L405" i="3"/>
  <c r="Q402" i="1"/>
  <c r="O402" i="1"/>
  <c r="K429" i="3"/>
  <c r="S426" i="1"/>
  <c r="I500" i="3"/>
  <c r="K501" i="3"/>
  <c r="S498" i="1"/>
  <c r="K380" i="3"/>
  <c r="S377" i="1"/>
  <c r="L578" i="3"/>
  <c r="O575" i="1"/>
  <c r="Q575" i="1"/>
  <c r="Q619" i="1"/>
  <c r="O619" i="1"/>
  <c r="K185" i="3"/>
  <c r="S182" i="1"/>
  <c r="K624" i="3"/>
  <c r="S621" i="1"/>
  <c r="H500" i="3"/>
  <c r="H223" i="3"/>
  <c r="R220" i="1"/>
  <c r="Q220" i="1"/>
  <c r="J500" i="3"/>
  <c r="H800" i="3"/>
  <c r="R797" i="1"/>
  <c r="Q797" i="1"/>
  <c r="K211" i="3"/>
  <c r="S208" i="1"/>
  <c r="R12" i="1"/>
  <c r="J622" i="3"/>
  <c r="J717" i="3"/>
  <c r="I607" i="3"/>
  <c r="P604" i="1"/>
  <c r="O604" i="1"/>
  <c r="K422" i="3"/>
  <c r="S419" i="1"/>
  <c r="H575" i="3"/>
  <c r="K392" i="3"/>
  <c r="S389" i="1"/>
  <c r="I575" i="3"/>
  <c r="I800" i="3"/>
  <c r="P797" i="1"/>
  <c r="O797" i="1"/>
  <c r="K724" i="3"/>
  <c r="S721" i="1"/>
  <c r="K525" i="3"/>
  <c r="S522" i="1"/>
  <c r="K567" i="3"/>
  <c r="L564" i="1"/>
  <c r="L497" i="1" s="1"/>
  <c r="K818" i="3"/>
  <c r="K813" i="1"/>
  <c r="T813" i="1" s="1"/>
  <c r="K577" i="3"/>
  <c r="L574" i="1"/>
  <c r="L618" i="1"/>
  <c r="L622" i="3"/>
  <c r="L15" i="3"/>
  <c r="K572" i="1"/>
  <c r="K16" i="3"/>
  <c r="J15" i="3"/>
  <c r="K604" i="1"/>
  <c r="T604" i="1" s="1"/>
  <c r="K608" i="3"/>
  <c r="J618" i="1"/>
  <c r="I622" i="3"/>
  <c r="H15" i="3"/>
  <c r="K714" i="1"/>
  <c r="T714" i="1" s="1"/>
  <c r="K746" i="3"/>
  <c r="K805" i="3"/>
  <c r="K797" i="1"/>
  <c r="T797" i="1" s="1"/>
  <c r="I15" i="3"/>
  <c r="T388" i="1"/>
  <c r="K398" i="3"/>
  <c r="K402" i="1"/>
  <c r="K437" i="3"/>
  <c r="G15" i="3"/>
  <c r="I618" i="1"/>
  <c r="H618" i="1"/>
  <c r="G621" i="3" s="1"/>
  <c r="K619" i="1"/>
  <c r="T619" i="1" s="1"/>
  <c r="K497" i="1"/>
  <c r="J11" i="1"/>
  <c r="I11" i="1"/>
  <c r="K12" i="1"/>
  <c r="H11" i="1"/>
  <c r="K575" i="3" l="1"/>
  <c r="S12" i="1"/>
  <c r="T12" i="1"/>
  <c r="K500" i="3"/>
  <c r="K405" i="3"/>
  <c r="T402" i="1"/>
  <c r="S402" i="1"/>
  <c r="Q564" i="1"/>
  <c r="O564" i="1"/>
  <c r="S564" i="1"/>
  <c r="R564" i="1"/>
  <c r="K800" i="3"/>
  <c r="H14" i="3"/>
  <c r="K607" i="3"/>
  <c r="S604" i="1"/>
  <c r="H621" i="3"/>
  <c r="R618" i="1"/>
  <c r="S619" i="1"/>
  <c r="K816" i="3"/>
  <c r="S813" i="1"/>
  <c r="I14" i="3"/>
  <c r="K717" i="3"/>
  <c r="S714" i="1"/>
  <c r="K223" i="3"/>
  <c r="K391" i="3"/>
  <c r="I621" i="3"/>
  <c r="P618" i="1"/>
  <c r="L621" i="3"/>
  <c r="O618" i="1"/>
  <c r="Q618" i="1"/>
  <c r="J621" i="3"/>
  <c r="Q574" i="1"/>
  <c r="O574" i="1"/>
  <c r="S574" i="1"/>
  <c r="L577" i="3"/>
  <c r="L572" i="1"/>
  <c r="T572" i="1" s="1"/>
  <c r="L567" i="3"/>
  <c r="T497" i="1"/>
  <c r="K369" i="1"/>
  <c r="T369" i="1" s="1"/>
  <c r="K373" i="3"/>
  <c r="K15" i="3"/>
  <c r="K618" i="1"/>
  <c r="K622" i="3"/>
  <c r="G14" i="3"/>
  <c r="I10" i="1"/>
  <c r="H13" i="3" s="1"/>
  <c r="J10" i="1"/>
  <c r="I13" i="3" s="1"/>
  <c r="H10" i="1"/>
  <c r="G13" i="3" s="1"/>
  <c r="K621" i="3" l="1"/>
  <c r="T618" i="1"/>
  <c r="S618" i="1"/>
  <c r="L500" i="3"/>
  <c r="S497" i="1"/>
  <c r="Q497" i="1"/>
  <c r="O497" i="1"/>
  <c r="P497" i="1"/>
  <c r="R497" i="1"/>
  <c r="K372" i="3"/>
  <c r="L575" i="3"/>
  <c r="Q572" i="1"/>
  <c r="O572" i="1"/>
  <c r="S572" i="1"/>
  <c r="R572" i="1"/>
  <c r="P572" i="1"/>
  <c r="K367" i="1"/>
  <c r="T367" i="1" s="1"/>
  <c r="K371" i="3"/>
  <c r="K370" i="3" l="1"/>
  <c r="K365" i="1"/>
  <c r="T365" i="1" s="1"/>
  <c r="K369" i="3"/>
  <c r="K368" i="3" l="1"/>
  <c r="T363" i="1"/>
  <c r="K367" i="3"/>
  <c r="K366" i="3" l="1"/>
  <c r="T361" i="1"/>
  <c r="K365" i="3"/>
  <c r="K364" i="3" l="1"/>
  <c r="K359" i="1"/>
  <c r="K363" i="3"/>
  <c r="T359" i="1" l="1"/>
  <c r="K358" i="1"/>
  <c r="K360" i="3"/>
  <c r="L357" i="1"/>
  <c r="K362" i="3"/>
  <c r="T358" i="1" l="1"/>
  <c r="K361" i="3"/>
  <c r="S358" i="1"/>
  <c r="L360" i="3"/>
  <c r="S357" i="1"/>
  <c r="Q357" i="1"/>
  <c r="O357" i="1"/>
  <c r="K359" i="3"/>
  <c r="L356" i="1"/>
  <c r="K358" i="3" l="1"/>
  <c r="Q356" i="1"/>
  <c r="O356" i="1"/>
  <c r="S356" i="1"/>
  <c r="L329" i="1"/>
  <c r="L11" i="1" s="1"/>
  <c r="L1" i="1" s="1"/>
  <c r="L359" i="3"/>
  <c r="M332" i="1" l="1"/>
  <c r="T5" i="1"/>
  <c r="O329" i="1"/>
  <c r="Q329" i="1"/>
  <c r="P329" i="1"/>
  <c r="R329" i="1"/>
  <c r="K357" i="3"/>
  <c r="L332" i="3"/>
  <c r="K356" i="3" l="1"/>
  <c r="O11" i="1"/>
  <c r="Q11" i="1"/>
  <c r="R11" i="1"/>
  <c r="P11" i="1"/>
  <c r="L14" i="3"/>
  <c r="L10" i="1"/>
  <c r="N9" i="1" s="1"/>
  <c r="N2" i="1" l="1"/>
  <c r="N11" i="1"/>
  <c r="N1" i="1" s="1"/>
  <c r="AW6" i="7" s="1"/>
  <c r="L13" i="3"/>
  <c r="K351" i="1"/>
  <c r="T351" i="1" s="1"/>
  <c r="K355" i="3"/>
  <c r="S1" i="1" l="1"/>
  <c r="T6" i="1"/>
  <c r="T8" i="1" s="1"/>
  <c r="K354" i="3"/>
  <c r="K349" i="1"/>
  <c r="T349" i="1" s="1"/>
  <c r="K353" i="3"/>
  <c r="K352" i="3" l="1"/>
  <c r="K347" i="1"/>
  <c r="T347" i="1" s="1"/>
  <c r="K351" i="3"/>
  <c r="K350" i="3" l="1"/>
  <c r="K345" i="1"/>
  <c r="T345" i="1" s="1"/>
  <c r="K349" i="3"/>
  <c r="K348" i="3" l="1"/>
  <c r="K343" i="1"/>
  <c r="T343" i="1" s="1"/>
  <c r="K347" i="3"/>
  <c r="K346" i="3" l="1"/>
  <c r="K341" i="1"/>
  <c r="T341" i="1" s="1"/>
  <c r="K345" i="3"/>
  <c r="K344" i="3" l="1"/>
  <c r="K339" i="1"/>
  <c r="T339" i="1" s="1"/>
  <c r="K343" i="3"/>
  <c r="K342" i="3" l="1"/>
  <c r="K337" i="1"/>
  <c r="T337" i="1" s="1"/>
  <c r="K341" i="3"/>
  <c r="K340" i="3" l="1"/>
  <c r="K335" i="1"/>
  <c r="T335" i="1" s="1"/>
  <c r="K339" i="3"/>
  <c r="K338" i="3" l="1"/>
  <c r="K333" i="1"/>
  <c r="T333" i="1" s="1"/>
  <c r="K337" i="3"/>
  <c r="J333" i="3" l="1"/>
  <c r="K336" i="3"/>
  <c r="K331" i="1"/>
  <c r="K335" i="3"/>
  <c r="T331" i="1" l="1"/>
  <c r="K330" i="1"/>
  <c r="K329" i="1" s="1"/>
  <c r="T4" i="1" s="1"/>
  <c r="T7" i="1" s="1"/>
  <c r="J332" i="3"/>
  <c r="K334" i="3"/>
  <c r="T330" i="1" l="1"/>
  <c r="J14" i="3"/>
  <c r="S330" i="1"/>
  <c r="K333" i="3"/>
  <c r="J13" i="3"/>
  <c r="T329" i="1" l="1"/>
  <c r="M331" i="1"/>
  <c r="S329" i="1"/>
  <c r="K11" i="1"/>
  <c r="K332" i="3"/>
  <c r="S11" i="1" l="1"/>
  <c r="T11" i="1"/>
  <c r="K10" i="1"/>
  <c r="K13" i="3" s="1"/>
  <c r="K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</author>
  </authors>
  <commentList>
    <comment ref="C2" authorId="0" shapeId="0" xr:uid="{67F4DACB-7D5B-4E6A-9194-BC3EDA9AAD8A}">
      <text>
        <r>
          <rPr>
            <b/>
            <sz val="9"/>
            <color indexed="9"/>
            <rFont val="Tahoma"/>
            <family val="2"/>
            <charset val="238"/>
          </rPr>
          <t>Martin:</t>
        </r>
        <r>
          <rPr>
            <sz val="9"/>
            <color indexed="9"/>
            <rFont val="Tahoma"/>
            <family val="2"/>
            <charset val="238"/>
          </rPr>
          <t xml:space="preserve">
AKTUALIZOVAT výši rezerv + DOPLNIT INFO K CL a Par 16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</author>
    <author>Knápek Martin, Ing.</author>
    <author>Uživatel systému Windows</author>
    <author>63222</author>
    <author>Ondřej Havlíček</author>
    <author>Havlíčkovi</author>
  </authors>
  <commentList>
    <comment ref="L10" authorId="0" shapeId="0" xr:uid="{85491F0B-932B-4651-83B2-95035F7CCDD7}">
      <text>
        <r>
          <rPr>
            <b/>
            <sz val="9"/>
            <color indexed="9"/>
            <rFont val="Tahoma"/>
            <family val="2"/>
            <charset val="238"/>
          </rPr>
          <t>Martin:</t>
        </r>
        <r>
          <rPr>
            <sz val="9"/>
            <color indexed="9"/>
            <rFont val="Tahoma"/>
            <family val="2"/>
            <charset val="238"/>
          </rPr>
          <t xml:space="preserve">
SCHÁZÍ DPPO !!!</t>
        </r>
      </text>
    </comment>
    <comment ref="M13" authorId="0" shapeId="0" xr:uid="{E1349FD8-3E8C-4968-A0C3-FA51F6341C21}">
      <text>
        <r>
          <rPr>
            <b/>
            <sz val="9"/>
            <color indexed="9"/>
            <rFont val="Tahoma"/>
            <family val="2"/>
            <charset val="238"/>
          </rPr>
          <t>Martin:</t>
        </r>
        <r>
          <rPr>
            <sz val="9"/>
            <color indexed="9"/>
            <rFont val="Tahoma"/>
            <family val="2"/>
            <charset val="238"/>
          </rPr>
          <t xml:space="preserve">
AKTUALIZOVAT skutečné výše REZERV dle výchozího rozdělení limitů, včetně komentáře k HIGHLIGHTS
</t>
        </r>
      </text>
    </comment>
    <comment ref="L25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Kliniky plánovaly 1.855
</t>
        </r>
      </text>
    </comment>
    <comment ref="L26" authorId="2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3,5 mil Hemlibra na DK
</t>
        </r>
      </text>
    </comment>
    <comment ref="L29" authorId="3" shapeId="0" xr:uid="{00000000-0006-0000-0000-000005000000}">
      <text>
        <r>
          <rPr>
            <sz val="10"/>
            <color indexed="81"/>
            <rFont val="Calibri"/>
            <family val="2"/>
            <charset val="238"/>
            <scheme val="minor"/>
          </rPr>
          <t>Návrh R20 - doc. Koranda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40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Předpokládané celkové úhrady CL činí 1,350 mld Kč, v tom však současně zahrnut §16 u ČPZP a VZP ve výši 20 mil. Kč, tudíž o toto poníženy náklady na CL (těchto 20 mil. již je zahrnuto v §16), k tomu však přičteno 10 mil. jako zásoba tj. nafasované léky avšak nevykázané.
</t>
        </r>
      </text>
    </comment>
    <comment ref="L41" authorId="1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rezerva 15 mil. Kč
</t>
        </r>
      </text>
    </comment>
    <comment ref="L47" authorId="1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Kliniky plánovaly 1.051 mil. Kč
</t>
        </r>
      </text>
    </comment>
    <comment ref="L61" authorId="2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Granty + 5.727.000 Kč
</t>
        </r>
      </text>
    </comment>
    <comment ref="L84" authorId="2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ZH: doplněna Urologie + 170 na jednorázové operační nástroje.
</t>
        </r>
      </text>
    </comment>
    <comment ref="L98" authorId="2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stravní jednotka navýšena o 2 Kč
</t>
        </r>
      </text>
    </comment>
    <comment ref="L120" authorId="2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-900.000,- schůzka Ing. Miklík 11.12.2019
</t>
        </r>
      </text>
    </comment>
    <comment ref="L173" authorId="4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12.12.2019 -4 mil.
</t>
        </r>
      </text>
    </comment>
    <comment ref="L175" authorId="4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po jednání s Ing. Olejníčkem 12.12.2019 -2 mil.
Od 1.1.2020 přechod do 10% sazby: rozdíl 2.374 tis. *0,91 koeficient půjde do rezervy
tj. 2.160</t>
        </r>
      </text>
    </comment>
    <comment ref="L227" authorId="2" shapeId="0" xr:uid="{00000000-0006-0000-0000-00000F000000}">
      <text>
        <r>
          <rPr>
            <i/>
            <sz val="9"/>
            <color indexed="81"/>
            <rFont val="Tahoma"/>
            <family val="2"/>
            <charset val="238"/>
          </rPr>
          <t>2019: prádelna 63.475,-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28" authorId="4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po jednání s Ing. Olejníčkem 12.12.2019 -6 mil.
Rezerva UHTS 1,9 mil Kč
Od 1.1.2020 přechod do 10% sazby u páry: rozdíl 2.374 tis. *0,91 koeficient jde do rezervy OSB tj. 2.160 mil Kč</t>
        </r>
      </text>
    </comment>
    <comment ref="L229" authorId="4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 mil.
</t>
        </r>
      </text>
    </comment>
    <comment ref="L231" authorId="4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12.12.2019 -400 tis.
</t>
        </r>
      </text>
    </comment>
    <comment ref="L237" authorId="4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 mil.
</t>
        </r>
      </text>
    </comment>
    <comment ref="L243" authorId="3" shapeId="0" xr:uid="{00000000-0006-0000-0000-000014000000}">
      <text>
        <r>
          <rPr>
            <sz val="8"/>
            <color indexed="81"/>
            <rFont val="Calibri"/>
            <family val="2"/>
            <charset val="238"/>
            <scheme val="minor"/>
          </rPr>
          <t>3.800.000,-   OPMČ
     60.000,-   Paliativní píče
     30.000,-   ENOCH</t>
        </r>
      </text>
    </comment>
    <comment ref="L248" authorId="3" shapeId="0" xr:uid="{00000000-0006-0000-0000-000015000000}">
      <text>
        <r>
          <rPr>
            <sz val="8"/>
            <color indexed="81"/>
            <rFont val="Calibri"/>
            <family val="2"/>
            <charset val="238"/>
            <scheme val="minor"/>
          </rPr>
          <t>2.300.000,-   OVLZ
   328.000,-   MEDEVAC
   180.000,-   ENOCH
  1.200.000,- - granty</t>
        </r>
      </text>
    </comment>
    <comment ref="L263" authorId="2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 xml:space="preserve">pouze odhad IT
</t>
        </r>
      </text>
    </comment>
    <comment ref="A264" authorId="2" shapeId="0" xr:uid="{00000000-0006-0000-0000-000017000000}">
      <text>
        <r>
          <rPr>
            <b/>
            <sz val="8"/>
            <color indexed="81"/>
            <rFont val="Tahoma"/>
            <family val="2"/>
            <charset val="238"/>
          </rPr>
          <t>HS:</t>
        </r>
        <r>
          <rPr>
            <sz val="8"/>
            <color indexed="81"/>
            <rFont val="Tahoma"/>
            <family val="2"/>
            <charset val="238"/>
          </rPr>
          <t>od 30.9.2018 není žádný pohyb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L266" authorId="2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 xml:space="preserve">15 000*12 - 707 000 - schůzka Ing. Miklík 11.12.2019 
</t>
        </r>
      </text>
    </comment>
    <comment ref="L267" authorId="3" shapeId="0" xr:uid="{00000000-0006-0000-0000-000019000000}">
      <text>
        <r>
          <rPr>
            <sz val="8"/>
            <color indexed="81"/>
            <rFont val="Calibri"/>
            <family val="2"/>
            <charset val="238"/>
            <scheme val="minor"/>
          </rPr>
          <t>Nájem Ritter&amp;Štastný</t>
        </r>
      </text>
    </comment>
    <comment ref="L270" authorId="3" shapeId="0" xr:uid="{00000000-0006-0000-0000-00001A000000}">
      <text>
        <r>
          <rPr>
            <sz val="8"/>
            <color indexed="81"/>
            <rFont val="Calibri"/>
            <family val="2"/>
            <charset val="238"/>
            <scheme val="minor"/>
          </rPr>
          <t>RTG rameno - Vojenská nem.</t>
        </r>
      </text>
    </comment>
    <comment ref="L274" authorId="2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 xml:space="preserve">ZH: Pokud bychom počítali skutečnost 2 největších měsíců tj červen a květen na celorok, pak se dostaneme k částce 50.866 tis. Kč, ve výpočtu je 51.396 tis. Kč, je zde ukryta 530 tis. možná rezerva
</t>
        </r>
      </text>
    </comment>
    <comment ref="L277" authorId="4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12.12.2019 -500 tis..
</t>
        </r>
      </text>
    </comment>
    <comment ref="L279" authorId="4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12.12.2019 -500 tis.
</t>
        </r>
      </text>
    </comment>
    <comment ref="L280" authorId="5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 xml:space="preserve">ZH: dle propočtu střednědobého výhledu úspora 6.100 tis. Kč
</t>
        </r>
      </text>
    </comment>
    <comment ref="L284" authorId="2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17.12.2019 -150 tis.
</t>
        </r>
      </text>
    </comment>
    <comment ref="L288" authorId="2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 xml:space="preserve">rezerva ÚHTS 2.000 tis. kč
</t>
        </r>
      </text>
    </comment>
    <comment ref="L294" authorId="2" shapeId="0" xr:uid="{00000000-0006-0000-0000-000021000000}">
      <text>
        <r>
          <rPr>
            <sz val="9"/>
            <color indexed="81"/>
            <rFont val="Tahoma"/>
            <family val="2"/>
            <charset val="238"/>
          </rPr>
          <t xml:space="preserve">Servisní smlouva na 8 let
</t>
        </r>
      </text>
    </comment>
    <comment ref="L295" authorId="4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12.12.2019 -3 mil.
</t>
        </r>
      </text>
    </comment>
    <comment ref="L304" authorId="2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>ZH: 700 tis. demolice vojenské vrátnice, 1.000 tis. demolice skladu pod TU, 1.500 tis. demolice objektu v areálu Balus, 700 tis. demolice skladu vedle OIN, 2000 tis. demolice krechtu u WD, 100 tis. demolice chlorovny odpadních vod.
+1.400.000,- Granty
+2.560.000,- Institucionální podpora</t>
        </r>
      </text>
    </comment>
    <comment ref="L306" authorId="5" shapeId="0" xr:uid="{00000000-0006-0000-0000-000024000000}">
      <text>
        <r>
          <rPr>
            <sz val="9"/>
            <color indexed="81"/>
            <rFont val="Tahoma"/>
            <family val="2"/>
            <charset val="238"/>
          </rPr>
          <t>ZH: optimalizace operačních procesů 2.370 tis. Kč
Mgr. Svozil 72 tis., BDO - vratka DPH 664 tis. kč</t>
        </r>
      </text>
    </comment>
    <comment ref="L307" authorId="3" shapeId="0" xr:uid="{00000000-0006-0000-0000-000025000000}">
      <text>
        <r>
          <rPr>
            <sz val="8"/>
            <color indexed="81"/>
            <rFont val="Tahoma"/>
            <family val="2"/>
            <charset val="238"/>
          </rPr>
          <t>OVLZ (PEU): 200.000,-Kč
OMAR: (OBU): 300.000,- Kč
OVZ:</t>
        </r>
      </text>
    </comment>
    <comment ref="L311" authorId="2" shapeId="0" xr:uid="{00000000-0006-0000-0000-000026000000}">
      <text>
        <r>
          <rPr>
            <sz val="9"/>
            <color indexed="81"/>
            <rFont val="Tahoma"/>
            <family val="2"/>
            <charset val="238"/>
          </rPr>
          <t>Pouze odhad IT
- 1.500 mil.- schůzka Ing. Miklík 11.12.2019</t>
        </r>
      </text>
    </comment>
    <comment ref="L312" authorId="2" shapeId="0" xr:uid="{00000000-0006-0000-0000-000027000000}">
      <text>
        <r>
          <rPr>
            <sz val="9"/>
            <color indexed="81"/>
            <rFont val="Tahoma"/>
            <family val="2"/>
            <charset val="238"/>
          </rPr>
          <t>ZH: prodloužení licencí žasové rozlišení 1,2 mil Kč
rezerva 2 mil IT</t>
        </r>
      </text>
    </comment>
    <comment ref="L315" authorId="2" shapeId="0" xr:uid="{00000000-0006-0000-0000-000028000000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17.12.2019 -100 tis.
</t>
        </r>
      </text>
    </comment>
    <comment ref="L317" authorId="2" shapeId="0" xr:uid="{00000000-0006-0000-0000-000029000000}">
      <text>
        <r>
          <rPr>
            <sz val="9"/>
            <color indexed="81"/>
            <rFont val="Tahoma"/>
            <family val="2"/>
            <charset val="238"/>
          </rPr>
          <t>Jednání Ing. Jeřábková 17.12.2019 -150 tis.
Rezerva marketing 200 tis. Kč</t>
        </r>
      </text>
    </comment>
    <comment ref="L452" authorId="3" shapeId="0" xr:uid="{00000000-0006-0000-0000-00002A000000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1.500.000,-   OVLZ                              
     10.000,-   Paliativní píče
 </t>
        </r>
      </text>
    </comment>
    <comment ref="L453" authorId="3" shapeId="0" xr:uid="{00000000-0006-0000-0000-00002B000000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2.100.000,-   OVLZ
     10.000,-   Paliativní péče  
       2.000,-   ENOCH </t>
        </r>
      </text>
    </comment>
    <comment ref="L486" authorId="3" shapeId="0" xr:uid="{00000000-0006-0000-0000-00002C000000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500.000,-   OVLZ
  80.000,-   ENOCH </t>
        </r>
      </text>
    </comment>
    <comment ref="L507" authorId="2" shapeId="0" xr:uid="{00000000-0006-0000-0000-00002D000000}">
      <text>
        <r>
          <rPr>
            <sz val="9"/>
            <color indexed="81"/>
            <rFont val="Tahoma"/>
            <family val="2"/>
            <charset val="238"/>
          </rPr>
          <t xml:space="preserve">Přeřazení odpisu do ZC ve výši 638.013,- Kč
</t>
        </r>
      </text>
    </comment>
    <comment ref="L514" authorId="2" shapeId="0" xr:uid="{00000000-0006-0000-0000-00002E000000}">
      <text>
        <r>
          <rPr>
            <sz val="9"/>
            <color indexed="81"/>
            <rFont val="Tahoma"/>
            <family val="2"/>
            <charset val="238"/>
          </rPr>
          <t>Vyřazení třetího urychlovače: ZC 9.261.405 Kč
Přeřazení odpisu do ZC ve výši 638.013,- Kč</t>
        </r>
      </text>
    </comment>
    <comment ref="L531" authorId="3" shapeId="0" xr:uid="{00000000-0006-0000-0000-00002F000000}">
      <text>
        <r>
          <rPr>
            <sz val="8"/>
            <color indexed="81"/>
            <rFont val="Calibri"/>
            <family val="2"/>
            <charset val="238"/>
            <scheme val="minor"/>
          </rPr>
          <t>25 mil.Kč - obměna infuzní techniky
 9 mil. Kč - obměna drobného majetku
10 mil. Kč - obměna optiky a nástrojů
1,5 mil. Kč - vybavení nových pracovišť HOK
2,5, mil. Kč - standardní obměna drobných přístrojů
po jednání s Ing. Knápkem 16.12.2019 -18 mil.
rezerva OBÚ 3 mil Kč</t>
        </r>
      </text>
    </comment>
    <comment ref="L544" authorId="2" shapeId="0" xr:uid="{00000000-0006-0000-0000-000030000000}">
      <text>
        <r>
          <rPr>
            <sz val="9"/>
            <color indexed="81"/>
            <rFont val="Tahoma"/>
            <family val="2"/>
            <charset val="238"/>
          </rPr>
          <t xml:space="preserve">-4.525.000,- - schůzka Ing. Miklík 11.12.2019
</t>
        </r>
      </text>
    </comment>
    <comment ref="L550" authorId="4" shapeId="0" xr:uid="{00000000-0006-0000-0000-000031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12.12.2019 -1,5 mil.
</t>
        </r>
      </text>
    </comment>
    <comment ref="L558" authorId="2" shapeId="0" xr:uid="{00000000-0006-0000-0000-000032000000}">
      <text>
        <r>
          <rPr>
            <sz val="9"/>
            <color indexed="81"/>
            <rFont val="Tahoma"/>
            <family val="2"/>
            <charset val="238"/>
          </rPr>
          <t xml:space="preserve">-575 tis. - schůzka Ing. Miklík 11.12.2019
</t>
        </r>
      </text>
    </comment>
    <comment ref="L664" authorId="1" shapeId="0" xr:uid="{00000000-0006-0000-0000-000033000000}">
      <text>
        <r>
          <rPr>
            <sz val="9"/>
            <color indexed="81"/>
            <rFont val="Tahoma"/>
            <family val="2"/>
            <charset val="238"/>
          </rPr>
          <t xml:space="preserve">10.12.19 Aktuálně dopočet dle MAK 6,742 mld při výkonnosti 2018 +33 mil ambice CL = 6,775 mld.; nyní zahrnutá rezerva 20 mil., tj. tržby celkem 6,750 mld.; k tomu dále do úhrad přičteno 2x16,2 mil. Kč (Kanuma DK, ZP207 a ZP211) = 6,7874 mld.
</t>
        </r>
      </text>
    </comment>
    <comment ref="L665" authorId="2" shapeId="0" xr:uid="{00000000-0006-0000-0000-000034000000}">
      <text>
        <r>
          <rPr>
            <sz val="9"/>
            <color indexed="81"/>
            <rFont val="Tahoma"/>
            <family val="2"/>
            <charset val="238"/>
          </rPr>
          <t>3,5 mil Hemlibra na DK
rezerva zisk 24.099.567</t>
        </r>
      </text>
    </comment>
    <comment ref="L666" authorId="1" shapeId="0" xr:uid="{00000000-0006-0000-0000-000035000000}">
      <text>
        <r>
          <rPr>
            <sz val="9"/>
            <color indexed="81"/>
            <rFont val="Tahoma"/>
            <family val="2"/>
            <charset val="238"/>
          </rPr>
          <t xml:space="preserve">Dle vyhlášky 1,317 mld, plán 1,35 mld.,33 mil. nepokryto, ambice vyjednat se ZP nad vyhlášku
</t>
        </r>
      </text>
    </comment>
    <comment ref="L748" authorId="2" shapeId="0" xr:uid="{00000000-0006-0000-0000-000036000000}">
      <text>
        <r>
          <rPr>
            <sz val="9"/>
            <color indexed="81"/>
            <rFont val="Tahoma"/>
            <family val="2"/>
            <charset val="238"/>
          </rPr>
          <t xml:space="preserve">vratka DPH od FÚ
</t>
        </r>
      </text>
    </comment>
    <comment ref="L749" authorId="2" shapeId="0" xr:uid="{00000000-0006-0000-0000-000037000000}">
      <text>
        <r>
          <rPr>
            <sz val="9"/>
            <color indexed="81"/>
            <rFont val="Tahoma"/>
            <family val="2"/>
            <charset val="238"/>
          </rPr>
          <t xml:space="preserve">+720 tis, outsourcované služby ENOCH
</t>
        </r>
      </text>
    </comment>
    <comment ref="L763" authorId="2" shapeId="0" xr:uid="{00000000-0006-0000-0000-000038000000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+300 tis.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Knápek Martin, Ing.</author>
  </authors>
  <commentList>
    <comment ref="G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obsahuje Hemlibru ve výši 3,5 mil Kč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D6" authorId="0" shapeId="0" xr:uid="{F5A8D924-33BE-4B1A-9130-0CA4826EF3B7}">
      <text>
        <r>
          <rPr>
            <sz val="9"/>
            <color indexed="81"/>
            <rFont val="Tahoma"/>
            <charset val="1"/>
          </rPr>
          <t>Nutno ověřit absolutní výši v osobních nákladech, dnes přebráno jako dopočet na 180 mil. HV+10mil rezerva
suma ON 84.455.243,- Kč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  <author>63222</author>
    <author>Knápek Martin, Ing.</author>
    <author>Ondřej Havlíček</author>
    <author>Havlíčkovi</author>
  </authors>
  <commentList>
    <comment ref="D10" authorId="0" shapeId="0" xr:uid="{B2F2238B-314F-4091-8971-99A5D107D5E6}">
      <text>
        <r>
          <rPr>
            <sz val="9"/>
            <color indexed="81"/>
            <rFont val="Tahoma"/>
            <family val="2"/>
            <charset val="238"/>
          </rPr>
          <t xml:space="preserve">3,5 mil Hemlibra na DK
</t>
        </r>
      </text>
    </comment>
    <comment ref="D13" authorId="1" shapeId="0" xr:uid="{282204E7-3385-481B-B0AF-8B9F53A54A2A}">
      <text>
        <r>
          <rPr>
            <sz val="10"/>
            <color indexed="81"/>
            <rFont val="Calibri"/>
            <family val="2"/>
            <charset val="238"/>
            <scheme val="minor"/>
          </rPr>
          <t>Návrh R20 - doc. Koranda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4" authorId="2" shapeId="0" xr:uid="{BDF4507C-E234-408B-B006-03E32DC45742}">
      <text>
        <r>
          <rPr>
            <sz val="9"/>
            <color indexed="81"/>
            <rFont val="Tahoma"/>
            <family val="2"/>
            <charset val="238"/>
          </rPr>
          <t xml:space="preserve">Předpokládané celkové úhrady CL činí 1,350 mld Kč, v tom však současně zahrnut §16 u ČPZP a VZP ve výši 20 mil. Kč, tudíž o toto poníženy náklady na CL (těchto 20 mil. již je zahrnuto v §16), k tomu však přičteno 10 mil. jako zásoba tj. nafasované léky avšak nevykázané.
</t>
        </r>
      </text>
    </comment>
    <comment ref="D25" authorId="2" shapeId="0" xr:uid="{6CE3765E-01D4-4A07-9DFF-2D9B641106B6}">
      <text>
        <r>
          <rPr>
            <sz val="9"/>
            <color indexed="81"/>
            <rFont val="Tahoma"/>
            <family val="2"/>
            <charset val="238"/>
          </rPr>
          <t xml:space="preserve">rezerva 15 mil. Kč
</t>
        </r>
      </text>
    </comment>
    <comment ref="D43" authorId="0" shapeId="0" xr:uid="{E8701CE1-B1B0-467D-BE89-7ECCBD61C54D}">
      <text>
        <r>
          <rPr>
            <sz val="9"/>
            <color indexed="81"/>
            <rFont val="Tahoma"/>
            <family val="2"/>
            <charset val="238"/>
          </rPr>
          <t xml:space="preserve">Granty + 5.727.000 Kč
</t>
        </r>
      </text>
    </comment>
    <comment ref="D66" authorId="0" shapeId="0" xr:uid="{927B05DA-16EA-40ED-ACA9-DBFE3CACCE50}">
      <text>
        <r>
          <rPr>
            <sz val="9"/>
            <color indexed="81"/>
            <rFont val="Tahoma"/>
            <family val="2"/>
            <charset val="238"/>
          </rPr>
          <t xml:space="preserve">ZH: doplněna Urologie + 170 na jednorázové operační nástroje.
</t>
        </r>
      </text>
    </comment>
    <comment ref="D79" authorId="0" shapeId="0" xr:uid="{8A96B92F-B174-4F57-8584-760BAFBDAF5A}">
      <text>
        <r>
          <rPr>
            <sz val="9"/>
            <color indexed="81"/>
            <rFont val="Tahoma"/>
            <family val="2"/>
            <charset val="238"/>
          </rPr>
          <t xml:space="preserve">stravní jednotka navýšena o 2 Kč
</t>
        </r>
      </text>
    </comment>
    <comment ref="D100" authorId="0" shapeId="0" xr:uid="{909E40BB-F82E-4549-AA9A-268B5A7E028E}">
      <text>
        <r>
          <rPr>
            <sz val="9"/>
            <color indexed="81"/>
            <rFont val="Tahoma"/>
            <family val="2"/>
            <charset val="238"/>
          </rPr>
          <t xml:space="preserve">-900.000,- schůzka Ing. Miklík 11.12.2019
</t>
        </r>
      </text>
    </comment>
    <comment ref="D142" authorId="3" shapeId="0" xr:uid="{225ED8E3-01EB-4F12-965A-5FF0FF69D508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12.12.2019 -4 mil.
</t>
        </r>
      </text>
    </comment>
    <comment ref="D144" authorId="3" shapeId="0" xr:uid="{D84C210E-A083-46FA-A291-DCD36BCD0F67}">
      <text>
        <r>
          <rPr>
            <sz val="9"/>
            <color indexed="81"/>
            <rFont val="Tahoma"/>
            <family val="2"/>
            <charset val="238"/>
          </rPr>
          <t>po jednání s Ing. Olejníčkem 12.12.2019 -2 mil.
Od 1.1.2020 přechod do 10% sazby: rozdíl 2.374 tis. *0,91 koeficient půjde do rezervy
tj. 2.160</t>
        </r>
      </text>
    </comment>
    <comment ref="D182" authorId="0" shapeId="0" xr:uid="{651C9B68-2B6C-4E9B-A122-F0418A31AC50}">
      <text>
        <r>
          <rPr>
            <i/>
            <sz val="9"/>
            <color indexed="81"/>
            <rFont val="Tahoma"/>
            <family val="2"/>
            <charset val="238"/>
          </rPr>
          <t>2019: prádelna 63.475,-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83" authorId="3" shapeId="0" xr:uid="{F9B62A2D-8658-420C-96C7-8C1C46F7910C}">
      <text>
        <r>
          <rPr>
            <sz val="9"/>
            <color indexed="81"/>
            <rFont val="Tahoma"/>
            <family val="2"/>
            <charset val="238"/>
          </rPr>
          <t>po jednání s Ing. Olejníčkem 12.12.2019 -6 mil.
Rezerva UHTS 1,9 mil Kč
Od 1.1.2020 přechod do 10% sazby u páry: rozdíl 2.374 tis. *0,91 koeficient jde do rezervy OSB tj. 2.160 mil Kč</t>
        </r>
      </text>
    </comment>
    <comment ref="D184" authorId="3" shapeId="0" xr:uid="{CA7CFE45-FFDB-499B-8B6B-0FE2600DE377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 mil.
</t>
        </r>
      </text>
    </comment>
    <comment ref="D186" authorId="3" shapeId="0" xr:uid="{352DBF19-29F9-47E4-B83E-5CC4CE210299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12.12.2019 -400 tis.
</t>
        </r>
      </text>
    </comment>
    <comment ref="D192" authorId="3" shapeId="0" xr:uid="{E5B6E9FF-56E7-476A-92E5-A41A8E23BA27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 mil.
</t>
        </r>
      </text>
    </comment>
    <comment ref="D195" authorId="1" shapeId="0" xr:uid="{B1E43A04-3CD0-4DE2-B8B9-6C077604663C}">
      <text>
        <r>
          <rPr>
            <sz val="8"/>
            <color indexed="81"/>
            <rFont val="Calibri"/>
            <family val="2"/>
            <charset val="238"/>
            <scheme val="minor"/>
          </rPr>
          <t>3.800.000,-   OPMČ
     60.000,-   Paliativní píče
     30.000,-   ENOCH</t>
        </r>
      </text>
    </comment>
    <comment ref="D198" authorId="1" shapeId="0" xr:uid="{71095D49-298B-42BC-B65D-5B1AE034C45B}">
      <text>
        <r>
          <rPr>
            <sz val="8"/>
            <color indexed="81"/>
            <rFont val="Calibri"/>
            <family val="2"/>
            <charset val="238"/>
            <scheme val="minor"/>
          </rPr>
          <t>2.300.000,-   OVLZ
   328.000,-   MEDEVAC
   180.000,-   ENOCH
  1.200.000,- - granty</t>
        </r>
      </text>
    </comment>
    <comment ref="D206" authorId="0" shapeId="0" xr:uid="{1B974824-A901-4726-B1A1-9283069EBB84}">
      <text>
        <r>
          <rPr>
            <sz val="9"/>
            <color indexed="81"/>
            <rFont val="Tahoma"/>
            <family val="2"/>
            <charset val="238"/>
          </rPr>
          <t xml:space="preserve">pouze odhad IT
</t>
        </r>
      </text>
    </comment>
    <comment ref="A207" authorId="0" shapeId="0" xr:uid="{CC980B3E-2835-4EE7-AFAF-584263B51777}">
      <text>
        <r>
          <rPr>
            <b/>
            <sz val="8"/>
            <color indexed="81"/>
            <rFont val="Tahoma"/>
            <family val="2"/>
            <charset val="238"/>
          </rPr>
          <t>HS:</t>
        </r>
        <r>
          <rPr>
            <sz val="8"/>
            <color indexed="81"/>
            <rFont val="Tahoma"/>
            <family val="2"/>
            <charset val="238"/>
          </rPr>
          <t>od 30.9.2018 není žádný pohyb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B207" authorId="0" shapeId="0" xr:uid="{C368D837-8DE7-4B31-8E64-63D8F80635F7}">
      <text>
        <r>
          <rPr>
            <b/>
            <sz val="8"/>
            <color indexed="81"/>
            <rFont val="Tahoma"/>
            <family val="2"/>
            <charset val="238"/>
          </rPr>
          <t>HS:</t>
        </r>
        <r>
          <rPr>
            <sz val="8"/>
            <color indexed="81"/>
            <rFont val="Tahoma"/>
            <family val="2"/>
            <charset val="238"/>
          </rPr>
          <t>od 30.9.2018 není žádný pohyb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D208" authorId="0" shapeId="0" xr:uid="{4DE5450F-BB85-40FA-BC97-BF5828FBF0EC}">
      <text>
        <r>
          <rPr>
            <sz val="9"/>
            <color indexed="81"/>
            <rFont val="Tahoma"/>
            <family val="2"/>
            <charset val="238"/>
          </rPr>
          <t xml:space="preserve">15 000*12 - 707 000 - schůzka Ing. Miklík 11.12.2019 
</t>
        </r>
      </text>
    </comment>
    <comment ref="D209" authorId="1" shapeId="0" xr:uid="{6868B224-2488-447D-AD8D-404EDE171720}">
      <text>
        <r>
          <rPr>
            <sz val="8"/>
            <color indexed="81"/>
            <rFont val="Calibri"/>
            <family val="2"/>
            <charset val="238"/>
            <scheme val="minor"/>
          </rPr>
          <t>Nájem Ritter&amp;Štastný</t>
        </r>
      </text>
    </comment>
    <comment ref="D212" authorId="1" shapeId="0" xr:uid="{99EABA8F-9948-442C-8B8E-472CEF58AB4C}">
      <text>
        <r>
          <rPr>
            <sz val="8"/>
            <color indexed="81"/>
            <rFont val="Calibri"/>
            <family val="2"/>
            <charset val="238"/>
            <scheme val="minor"/>
          </rPr>
          <t>RTG rameno - Vojenská nem.</t>
        </r>
      </text>
    </comment>
    <comment ref="D214" authorId="0" shapeId="0" xr:uid="{6E241BBC-602E-4ADA-A90F-BA19A5A68A54}">
      <text>
        <r>
          <rPr>
            <sz val="9"/>
            <color indexed="81"/>
            <rFont val="Tahoma"/>
            <family val="2"/>
            <charset val="238"/>
          </rPr>
          <t xml:space="preserve">ZH: Pokud bychom počítali skutečnost 2 největších měsíců tj červen a květen na celorok, pak se dostaneme k částce 50.866 tis. Kč, ve výpočtu je 51.396 tis. Kč, je zde ukryta 530 tis. možná rezerva
</t>
        </r>
      </text>
    </comment>
    <comment ref="D217" authorId="3" shapeId="0" xr:uid="{A0947C85-6B5B-4547-AE09-0211A675C1F1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12.12.2019 -500 tis..
</t>
        </r>
      </text>
    </comment>
    <comment ref="D219" authorId="3" shapeId="0" xr:uid="{78BD6ED7-4705-4A9C-A786-C5766B6F7F47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12.12.2019 -500 tis.
</t>
        </r>
      </text>
    </comment>
    <comment ref="D220" authorId="4" shapeId="0" xr:uid="{C13D9291-F5C8-447F-A8F6-A7771BA2812A}">
      <text>
        <r>
          <rPr>
            <sz val="9"/>
            <color indexed="81"/>
            <rFont val="Tahoma"/>
            <family val="2"/>
            <charset val="238"/>
          </rPr>
          <t xml:space="preserve">ZH: dle propočtu střednědobého výhledu úspora 6.100 tis. Kč
</t>
        </r>
      </text>
    </comment>
    <comment ref="D223" authorId="0" shapeId="0" xr:uid="{1A370431-33F0-49E1-B00F-48F77B656A69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17.12.2019 -150 tis.
</t>
        </r>
      </text>
    </comment>
    <comment ref="D226" authorId="0" shapeId="0" xr:uid="{6821DDE6-B520-48F7-9199-956202FBB87D}">
      <text>
        <r>
          <rPr>
            <sz val="9"/>
            <color indexed="81"/>
            <rFont val="Tahoma"/>
            <family val="2"/>
            <charset val="238"/>
          </rPr>
          <t xml:space="preserve">rezerva ÚHTS 2.000 tis. kč
</t>
        </r>
      </text>
    </comment>
    <comment ref="D232" authorId="0" shapeId="0" xr:uid="{A3315066-3D47-4686-8192-CB56BE24584B}">
      <text>
        <r>
          <rPr>
            <sz val="9"/>
            <color indexed="81"/>
            <rFont val="Tahoma"/>
            <family val="2"/>
            <charset val="238"/>
          </rPr>
          <t xml:space="preserve">Servisní smlouva na 8 let
</t>
        </r>
      </text>
    </comment>
    <comment ref="D233" authorId="3" shapeId="0" xr:uid="{B5AEB716-08FA-42A0-A08D-3F3CBD5D382F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12.12.2019 -3 mil.
</t>
        </r>
      </text>
    </comment>
    <comment ref="D239" authorId="0" shapeId="0" xr:uid="{5ABE2F0A-BFD1-428E-A70C-08DAF0F73D8F}">
      <text>
        <r>
          <rPr>
            <sz val="9"/>
            <color indexed="81"/>
            <rFont val="Tahoma"/>
            <family val="2"/>
            <charset val="238"/>
          </rPr>
          <t>ZH: 700 tis. demolice vojenské vrátnice, 1.000 tis. demolice skladu pod TU, 1.500 tis. demolice objektu v areálu Balus, 700 tis. demolice skladu vedle OIN, 2000 tis. demolice krechtu u WD, 100 tis. demolice chlorovny odpadních vod.
+1.400.000,- Granty
+2.560.000,- Institucionální podpora</t>
        </r>
      </text>
    </comment>
    <comment ref="D241" authorId="4" shapeId="0" xr:uid="{73D3165C-B147-41B3-B234-440D697709DD}">
      <text>
        <r>
          <rPr>
            <sz val="9"/>
            <color indexed="81"/>
            <rFont val="Tahoma"/>
            <family val="2"/>
            <charset val="238"/>
          </rPr>
          <t>ZH: optimalizace operačních procesů 2.370 tis. Kč
Mgr. Svozil 72 tis., BDO - vratka DPH 664 tis. kč</t>
        </r>
      </text>
    </comment>
    <comment ref="D242" authorId="1" shapeId="0" xr:uid="{43736C9A-9E03-4A2B-97FB-40C5107AD2AD}">
      <text>
        <r>
          <rPr>
            <sz val="8"/>
            <color indexed="81"/>
            <rFont val="Tahoma"/>
            <family val="2"/>
            <charset val="238"/>
          </rPr>
          <t>OVLZ (PEU): 200.000,-Kč
OMAR: (OBU): 300.000,- Kč
OVZ:</t>
        </r>
      </text>
    </comment>
    <comment ref="D246" authorId="0" shapeId="0" xr:uid="{DA5E41BC-8735-4097-82AB-FC998CF58200}">
      <text>
        <r>
          <rPr>
            <sz val="9"/>
            <color indexed="81"/>
            <rFont val="Tahoma"/>
            <family val="2"/>
            <charset val="238"/>
          </rPr>
          <t>Pouze odhad IT
- 1.500 mil.- schůzka Ing. Miklík 11.12.2019</t>
        </r>
      </text>
    </comment>
    <comment ref="D247" authorId="0" shapeId="0" xr:uid="{4D1941B0-5B71-4911-948D-F853A089C0CC}">
      <text>
        <r>
          <rPr>
            <sz val="9"/>
            <color indexed="81"/>
            <rFont val="Tahoma"/>
            <family val="2"/>
            <charset val="238"/>
          </rPr>
          <t>ZH: prodloužení licencí žasové rozlišení 1,2 mil Kč
rezerva 2 mil IT</t>
        </r>
      </text>
    </comment>
    <comment ref="D250" authorId="0" shapeId="0" xr:uid="{BD8CDA89-B749-4903-950D-3F94E9F092A9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17.12.2019 -100 tis.
</t>
        </r>
      </text>
    </comment>
    <comment ref="D252" authorId="0" shapeId="0" xr:uid="{31DE5B94-4DFC-4C27-AAE3-F64B28A43646}">
      <text>
        <r>
          <rPr>
            <sz val="9"/>
            <color indexed="81"/>
            <rFont val="Tahoma"/>
            <family val="2"/>
            <charset val="238"/>
          </rPr>
          <t>Jednání Ing. Jeřábková 17.12.2019 -150 tis.
Rezerva marketing 200 tis. Kč</t>
        </r>
      </text>
    </comment>
    <comment ref="D324" authorId="1" shapeId="0" xr:uid="{206DE90D-8E6E-406C-9123-2278AC5A585B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1.500.000,-   OVLZ                              
     10.000,-   Paliativní píče
 </t>
        </r>
      </text>
    </comment>
    <comment ref="D325" authorId="1" shapeId="0" xr:uid="{353DE309-0DB8-4F41-A726-3263852C0DE5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2.100.000,-   OVLZ
     10.000,-   Paliativní péče  
       2.000,-   ENOCH </t>
        </r>
      </text>
    </comment>
    <comment ref="D347" authorId="1" shapeId="0" xr:uid="{5E829E85-3C3B-405A-96EC-82A5D0FCCB97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500.000,-   OVLZ
  80.000,-   ENOCH </t>
        </r>
      </text>
    </comment>
    <comment ref="D361" authorId="0" shapeId="0" xr:uid="{FFB662E2-35E6-4E4C-BCD2-08D28B44614E}">
      <text>
        <r>
          <rPr>
            <sz val="9"/>
            <color indexed="81"/>
            <rFont val="Tahoma"/>
            <family val="2"/>
            <charset val="238"/>
          </rPr>
          <t xml:space="preserve">Přeřazení odpisu do ZC ve výši 638.013,- Kč
</t>
        </r>
      </text>
    </comment>
    <comment ref="D367" authorId="0" shapeId="0" xr:uid="{68E21F89-4E83-4120-A1FE-B3AE6B5D57B2}">
      <text>
        <r>
          <rPr>
            <sz val="9"/>
            <color indexed="81"/>
            <rFont val="Tahoma"/>
            <family val="2"/>
            <charset val="238"/>
          </rPr>
          <t>Vyřazení třetího urychlovače: ZC 9.261.405 Kč
Přeřazení odpisu do ZC ve výši 638.013,- Kč</t>
        </r>
      </text>
    </comment>
    <comment ref="D374" authorId="1" shapeId="0" xr:uid="{C489DE66-6AE4-422F-A9EE-C065851617E0}">
      <text>
        <r>
          <rPr>
            <sz val="8"/>
            <color indexed="81"/>
            <rFont val="Calibri"/>
            <family val="2"/>
            <charset val="238"/>
            <scheme val="minor"/>
          </rPr>
          <t>25 mil.Kč - obměna infuzní techniky
 9 mil. Kč - obměna drobného majetku
10 mil. Kč - obměna optiky a nástrojů
1,5 mil. Kč - vybavení nových pracovišť HOK
2,5, mil. Kč - standardní obměna drobných přístrojů
po jednání s Ing. Knápkem 16.12.2019 -18 mil.
rezerva OBÚ 3 mil Kč</t>
        </r>
      </text>
    </comment>
    <comment ref="D385" authorId="0" shapeId="0" xr:uid="{B4A532E7-091F-45B7-B6AF-40694C5C518D}">
      <text>
        <r>
          <rPr>
            <sz val="9"/>
            <color indexed="81"/>
            <rFont val="Tahoma"/>
            <family val="2"/>
            <charset val="238"/>
          </rPr>
          <t xml:space="preserve">-4.525.000,- - schůzka Ing. Miklík 11.12.2019
</t>
        </r>
      </text>
    </comment>
    <comment ref="D390" authorId="3" shapeId="0" xr:uid="{8CC88916-148D-42D1-A3B1-DFBC3DCD1C4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12.12.2019 -1,5 mil.
</t>
        </r>
      </text>
    </comment>
    <comment ref="D396" authorId="0" shapeId="0" xr:uid="{E608F90A-D43B-4DC8-91E2-BEEB1004CCF8}">
      <text>
        <r>
          <rPr>
            <sz val="9"/>
            <color indexed="81"/>
            <rFont val="Tahoma"/>
            <family val="2"/>
            <charset val="238"/>
          </rPr>
          <t xml:space="preserve">-575 tis. - schůzka Ing. Miklík 11.12.2019
</t>
        </r>
      </text>
    </comment>
    <comment ref="D445" authorId="0" shapeId="0" xr:uid="{90D6C381-A045-444A-B504-734E8F9BB8A3}">
      <text>
        <r>
          <rPr>
            <sz val="9"/>
            <color indexed="81"/>
            <rFont val="Tahoma"/>
            <family val="2"/>
            <charset val="238"/>
          </rPr>
          <t>3,5 mil Hemlibra na DK
rezerva zisk 24.099.567</t>
        </r>
      </text>
    </comment>
    <comment ref="D446" authorId="2" shapeId="0" xr:uid="{3DA3C938-B5BA-4E27-A9C0-4157E8448B1C}">
      <text>
        <r>
          <rPr>
            <sz val="9"/>
            <color indexed="81"/>
            <rFont val="Tahoma"/>
            <family val="2"/>
            <charset val="238"/>
          </rPr>
          <t xml:space="preserve">Dle vyhlášky 1,317 mld, plán 1,35 mld.,33 mil. nepokryto, ambice vyjednat se ZP nad vyhlášku
</t>
        </r>
      </text>
    </comment>
    <comment ref="D496" authorId="0" shapeId="0" xr:uid="{E646168A-4CEC-42DE-9471-B6532E4D90AA}">
      <text>
        <r>
          <rPr>
            <sz val="9"/>
            <color indexed="81"/>
            <rFont val="Tahoma"/>
            <family val="2"/>
            <charset val="238"/>
          </rPr>
          <t xml:space="preserve">vratka DPH od FÚ
</t>
        </r>
      </text>
    </comment>
    <comment ref="D497" authorId="0" shapeId="0" xr:uid="{4A2FB819-940D-415E-B2D3-F48F89399D66}">
      <text>
        <r>
          <rPr>
            <sz val="9"/>
            <color indexed="81"/>
            <rFont val="Tahoma"/>
            <family val="2"/>
            <charset val="238"/>
          </rPr>
          <t xml:space="preserve">+720 tis, outsourcované služby ENOCH
</t>
        </r>
      </text>
    </comment>
    <comment ref="D509" authorId="0" shapeId="0" xr:uid="{B40A1934-CAA5-4352-9C5B-63AA651AF7BF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+300 tis.
</t>
        </r>
      </text>
    </comment>
  </commentList>
</comments>
</file>

<file path=xl/sharedStrings.xml><?xml version="1.0" encoding="utf-8"?>
<sst xmlns="http://schemas.openxmlformats.org/spreadsheetml/2006/main" count="7072" uniqueCount="2943">
  <si>
    <t>2017</t>
  </si>
  <si>
    <t>2019</t>
  </si>
  <si>
    <t>Code</t>
  </si>
  <si>
    <t>Měsíc:</t>
  </si>
  <si>
    <t>Prosinec</t>
  </si>
  <si>
    <t>Rok:</t>
  </si>
  <si>
    <t>Verze:</t>
  </si>
  <si>
    <t>Finanční plán FNOL</t>
  </si>
  <si>
    <t>Skutečnost</t>
  </si>
  <si>
    <t>HV</t>
  </si>
  <si>
    <t>A5</t>
  </si>
  <si>
    <t>A50</t>
  </si>
  <si>
    <t xml:space="preserve">        Spotřebované nákupy</t>
  </si>
  <si>
    <t>A501</t>
  </si>
  <si>
    <t xml:space="preserve">            Spotřeba materiálu</t>
  </si>
  <si>
    <t xml:space="preserve">                Převod HČ - materiál</t>
  </si>
  <si>
    <t>A50100000</t>
  </si>
  <si>
    <t xml:space="preserve">                    Převod HČ - spotřeba materiálu</t>
  </si>
  <si>
    <t xml:space="preserve">                Cenové odchylky k materiálu</t>
  </si>
  <si>
    <t xml:space="preserve">                    Cenové odchylky k materiálu</t>
  </si>
  <si>
    <t xml:space="preserve">                Biologické implantáty</t>
  </si>
  <si>
    <t xml:space="preserve">                    Biologické implantáty (sk.507)</t>
  </si>
  <si>
    <t xml:space="preserve">                PHM</t>
  </si>
  <si>
    <t xml:space="preserve">                    Automobilový benzín</t>
  </si>
  <si>
    <t xml:space="preserve">                    Motorová nafta</t>
  </si>
  <si>
    <t xml:space="preserve">                    Plyn (CNG)</t>
  </si>
  <si>
    <t xml:space="preserve">                    Oleje a mazadla</t>
  </si>
  <si>
    <t xml:space="preserve">                Léky a léčiva</t>
  </si>
  <si>
    <t xml:space="preserve">                    Léky - paušál (LEK)</t>
  </si>
  <si>
    <t xml:space="preserve">                    Léky - parenterální výživa (LEK)</t>
  </si>
  <si>
    <t xml:space="preserve">                    Léky - enter. a parent. výživa (výroba LEK-OPSL)</t>
  </si>
  <si>
    <t xml:space="preserve">                    Léky - radiofarmaka (KNM)</t>
  </si>
  <si>
    <t xml:space="preserve">                    Léky - enterální výživa (LEK)</t>
  </si>
  <si>
    <t xml:space="preserve">                    Léky - krev.deriváty ZUL (LEK)</t>
  </si>
  <si>
    <t xml:space="preserve">                    Léky - krev.deriváty ZUL (TO)</t>
  </si>
  <si>
    <t xml:space="preserve">                    Léky - RTG diagnostika ZUL (LEK)</t>
  </si>
  <si>
    <t xml:space="preserve">                    Léky - botox (LEK)</t>
  </si>
  <si>
    <t xml:space="preserve">                    Léky - hemofilici ZUL (TO)</t>
  </si>
  <si>
    <t xml:space="preserve">                    Léky - trombolýza (LEK)</t>
  </si>
  <si>
    <t xml:space="preserve">                    Léky - antibiotika (LEK)</t>
  </si>
  <si>
    <t xml:space="preserve">                    Léky - antimykotika (LEK)</t>
  </si>
  <si>
    <t xml:space="preserve">                    Léky - samoplátci (LEK)</t>
  </si>
  <si>
    <t xml:space="preserve">                    Léky - centra (LEK)</t>
  </si>
  <si>
    <t xml:space="preserve">                    Léky - dle §16 (LEK)</t>
  </si>
  <si>
    <t xml:space="preserve">                    Léky - medicinální plyny (sklad SVM)</t>
  </si>
  <si>
    <t xml:space="preserve">                    Léky - slevy (přeúčt. na 64910001)</t>
  </si>
  <si>
    <t xml:space="preserve">                Krevní přípravky</t>
  </si>
  <si>
    <t xml:space="preserve">                    Krevní přípravky</t>
  </si>
  <si>
    <t xml:space="preserve">                    Plazma</t>
  </si>
  <si>
    <t xml:space="preserve">                Zdravotnické prostředky</t>
  </si>
  <si>
    <t xml:space="preserve">                    Kardiostimulátory (sk.Z517)</t>
  </si>
  <si>
    <t xml:space="preserve">                    Kardiovertery (Z516)</t>
  </si>
  <si>
    <t xml:space="preserve">                    TEP (Z518)</t>
  </si>
  <si>
    <t xml:space="preserve">                    IUTN - kovové (Z506)</t>
  </si>
  <si>
    <t xml:space="preserve">                    IUTN - neurostimulace (Z511)</t>
  </si>
  <si>
    <t xml:space="preserve">                    IUTN - neuromodulace-DBS (Z508)</t>
  </si>
  <si>
    <t xml:space="preserve">                    Implant.dentální-samoplátci (Z526)</t>
  </si>
  <si>
    <t xml:space="preserve">                    Implant. - plastická,estetická chirurgie (Z521)</t>
  </si>
  <si>
    <t xml:space="preserve">                    IUTN - chlopně - TAVI (Z524)</t>
  </si>
  <si>
    <t xml:space="preserve">                    IUTN - ostat.nákl.PZT (Z515)</t>
  </si>
  <si>
    <t xml:space="preserve">                    Bezelektrodové kardiostimulátory (Z548)</t>
  </si>
  <si>
    <t xml:space="preserve">                    IUTN - MitraClip (Z553)</t>
  </si>
  <si>
    <t xml:space="preserve">                    Kardiostimulátory CCM (Z555)</t>
  </si>
  <si>
    <t xml:space="preserve">                    Laboratorní diagnostika-LEK (Z501)</t>
  </si>
  <si>
    <t xml:space="preserve">                    Laboratorní diagnostika-skl.ZPr (Z501)</t>
  </si>
  <si>
    <t xml:space="preserve">                    Laboratorní materiál (Z505)</t>
  </si>
  <si>
    <t xml:space="preserve">                    Obvazový materiál (Z502)</t>
  </si>
  <si>
    <t xml:space="preserve">                    ZPr - ostatní (Z503)</t>
  </si>
  <si>
    <t xml:space="preserve">                    ZPr - ZUM robot (Z512)</t>
  </si>
  <si>
    <t xml:space="preserve">                    ZPr - materiál hemodialýza (Z525)</t>
  </si>
  <si>
    <t xml:space="preserve">                    ZPr - vaky, sety (Z528)</t>
  </si>
  <si>
    <t xml:space="preserve">                    ZPr - šicí materiál (Z529)</t>
  </si>
  <si>
    <t xml:space="preserve">                    ZPr - vpichovací materiál (Z530)</t>
  </si>
  <si>
    <t xml:space="preserve">                    ZPr - šicí materiál robot (Z531)</t>
  </si>
  <si>
    <t xml:space="preserve">                    ZPr - rukavice (Z532)</t>
  </si>
  <si>
    <t xml:space="preserve">                    ZPr - čidla ICP (Z522)</t>
  </si>
  <si>
    <t xml:space="preserve">                    ZPr - porty (Z534)</t>
  </si>
  <si>
    <t xml:space="preserve">                    ZPr - katetry ostatní (Z513)</t>
  </si>
  <si>
    <t xml:space="preserve">                    ZPr - katetry ablační (Z514)</t>
  </si>
  <si>
    <t xml:space="preserve">                    ZPr - katetry diagnostické (Z535)</t>
  </si>
  <si>
    <t xml:space="preserve">                    ZPr - katetry PCI (Z536)</t>
  </si>
  <si>
    <t xml:space="preserve">                    ZPr - katetry zaváděcí (Z537)</t>
  </si>
  <si>
    <t xml:space="preserve">                    ZPr - stenty (Z538)</t>
  </si>
  <si>
    <t xml:space="preserve">                    ZPr - stenty kovové (Z539)</t>
  </si>
  <si>
    <t xml:space="preserve">                    ZPr - stenty lékové (Z540)</t>
  </si>
  <si>
    <t xml:space="preserve">                    ZPr - internzivní péče (Z542)</t>
  </si>
  <si>
    <t xml:space="preserve">                    ZPr - staplery, extraktory, endoskop.mat. (Z523)</t>
  </si>
  <si>
    <t xml:space="preserve">                    ZPr - katetry extrakční (Z543)</t>
  </si>
  <si>
    <t xml:space="preserve">                    ZPr - embolizace (Z545)</t>
  </si>
  <si>
    <t xml:space="preserve">                    ZPr - samoplátci (Z547)</t>
  </si>
  <si>
    <t xml:space="preserve">                    ZPr - katetry PICC/MIDLINE (Z554)</t>
  </si>
  <si>
    <t xml:space="preserve">                    ZPr - zubolékařský materiál (Z509)</t>
  </si>
  <si>
    <t xml:space="preserve">                    ZPr. - slevy (přeúčt. na 64910002)</t>
  </si>
  <si>
    <t xml:space="preserve">                    </t>
  </si>
  <si>
    <t xml:space="preserve">                    Podkožní monitory (Z544)</t>
  </si>
  <si>
    <t xml:space="preserve">                    Mechanické srdeční podpory (Z552)</t>
  </si>
  <si>
    <t xml:space="preserve">                Potraviny</t>
  </si>
  <si>
    <t xml:space="preserve">                    Lůžk. pacienti</t>
  </si>
  <si>
    <t xml:space="preserve">                    Lůžk. pacienti nad normu</t>
  </si>
  <si>
    <t xml:space="preserve">                    Dárci krve</t>
  </si>
  <si>
    <t xml:space="preserve">                    Výživa kojenců</t>
  </si>
  <si>
    <t xml:space="preserve">                    Dialýza - pac.strava</t>
  </si>
  <si>
    <t xml:space="preserve">                    Nápoje - horké provozy</t>
  </si>
  <si>
    <t xml:space="preserve">                    Závodní stravování</t>
  </si>
  <si>
    <t xml:space="preserve">                    Studenti SKMUP, stážisté</t>
  </si>
  <si>
    <t xml:space="preserve">                    Suroviny - studená kuchyně (stř.9505)</t>
  </si>
  <si>
    <t xml:space="preserve">                    Externí strávníci</t>
  </si>
  <si>
    <t xml:space="preserve">                Všeobecný materiál</t>
  </si>
  <si>
    <t xml:space="preserve">                    Všeobecný materiál (N524,525,P35,49,T13,V26,31,32,34,35,37,47,111,Z510)</t>
  </si>
  <si>
    <t xml:space="preserve">                    Prací a čistící prostř.,drog.zboží (sk.V41)</t>
  </si>
  <si>
    <t xml:space="preserve">                    Desinfekční prostředky (ID-ř.733-LEK)</t>
  </si>
  <si>
    <t xml:space="preserve">                    Tiskopisy a kanc.potřeby (sk.V42, 43)</t>
  </si>
  <si>
    <t xml:space="preserve">                    Údržbový materiál ZVIT (sk.B36,61,62,64)</t>
  </si>
  <si>
    <t xml:space="preserve">                    Prací prášky - prádelna (sk.V 40)</t>
  </si>
  <si>
    <t xml:space="preserve">                    Údržbový materiál ostatní - sklady (sk.T17)</t>
  </si>
  <si>
    <t xml:space="preserve">                    Spotřební materiál k PDS (potrubní pošta (sk.V22)</t>
  </si>
  <si>
    <t xml:space="preserve">                    Spotřební materiál k ZPr. (sk.V21)</t>
  </si>
  <si>
    <t xml:space="preserve">                    Lékárničky a ZM na provozech</t>
  </si>
  <si>
    <t xml:space="preserve">                    Obalový mat. pro sterilizaci (sk.V20)</t>
  </si>
  <si>
    <t xml:space="preserve">                    IT - spotřební materiál (sk. P37, 38, 48)</t>
  </si>
  <si>
    <t xml:space="preserve">                    Všeob.mat. - nábytek (V30) do 1tis.</t>
  </si>
  <si>
    <t xml:space="preserve">                    Všeob.mat. - hosp.přístr.a nářadí (V32) od 1tis do 2999,99 </t>
  </si>
  <si>
    <t xml:space="preserve">                    Všeob.mat. - kuchyň tech. (V33) od 1tis do 2999,99 </t>
  </si>
  <si>
    <t xml:space="preserve">                    Všeob.mat. - kancel.tech. (V34) od 1tis do 2999,99 </t>
  </si>
  <si>
    <t xml:space="preserve">                    Všeob.mat. - ostatní-vyjímky (V44) od 0,01 do 999,99 </t>
  </si>
  <si>
    <t xml:space="preserve">                    Technické plyny</t>
  </si>
  <si>
    <t xml:space="preserve">                    Obaly ostatní - LEK (sk.Z519)</t>
  </si>
  <si>
    <t xml:space="preserve">                Náhradní díly</t>
  </si>
  <si>
    <t xml:space="preserve">                    ND - ostatní (všeob.sklad) (sk.V38)</t>
  </si>
  <si>
    <t xml:space="preserve">                    ND - zdravot.techn.(sklad) (sk.Z39)</t>
  </si>
  <si>
    <t xml:space="preserve">                    ND - ostatní techn.(OSBTK, vč.metrologa)</t>
  </si>
  <si>
    <t xml:space="preserve">                    ND - zdravotní techn. (OSBTK, vč.metrologa)</t>
  </si>
  <si>
    <t xml:space="preserve">                    ND - výpoč. techn.(sklad) (sk.P47)</t>
  </si>
  <si>
    <t xml:space="preserve">                    ND - ZVIT (sk.B63)</t>
  </si>
  <si>
    <t xml:space="preserve">                    ND - doprava (sk.A50)</t>
  </si>
  <si>
    <t xml:space="preserve">                    ND - biomedicina (sk.M01)</t>
  </si>
  <si>
    <t xml:space="preserve">                DDHM a textil</t>
  </si>
  <si>
    <t xml:space="preserve">                    Prádlo pacientů (sk.T12)</t>
  </si>
  <si>
    <t xml:space="preserve">                    DDHM - výpočetní technika (sk.35, 49)</t>
  </si>
  <si>
    <t xml:space="preserve">                    OOPP a prádlo pro zaměstnance (sk.T14)</t>
  </si>
  <si>
    <t xml:space="preserve">                    OOPP pro pacienty a doprovod (sk.T11)</t>
  </si>
  <si>
    <t xml:space="preserve">                    Pokojový textil (sk. T15)</t>
  </si>
  <si>
    <t xml:space="preserve">                    Netkaný textil (sk.T18)</t>
  </si>
  <si>
    <t xml:space="preserve">                    Jednorázové ochranné pomůcky (sk.T18A)</t>
  </si>
  <si>
    <t xml:space="preserve">                    Jednorázový operační materiál (sk.T18B)</t>
  </si>
  <si>
    <t xml:space="preserve">                    Jednorázové hygienické potřeby (sk.T18C)</t>
  </si>
  <si>
    <t xml:space="preserve">                Knihy a časopisy</t>
  </si>
  <si>
    <t xml:space="preserve">                    Knihy a časopisy</t>
  </si>
  <si>
    <t xml:space="preserve">                Materiál z darů, FKSP</t>
  </si>
  <si>
    <t xml:space="preserve">                    Spotř.nák.- z fin. darů</t>
  </si>
  <si>
    <t xml:space="preserve">                    Věcné dary</t>
  </si>
  <si>
    <t xml:space="preserve">                Převod VČ - potraviny</t>
  </si>
  <si>
    <t xml:space="preserve">                    VČ - horké provozy</t>
  </si>
  <si>
    <t xml:space="preserve">                Převod VČ - všeob.mat.</t>
  </si>
  <si>
    <t xml:space="preserve">                    VČ - všeob. materiál</t>
  </si>
  <si>
    <t xml:space="preserve">                    VČ - drogistické zboží</t>
  </si>
  <si>
    <t xml:space="preserve">                    VĆ - desinf.prostř.LEK</t>
  </si>
  <si>
    <t xml:space="preserve">                    VČ - kancelářské potřeby</t>
  </si>
  <si>
    <t xml:space="preserve">                    VČ - údržbový materiál</t>
  </si>
  <si>
    <t xml:space="preserve">                    VČ - prášky pro prádelnu</t>
  </si>
  <si>
    <t xml:space="preserve">                Převod VČ - náhradní díly</t>
  </si>
  <si>
    <t xml:space="preserve">                    VČ - náhradní díly</t>
  </si>
  <si>
    <t xml:space="preserve">                Převod VČ - DDHM,textil</t>
  </si>
  <si>
    <t xml:space="preserve">                    VČ - DDHM</t>
  </si>
  <si>
    <t xml:space="preserve">                    VČ - OOPP</t>
  </si>
  <si>
    <t>A502</t>
  </si>
  <si>
    <t xml:space="preserve">            Spotřeba energie</t>
  </si>
  <si>
    <t xml:space="preserve">                Převod HČ - energie</t>
  </si>
  <si>
    <t xml:space="preserve">                    Převod HČ - energie</t>
  </si>
  <si>
    <t xml:space="preserve">                Spotřeba energie</t>
  </si>
  <si>
    <t xml:space="preserve">                    Elektřina</t>
  </si>
  <si>
    <t xml:space="preserve">                    Vodné, stočné</t>
  </si>
  <si>
    <t xml:space="preserve">                    Pára</t>
  </si>
  <si>
    <t xml:space="preserve">                    Plyn</t>
  </si>
  <si>
    <t xml:space="preserve">                Převod VČ - energie</t>
  </si>
  <si>
    <t xml:space="preserve">                    VČ - elektřina</t>
  </si>
  <si>
    <t xml:space="preserve">                    VČ - vodné, stočné</t>
  </si>
  <si>
    <t xml:space="preserve">                    VČ - pára</t>
  </si>
  <si>
    <t>A503</t>
  </si>
  <si>
    <t xml:space="preserve">            Spotřeba ostatních neskladovatelných dodávek</t>
  </si>
  <si>
    <t>A504</t>
  </si>
  <si>
    <t xml:space="preserve">            Prodané zboží</t>
  </si>
  <si>
    <t xml:space="preserve">                Prodané zb. FNOL</t>
  </si>
  <si>
    <t xml:space="preserve">                    Kantýna (zboží)</t>
  </si>
  <si>
    <t xml:space="preserve">                    Prodej pacientům (pomůcky pro rodičky, USB náram....)</t>
  </si>
  <si>
    <t xml:space="preserve">                    Kantýna (suroviny při výrobě)</t>
  </si>
  <si>
    <t xml:space="preserve">                Finanční bonusy</t>
  </si>
  <si>
    <t xml:space="preserve">                    Léky prodej - slevy (přeúčt. na 64910003) </t>
  </si>
  <si>
    <t xml:space="preserve">                Prodané zb. LEK</t>
  </si>
  <si>
    <t xml:space="preserve">                    Nákl. na prodej - ostatní, dopl.pacientů</t>
  </si>
  <si>
    <t xml:space="preserve">                    Nákl. na prodej - deriváty zdrav.zař.a ostatním org.</t>
  </si>
  <si>
    <t xml:space="preserve">                    Nákl. na prodej - ostatním organizacím</t>
  </si>
  <si>
    <t xml:space="preserve">                    Nákl. na prodej - recepty ZP</t>
  </si>
  <si>
    <t xml:space="preserve">                    Nákl. na prodej - PZT</t>
  </si>
  <si>
    <t xml:space="preserve">                    Nákl. na prodej - poukazy ZP </t>
  </si>
  <si>
    <t xml:space="preserve">                    Nákl. na prodej - zdravotnickým zařízením</t>
  </si>
  <si>
    <t xml:space="preserve">                    Nákl. na prodej center - ZP</t>
  </si>
  <si>
    <t xml:space="preserve">                    Nákl. na prodej PZT FONI - ZP </t>
  </si>
  <si>
    <t xml:space="preserve">                    Nákl. na prodej PZT FONI - doplatky pacientů</t>
  </si>
  <si>
    <t xml:space="preserve">                    Nákl. na prodej - neléčiva</t>
  </si>
  <si>
    <t xml:space="preserve">                    Nákl. na prodej - recepty VZP</t>
  </si>
  <si>
    <t xml:space="preserve">                    Nákl. na prodej - poukazy VZP</t>
  </si>
  <si>
    <t xml:space="preserve">                    Nákl. na prodej - enter.a parent.výživa - ostatním organizacím</t>
  </si>
  <si>
    <t xml:space="preserve">                    Nákl. na prodej center - VZP</t>
  </si>
  <si>
    <t xml:space="preserve">                    Nákl. na prodej PZT FONI - VZP</t>
  </si>
  <si>
    <t>A507</t>
  </si>
  <si>
    <t xml:space="preserve">            Aktivace</t>
  </si>
  <si>
    <t xml:space="preserve">                Aktivace oběžného majetku</t>
  </si>
  <si>
    <t xml:space="preserve">                    HČ - aktivace oběžného majetku</t>
  </si>
  <si>
    <t xml:space="preserve">                    Aktivace potravin (stř.9505)</t>
  </si>
  <si>
    <t xml:space="preserve">                    Aktivace krevní přípravky</t>
  </si>
  <si>
    <t xml:space="preserve">                    Aktivace plazma</t>
  </si>
  <si>
    <t xml:space="preserve">                Aktivace oběžného majetku - LEK</t>
  </si>
  <si>
    <t xml:space="preserve">                    Elaborace LEK (destil.voda)</t>
  </si>
  <si>
    <t xml:space="preserve">                    Taxalaborum LEK při výrobě</t>
  </si>
  <si>
    <t xml:space="preserve">                    Parenterální výživa </t>
  </si>
  <si>
    <t xml:space="preserve">                VČ - aktivace oběžného majetku</t>
  </si>
  <si>
    <t xml:space="preserve">                    VČ - aktivace oběžného majetku</t>
  </si>
  <si>
    <t>A51</t>
  </si>
  <si>
    <t xml:space="preserve">        Služby</t>
  </si>
  <si>
    <t>A511</t>
  </si>
  <si>
    <t xml:space="preserve">            Opravy a udržování</t>
  </si>
  <si>
    <t xml:space="preserve">                Převod HČ - opravy a udrž.</t>
  </si>
  <si>
    <t xml:space="preserve">                    Propočet hlavní činnosti</t>
  </si>
  <si>
    <t xml:space="preserve">                Technika a stavby</t>
  </si>
  <si>
    <t xml:space="preserve">                    Opravy zdravotnické techniky - OSBTK, vč.metrologa</t>
  </si>
  <si>
    <t xml:space="preserve">                    Opravy - Úsek inf.systémů</t>
  </si>
  <si>
    <t xml:space="preserve">                    Opravy ostatní techniky - OSBTK, vč.metrologa</t>
  </si>
  <si>
    <t xml:space="preserve">                    Opravy - správa budov</t>
  </si>
  <si>
    <t xml:space="preserve">                    Opravy - hl.energetik</t>
  </si>
  <si>
    <t xml:space="preserve">                    Opravy STA rozvodů (tel.antény) - ELSYS</t>
  </si>
  <si>
    <t xml:space="preserve">                    Opravy a údržba vozového parku</t>
  </si>
  <si>
    <t xml:space="preserve">                    Opravy - vodní hospodářství</t>
  </si>
  <si>
    <t xml:space="preserve">                    Opravy - požární techniky</t>
  </si>
  <si>
    <t xml:space="preserve">                Převod VČ - opravy a udrž.</t>
  </si>
  <si>
    <t xml:space="preserve">                    VČ - opravy techniky</t>
  </si>
  <si>
    <t xml:space="preserve">                    VČ - opravy budov</t>
  </si>
  <si>
    <t>A512</t>
  </si>
  <si>
    <t xml:space="preserve">            Cestovné</t>
  </si>
  <si>
    <t xml:space="preserve">                Cestovné zaměstnanců-tuzemské</t>
  </si>
  <si>
    <t xml:space="preserve">                    Cestovné z mezd</t>
  </si>
  <si>
    <t xml:space="preserve">                    Cestovné tuzemské - OUC</t>
  </si>
  <si>
    <t xml:space="preserve">                Cestovné pacientů</t>
  </si>
  <si>
    <t xml:space="preserve">                    Cestovné pacientů</t>
  </si>
  <si>
    <t xml:space="preserve">                Cestovné zaměstnanců-zahraniční</t>
  </si>
  <si>
    <t xml:space="preserve">                    Cestovné zahraniční - mzdy</t>
  </si>
  <si>
    <t xml:space="preserve">                    Cestovné zahraniční - OUC</t>
  </si>
  <si>
    <t xml:space="preserve">                Cestovné z darů</t>
  </si>
  <si>
    <t xml:space="preserve">                    Cestovné z darů</t>
  </si>
  <si>
    <t>A513</t>
  </si>
  <si>
    <t xml:space="preserve">            Náklady na reprezentaci (nedaň.)</t>
  </si>
  <si>
    <t xml:space="preserve">                Náklady na reprezentaci (daň.neúč.)</t>
  </si>
  <si>
    <t xml:space="preserve">                    Dodavatelsky</t>
  </si>
  <si>
    <t xml:space="preserve">                    Ve vlastní režii</t>
  </si>
  <si>
    <t>A518</t>
  </si>
  <si>
    <t xml:space="preserve">            Ostatní služby</t>
  </si>
  <si>
    <t xml:space="preserve">                Převod HČ - ostatní služby</t>
  </si>
  <si>
    <t xml:space="preserve">                    Převod HČ - ostatní služby</t>
  </si>
  <si>
    <t xml:space="preserve">                Přepravné</t>
  </si>
  <si>
    <t xml:space="preserve">                    Přepravné-lab. vzorky,...</t>
  </si>
  <si>
    <t xml:space="preserve">                Spoje</t>
  </si>
  <si>
    <t xml:space="preserve">                    Poštovné</t>
  </si>
  <si>
    <t xml:space="preserve">                    Telekom.styk</t>
  </si>
  <si>
    <t xml:space="preserve">                Nájemné</t>
  </si>
  <si>
    <t xml:space="preserve">                    Náj. software (licence atd. ...)</t>
  </si>
  <si>
    <t xml:space="preserve">                    Náj. nebytových prostor</t>
  </si>
  <si>
    <t xml:space="preserve">                    Popl. za R a TV, veř. produkce</t>
  </si>
  <si>
    <t xml:space="preserve">                    Náj. plynových lahví</t>
  </si>
  <si>
    <t xml:space="preserve">                    Náj. přístrojů a techniky</t>
  </si>
  <si>
    <t xml:space="preserve">                Projekt. práce a inž. čin.</t>
  </si>
  <si>
    <t xml:space="preserve">                    Průzkumné a projektové práce</t>
  </si>
  <si>
    <t xml:space="preserve">                Úklid, odpad, desinf., deratizace</t>
  </si>
  <si>
    <t xml:space="preserve">                    Úklid. služby - paušál</t>
  </si>
  <si>
    <t xml:space="preserve">                    Úklid. služby - více práce</t>
  </si>
  <si>
    <t xml:space="preserve">                    Popl. za DDD a ostatní služby</t>
  </si>
  <si>
    <t xml:space="preserve">                    Odpad (spalovna)</t>
  </si>
  <si>
    <t xml:space="preserve">                    Odpad (ostatní)</t>
  </si>
  <si>
    <t xml:space="preserve">                    Údržba dřevin a zeleně (EKOL)</t>
  </si>
  <si>
    <t xml:space="preserve">                    Praní prádla</t>
  </si>
  <si>
    <t xml:space="preserve">                Stravné, pohoštění - dodavatelsky</t>
  </si>
  <si>
    <t xml:space="preserve">                    Konference - pohoštění zajištěné ve vlastní režii</t>
  </si>
  <si>
    <t xml:space="preserve">                    Konference - pohoštění zajištěné dodavat.</t>
  </si>
  <si>
    <t xml:space="preserve">                    Stravné - dodavatelsky</t>
  </si>
  <si>
    <t xml:space="preserve">                Revize a smluvní servisy majetku</t>
  </si>
  <si>
    <t xml:space="preserve">                    Revize, sml.servis - energetik</t>
  </si>
  <si>
    <t xml:space="preserve">                    Revize, tech.kontroly, prev.prohl.- OSBTK</t>
  </si>
  <si>
    <t xml:space="preserve">                    Revize, sml.servis PO - OBKR</t>
  </si>
  <si>
    <t xml:space="preserve">                    Revize, sml.servis - vodní hospod.</t>
  </si>
  <si>
    <t xml:space="preserve">                    Revize, sml.servis - doprava</t>
  </si>
  <si>
    <t xml:space="preserve">                    Revize, sml.servis - VT</t>
  </si>
  <si>
    <t xml:space="preserve">                    Revize - kalibrace - metrolog</t>
  </si>
  <si>
    <t xml:space="preserve">                    Smluvní servis - OSBTK</t>
  </si>
  <si>
    <t xml:space="preserve">                    Zkoušky - zaškol.zdrav.techn.(instrukce uživatelům 268/2014 Sb)</t>
  </si>
  <si>
    <t xml:space="preserve">                Náklady za poplatky na bankovní služby</t>
  </si>
  <si>
    <t xml:space="preserve">                    Poplatky za vedení účtu</t>
  </si>
  <si>
    <t xml:space="preserve">                Náklady - projekty EU</t>
  </si>
  <si>
    <t xml:space="preserve">                    Náklady - projekty EU</t>
  </si>
  <si>
    <t xml:space="preserve">                Ostatní služby</t>
  </si>
  <si>
    <t xml:space="preserve">                    Ostatní služby - provozní</t>
  </si>
  <si>
    <t xml:space="preserve">                    Služby (ostraha)</t>
  </si>
  <si>
    <t xml:space="preserve">                    Služby poradenské (odborní poradci)</t>
  </si>
  <si>
    <t xml:space="preserve">                    Inzerce</t>
  </si>
  <si>
    <t xml:space="preserve">                    Právní zastupování</t>
  </si>
  <si>
    <t xml:space="preserve">                    Ostatní služby - zdravotní</t>
  </si>
  <si>
    <t xml:space="preserve">                    Zkoušky kvality</t>
  </si>
  <si>
    <t xml:space="preserve">                    TZ SW - OINF</t>
  </si>
  <si>
    <t xml:space="preserve">                    IT služby - ostatní systémy</t>
  </si>
  <si>
    <t xml:space="preserve">                    Organ.rozvoj (certif., akred.)</t>
  </si>
  <si>
    <t xml:space="preserve">                    Audit, ekon.porad., porad.- proj.MZČR a EU</t>
  </si>
  <si>
    <t xml:space="preserve">                    Propagace, reklama, tisk (TM)</t>
  </si>
  <si>
    <t xml:space="preserve">                    Personál.rozvoj (9071)</t>
  </si>
  <si>
    <t xml:space="preserve">                    Konference  - zajišť.dodavatelsky (ubyt., nájem, ostat.sl.)</t>
  </si>
  <si>
    <t xml:space="preserve">                    IT služby - NAVISION</t>
  </si>
  <si>
    <t xml:space="preserve">                Služby z darů, FKSP</t>
  </si>
  <si>
    <t xml:space="preserve">                    Služby z fin.darů</t>
  </si>
  <si>
    <t xml:space="preserve">                    Služby z bonusů, věc.darů</t>
  </si>
  <si>
    <t xml:space="preserve">                Převod VČ - ostatní služby</t>
  </si>
  <si>
    <t xml:space="preserve">                    VČ - spoje a telekomunikace</t>
  </si>
  <si>
    <t xml:space="preserve">                    VČ - nájemné</t>
  </si>
  <si>
    <t xml:space="preserve">                    VČ - úklid</t>
  </si>
  <si>
    <t xml:space="preserve">                    VĆ - revize</t>
  </si>
  <si>
    <t xml:space="preserve">                    VČ - ostatní služby</t>
  </si>
  <si>
    <t>A52</t>
  </si>
  <si>
    <t xml:space="preserve">        Osobní náklady</t>
  </si>
  <si>
    <t>A521</t>
  </si>
  <si>
    <t xml:space="preserve">            Mzdové náklady</t>
  </si>
  <si>
    <t xml:space="preserve">                Převod HČ - mzdové náklady</t>
  </si>
  <si>
    <t xml:space="preserve">                    Převod HČ - mzdy</t>
  </si>
  <si>
    <t xml:space="preserve">                Hrubé mzdy</t>
  </si>
  <si>
    <t xml:space="preserve">                    Hrubé mzdy</t>
  </si>
  <si>
    <t xml:space="preserve">                Placené služby</t>
  </si>
  <si>
    <t xml:space="preserve">                    Placené služby</t>
  </si>
  <si>
    <t xml:space="preserve">                Refundace</t>
  </si>
  <si>
    <t xml:space="preserve">                    Refundace</t>
  </si>
  <si>
    <t xml:space="preserve">                Půjčeno počítačem - SW VEMA</t>
  </si>
  <si>
    <t xml:space="preserve">                    Půjčeno počítačem</t>
  </si>
  <si>
    <t xml:space="preserve">                Daňové doplatky minulých let</t>
  </si>
  <si>
    <t xml:space="preserve">                    Daňové doplatky minulých let</t>
  </si>
  <si>
    <t xml:space="preserve">                OON - dohody</t>
  </si>
  <si>
    <t xml:space="preserve">                    OON - dohody</t>
  </si>
  <si>
    <t xml:space="preserve">                Odstupné</t>
  </si>
  <si>
    <t xml:space="preserve">                    Odstupné</t>
  </si>
  <si>
    <t xml:space="preserve">                Náhrada mzdy po dobu dočas.prac.neschopnosti</t>
  </si>
  <si>
    <t xml:space="preserve">                    Náhrada mzdy po dobu dočas.prac.neschop.-hraz.org.</t>
  </si>
  <si>
    <t xml:space="preserve">                Peněžité dary z FKSP</t>
  </si>
  <si>
    <t xml:space="preserve">                    Peněžité dary z FKSP</t>
  </si>
  <si>
    <t xml:space="preserve">                Převod VČ - mzdové náklady</t>
  </si>
  <si>
    <t xml:space="preserve">                    VČ - mzdové náklady</t>
  </si>
  <si>
    <t xml:space="preserve">                    VČ - OON</t>
  </si>
  <si>
    <t xml:space="preserve">                    VČ - odstupné</t>
  </si>
  <si>
    <t xml:space="preserve">                    VČ - náhr.mzdy po dobu dočas.prac.neschop.</t>
  </si>
  <si>
    <t>A522</t>
  </si>
  <si>
    <t xml:space="preserve">            Příjmy společníků a členů družstva ze závISMlé činnosti</t>
  </si>
  <si>
    <t>A523</t>
  </si>
  <si>
    <t xml:space="preserve">            Odměny členům orgánů společnosti a družstva</t>
  </si>
  <si>
    <t>A524</t>
  </si>
  <si>
    <t xml:space="preserve">            Zákonné sociální pojištění</t>
  </si>
  <si>
    <t xml:space="preserve">                Převod HČ - zákonné pojištění</t>
  </si>
  <si>
    <t xml:space="preserve">                    Převod HČ - zákon. poj.</t>
  </si>
  <si>
    <t xml:space="preserve">                Zdravotní pojištění organizace</t>
  </si>
  <si>
    <t xml:space="preserve">                    Zdravotní poj. organizace</t>
  </si>
  <si>
    <t xml:space="preserve">                Sociální pojištění organizace</t>
  </si>
  <si>
    <t xml:space="preserve">                    Sociální poj. organizace</t>
  </si>
  <si>
    <t xml:space="preserve">                Refundace - zdravotní pojištění</t>
  </si>
  <si>
    <t xml:space="preserve">                    Refundace - zdravotní pojištění</t>
  </si>
  <si>
    <t xml:space="preserve">                Refundace - sociální pojištění</t>
  </si>
  <si>
    <t xml:space="preserve">                    Refundace - sociální pojištění</t>
  </si>
  <si>
    <t xml:space="preserve">                Převod VČ - zákonné pojištění</t>
  </si>
  <si>
    <t xml:space="preserve">                    VČ - zdravotní pojištění</t>
  </si>
  <si>
    <t xml:space="preserve">                    VČ - sociální pojištění</t>
  </si>
  <si>
    <t>A525</t>
  </si>
  <si>
    <t xml:space="preserve">            Ostatní sociální pojištění</t>
  </si>
  <si>
    <t xml:space="preserve">                Jiné sociální pojištění</t>
  </si>
  <si>
    <t xml:space="preserve">                    Pojištění zaměstnanců (čtvrtletně)</t>
  </si>
  <si>
    <t>A526</t>
  </si>
  <si>
    <t xml:space="preserve">            Sociální náklady individuálního podnikatele</t>
  </si>
  <si>
    <t>A527</t>
  </si>
  <si>
    <t xml:space="preserve">            Zákonné sociální dávky</t>
  </si>
  <si>
    <t xml:space="preserve">                Převod HČ - zák.sociál.nákl.</t>
  </si>
  <si>
    <t xml:space="preserve">                    Převod HČ - zák.sociál.nákl.</t>
  </si>
  <si>
    <t xml:space="preserve">                Zákonné sociální náklady</t>
  </si>
  <si>
    <t xml:space="preserve">                    FKSP - jednotný příděl</t>
  </si>
  <si>
    <t xml:space="preserve">                Převod VČ - zák.sociál.nákl.</t>
  </si>
  <si>
    <t xml:space="preserve">                    VČ - zák.sociál.nákl.(FKSP)</t>
  </si>
  <si>
    <t>A528</t>
  </si>
  <si>
    <t xml:space="preserve">            Ostatní sociální náklady</t>
  </si>
  <si>
    <t xml:space="preserve">                Jiné sociální náklady</t>
  </si>
  <si>
    <t xml:space="preserve">                    Zvyšování kvalifikace - daň.neúčinné (vyplac.přes pokladnu)</t>
  </si>
  <si>
    <t>A53</t>
  </si>
  <si>
    <t xml:space="preserve">        Daně a poplatky</t>
  </si>
  <si>
    <t>A531</t>
  </si>
  <si>
    <t xml:space="preserve">            Daň silniční</t>
  </si>
  <si>
    <t xml:space="preserve">                Daň silniční</t>
  </si>
  <si>
    <t xml:space="preserve">                    Daň silniční</t>
  </si>
  <si>
    <t>A532</t>
  </si>
  <si>
    <t xml:space="preserve">            Daň z nemovitostí</t>
  </si>
  <si>
    <t xml:space="preserve">                Daň z nemovitostí</t>
  </si>
  <si>
    <t xml:space="preserve">                    Daň z nemovitostí</t>
  </si>
  <si>
    <t>A538</t>
  </si>
  <si>
    <t xml:space="preserve">            Ostatní daně a poplatky</t>
  </si>
  <si>
    <t xml:space="preserve">                Poplatky</t>
  </si>
  <si>
    <t xml:space="preserve">                    Ubytovací poplatek (odvod SM OI)</t>
  </si>
  <si>
    <t xml:space="preserve">                    Soudní poplatky</t>
  </si>
  <si>
    <t xml:space="preserve">                    Správní poplatky</t>
  </si>
  <si>
    <t xml:space="preserve">                    Poplatky za užívání dálnic a rychl.silnic, mýtné</t>
  </si>
  <si>
    <t xml:space="preserve">                    Ostatní poplatky</t>
  </si>
  <si>
    <t>A54</t>
  </si>
  <si>
    <t xml:space="preserve">        Jiné provozní náklady</t>
  </si>
  <si>
    <t>A541</t>
  </si>
  <si>
    <t xml:space="preserve">            Zůstatková cena prodaného nehm.a hm.dlouh.majetku</t>
  </si>
  <si>
    <t xml:space="preserve">                Úroky z prodlení</t>
  </si>
  <si>
    <t xml:space="preserve">                    Úroky z prodlení</t>
  </si>
  <si>
    <t xml:space="preserve">                Sankce za překročení regul.léčiv a PZT</t>
  </si>
  <si>
    <t xml:space="preserve">                    Preskripce L a PZT - min. rok</t>
  </si>
  <si>
    <t>A542</t>
  </si>
  <si>
    <t xml:space="preserve">            Prodaný materiál</t>
  </si>
  <si>
    <t xml:space="preserve">                Jiné sankce - daň.účinné</t>
  </si>
  <si>
    <t xml:space="preserve">                Jiné pokuty a penále(dle dokladů)</t>
  </si>
  <si>
    <t xml:space="preserve">                    Pok.za pozdní odvody daní</t>
  </si>
  <si>
    <t xml:space="preserve">                    Pok.za poruš.léčebných předpisů</t>
  </si>
  <si>
    <t xml:space="preserve">                    Ostatní pokuty a penále</t>
  </si>
  <si>
    <t xml:space="preserve">                    Pok.za pozdní hlášení stát.org.(celní zpr., policie...)</t>
  </si>
  <si>
    <t xml:space="preserve">                    Pok.za poruš.zák. o veřejných zakázkách</t>
  </si>
  <si>
    <t xml:space="preserve">                    Penále z neopráv.použ.prostř.SR</t>
  </si>
  <si>
    <t>A543</t>
  </si>
  <si>
    <t xml:space="preserve">            Dary</t>
  </si>
  <si>
    <t>A544</t>
  </si>
  <si>
    <t xml:space="preserve">            Smluvní pokuty a úroky z prodlení</t>
  </si>
  <si>
    <t xml:space="preserve">                Prodané krevní přípravky</t>
  </si>
  <si>
    <t xml:space="preserve">                    Prodané krevní přípravky</t>
  </si>
  <si>
    <t xml:space="preserve">                    Prodaná plazma</t>
  </si>
  <si>
    <t xml:space="preserve">                    Prodané krevní deriváty</t>
  </si>
  <si>
    <t>A545</t>
  </si>
  <si>
    <t xml:space="preserve">            Ostatní pokuty a penále</t>
  </si>
  <si>
    <t>A546</t>
  </si>
  <si>
    <t xml:space="preserve">            OdpISM pohledávky</t>
  </si>
  <si>
    <t>A547</t>
  </si>
  <si>
    <t xml:space="preserve">            Mimořádné provozní náklady</t>
  </si>
  <si>
    <t xml:space="preserve">                Manka a škody </t>
  </si>
  <si>
    <t xml:space="preserve">                    Zcizení a poškoz. maj.FNOL(jednání v NK)</t>
  </si>
  <si>
    <t xml:space="preserve">                Zmařený dlouhodobý majetek</t>
  </si>
  <si>
    <t xml:space="preserve">                    Zmařený dlohodobý majetek</t>
  </si>
  <si>
    <t xml:space="preserve">                Manka a škody nad normu(daň.neúčinné)</t>
  </si>
  <si>
    <t xml:space="preserve">                    Manka nad normu(daň.neúčinné)</t>
  </si>
  <si>
    <t>A548</t>
  </si>
  <si>
    <t xml:space="preserve">            Ostatní provozní náklady</t>
  </si>
  <si>
    <t>A549</t>
  </si>
  <si>
    <t xml:space="preserve">            Manka a škody</t>
  </si>
  <si>
    <t xml:space="preserve">                Převod HČ - ostatní náklady</t>
  </si>
  <si>
    <t xml:space="preserve">                    Převod HČ - ostatní náklady z činnosti</t>
  </si>
  <si>
    <t xml:space="preserve">                Technické zhodnocení budov</t>
  </si>
  <si>
    <t xml:space="preserve">                    TZ budov - OHE</t>
  </si>
  <si>
    <t xml:space="preserve">                    TZ budov - OSB</t>
  </si>
  <si>
    <t xml:space="preserve">                Odpočet DPH koeficientem</t>
  </si>
  <si>
    <t xml:space="preserve">                    Odpočet DPH koeficientem</t>
  </si>
  <si>
    <t xml:space="preserve">                    Dorovnání DPH k hlášení</t>
  </si>
  <si>
    <t xml:space="preserve">                    Vyrovovnání koeficientu DPH - roční</t>
  </si>
  <si>
    <t xml:space="preserve">                Odvody do SR z minulých let</t>
  </si>
  <si>
    <t xml:space="preserve">                    Odvody do SR z minulých let</t>
  </si>
  <si>
    <t xml:space="preserve">                Ostatní náklady z činnosti</t>
  </si>
  <si>
    <t xml:space="preserve">                    Ostatní náklady z činnosti</t>
  </si>
  <si>
    <t xml:space="preserve">                    Práce výrobní povahy(výroba klíčů,tabulek)</t>
  </si>
  <si>
    <t xml:space="preserve">                    Vyřazení expirovaných léků</t>
  </si>
  <si>
    <t xml:space="preserve">                    Refundace věcných nákladů</t>
  </si>
  <si>
    <t xml:space="preserve">                    Ostatní(byty ÚMO)</t>
  </si>
  <si>
    <t xml:space="preserve">                    Školení, kongresové poplatky tuzemské - lékaři</t>
  </si>
  <si>
    <t xml:space="preserve">                    Školení, kongresové poplatky tuzemské - ost.zdrav.pracov.</t>
  </si>
  <si>
    <t xml:space="preserve">                    Školení - nezdrav.pracov.</t>
  </si>
  <si>
    <t xml:space="preserve">                    Registrační poplatky - kongresy zahraniční</t>
  </si>
  <si>
    <t xml:space="preserve">                    Potraviny - ztratné do normy při zpracování</t>
  </si>
  <si>
    <t xml:space="preserve">                    Přecenění léků pod nákupní cenu (lékárna)</t>
  </si>
  <si>
    <t xml:space="preserve">                    Mimosoudní narovnání</t>
  </si>
  <si>
    <t xml:space="preserve">                    Organizace plesu</t>
  </si>
  <si>
    <t xml:space="preserve">                    Rozdíly z inventarizace</t>
  </si>
  <si>
    <t xml:space="preserve">                Pojištění (sml.418/2006)</t>
  </si>
  <si>
    <t xml:space="preserve">                    Pojištění - majetek (A 9001)</t>
  </si>
  <si>
    <t xml:space="preserve">                    Pojištění - odpověd.za škodu (B 9001)</t>
  </si>
  <si>
    <t xml:space="preserve">                    Pojištění - vozidla(zák., havar.) (C,D 9402)</t>
  </si>
  <si>
    <t xml:space="preserve">                    Pojištění - cestovní </t>
  </si>
  <si>
    <t xml:space="preserve">                Náklady účtované od UP</t>
  </si>
  <si>
    <t xml:space="preserve">                    Náklady účtované od UP</t>
  </si>
  <si>
    <t xml:space="preserve">                Odměny dárcům</t>
  </si>
  <si>
    <t xml:space="preserve">                    Odměny dárcům</t>
  </si>
  <si>
    <t xml:space="preserve">                Ostatní výplaty fyzickým osobám</t>
  </si>
  <si>
    <t xml:space="preserve">                    Odškod.pacientů - renty</t>
  </si>
  <si>
    <t xml:space="preserve">                Ostatní výplaty fyzickým osobám(OPMČ)</t>
  </si>
  <si>
    <t xml:space="preserve">                    Odškodn.-náhr.mzdy zam.(OPMČ)</t>
  </si>
  <si>
    <t xml:space="preserve">                Předpis - KDF za služby</t>
  </si>
  <si>
    <t xml:space="preserve">                    Předpis KDF - služby</t>
  </si>
  <si>
    <t xml:space="preserve">                Školení - ost.zaměst.THP (pouze OPMČ)</t>
  </si>
  <si>
    <t xml:space="preserve">                    Školení - ost.zaměst.THP(pouze OPMČ)</t>
  </si>
  <si>
    <t xml:space="preserve">                Školení, kongres.popl.tuzemské - lékaři (pouze OPMČ)</t>
  </si>
  <si>
    <t xml:space="preserve">                    Školení, kongres.popl.tuzemské - lékaři (pouze OPMČ)</t>
  </si>
  <si>
    <t xml:space="preserve">                Školení, kongres.popl.tuzemské - ostatní zdrav.prac.(pouze OPMČ)</t>
  </si>
  <si>
    <t xml:space="preserve">                    Školení, kongres.popl.tuzemské - ostatní zdrav.prac.(pouze OPMČ)</t>
  </si>
  <si>
    <t xml:space="preserve">                Předpis - KDF za stálé platby</t>
  </si>
  <si>
    <t xml:space="preserve">                    Předpis KDF - stálé platby</t>
  </si>
  <si>
    <t xml:space="preserve">                Registrační poplatky - kongresy zahraniční (pouze OPMČ)</t>
  </si>
  <si>
    <t xml:space="preserve">                    Registrační poplatky - kongresy zahraniční (pouze OPMČ)</t>
  </si>
  <si>
    <t xml:space="preserve">                Jiné náklady z darů</t>
  </si>
  <si>
    <t xml:space="preserve">                    Jiné náklady z fin.darů</t>
  </si>
  <si>
    <t xml:space="preserve">                Převod VČ - ostatní nákl.z činnosti</t>
  </si>
  <si>
    <t xml:space="preserve">                    VČ - ostatní náklady</t>
  </si>
  <si>
    <t xml:space="preserve">                    VČ - technické zhodnocení</t>
  </si>
  <si>
    <t xml:space="preserve">                    VČ - výpl.fyz.osobám-PaM</t>
  </si>
  <si>
    <t xml:space="preserve">                Přípěvky a poplatky(daň.neúčinné)</t>
  </si>
  <si>
    <t xml:space="preserve">                    Členské příspěvky a poplatky</t>
  </si>
  <si>
    <t xml:space="preserve">                    Zaměstnanecký benefit</t>
  </si>
  <si>
    <t>A55</t>
  </si>
  <si>
    <t xml:space="preserve">        Odpisy,rezervy a opravné položky provoz.nákladů</t>
  </si>
  <si>
    <t>A551</t>
  </si>
  <si>
    <t xml:space="preserve">            Odpisy dlouhodobého nehm. a hm. majetku</t>
  </si>
  <si>
    <t xml:space="preserve">                Převod HČ - odpisy DM</t>
  </si>
  <si>
    <t xml:space="preserve">                    Převod HČ - odpisy DM</t>
  </si>
  <si>
    <t xml:space="preserve">                Odpisy DM</t>
  </si>
  <si>
    <t xml:space="preserve">                    Odpisy DNM z odpisů</t>
  </si>
  <si>
    <t xml:space="preserve">                    Odpisy DHM - budovy z odpisů</t>
  </si>
  <si>
    <t xml:space="preserve">                    Odpisy DHM - zdravot.techn. z odpisů</t>
  </si>
  <si>
    <t xml:space="preserve">                    Odpisy DHM - ostatní z odpisů</t>
  </si>
  <si>
    <t xml:space="preserve">                    Odpisy DHM - budovy z dotací</t>
  </si>
  <si>
    <t xml:space="preserve">                    Odpisy DHM - zdravot.techn. z dotací</t>
  </si>
  <si>
    <t xml:space="preserve">                    Odpisy DHM - ostatní z dotací</t>
  </si>
  <si>
    <t xml:space="preserve">                ZC vyřazeného DM</t>
  </si>
  <si>
    <t xml:space="preserve">                    ZC DHM - zdravot.techn. z odpisů</t>
  </si>
  <si>
    <t xml:space="preserve">                    ZC DHM - ostatní z odpisů</t>
  </si>
  <si>
    <t xml:space="preserve">                    ZC DHM - budovy z odpisů</t>
  </si>
  <si>
    <t xml:space="preserve">                    ZC DHM - zdravot.techn. z dotací</t>
  </si>
  <si>
    <t xml:space="preserve">                    ZC DHM - ostatní z dotací</t>
  </si>
  <si>
    <t xml:space="preserve">                Převod VČ - odpisy DM</t>
  </si>
  <si>
    <t xml:space="preserve">                    Převod VČ - odpisy DM</t>
  </si>
  <si>
    <t xml:space="preserve">                    Převod VČ - ZC vyřaz. DM</t>
  </si>
  <si>
    <t>A552</t>
  </si>
  <si>
    <t xml:space="preserve">            Tvorba a zúčtování rezerv podle zvláštních právních předpISMů</t>
  </si>
  <si>
    <t>A554</t>
  </si>
  <si>
    <t xml:space="preserve">            Tvorba a zúčtování ostatních rezerv</t>
  </si>
  <si>
    <t>A555</t>
  </si>
  <si>
    <t xml:space="preserve">            Tvorba a zúčtování komplexních nákladů příštích období</t>
  </si>
  <si>
    <t>A557</t>
  </si>
  <si>
    <t xml:space="preserve">            Zúčtování oprávky k opravné pol. k nabytému majet.</t>
  </si>
  <si>
    <t xml:space="preserve">                Náklady z vyřazených pohledávek(daň.účinné)</t>
  </si>
  <si>
    <t xml:space="preserve">                    Náklady z vyřaz.pohled.pro nedobytnost(daň.účinné)</t>
  </si>
  <si>
    <t xml:space="preserve">                Náklady z vyřazených pohledávek(daň.neúčinné)</t>
  </si>
  <si>
    <t xml:space="preserve">                    Náklady z vyřaz.pohled.pro nedobytnost (daň.neúčinné)</t>
  </si>
  <si>
    <t>A558</t>
  </si>
  <si>
    <t xml:space="preserve">            Tvorba zákonných opravných položek</t>
  </si>
  <si>
    <t xml:space="preserve">                Náklady z drobného dlouhodobého majetku</t>
  </si>
  <si>
    <t xml:space="preserve">                    Převod HČ - náklady z drobného dlouhodobého majetku</t>
  </si>
  <si>
    <t xml:space="preserve">                DDHM zdravotnický a laboratorní</t>
  </si>
  <si>
    <t xml:space="preserve">                    DDHM - zdravotnické přístroje (sk.N_525)</t>
  </si>
  <si>
    <t xml:space="preserve">                    DDHM - zdravotnické nástroje (sk.Z_515)</t>
  </si>
  <si>
    <t xml:space="preserve">                    DDHM - zdravotnický a laboratorní (věcné dary)</t>
  </si>
  <si>
    <t xml:space="preserve">                    DDHM - zdravotnický a laboratorní (finanční dary)</t>
  </si>
  <si>
    <t xml:space="preserve">                DDHM - provozní</t>
  </si>
  <si>
    <t xml:space="preserve">                    DDHM - kuchyňské zařízení a nádobí (sk.V_26)</t>
  </si>
  <si>
    <t xml:space="preserve">                    DDHM - ostatní provozní technika (sk.V_35)</t>
  </si>
  <si>
    <t xml:space="preserve">                    DDHM - kacelářská technika (sk.V_37)</t>
  </si>
  <si>
    <t xml:space="preserve">                    DDHM - přepravní pouzdra pro PDS ( Potrubní poštu (sk.V_48)</t>
  </si>
  <si>
    <t xml:space="preserve">                    DDHM - OOPP pro pacienty a doprovod (sk.T_13)</t>
  </si>
  <si>
    <t xml:space="preserve">                    DDHM - provozní (věcné dary)</t>
  </si>
  <si>
    <t xml:space="preserve">                    DDHM - provozní (finanční dary)</t>
  </si>
  <si>
    <t xml:space="preserve">                DDHM - výpočetní technika</t>
  </si>
  <si>
    <t xml:space="preserve">                    DDHM - výpočetní technika (sk.P_35)</t>
  </si>
  <si>
    <t xml:space="preserve">                    DDHM - telefony (sk.P_49)</t>
  </si>
  <si>
    <t xml:space="preserve">                    DDHM - výpočetní technika (vecné dary)</t>
  </si>
  <si>
    <t xml:space="preserve">                    DDHM - výpočetní technika (finanční dary)</t>
  </si>
  <si>
    <t xml:space="preserve">                DDHM - inventář</t>
  </si>
  <si>
    <t xml:space="preserve">                    DDHM - ostatní (sk.T_19)</t>
  </si>
  <si>
    <t xml:space="preserve">                    DDHM - nábytek (sk.V_31)</t>
  </si>
  <si>
    <t xml:space="preserve">                    DDHM - inventář (věcné dary)</t>
  </si>
  <si>
    <t xml:space="preserve">                    DDHM - inventář (finanční dary)</t>
  </si>
  <si>
    <t xml:space="preserve">                DDHM ostatní </t>
  </si>
  <si>
    <t xml:space="preserve">                    DDHM - ostatní, razítka (sk.V_47, V_112)</t>
  </si>
  <si>
    <t xml:space="preserve">                    DDHM ostatní (finanční dary) </t>
  </si>
  <si>
    <t xml:space="preserve">                    DDHM ostatní (věcné dary) </t>
  </si>
  <si>
    <t xml:space="preserve">                DDNM software </t>
  </si>
  <si>
    <t xml:space="preserve">                    DDNM - software (sk.P_38) </t>
  </si>
  <si>
    <t xml:space="preserve">                    DDNM software (věcné dary)</t>
  </si>
  <si>
    <t xml:space="preserve">                    DDNM software (finanční dary)</t>
  </si>
  <si>
    <t xml:space="preserve">                Převod VČ - náklady z drobného dlouhodobého majetku</t>
  </si>
  <si>
    <t>A559</t>
  </si>
  <si>
    <t xml:space="preserve">            Opravné položky</t>
  </si>
  <si>
    <t>A553</t>
  </si>
  <si>
    <t xml:space="preserve">            </t>
  </si>
  <si>
    <t xml:space="preserve">                Prodaný dlohoudobý hmotný majetek</t>
  </si>
  <si>
    <t xml:space="preserve">                    Prodaný dlohoudobý hmotný majetek</t>
  </si>
  <si>
    <t>A556</t>
  </si>
  <si>
    <t xml:space="preserve">                Tvorba a zúčtování oprav.pol.(daň.účinné)</t>
  </si>
  <si>
    <t xml:space="preserve">                    Tvorba a zúčtování oprav.pol.(daň.účinné)</t>
  </si>
  <si>
    <t xml:space="preserve">                Tvorba a zúčtování oprav.pol.(daň.neučinné)</t>
  </si>
  <si>
    <t xml:space="preserve">                    Tvorba a zúčtování oprav.pol.(daň.neúčinné)</t>
  </si>
  <si>
    <t>A56</t>
  </si>
  <si>
    <t xml:space="preserve">        Finanční náklady</t>
  </si>
  <si>
    <t>A561</t>
  </si>
  <si>
    <t xml:space="preserve">            Prodané cenné papíry a podíly</t>
  </si>
  <si>
    <t>A562</t>
  </si>
  <si>
    <t xml:space="preserve">            Úroky</t>
  </si>
  <si>
    <t xml:space="preserve">                Úroky</t>
  </si>
  <si>
    <t xml:space="preserve">                    Úroky - ostatní</t>
  </si>
  <si>
    <t>A563</t>
  </si>
  <si>
    <t xml:space="preserve">            Kursové ztráty</t>
  </si>
  <si>
    <t xml:space="preserve">                Převod HČ - kurzové ztráty</t>
  </si>
  <si>
    <t xml:space="preserve">                    Převod HČ - kurzové ztráty</t>
  </si>
  <si>
    <t xml:space="preserve">                Kurzové ztráty</t>
  </si>
  <si>
    <t xml:space="preserve">                    Kurzové ztráty</t>
  </si>
  <si>
    <t xml:space="preserve">                Převod VŠ - kurzové ztáty</t>
  </si>
  <si>
    <t xml:space="preserve">                    Převod VČ - kurzové ztráty</t>
  </si>
  <si>
    <t>A564</t>
  </si>
  <si>
    <t xml:space="preserve">            Náklady z přecenění majetkových cenných papírů</t>
  </si>
  <si>
    <t xml:space="preserve">                Náklady z přecenění reálnou hodnotou</t>
  </si>
  <si>
    <t xml:space="preserve">                    Náklady z přecenění reál.hodnotou maj.určeného k podeji podle § 64</t>
  </si>
  <si>
    <t>A566</t>
  </si>
  <si>
    <t xml:space="preserve">            Náklady z finančního majetku</t>
  </si>
  <si>
    <t>A567</t>
  </si>
  <si>
    <t xml:space="preserve">            Náklady z derivátových operací</t>
  </si>
  <si>
    <t>A568</t>
  </si>
  <si>
    <t xml:space="preserve">            Ostatní finanční náklady</t>
  </si>
  <si>
    <t>A569</t>
  </si>
  <si>
    <t xml:space="preserve">            Manka a škody na finančním majetku</t>
  </si>
  <si>
    <t>A57</t>
  </si>
  <si>
    <t xml:space="preserve">        Rezervy a opravné položky ve finanční oblasti </t>
  </si>
  <si>
    <t>A574</t>
  </si>
  <si>
    <t xml:space="preserve">            Tvorba a zúčtování finančních rezerv</t>
  </si>
  <si>
    <t>A579</t>
  </si>
  <si>
    <t xml:space="preserve">            Tvorba a zúčtování opravných položek ve finanční činnosti</t>
  </si>
  <si>
    <t>A58</t>
  </si>
  <si>
    <t xml:space="preserve">        Mimořádné náklady</t>
  </si>
  <si>
    <t>A581</t>
  </si>
  <si>
    <t xml:space="preserve">            Změna stavu nedokončené výroby</t>
  </si>
  <si>
    <t>A582</t>
  </si>
  <si>
    <t xml:space="preserve">            Změna stavu polotovarů vlastní výroby</t>
  </si>
  <si>
    <t>A583</t>
  </si>
  <si>
    <t xml:space="preserve">            Změna stavu výrobků</t>
  </si>
  <si>
    <t>A584</t>
  </si>
  <si>
    <t xml:space="preserve">            Změna stavu zvířat</t>
  </si>
  <si>
    <t>A585</t>
  </si>
  <si>
    <t xml:space="preserve">            Aktivace materiálu a zboží</t>
  </si>
  <si>
    <t>A586</t>
  </si>
  <si>
    <t xml:space="preserve">            Aktivace vnitropodnikových služeb</t>
  </si>
  <si>
    <t>A587</t>
  </si>
  <si>
    <t xml:space="preserve">            Aktivace dlouhodobého nehmotného majetku</t>
  </si>
  <si>
    <t>A588</t>
  </si>
  <si>
    <t xml:space="preserve">            Ostatní mimořádné náklady</t>
  </si>
  <si>
    <t>A589</t>
  </si>
  <si>
    <t xml:space="preserve">            Tvorba a zúčtování opravných položek v mimořádné činnosti</t>
  </si>
  <si>
    <t>A59</t>
  </si>
  <si>
    <t xml:space="preserve">        Daně z příjmů a převodové účty</t>
  </si>
  <si>
    <t>A591</t>
  </si>
  <si>
    <t xml:space="preserve">            Daň z příjmů z běžné činnosti - splatná</t>
  </si>
  <si>
    <t xml:space="preserve">                Daň z příjmu</t>
  </si>
  <si>
    <t xml:space="preserve">                    Daň z příjmu - vyúčtování (min.období)</t>
  </si>
  <si>
    <t xml:space="preserve">                    Daň z příjmu - zrušení dohadné položky (min.období)</t>
  </si>
  <si>
    <t>A592</t>
  </si>
  <si>
    <t xml:space="preserve">            Daň z příjmů - odložená</t>
  </si>
  <si>
    <t>A593</t>
  </si>
  <si>
    <t xml:space="preserve">            Daň z příjmů z mimořádné činnosti - splatná</t>
  </si>
  <si>
    <t>A594</t>
  </si>
  <si>
    <t xml:space="preserve">            Daň z příjmů z mimořádné činnosti - odložená</t>
  </si>
  <si>
    <t>A595</t>
  </si>
  <si>
    <t xml:space="preserve">            Dodatečné odvody daně z příjmu</t>
  </si>
  <si>
    <t>A596</t>
  </si>
  <si>
    <t xml:space="preserve">            Převod podílu na výsledku hospodaření společníkům</t>
  </si>
  <si>
    <t>A597</t>
  </si>
  <si>
    <t xml:space="preserve">            Převod provozních nákladů</t>
  </si>
  <si>
    <t>A598</t>
  </si>
  <si>
    <t xml:space="preserve">            Prevod finančních nákladů</t>
  </si>
  <si>
    <t>A599</t>
  </si>
  <si>
    <t xml:space="preserve">            Tvorba a zúčtování rezervy na daň z příjmů</t>
  </si>
  <si>
    <t>A6</t>
  </si>
  <si>
    <t xml:space="preserve">    Výnosy</t>
  </si>
  <si>
    <t>A60</t>
  </si>
  <si>
    <t xml:space="preserve">        Tržby za vlastní výkony a zboží</t>
  </si>
  <si>
    <t>A601</t>
  </si>
  <si>
    <t xml:space="preserve">            Tržby za vlastní výrobky</t>
  </si>
  <si>
    <t>A602</t>
  </si>
  <si>
    <t xml:space="preserve">            Tržby z prodeje služeb</t>
  </si>
  <si>
    <t xml:space="preserve">                Zdravotní služby samoplátcům a právnickým osobám</t>
  </si>
  <si>
    <t xml:space="preserve">                    Zdr.služby - právn.osoby</t>
  </si>
  <si>
    <t xml:space="preserve">                    Zdr.služby - státní orgány</t>
  </si>
  <si>
    <t xml:space="preserve">                    Zdr.služby - nadstandart</t>
  </si>
  <si>
    <t xml:space="preserve">                    Zdr.služby - doprovod (otec u porodu)</t>
  </si>
  <si>
    <t xml:space="preserve">                    Zdr.služby - cizinci</t>
  </si>
  <si>
    <t xml:space="preserve">                    Zdr.služby - tuzemci (plastika atd. ...)</t>
  </si>
  <si>
    <t xml:space="preserve">                Zdr. služby - výkony ředění cytos.  LEK</t>
  </si>
  <si>
    <t xml:space="preserve">                    Výkony ředění cytostat. - ZP</t>
  </si>
  <si>
    <t xml:space="preserve">                    Dispenzační poplatek lékárny</t>
  </si>
  <si>
    <t xml:space="preserve">                    Výkony ředění cytostat. - VZP</t>
  </si>
  <si>
    <t xml:space="preserve">                Zdr. výkony - VZP sledov.položky    OZPI</t>
  </si>
  <si>
    <t xml:space="preserve">                    Výkony + materiál - VZP na výkon</t>
  </si>
  <si>
    <t xml:space="preserve">                    Výkony stomatologie</t>
  </si>
  <si>
    <t xml:space="preserve">                    Výkony a ZUM IVF</t>
  </si>
  <si>
    <t xml:space="preserve">                    Výkony mamografie</t>
  </si>
  <si>
    <t xml:space="preserve">                    Výkony pojištěncům EHS</t>
  </si>
  <si>
    <t xml:space="preserve">                    Výkony za cizince (mimo EHS)</t>
  </si>
  <si>
    <t xml:space="preserve">                Zdr. výkony - ost. ZP sled.položky  OZPI</t>
  </si>
  <si>
    <t xml:space="preserve">                    Výkony + mater. - ZP ma výkon</t>
  </si>
  <si>
    <t xml:space="preserve">                    Výkony pojišť.EHS, výkony za cizinci (mimo EHS)</t>
  </si>
  <si>
    <t xml:space="preserve">                    Výkony + mater. - ZP na výkon</t>
  </si>
  <si>
    <t xml:space="preserve">                    Výkony hemodialýzy</t>
  </si>
  <si>
    <t xml:space="preserve">                    Výkony robotického centra</t>
  </si>
  <si>
    <t xml:space="preserve">                    PET/CT (pouze rozp.)</t>
  </si>
  <si>
    <t xml:space="preserve">                Přepravné pacientů vykázané ZP     OZPI</t>
  </si>
  <si>
    <t xml:space="preserve">                    Přepravné pacientů - VZP</t>
  </si>
  <si>
    <t xml:space="preserve">                    Přepravné pacientů - ZP</t>
  </si>
  <si>
    <t xml:space="preserve">                Odhad zdr. výkonů                   OUC-OZPI</t>
  </si>
  <si>
    <t xml:space="preserve">                    Vyrov. odh.výk.za zdr.péči ZP (z minulých let)</t>
  </si>
  <si>
    <t xml:space="preserve">                    Odhad výk.za zdr.péči ZP (aktuální rok)</t>
  </si>
  <si>
    <t xml:space="preserve">                Odmítnutí vykázané péče     OZPI</t>
  </si>
  <si>
    <t xml:space="preserve">                    Odmítnutí vykázané péče, receptů, poukázek PZt, Tr - ZP</t>
  </si>
  <si>
    <t xml:space="preserve">                    Odmítnutí vykázané péče, receptů, poukázek PZt, Tr - VZP</t>
  </si>
  <si>
    <t xml:space="preserve">                Agregované výkony                   OZPI</t>
  </si>
  <si>
    <t xml:space="preserve">                    Agreg. výk. ostat. nemocnic</t>
  </si>
  <si>
    <t xml:space="preserve">                Fakturace ZP - běžný rok (paušál)   OZPI</t>
  </si>
  <si>
    <t xml:space="preserve">                    Tržby ZP za zdrav.péči - paušál</t>
  </si>
  <si>
    <t xml:space="preserve">                    Tržby ZP za léky v centrech - paušál</t>
  </si>
  <si>
    <t xml:space="preserve">                    Tržby VZP za zdrav.péči - paušál</t>
  </si>
  <si>
    <t xml:space="preserve">                    Tržby od VZP za dopravu - paušál</t>
  </si>
  <si>
    <t xml:space="preserve">                    Tržby VZP za léky v centrech - paušál</t>
  </si>
  <si>
    <t xml:space="preserve">                Dorovnání péče ZP - min.let         OZPI</t>
  </si>
  <si>
    <t xml:space="preserve">                    Tržby ZP za zdrav.péči - dorovnání min.let</t>
  </si>
  <si>
    <t xml:space="preserve">                    Tržby VZP za zdrav.péči - dorovnání min.let</t>
  </si>
  <si>
    <t>A604</t>
  </si>
  <si>
    <t xml:space="preserve">            Tržby za zboží</t>
  </si>
  <si>
    <t xml:space="preserve">                Prodej zboží - FNOL</t>
  </si>
  <si>
    <t xml:space="preserve">                    Kantýna - prodej        </t>
  </si>
  <si>
    <t xml:space="preserve">                Výnosy z prodaného zboží LEK        </t>
  </si>
  <si>
    <t xml:space="preserve">                    Prodej - doplatky pacientů</t>
  </si>
  <si>
    <t xml:space="preserve">                    Prodej derivátů zdrav.zařízením a ostatním organizacím</t>
  </si>
  <si>
    <t xml:space="preserve">                    Prodej ostatním org.</t>
  </si>
  <si>
    <t xml:space="preserve">                    Recepty pro ZP</t>
  </si>
  <si>
    <t xml:space="preserve">                    Prodej ZPr za hotové - výdejna PZT</t>
  </si>
  <si>
    <t xml:space="preserve">                    Poukazy pro ZP</t>
  </si>
  <si>
    <t xml:space="preserve">                    Prodej léků zdravotnickým zařízením</t>
  </si>
  <si>
    <t xml:space="preserve">                    Prodej center - ZP</t>
  </si>
  <si>
    <t xml:space="preserve">                    Prodej PZT FONI - ZP</t>
  </si>
  <si>
    <t xml:space="preserve">                    Prodej PZT FONI - doplatky pacientů</t>
  </si>
  <si>
    <t xml:space="preserve">                    Prodej neléčiv</t>
  </si>
  <si>
    <t xml:space="preserve">                    Recepty pro VZP</t>
  </si>
  <si>
    <t xml:space="preserve">                    Poukazy pro VZP</t>
  </si>
  <si>
    <t xml:space="preserve">                    Prodej - enter.a parent.výživa - ostatním organizacím</t>
  </si>
  <si>
    <t xml:space="preserve">                    Prodej center - recepty VZP</t>
  </si>
  <si>
    <t xml:space="preserve">                    Prodej PZT FONI - VZP</t>
  </si>
  <si>
    <t>A603</t>
  </si>
  <si>
    <t xml:space="preserve">            Tržby z nájmů</t>
  </si>
  <si>
    <t xml:space="preserve">                Výnosy z pronájmu </t>
  </si>
  <si>
    <t xml:space="preserve">                    Nájem ubytoven (9601)</t>
  </si>
  <si>
    <t xml:space="preserve">                    Nájem bytů (9655)</t>
  </si>
  <si>
    <t xml:space="preserve">                    Nájem nebytových prostor (99xx)</t>
  </si>
  <si>
    <t xml:space="preserve">                    Nájem DM - použití vybavení FNOL (pitevny)</t>
  </si>
  <si>
    <t xml:space="preserve">                    Nájem pozemků</t>
  </si>
  <si>
    <t xml:space="preserve">                    Nájem garáží a ploch k parkování  (KVF pokl.)</t>
  </si>
  <si>
    <t>A609</t>
  </si>
  <si>
    <t xml:space="preserve">            Regulační poplatky</t>
  </si>
  <si>
    <t xml:space="preserve">                Jiné výnosy z vlastních výkonů - regulační poplatky</t>
  </si>
  <si>
    <t xml:space="preserve">                    Regulační poplatky</t>
  </si>
  <si>
    <t>A61</t>
  </si>
  <si>
    <t xml:space="preserve">        změna stavu výrobků</t>
  </si>
  <si>
    <t>A613</t>
  </si>
  <si>
    <t xml:space="preserve">            změna stavu výrobků</t>
  </si>
  <si>
    <t>A62</t>
  </si>
  <si>
    <t xml:space="preserve">        Aktivace</t>
  </si>
  <si>
    <t>A621</t>
  </si>
  <si>
    <t>A622</t>
  </si>
  <si>
    <t>A623</t>
  </si>
  <si>
    <t>A624</t>
  </si>
  <si>
    <t xml:space="preserve">            Aktivace dlouhodobého hmotného majetku</t>
  </si>
  <si>
    <t>A64</t>
  </si>
  <si>
    <t xml:space="preserve">        Jiné provozní výnosy</t>
  </si>
  <si>
    <t>A641</t>
  </si>
  <si>
    <t xml:space="preserve">            Tržby z prodeje dlouhodobého nehm. a hm. majetku</t>
  </si>
  <si>
    <t xml:space="preserve">                Smluvní pokuty a úroky z prodlení</t>
  </si>
  <si>
    <t xml:space="preserve">                    Penále z prodl. - ostatní</t>
  </si>
  <si>
    <t xml:space="preserve">                    Penále z prodl. - LEK</t>
  </si>
  <si>
    <t xml:space="preserve">                    Úrok z prodlení - soudní rozh.</t>
  </si>
  <si>
    <t>A642</t>
  </si>
  <si>
    <t xml:space="preserve">            Tržby z prodeje materiálu</t>
  </si>
  <si>
    <t>A643</t>
  </si>
  <si>
    <t xml:space="preserve">                Výnosy z vyřazených pohledávek</t>
  </si>
  <si>
    <t xml:space="preserve">                    Výnosy z vyřazených pohledávek - ostatní</t>
  </si>
  <si>
    <t>A644</t>
  </si>
  <si>
    <t xml:space="preserve">                Výnosy z prodeje materiálu   </t>
  </si>
  <si>
    <t xml:space="preserve">                    Prodej krevních výrobků TO</t>
  </si>
  <si>
    <t xml:space="preserve">                    Prodej plazmy TO</t>
  </si>
  <si>
    <t xml:space="preserve">                    Prodej krevních derivátů TO</t>
  </si>
  <si>
    <t xml:space="preserve">                    Sběr</t>
  </si>
  <si>
    <t xml:space="preserve">                    Prodej materiálu</t>
  </si>
  <si>
    <t>A646</t>
  </si>
  <si>
    <t xml:space="preserve">            Výnosy z odepsaných pohledávek</t>
  </si>
  <si>
    <t xml:space="preserve">                Výnosy z prodeje DHM (kromě pozemků)</t>
  </si>
  <si>
    <t xml:space="preserve">                    Výnosy z prodeje dopravních prostředků</t>
  </si>
  <si>
    <t>A648</t>
  </si>
  <si>
    <t xml:space="preserve">            Ostatní provozní výnosy - ostatní</t>
  </si>
  <si>
    <t xml:space="preserve">                Čerpání RF</t>
  </si>
  <si>
    <t xml:space="preserve">                    Čerpání RF - k úhradě sankcí</t>
  </si>
  <si>
    <t xml:space="preserve">                Čerpání RF - čerpání fin. darů</t>
  </si>
  <si>
    <t xml:space="preserve">                    Čerpání RF - čerpání finančních darů</t>
  </si>
  <si>
    <t xml:space="preserve">                Čerpání FKSP</t>
  </si>
  <si>
    <t xml:space="preserve">                    Čerpání z FKSP - peněžité dary</t>
  </si>
  <si>
    <t xml:space="preserve">                    Čerpání FKSP - příspěvek na stravu</t>
  </si>
  <si>
    <t xml:space="preserve">                    Čerpání FKSP - kulturní a tělovýchovné akce</t>
  </si>
  <si>
    <t>A649</t>
  </si>
  <si>
    <t xml:space="preserve">            Mimořádné provozní výnosy</t>
  </si>
  <si>
    <t xml:space="preserve">                Nárok na náhradu za manka a škody </t>
  </si>
  <si>
    <t xml:space="preserve">                    Nárok na náhradu za manka a škody </t>
  </si>
  <si>
    <t xml:space="preserve">                Ostatní výnosy z činnosti</t>
  </si>
  <si>
    <t xml:space="preserve">                    Rozdíly v zaokrouhlení</t>
  </si>
  <si>
    <t xml:space="preserve">                    Ostatní výnosy</t>
  </si>
  <si>
    <t xml:space="preserve">                    Smlouva o účelově vázané úplatě</t>
  </si>
  <si>
    <t xml:space="preserve">                    Náhrady od pojišť. (majetek)</t>
  </si>
  <si>
    <t xml:space="preserve">                    Náhrady od pojišť. (zaměstn.)</t>
  </si>
  <si>
    <t xml:space="preserve">                    Příspěvek na stravu UP Ol.(vedl.čin.)</t>
  </si>
  <si>
    <t xml:space="preserve">                    Bonifikace</t>
  </si>
  <si>
    <t xml:space="preserve">                    Náhrady od pojišť. (mimosoudní narovnání)</t>
  </si>
  <si>
    <t xml:space="preserve">                Bonusy</t>
  </si>
  <si>
    <t xml:space="preserve">                    Bonusy finanční - za léky (pro kliniky)</t>
  </si>
  <si>
    <t xml:space="preserve">                    Bonusy finanční - za ZPr (pro kliniky)</t>
  </si>
  <si>
    <t xml:space="preserve">                    Bonusy finanční - za léky (prodej)</t>
  </si>
  <si>
    <t xml:space="preserve">                    Bonusy finanční - ostatní</t>
  </si>
  <si>
    <t xml:space="preserve">                Ostatní služby - mimo zdrav.výkony  FAKTURACE</t>
  </si>
  <si>
    <t xml:space="preserve">                    Vstupenky (ples FNOL stř.9010)</t>
  </si>
  <si>
    <t xml:space="preserve">                    Poskytnutí práva na umístění reklamy (stř.9950)</t>
  </si>
  <si>
    <t xml:space="preserve">                    Poskytnutí práva na umístění reklamy - konfer.,ples (market.akce)</t>
  </si>
  <si>
    <t xml:space="preserve">                    Strava - zaměstnanci</t>
  </si>
  <si>
    <t xml:space="preserve">                    Strava - studenti</t>
  </si>
  <si>
    <t xml:space="preserve">                    Zpracování AT</t>
  </si>
  <si>
    <t xml:space="preserve">                    Výkony etické komise</t>
  </si>
  <si>
    <t xml:space="preserve">                    Klinické hodnocení - tuzemci (81xx,9003,9028)</t>
  </si>
  <si>
    <t xml:space="preserve">                    Klinické hodnocení - EU (81xx,9003,9028)</t>
  </si>
  <si>
    <t xml:space="preserve">                    Klinické hodnocení - 3.země (81xx,9003,9028)</t>
  </si>
  <si>
    <t xml:space="preserve">                    Telekom.služby, soukr. hovory</t>
  </si>
  <si>
    <t xml:space="preserve">                    Znalecké posudky - Znaleký ústav</t>
  </si>
  <si>
    <t xml:space="preserve">                    Areál FNOL - poplatky za vjezd (lístky)</t>
  </si>
  <si>
    <t xml:space="preserve">                    Areál FNOL - poplatky za vjezd (karty zaměstnanců)</t>
  </si>
  <si>
    <t xml:space="preserve">                    Teoretické ústavy - poplatky za vjezd</t>
  </si>
  <si>
    <t xml:space="preserve">                    Ostatní provoz.sl.-hl.čin.</t>
  </si>
  <si>
    <t xml:space="preserve">                    Poštovné, balné za odeslání</t>
  </si>
  <si>
    <t xml:space="preserve">                    Areál FNOL - poplatky za vjezd (dodavatelé)</t>
  </si>
  <si>
    <t xml:space="preserve">                    Školení, stáže, odb. semináře, konference</t>
  </si>
  <si>
    <t xml:space="preserve">                    Foto při UZ a ost. služby</t>
  </si>
  <si>
    <t xml:space="preserve">                    Strava - cizí</t>
  </si>
  <si>
    <t xml:space="preserve">                    Ost. provozní služby (praní prádla, doprava)</t>
  </si>
  <si>
    <t xml:space="preserve">                    SOS - poplatky za vjezd do areálu FNOL</t>
  </si>
  <si>
    <t xml:space="preserve">                Služby k pronájmu          FAKTURACE</t>
  </si>
  <si>
    <t xml:space="preserve">                    Plyn k pronájmům</t>
  </si>
  <si>
    <t xml:space="preserve">                    Elektřina k pronájmům</t>
  </si>
  <si>
    <t xml:space="preserve">                    Teplo k pronájmům</t>
  </si>
  <si>
    <t xml:space="preserve">                    Vodné, stočné k pronájmům</t>
  </si>
  <si>
    <t xml:space="preserve">                    Energetické služby k pronájmům</t>
  </si>
  <si>
    <t xml:space="preserve">                    Ost. služby k pronájmům</t>
  </si>
  <si>
    <t xml:space="preserve">                Věcné dary</t>
  </si>
  <si>
    <t>A65</t>
  </si>
  <si>
    <t xml:space="preserve">        Zúčtování rezerv</t>
  </si>
  <si>
    <t>A652</t>
  </si>
  <si>
    <t xml:space="preserve">            Zúčtování zákonných rezerv</t>
  </si>
  <si>
    <t>A654</t>
  </si>
  <si>
    <t xml:space="preserve">            Zúčtování ostatních rezerv</t>
  </si>
  <si>
    <t>A66</t>
  </si>
  <si>
    <t xml:space="preserve">        Finanční výnosy</t>
  </si>
  <si>
    <t>A661</t>
  </si>
  <si>
    <t xml:space="preserve">            Tržby z prodeje cenných papírů a podílů</t>
  </si>
  <si>
    <t>A662</t>
  </si>
  <si>
    <t xml:space="preserve">                Úroky - ostatní</t>
  </si>
  <si>
    <t xml:space="preserve">                    Úroky z běžného účtu</t>
  </si>
  <si>
    <t>A663</t>
  </si>
  <si>
    <t xml:space="preserve">            Kursové zisky</t>
  </si>
  <si>
    <t xml:space="preserve">                Kurzové zisky</t>
  </si>
  <si>
    <t xml:space="preserve">                    Kurzové zisky</t>
  </si>
  <si>
    <t>A664</t>
  </si>
  <si>
    <t xml:space="preserve">            Výnosy z přecenění majetkových cenných papírů</t>
  </si>
  <si>
    <t xml:space="preserve">                Výnosy z přecenění reálnou hodnotou - ostatní</t>
  </si>
  <si>
    <t xml:space="preserve">                    Výnosy z přecenění reál.hodnotou maj.určeného k prodeji podle § 64</t>
  </si>
  <si>
    <t>A665</t>
  </si>
  <si>
    <t xml:space="preserve">            Výnosy z dlouhodobého finančního majetku</t>
  </si>
  <si>
    <t>A666</t>
  </si>
  <si>
    <t xml:space="preserve">            Výnosy z krátkodobého  finančního majetku</t>
  </si>
  <si>
    <t>A667</t>
  </si>
  <si>
    <t xml:space="preserve">            Výnosy z derivátových operací</t>
  </si>
  <si>
    <t>A668</t>
  </si>
  <si>
    <t xml:space="preserve">            Ostatní finanční výnosy</t>
  </si>
  <si>
    <t>A669</t>
  </si>
  <si>
    <t xml:space="preserve">            Přijaté finanční dary neúčelové</t>
  </si>
  <si>
    <t>A67</t>
  </si>
  <si>
    <t>A674</t>
  </si>
  <si>
    <t xml:space="preserve">            Zúčtování rezerv</t>
  </si>
  <si>
    <t>A671</t>
  </si>
  <si>
    <t xml:space="preserve">            Transfery</t>
  </si>
  <si>
    <t xml:space="preserve">                Nein.dotace, příspěvky, granty od zřizovatele</t>
  </si>
  <si>
    <t xml:space="preserve">                    Transfery MZ - ostatní</t>
  </si>
  <si>
    <t xml:space="preserve">                    Transfery MZ na VaV - věcné náklady</t>
  </si>
  <si>
    <t xml:space="preserve">                    Transfery MZ na VaV - mzdové náklady</t>
  </si>
  <si>
    <t xml:space="preserve">                    Transfery MZ na DDM</t>
  </si>
  <si>
    <t xml:space="preserve">                    Transfery MZ - RIV (institucionální podpora)</t>
  </si>
  <si>
    <t xml:space="preserve">                    Transfery MZ - MEDEVAC (humanitární program)</t>
  </si>
  <si>
    <t xml:space="preserve">                Neinv.dot., přísp., granty od jiného poskytovatele</t>
  </si>
  <si>
    <t xml:space="preserve">                    Transfery jiného poskytovatele - VaV věcné</t>
  </si>
  <si>
    <t xml:space="preserve">                    Transfery jiného poskytovatele - VaV mzdové</t>
  </si>
  <si>
    <t xml:space="preserve">                Výnosy k úč.403 06 (k úč.551 odpisy) - finanční dary</t>
  </si>
  <si>
    <t xml:space="preserve">                    Výnosy k úč.403 06 (k úč.551 odpisy) - finanční dary</t>
  </si>
  <si>
    <t>A68</t>
  </si>
  <si>
    <t xml:space="preserve">        Mimořádné výnosy</t>
  </si>
  <si>
    <t>A681</t>
  </si>
  <si>
    <t xml:space="preserve">            Výnosy ze změny metody</t>
  </si>
  <si>
    <t>A684</t>
  </si>
  <si>
    <t>A688</t>
  </si>
  <si>
    <t xml:space="preserve">            Ostatní mimořádné výnosy</t>
  </si>
  <si>
    <t>A689</t>
  </si>
  <si>
    <t xml:space="preserve">            Zúčtování opravných položek</t>
  </si>
  <si>
    <t>A69</t>
  </si>
  <si>
    <t xml:space="preserve">        Převodové účty</t>
  </si>
  <si>
    <t>A697</t>
  </si>
  <si>
    <t xml:space="preserve">            Převod provozních výnosů</t>
  </si>
  <si>
    <t>A698</t>
  </si>
  <si>
    <t xml:space="preserve">            Převod finančních výnosů</t>
  </si>
  <si>
    <t>A699</t>
  </si>
  <si>
    <t>SR</t>
  </si>
  <si>
    <t>GAR</t>
  </si>
  <si>
    <t>NÁM</t>
  </si>
  <si>
    <t>EN</t>
  </si>
  <si>
    <t>OEC</t>
  </si>
  <si>
    <t>DOPR</t>
  </si>
  <si>
    <t>K</t>
  </si>
  <si>
    <t>S</t>
  </si>
  <si>
    <t>KNM</t>
  </si>
  <si>
    <t>OBN</t>
  </si>
  <si>
    <t>H</t>
  </si>
  <si>
    <t>TO</t>
  </si>
  <si>
    <t>A501 09 000</t>
  </si>
  <si>
    <t>A501 10</t>
  </si>
  <si>
    <t>A501 10 001</t>
  </si>
  <si>
    <t>A501 12</t>
  </si>
  <si>
    <t>A501 12 001</t>
  </si>
  <si>
    <t>A501 12 002</t>
  </si>
  <si>
    <t>A501 12 004</t>
  </si>
  <si>
    <t>A501 12 003</t>
  </si>
  <si>
    <t>A501 13</t>
  </si>
  <si>
    <t>A501 13 001</t>
  </si>
  <si>
    <t>A501 13 002</t>
  </si>
  <si>
    <t>A501 13 004</t>
  </si>
  <si>
    <t>A501 13 005</t>
  </si>
  <si>
    <t>A501 13 006</t>
  </si>
  <si>
    <t>A501 13 007</t>
  </si>
  <si>
    <t>A501 13 008</t>
  </si>
  <si>
    <t>A501 13 009</t>
  </si>
  <si>
    <t>A501 13 010</t>
  </si>
  <si>
    <t>A501 13 011</t>
  </si>
  <si>
    <t>A501 13 012</t>
  </si>
  <si>
    <t>A501 13 013</t>
  </si>
  <si>
    <t>A501 13 014</t>
  </si>
  <si>
    <t>A501 13 015</t>
  </si>
  <si>
    <t>A501 13 016</t>
  </si>
  <si>
    <t>A501 13 017</t>
  </si>
  <si>
    <t>A501 13 190</t>
  </si>
  <si>
    <t>A501 13 300</t>
  </si>
  <si>
    <t>A501 14</t>
  </si>
  <si>
    <t>A501 14 002</t>
  </si>
  <si>
    <t>A501 14 003</t>
  </si>
  <si>
    <t>A501 15</t>
  </si>
  <si>
    <t>A501 15 001</t>
  </si>
  <si>
    <t>A501 15 002</t>
  </si>
  <si>
    <t>A501 15 003</t>
  </si>
  <si>
    <t>A501 15 004</t>
  </si>
  <si>
    <t>A501 15 005</t>
  </si>
  <si>
    <t>A501 15 006</t>
  </si>
  <si>
    <t>A501 15 007</t>
  </si>
  <si>
    <t>A501 15 008</t>
  </si>
  <si>
    <t>A501 15 009</t>
  </si>
  <si>
    <t>A501 15 011</t>
  </si>
  <si>
    <t>A501 15 013</t>
  </si>
  <si>
    <t>A501 15 015</t>
  </si>
  <si>
    <t>A501 15 016</t>
  </si>
  <si>
    <t>A501 15 020</t>
  </si>
  <si>
    <t>A501 15 021</t>
  </si>
  <si>
    <t>A501 15 040</t>
  </si>
  <si>
    <t>A501 15 050</t>
  </si>
  <si>
    <t>A501 15 060</t>
  </si>
  <si>
    <t>A501 15 062</t>
  </si>
  <si>
    <t>A501 15 063</t>
  </si>
  <si>
    <t>A501 15 064</t>
  </si>
  <si>
    <t>A501 15 065</t>
  </si>
  <si>
    <t>A501 15 066</t>
  </si>
  <si>
    <t>A501 15 067</t>
  </si>
  <si>
    <t>A501 15 068</t>
  </si>
  <si>
    <t>A501 15 069</t>
  </si>
  <si>
    <t>A501 15 070</t>
  </si>
  <si>
    <t>A501 15 071</t>
  </si>
  <si>
    <t>A501 15 072</t>
  </si>
  <si>
    <t>A501 15 073</t>
  </si>
  <si>
    <t>A501 15 074</t>
  </si>
  <si>
    <t>A501 15 075</t>
  </si>
  <si>
    <t>A501 15 076</t>
  </si>
  <si>
    <t>A501 15 077</t>
  </si>
  <si>
    <t>A501 15 079</t>
  </si>
  <si>
    <t>A501 15 080</t>
  </si>
  <si>
    <t>A501 15 082</t>
  </si>
  <si>
    <t>A501 15 083</t>
  </si>
  <si>
    <t>A501 15 085</t>
  </si>
  <si>
    <t>A501 15 089</t>
  </si>
  <si>
    <t>A501 15 090</t>
  </si>
  <si>
    <t>A501 15 300</t>
  </si>
  <si>
    <t>A501 15 010</t>
  </si>
  <si>
    <t>A501 15 078</t>
  </si>
  <si>
    <t>A501 15 084</t>
  </si>
  <si>
    <t>A501 15 012</t>
  </si>
  <si>
    <t>A501 15 014</t>
  </si>
  <si>
    <t>A501 16</t>
  </si>
  <si>
    <t>A501 16 001</t>
  </si>
  <si>
    <t>A501 16 002</t>
  </si>
  <si>
    <t>A501 16 003</t>
  </si>
  <si>
    <t>A501 16 004</t>
  </si>
  <si>
    <t>A501 16 006</t>
  </si>
  <si>
    <t>A501 16 010</t>
  </si>
  <si>
    <t>A501 16 402</t>
  </si>
  <si>
    <t>A501 16 403</t>
  </si>
  <si>
    <t>A501 16 404</t>
  </si>
  <si>
    <t>A501 16 502</t>
  </si>
  <si>
    <t>STRAV</t>
  </si>
  <si>
    <t>A501 17</t>
  </si>
  <si>
    <t>A501 17 001</t>
  </si>
  <si>
    <t>A501 17 002</t>
  </si>
  <si>
    <t>A501 17 003</t>
  </si>
  <si>
    <t>A501 17 004</t>
  </si>
  <si>
    <t>A501 17 005</t>
  </si>
  <si>
    <t>A501 17 006</t>
  </si>
  <si>
    <t>A501 17 007</t>
  </si>
  <si>
    <t>A501 17 008</t>
  </si>
  <si>
    <t>A501 17 009</t>
  </si>
  <si>
    <t>A501 17 010</t>
  </si>
  <si>
    <t>A501 17 011</t>
  </si>
  <si>
    <t>A501 17 015</t>
  </si>
  <si>
    <t>A501 17 020</t>
  </si>
  <si>
    <t>A501 17 021</t>
  </si>
  <si>
    <t>A501 17 022</t>
  </si>
  <si>
    <t>A501 17 023</t>
  </si>
  <si>
    <t>A501 17 024</t>
  </si>
  <si>
    <t>A501 17 190</t>
  </si>
  <si>
    <t>A501 17 025</t>
  </si>
  <si>
    <t>A501 17 201</t>
  </si>
  <si>
    <t>PRAD</t>
  </si>
  <si>
    <t>VSMT</t>
  </si>
  <si>
    <t>A501 18</t>
  </si>
  <si>
    <t>A501 18 001</t>
  </si>
  <si>
    <t>A501 18 002</t>
  </si>
  <si>
    <t>A501 18 003</t>
  </si>
  <si>
    <t>A501 18 004</t>
  </si>
  <si>
    <t>A501 18 005</t>
  </si>
  <si>
    <t>A501 18 006</t>
  </si>
  <si>
    <t>A501 18 007</t>
  </si>
  <si>
    <t>A501 18 009</t>
  </si>
  <si>
    <t>A501 18 008</t>
  </si>
  <si>
    <t>A501 19</t>
  </si>
  <si>
    <t>A501 19 002</t>
  </si>
  <si>
    <t>A501 19 004</t>
  </si>
  <si>
    <t>A501 19 077</t>
  </si>
  <si>
    <t>A501 19 090</t>
  </si>
  <si>
    <t>OOU</t>
  </si>
  <si>
    <t>A501 19 092</t>
  </si>
  <si>
    <t>A501 19 099</t>
  </si>
  <si>
    <t>A501 19 100</t>
  </si>
  <si>
    <t>A501 19 101</t>
  </si>
  <si>
    <t>A501 19 102</t>
  </si>
  <si>
    <t>A501 60</t>
  </si>
  <si>
    <t>A501 60 002</t>
  </si>
  <si>
    <t>A501 80</t>
  </si>
  <si>
    <t>A501 80 000</t>
  </si>
  <si>
    <t>A501 80 001</t>
  </si>
  <si>
    <t>A501 80 003</t>
  </si>
  <si>
    <t>A501 86 510</t>
  </si>
  <si>
    <t>A501 87</t>
  </si>
  <si>
    <t>A501 87 501</t>
  </si>
  <si>
    <t>A501 87 502</t>
  </si>
  <si>
    <t>A501 87 503</t>
  </si>
  <si>
    <t>A501 87 504</t>
  </si>
  <si>
    <t>A501 87 505</t>
  </si>
  <si>
    <t>A501 87 506</t>
  </si>
  <si>
    <t>A501 88</t>
  </si>
  <si>
    <t>A501 88 501</t>
  </si>
  <si>
    <t>A501 89</t>
  </si>
  <si>
    <t>A501 89 501</t>
  </si>
  <si>
    <t>A501 89 577</t>
  </si>
  <si>
    <t>A502 00</t>
  </si>
  <si>
    <t>A502 00 000</t>
  </si>
  <si>
    <t>A502 10</t>
  </si>
  <si>
    <t>A502 10 071</t>
  </si>
  <si>
    <t>A502 10 072</t>
  </si>
  <si>
    <t>A502 10 073</t>
  </si>
  <si>
    <t>A502 10 075</t>
  </si>
  <si>
    <t>A502 90</t>
  </si>
  <si>
    <t>A502 90 571</t>
  </si>
  <si>
    <t>A502 90 572</t>
  </si>
  <si>
    <t>A502 90 573</t>
  </si>
  <si>
    <t>OE</t>
  </si>
  <si>
    <t>A504 01</t>
  </si>
  <si>
    <t>A504 01 001</t>
  </si>
  <si>
    <t>A504 01 002</t>
  </si>
  <si>
    <t>A504 01 003</t>
  </si>
  <si>
    <t>A504 90</t>
  </si>
  <si>
    <t>A504 90 360</t>
  </si>
  <si>
    <t>A504 95</t>
  </si>
  <si>
    <t>A504 95 360</t>
  </si>
  <si>
    <t>A504 95 361</t>
  </si>
  <si>
    <t>A504 95 363</t>
  </si>
  <si>
    <t>A504 95 365</t>
  </si>
  <si>
    <t>A504 95 366</t>
  </si>
  <si>
    <t>A504 95 368</t>
  </si>
  <si>
    <t>A504 95 370</t>
  </si>
  <si>
    <t>A504 95 377</t>
  </si>
  <si>
    <t>A504 95 383</t>
  </si>
  <si>
    <t>A504 95 384</t>
  </si>
  <si>
    <t>A504 95 560</t>
  </si>
  <si>
    <t>A504 95 374</t>
  </si>
  <si>
    <t>A504 95 364</t>
  </si>
  <si>
    <t>A504 95 367</t>
  </si>
  <si>
    <t>A504 95 371</t>
  </si>
  <si>
    <t>A504 95 376</t>
  </si>
  <si>
    <t>A504 95 382</t>
  </si>
  <si>
    <t>LEK</t>
  </si>
  <si>
    <t>A507 00</t>
  </si>
  <si>
    <t>A507 00 000</t>
  </si>
  <si>
    <t>A507 00 002</t>
  </si>
  <si>
    <t>A507 00 031</t>
  </si>
  <si>
    <t>A507 00 032</t>
  </si>
  <si>
    <t>A507 11</t>
  </si>
  <si>
    <t>A507 11 001</t>
  </si>
  <si>
    <t>A507 11 002</t>
  </si>
  <si>
    <t>A507 11 003</t>
  </si>
  <si>
    <t>A507 90</t>
  </si>
  <si>
    <t>A507 90 511</t>
  </si>
  <si>
    <t>A511 00</t>
  </si>
  <si>
    <t>A511 00 000</t>
  </si>
  <si>
    <t>A511 02</t>
  </si>
  <si>
    <t>A511 02 021</t>
  </si>
  <si>
    <t>A511 02 022</t>
  </si>
  <si>
    <t>A511 02 023</t>
  </si>
  <si>
    <t>A511 02 024</t>
  </si>
  <si>
    <t>A511 02 025</t>
  </si>
  <si>
    <t>A511 02 026</t>
  </si>
  <si>
    <t>A511 02 027</t>
  </si>
  <si>
    <t>A511 02 029</t>
  </si>
  <si>
    <t>A511 02 030</t>
  </si>
  <si>
    <t>A511 02 028</t>
  </si>
  <si>
    <t>A511 02 032</t>
  </si>
  <si>
    <t>A511 02 033</t>
  </si>
  <si>
    <t>A511 02 034</t>
  </si>
  <si>
    <t>A511 90</t>
  </si>
  <si>
    <t>A511 90 502</t>
  </si>
  <si>
    <t>A511 90 501</t>
  </si>
  <si>
    <t>A512 01</t>
  </si>
  <si>
    <t>A512 01 000</t>
  </si>
  <si>
    <t>A512 01 001</t>
  </si>
  <si>
    <t>A512 02</t>
  </si>
  <si>
    <t>A512 02 001</t>
  </si>
  <si>
    <t>A512 03</t>
  </si>
  <si>
    <t>A512 03 000</t>
  </si>
  <si>
    <t>A512 03 001</t>
  </si>
  <si>
    <t>A512 80</t>
  </si>
  <si>
    <t>A512 80 000</t>
  </si>
  <si>
    <t>A513 99</t>
  </si>
  <si>
    <t>A513 99 001</t>
  </si>
  <si>
    <t>A513 99 002</t>
  </si>
  <si>
    <t>A518 00</t>
  </si>
  <si>
    <t>A518 00 000</t>
  </si>
  <si>
    <t>A518 01</t>
  </si>
  <si>
    <t>A518 01 000</t>
  </si>
  <si>
    <t>A518 02</t>
  </si>
  <si>
    <t>A518 02 001</t>
  </si>
  <si>
    <t>A518 02 003</t>
  </si>
  <si>
    <t>A518 02 002</t>
  </si>
  <si>
    <t>A518 04</t>
  </si>
  <si>
    <t>A518 04 001</t>
  </si>
  <si>
    <t>A518 04 002</t>
  </si>
  <si>
    <t>A518 04 004</t>
  </si>
  <si>
    <t>A518 04 005</t>
  </si>
  <si>
    <t>A518 04 003</t>
  </si>
  <si>
    <t>A518 05</t>
  </si>
  <si>
    <t>A518 05 001</t>
  </si>
  <si>
    <t>A518 06</t>
  </si>
  <si>
    <t>A518 06 001</t>
  </si>
  <si>
    <t>A518 06 002</t>
  </si>
  <si>
    <t>A518 06 004</t>
  </si>
  <si>
    <t>A518 06 005</t>
  </si>
  <si>
    <t>A518 06 006</t>
  </si>
  <si>
    <t>A518 06 011</t>
  </si>
  <si>
    <t>A518 06 007</t>
  </si>
  <si>
    <t>A518 06 003</t>
  </si>
  <si>
    <t>A518 07</t>
  </si>
  <si>
    <t>A518 07 002</t>
  </si>
  <si>
    <t>A518 07 012</t>
  </si>
  <si>
    <t>A518 07 411</t>
  </si>
  <si>
    <t>A518 08</t>
  </si>
  <si>
    <t>A518 08 007</t>
  </si>
  <si>
    <t>A518 08 008</t>
  </si>
  <si>
    <t>A518 08 009</t>
  </si>
  <si>
    <t>A518 08 010</t>
  </si>
  <si>
    <t>A518 08 011</t>
  </si>
  <si>
    <t>A518 08 012</t>
  </si>
  <si>
    <t>A518 08 013</t>
  </si>
  <si>
    <t>A518 08 018</t>
  </si>
  <si>
    <t>A518 08 019</t>
  </si>
  <si>
    <t>A518 09</t>
  </si>
  <si>
    <t>A518 09 001</t>
  </si>
  <si>
    <t>A518 10</t>
  </si>
  <si>
    <t>A518 10 000</t>
  </si>
  <si>
    <t>A518 74</t>
  </si>
  <si>
    <t>A518 74 001</t>
  </si>
  <si>
    <t>A518 74 002</t>
  </si>
  <si>
    <t>A518 74 004</t>
  </si>
  <si>
    <t>A518 74 005</t>
  </si>
  <si>
    <t>A518 74 008</t>
  </si>
  <si>
    <t>A518 74 010</t>
  </si>
  <si>
    <t>A518 74 011</t>
  </si>
  <si>
    <t>A518 74 012</t>
  </si>
  <si>
    <t>A518 74 013</t>
  </si>
  <si>
    <t>A518 74 015</t>
  </si>
  <si>
    <t>A518 74 017</t>
  </si>
  <si>
    <t>A518 74 018</t>
  </si>
  <si>
    <t>A518 74 019</t>
  </si>
  <si>
    <t>A518 74 020</t>
  </si>
  <si>
    <t>A518 74 003</t>
  </si>
  <si>
    <t>A518 74 022</t>
  </si>
  <si>
    <t>A518 80</t>
  </si>
  <si>
    <t>A518 80 000</t>
  </si>
  <si>
    <t>A518 80 001</t>
  </si>
  <si>
    <t>A518 90</t>
  </si>
  <si>
    <t>A518 90 502</t>
  </si>
  <si>
    <t>A518 90 504</t>
  </si>
  <si>
    <t>A518 90 506</t>
  </si>
  <si>
    <t>A518 90 508</t>
  </si>
  <si>
    <t>A518 90 574</t>
  </si>
  <si>
    <t>A521 00</t>
  </si>
  <si>
    <t>A521 00 000</t>
  </si>
  <si>
    <t>A521 11</t>
  </si>
  <si>
    <t>A521 11 000</t>
  </si>
  <si>
    <t>A521 12</t>
  </si>
  <si>
    <t>A521 12 000</t>
  </si>
  <si>
    <t>A521 13</t>
  </si>
  <si>
    <t>A521 13 000</t>
  </si>
  <si>
    <t>A521 14</t>
  </si>
  <si>
    <t>A521 14 000</t>
  </si>
  <si>
    <t>A521 15</t>
  </si>
  <si>
    <t>A521 15 000</t>
  </si>
  <si>
    <t>A521 21</t>
  </si>
  <si>
    <t>A521 21 000</t>
  </si>
  <si>
    <t>URE</t>
  </si>
  <si>
    <t>BOZP</t>
  </si>
  <si>
    <t>PEN</t>
  </si>
  <si>
    <t>OPMČ</t>
  </si>
  <si>
    <t>OVLZ</t>
  </si>
  <si>
    <t>OMU</t>
  </si>
  <si>
    <t>OIN</t>
  </si>
  <si>
    <t>OPS</t>
  </si>
  <si>
    <t>OMAR</t>
  </si>
  <si>
    <t>OSBTK</t>
  </si>
  <si>
    <t>OK</t>
  </si>
  <si>
    <t>A521 25</t>
  </si>
  <si>
    <t>A521 25 000</t>
  </si>
  <si>
    <t>A521 28</t>
  </si>
  <si>
    <t>A521 28 000</t>
  </si>
  <si>
    <t>A521 48</t>
  </si>
  <si>
    <t>A521 48 000</t>
  </si>
  <si>
    <t>A521 90</t>
  </si>
  <si>
    <t>A521 90 511</t>
  </si>
  <si>
    <t>A521 90 521</t>
  </si>
  <si>
    <t>A521 90 525</t>
  </si>
  <si>
    <t>A521 90 528</t>
  </si>
  <si>
    <t>A524 00</t>
  </si>
  <si>
    <t>A524 00 000</t>
  </si>
  <si>
    <t>A524 01</t>
  </si>
  <si>
    <t>A524 01 000</t>
  </si>
  <si>
    <t>A524 02</t>
  </si>
  <si>
    <t>A524 02 000</t>
  </si>
  <si>
    <t>A524 13</t>
  </si>
  <si>
    <t>A524 13 000</t>
  </si>
  <si>
    <t>A524 14</t>
  </si>
  <si>
    <t>A524 14 000</t>
  </si>
  <si>
    <t>A524 90</t>
  </si>
  <si>
    <t>A524 90 501</t>
  </si>
  <si>
    <t>A524 90 502</t>
  </si>
  <si>
    <t>A525 10</t>
  </si>
  <si>
    <t>A525 10 000</t>
  </si>
  <si>
    <t>A527 00</t>
  </si>
  <si>
    <t>A527 00 000</t>
  </si>
  <si>
    <t>A527 10</t>
  </si>
  <si>
    <t>A527 10 001</t>
  </si>
  <si>
    <t>A527 90</t>
  </si>
  <si>
    <t>A527 90 510</t>
  </si>
  <si>
    <t>A528 10</t>
  </si>
  <si>
    <t>A528 10 999</t>
  </si>
  <si>
    <t>A531 00</t>
  </si>
  <si>
    <t>A531 00 001</t>
  </si>
  <si>
    <t>A532 00</t>
  </si>
  <si>
    <t>A532 00 001</t>
  </si>
  <si>
    <t>A538 01</t>
  </si>
  <si>
    <t>A538 01 001</t>
  </si>
  <si>
    <t>A538 01 002</t>
  </si>
  <si>
    <t>A538 01 003</t>
  </si>
  <si>
    <t>A538 01 006</t>
  </si>
  <si>
    <t>A538 01 004</t>
  </si>
  <si>
    <t>A541 01</t>
  </si>
  <si>
    <t>A541 01 001</t>
  </si>
  <si>
    <t>A541 02</t>
  </si>
  <si>
    <t>A541 02 002</t>
  </si>
  <si>
    <t>A542 00</t>
  </si>
  <si>
    <t>A542 00 008</t>
  </si>
  <si>
    <t>A542 01</t>
  </si>
  <si>
    <t>A542 01 004</t>
  </si>
  <si>
    <t>A542 01 012</t>
  </si>
  <si>
    <t>A542 01 013</t>
  </si>
  <si>
    <t>A542 01 008</t>
  </si>
  <si>
    <t>A542 01 010</t>
  </si>
  <si>
    <t>A542 01 011</t>
  </si>
  <si>
    <t>A544 01</t>
  </si>
  <si>
    <t>A544 01 001</t>
  </si>
  <si>
    <t>A544 01 002</t>
  </si>
  <si>
    <t>A544 01 003</t>
  </si>
  <si>
    <t>A547 10</t>
  </si>
  <si>
    <t>A547 10 002</t>
  </si>
  <si>
    <t>A547 13</t>
  </si>
  <si>
    <t>A547 13 001</t>
  </si>
  <si>
    <t>A547 99</t>
  </si>
  <si>
    <t>A547 99 001</t>
  </si>
  <si>
    <t>A549 00</t>
  </si>
  <si>
    <t>A549 00 000</t>
  </si>
  <si>
    <t>A549 01</t>
  </si>
  <si>
    <t>A549 01 026</t>
  </si>
  <si>
    <t>A549 01 025</t>
  </si>
  <si>
    <t>A549 08</t>
  </si>
  <si>
    <t>A549 08 001</t>
  </si>
  <si>
    <t>A549 08 002</t>
  </si>
  <si>
    <t>A549 08 003</t>
  </si>
  <si>
    <t>A549 09</t>
  </si>
  <si>
    <t>A549 09 000</t>
  </si>
  <si>
    <t>A549 10</t>
  </si>
  <si>
    <t>A549 10 001</t>
  </si>
  <si>
    <t>A549 10 003</t>
  </si>
  <si>
    <t>A549 10 004</t>
  </si>
  <si>
    <t>A549 10 005</t>
  </si>
  <si>
    <t>A549 10 007</t>
  </si>
  <si>
    <t>A549 10 008</t>
  </si>
  <si>
    <t>A549 10 009</t>
  </si>
  <si>
    <t>A549 10 010</t>
  </si>
  <si>
    <t>A549 10 011</t>
  </si>
  <si>
    <t>A549 10 016</t>
  </si>
  <si>
    <t>A549 10 017</t>
  </si>
  <si>
    <t>A549 10 018</t>
  </si>
  <si>
    <t>A549 10 401</t>
  </si>
  <si>
    <t>A549 10 006</t>
  </si>
  <si>
    <t>A549 11</t>
  </si>
  <si>
    <t>A549 11 001</t>
  </si>
  <si>
    <t>A549 11 002</t>
  </si>
  <si>
    <t>A549 11 003</t>
  </si>
  <si>
    <t>A549 11 004</t>
  </si>
  <si>
    <t>A549 20</t>
  </si>
  <si>
    <t>A549 20 000</t>
  </si>
  <si>
    <t>A549 21</t>
  </si>
  <si>
    <t>A549 21 000</t>
  </si>
  <si>
    <t>A549 24</t>
  </si>
  <si>
    <t>A549 24 002</t>
  </si>
  <si>
    <t>A549 24 001</t>
  </si>
  <si>
    <t>A549 25</t>
  </si>
  <si>
    <t>A549 25 000</t>
  </si>
  <si>
    <t>A549 70</t>
  </si>
  <si>
    <t>A549 70 000</t>
  </si>
  <si>
    <t>A549 71</t>
  </si>
  <si>
    <t>A549 71 000</t>
  </si>
  <si>
    <t>A549 72</t>
  </si>
  <si>
    <t>A549 72 000</t>
  </si>
  <si>
    <t>A549 73</t>
  </si>
  <si>
    <t>A549 73 000</t>
  </si>
  <si>
    <t>A549 75</t>
  </si>
  <si>
    <t>A549 75 000</t>
  </si>
  <si>
    <t>A549 77</t>
  </si>
  <si>
    <t>A549 77 000</t>
  </si>
  <si>
    <t>A549 80</t>
  </si>
  <si>
    <t>A549 80 000</t>
  </si>
  <si>
    <t>A549 90</t>
  </si>
  <si>
    <t>A549 90 510</t>
  </si>
  <si>
    <t>A549 90 501</t>
  </si>
  <si>
    <t>A549 90 525</t>
  </si>
  <si>
    <t>A549 99</t>
  </si>
  <si>
    <t>A549 99 000</t>
  </si>
  <si>
    <t>A549 99 001</t>
  </si>
  <si>
    <t>A549 99 002</t>
  </si>
  <si>
    <t>A551 00</t>
  </si>
  <si>
    <t>A551 00 000</t>
  </si>
  <si>
    <t>A551 10</t>
  </si>
  <si>
    <t>A551 10 002</t>
  </si>
  <si>
    <t>A551 10 003</t>
  </si>
  <si>
    <t>A551 10 004</t>
  </si>
  <si>
    <t>A551 10 005</t>
  </si>
  <si>
    <t>A551 10 013</t>
  </si>
  <si>
    <t>A551 10 014</t>
  </si>
  <si>
    <t>A551 10 015</t>
  </si>
  <si>
    <t>A551 20</t>
  </si>
  <si>
    <t>A551 20 004</t>
  </si>
  <si>
    <t>A551 20 005</t>
  </si>
  <si>
    <t>A551 20 003</t>
  </si>
  <si>
    <t>A551 20 014</t>
  </si>
  <si>
    <t>A551 20 015</t>
  </si>
  <si>
    <t>A551 90</t>
  </si>
  <si>
    <t>A551 90 510</t>
  </si>
  <si>
    <t>A551 90 520</t>
  </si>
  <si>
    <t>A557 00</t>
  </si>
  <si>
    <t>A557 00 001</t>
  </si>
  <si>
    <t>A557 99</t>
  </si>
  <si>
    <t>A557 99 001</t>
  </si>
  <si>
    <t>A558 00</t>
  </si>
  <si>
    <t>A558 00 000</t>
  </si>
  <si>
    <t>A558 01</t>
  </si>
  <si>
    <t>A558 01 001</t>
  </si>
  <si>
    <t>A558 01 002</t>
  </si>
  <si>
    <t>A558 01 080</t>
  </si>
  <si>
    <t>A558 01 081</t>
  </si>
  <si>
    <t>A558 02</t>
  </si>
  <si>
    <t>A558 02 001</t>
  </si>
  <si>
    <t>A558 02 002</t>
  </si>
  <si>
    <t>A558 02 003</t>
  </si>
  <si>
    <t>A558 02 004</t>
  </si>
  <si>
    <t>A558 02 005</t>
  </si>
  <si>
    <t>A558 02 080</t>
  </si>
  <si>
    <t>A558 02 081</t>
  </si>
  <si>
    <t>A558 04</t>
  </si>
  <si>
    <t>A558 04 001</t>
  </si>
  <si>
    <t>A558 04 002</t>
  </si>
  <si>
    <t>A558 04 080</t>
  </si>
  <si>
    <t>A558 04 081</t>
  </si>
  <si>
    <t>A558 05</t>
  </si>
  <si>
    <t>A558 05 001</t>
  </si>
  <si>
    <t>A558 05 002</t>
  </si>
  <si>
    <t>A558 05 080</t>
  </si>
  <si>
    <t>A558 05 081</t>
  </si>
  <si>
    <t>A558 06 001</t>
  </si>
  <si>
    <t>A558 06 081</t>
  </si>
  <si>
    <t>A558 06 080</t>
  </si>
  <si>
    <t>PEU</t>
  </si>
  <si>
    <t>ONZTP</t>
  </si>
  <si>
    <t>A558 06</t>
  </si>
  <si>
    <t>A558 28</t>
  </si>
  <si>
    <t>A558 28 001</t>
  </si>
  <si>
    <t>A558 28 080</t>
  </si>
  <si>
    <t>A558 28 081</t>
  </si>
  <si>
    <t>A558 90</t>
  </si>
  <si>
    <t>A558 90 501</t>
  </si>
  <si>
    <t>A553 90</t>
  </si>
  <si>
    <t>A553 90 000</t>
  </si>
  <si>
    <t>A556 00</t>
  </si>
  <si>
    <t>A556 00 001</t>
  </si>
  <si>
    <t>A556 99</t>
  </si>
  <si>
    <t>A556 99 000</t>
  </si>
  <si>
    <t>A562 10</t>
  </si>
  <si>
    <t>A563 01 000</t>
  </si>
  <si>
    <t>A562 10 001</t>
  </si>
  <si>
    <t>A563 00</t>
  </si>
  <si>
    <t>A563 00 000</t>
  </si>
  <si>
    <t>A563 01</t>
  </si>
  <si>
    <t>A563 90</t>
  </si>
  <si>
    <t>A563 90 510</t>
  </si>
  <si>
    <t>A564 00</t>
  </si>
  <si>
    <t>A564 00 001</t>
  </si>
  <si>
    <t>A591 00</t>
  </si>
  <si>
    <t>A591 00 000</t>
  </si>
  <si>
    <t>A591 00 001</t>
  </si>
  <si>
    <t>A591 00 002</t>
  </si>
  <si>
    <t>A602 10</t>
  </si>
  <si>
    <t>A602 10 322</t>
  </si>
  <si>
    <t>A602 10 323</t>
  </si>
  <si>
    <t>A602 10 350</t>
  </si>
  <si>
    <t>A602 10 351</t>
  </si>
  <si>
    <t>A602 10 354</t>
  </si>
  <si>
    <t>A602 10 359</t>
  </si>
  <si>
    <t>A602 27</t>
  </si>
  <si>
    <t>A602 27 200</t>
  </si>
  <si>
    <t>A602 27 300</t>
  </si>
  <si>
    <t>A602 27 100</t>
  </si>
  <si>
    <t>A602 28</t>
  </si>
  <si>
    <t>A602 28 108</t>
  </si>
  <si>
    <t>A602 28 109</t>
  </si>
  <si>
    <t>A602 28 142</t>
  </si>
  <si>
    <t>A602 28 143</t>
  </si>
  <si>
    <t>A602 28 190</t>
  </si>
  <si>
    <t>A602 28 191</t>
  </si>
  <si>
    <t>A602 29</t>
  </si>
  <si>
    <t>A602 29 201</t>
  </si>
  <si>
    <t>A602 29 202</t>
  </si>
  <si>
    <t>A602 29 208</t>
  </si>
  <si>
    <t>A602 29 209</t>
  </si>
  <si>
    <t>A602 29 241</t>
  </si>
  <si>
    <t>A602 29 242</t>
  </si>
  <si>
    <t>A602 29 243</t>
  </si>
  <si>
    <t>A602 29 245</t>
  </si>
  <si>
    <t>A602 29 246</t>
  </si>
  <si>
    <t>A602 29 290</t>
  </si>
  <si>
    <t>A602 30</t>
  </si>
  <si>
    <t>A602 30 001</t>
  </si>
  <si>
    <t>A602 30 002</t>
  </si>
  <si>
    <t>A602 40</t>
  </si>
  <si>
    <t>A602 40 101</t>
  </si>
  <si>
    <t>A602 40 002</t>
  </si>
  <si>
    <t>A602 41</t>
  </si>
  <si>
    <t>A602 41 201</t>
  </si>
  <si>
    <t>A602 41 101</t>
  </si>
  <si>
    <t>A602 44</t>
  </si>
  <si>
    <t>A602 44 409</t>
  </si>
  <si>
    <t>A602 45</t>
  </si>
  <si>
    <t>A602 45 401</t>
  </si>
  <si>
    <t>A602 45 415</t>
  </si>
  <si>
    <t>A602 45 400</t>
  </si>
  <si>
    <t>A602 45 409</t>
  </si>
  <si>
    <t>A602 45 414</t>
  </si>
  <si>
    <t>A602 46</t>
  </si>
  <si>
    <t>A602 46 401</t>
  </si>
  <si>
    <t>A602 46 400</t>
  </si>
  <si>
    <t>A604 01</t>
  </si>
  <si>
    <t>A604 01 001</t>
  </si>
  <si>
    <t>A604 01 002</t>
  </si>
  <si>
    <t>A604 50</t>
  </si>
  <si>
    <t>A604 50 360</t>
  </si>
  <si>
    <t>A604 50 361</t>
  </si>
  <si>
    <t>A604 50 363</t>
  </si>
  <si>
    <t>A604 50 365</t>
  </si>
  <si>
    <t>A604 50 366</t>
  </si>
  <si>
    <t>A604 50 368</t>
  </si>
  <si>
    <t>A604 50 370</t>
  </si>
  <si>
    <t>A604 50 377</t>
  </si>
  <si>
    <t>A604 50 383</t>
  </si>
  <si>
    <t>OZPI</t>
  </si>
  <si>
    <t>A604 50 384</t>
  </si>
  <si>
    <t>A604 50 560</t>
  </si>
  <si>
    <t>A604 50 374</t>
  </si>
  <si>
    <t>A604 50 364</t>
  </si>
  <si>
    <t>A604 50 367</t>
  </si>
  <si>
    <t>A604 50 371</t>
  </si>
  <si>
    <t>A604 50 376</t>
  </si>
  <si>
    <t>A604 50 382</t>
  </si>
  <si>
    <t>A603 25</t>
  </si>
  <si>
    <t>A603 25 421</t>
  </si>
  <si>
    <t>A603 25 422</t>
  </si>
  <si>
    <t>A603 25 423</t>
  </si>
  <si>
    <t>A603 25 424</t>
  </si>
  <si>
    <t>A603 25 425</t>
  </si>
  <si>
    <t>A603 25 426</t>
  </si>
  <si>
    <t>A609 10</t>
  </si>
  <si>
    <t>A609 10 320</t>
  </si>
  <si>
    <t>A641 00</t>
  </si>
  <si>
    <t>A641 00 043</t>
  </si>
  <si>
    <t>A641 00 044</t>
  </si>
  <si>
    <t>A641 00 052</t>
  </si>
  <si>
    <t>A643 00</t>
  </si>
  <si>
    <t>A643 00 003</t>
  </si>
  <si>
    <t>A644 23</t>
  </si>
  <si>
    <t>A644 23 001</t>
  </si>
  <si>
    <t>A644 23 011</t>
  </si>
  <si>
    <t>A644 23 013</t>
  </si>
  <si>
    <t>A644 23 501</t>
  </si>
  <si>
    <t>A644 23 500</t>
  </si>
  <si>
    <t>A646 01</t>
  </si>
  <si>
    <t>A646 01 004</t>
  </si>
  <si>
    <t>A648 01</t>
  </si>
  <si>
    <t>A648 01 002</t>
  </si>
  <si>
    <t>A648 03</t>
  </si>
  <si>
    <t>A648 03 000</t>
  </si>
  <si>
    <t>A648 24</t>
  </si>
  <si>
    <t>A648 24 048</t>
  </si>
  <si>
    <t>A648 24 415</t>
  </si>
  <si>
    <t>A648 24 005</t>
  </si>
  <si>
    <t>A649 06</t>
  </si>
  <si>
    <t>A649 06 000</t>
  </si>
  <si>
    <t>A649 08</t>
  </si>
  <si>
    <t>A649 08 000</t>
  </si>
  <si>
    <t>A649 08 007</t>
  </si>
  <si>
    <t>A649 08 009</t>
  </si>
  <si>
    <t>A649 08 044</t>
  </si>
  <si>
    <t>A649 08 050</t>
  </si>
  <si>
    <t>A649 08 512</t>
  </si>
  <si>
    <t>A649 08 006</t>
  </si>
  <si>
    <t>A649 08 046</t>
  </si>
  <si>
    <t>A649 10</t>
  </si>
  <si>
    <t>A649 10 001</t>
  </si>
  <si>
    <t>A649 10 002</t>
  </si>
  <si>
    <t>A649 10 003</t>
  </si>
  <si>
    <t>A649 10 004</t>
  </si>
  <si>
    <t>A649 24</t>
  </si>
  <si>
    <t>A649 24 401</t>
  </si>
  <si>
    <t>A649 24 402</t>
  </si>
  <si>
    <t>A649 24 403</t>
  </si>
  <si>
    <t>A649 24 411</t>
  </si>
  <si>
    <t>A649 24 413</t>
  </si>
  <si>
    <t>A649 24 437</t>
  </si>
  <si>
    <t>A649 24 438</t>
  </si>
  <si>
    <t>A649 24 439</t>
  </si>
  <si>
    <t>A649 24 440</t>
  </si>
  <si>
    <t>A649 24 441</t>
  </si>
  <si>
    <t>A649 24 442</t>
  </si>
  <si>
    <t>A649 24 443</t>
  </si>
  <si>
    <t>A649 24 444</t>
  </si>
  <si>
    <t>A649 24 445</t>
  </si>
  <si>
    <t>A649 24 446</t>
  </si>
  <si>
    <t>A649 24 449</t>
  </si>
  <si>
    <t>A649 24 450</t>
  </si>
  <si>
    <t>A649 24 451</t>
  </si>
  <si>
    <t>A649 24 459</t>
  </si>
  <si>
    <t>A649 24 460</t>
  </si>
  <si>
    <t>A649 24 549</t>
  </si>
  <si>
    <t>A649 24 447</t>
  </si>
  <si>
    <t>A649 24 448</t>
  </si>
  <si>
    <t>A649 25</t>
  </si>
  <si>
    <t>A649 25 441</t>
  </si>
  <si>
    <t>A649 25 443</t>
  </si>
  <si>
    <t>A649 25 444</t>
  </si>
  <si>
    <t>A649 25 445</t>
  </si>
  <si>
    <t>A649 25 446</t>
  </si>
  <si>
    <t>A649 25 449</t>
  </si>
  <si>
    <t>A649 80</t>
  </si>
  <si>
    <t>A649 80 001</t>
  </si>
  <si>
    <t>A662 00</t>
  </si>
  <si>
    <t>A662 00 001</t>
  </si>
  <si>
    <t>A663 00</t>
  </si>
  <si>
    <t>A663 00 001</t>
  </si>
  <si>
    <t>A664 00</t>
  </si>
  <si>
    <t>A664 00001</t>
  </si>
  <si>
    <t>A671 01</t>
  </si>
  <si>
    <t>A671 01 000</t>
  </si>
  <si>
    <t>A671 01 001</t>
  </si>
  <si>
    <t>A671 01 002</t>
  </si>
  <si>
    <t>A671 01 007</t>
  </si>
  <si>
    <t>A671 01 010</t>
  </si>
  <si>
    <t>A671 01 006</t>
  </si>
  <si>
    <t>A671 01 011</t>
  </si>
  <si>
    <t>A671 02</t>
  </si>
  <si>
    <t>A671 02 001</t>
  </si>
  <si>
    <t>A671 02 002</t>
  </si>
  <si>
    <t>A671 20</t>
  </si>
  <si>
    <t>A671 20 001</t>
  </si>
  <si>
    <t>ONLEK</t>
  </si>
  <si>
    <t>A649 24 511</t>
  </si>
  <si>
    <t>OPP</t>
  </si>
  <si>
    <t>A504 95 373</t>
  </si>
  <si>
    <t xml:space="preserve">                    Nákl. na prodej - enter.a parent.výživa - ZP</t>
  </si>
  <si>
    <t>A501 15 061</t>
  </si>
  <si>
    <t xml:space="preserve">                    RTG materiál, filmy a chemikálie (sk. Z_504)</t>
  </si>
  <si>
    <t>A501 15 086</t>
  </si>
  <si>
    <t xml:space="preserve">                    ostatní ZPr - pacientské monitory (sk. Z_549)</t>
  </si>
  <si>
    <t xml:space="preserve">                    Odvod za nedodržení ZTP</t>
  </si>
  <si>
    <t>A551 20 002</t>
  </si>
  <si>
    <t xml:space="preserve">                    ZC DHM - z odpisů</t>
  </si>
  <si>
    <t>OFI</t>
  </si>
  <si>
    <t>A602 40 102</t>
  </si>
  <si>
    <t>A602 40 001</t>
  </si>
  <si>
    <t xml:space="preserve">                    odhad výk. za zdr. péči ZP (z minulých let)</t>
  </si>
  <si>
    <t xml:space="preserve">                    vyrov. odh. výk. za zdr. péči ZP (aktuální rok)</t>
  </si>
  <si>
    <t>OSB</t>
  </si>
  <si>
    <t>OVEH</t>
  </si>
  <si>
    <t>A518 08 020</t>
  </si>
  <si>
    <t>A518 08 021</t>
  </si>
  <si>
    <t xml:space="preserve">                    smluvní servis - UTZ</t>
  </si>
  <si>
    <t xml:space="preserve">                    revize, tech.kontroly, prev.prohl.- UTZ</t>
  </si>
  <si>
    <t>UIT</t>
  </si>
  <si>
    <t>ORST</t>
  </si>
  <si>
    <t>ORSA</t>
  </si>
  <si>
    <t>A528 10 000</t>
  </si>
  <si>
    <t xml:space="preserve">                zvyšování kvalifikace (OPMČ)</t>
  </si>
  <si>
    <t>OMAR, OVLZ</t>
  </si>
  <si>
    <t>OEC, OIN</t>
  </si>
  <si>
    <t>ORST, ORSA</t>
  </si>
  <si>
    <t>A525 10 001</t>
  </si>
  <si>
    <t xml:space="preserve">                    cestovní pojištění zaměstnanců</t>
  </si>
  <si>
    <t>dopoč. Prosinec</t>
  </si>
  <si>
    <t>rozpočet 2020</t>
  </si>
  <si>
    <t>A501 09</t>
  </si>
  <si>
    <t>A501 00</t>
  </si>
  <si>
    <t>A501 86</t>
  </si>
  <si>
    <t>Srpen</t>
  </si>
  <si>
    <t>Návrh rozpočtu FNOL na rok 2020</t>
  </si>
  <si>
    <t xml:space="preserve">                    Nákl. na prodej - enter.a parent.výživa - zdravotnickým zařízením</t>
  </si>
  <si>
    <t>A604 50 373</t>
  </si>
  <si>
    <t xml:space="preserve">                    Prodej - enter.a parent.výživa - ZP</t>
  </si>
  <si>
    <t xml:space="preserve">                    Prodej - enter.a parent.výživa - zdravotnickým zařízením</t>
  </si>
  <si>
    <t xml:space="preserve">                    ZPr. - HCO membrány (sk. Z546)</t>
  </si>
  <si>
    <t xml:space="preserve">                    ZPr. - katetry absorbční (sk. Z541)</t>
  </si>
  <si>
    <t xml:space="preserve">                    Všeob.mat. - razítka ostatní (V111) od 1 tis. do 2999,99 </t>
  </si>
  <si>
    <t xml:space="preserve">                    ND - ostatní techn. UTZ</t>
  </si>
  <si>
    <t xml:space="preserve">                    opravy zdravotnické techniky - UTZ</t>
  </si>
  <si>
    <t xml:space="preserve">                    opravy ostatní techniky - UTZ</t>
  </si>
  <si>
    <t xml:space="preserve">                    opravy ostatní techniky - ELSYS</t>
  </si>
  <si>
    <t xml:space="preserve">                    spotřeba cenin (známky, kolky)</t>
  </si>
  <si>
    <t xml:space="preserve">                    Ostatní provoz. sl. - hl. čin. (LPS)</t>
  </si>
  <si>
    <t xml:space="preserve">                    daň z příjmu - vytvoření dohadné položky (akt. období)</t>
  </si>
  <si>
    <t xml:space="preserve">                    Odškod.pacientů - prac. Úraz</t>
  </si>
  <si>
    <t xml:space="preserve">                    znalecké  posudky, odměny z klinických hodnocení</t>
  </si>
  <si>
    <t xml:space="preserve">                    Úklid. služby - brigádnické služby</t>
  </si>
  <si>
    <t xml:space="preserve">    Názvy účtů ↓</t>
  </si>
  <si>
    <t>Hospodářský výsledek→</t>
  </si>
  <si>
    <t xml:space="preserve">                    Transfery MZ na rezidenční místa</t>
  </si>
  <si>
    <t>A518 08 014</t>
  </si>
  <si>
    <t xml:space="preserve">                    Smluvní servis - potrubní pošta</t>
  </si>
  <si>
    <t>nové 4 ks sanitek</t>
  </si>
  <si>
    <t>vč. rezervy</t>
  </si>
  <si>
    <t>vč. rezervy 77,5 tis.Kč</t>
  </si>
  <si>
    <t>vč. rezervy 40 tis.Kč</t>
  </si>
  <si>
    <t>vč. rezervy 110 tis.Kč</t>
  </si>
  <si>
    <t>vč. rezervy 120 tis.Kč</t>
  </si>
  <si>
    <t>rezerva 50 tis. Kč</t>
  </si>
  <si>
    <t>opravy STA (100) DVBT2 (600)</t>
  </si>
  <si>
    <t>vč. rezervy 80 tis.Kč na navýšení cen a zimu</t>
  </si>
  <si>
    <t>rozpis Mgr. Svozil</t>
  </si>
  <si>
    <t>navýšení 0,5 mil.Kč na novou legislativu</t>
  </si>
  <si>
    <t>Mgr. Svozil -72 tis. Kč</t>
  </si>
  <si>
    <t>z toho Mgr. Svozil 200 tis.Kč.</t>
  </si>
  <si>
    <t>většinou generační obměna, viz rozpis.</t>
  </si>
  <si>
    <t>náhrada repasů</t>
  </si>
  <si>
    <t>nové freesety</t>
  </si>
  <si>
    <t>hlavně nové licence MS Office</t>
  </si>
  <si>
    <t>7.500 OBTKS, 100 UTZ</t>
  </si>
  <si>
    <t>plánovat ???</t>
  </si>
  <si>
    <t>v kolektivní smlouvě 5 mil.Kč</t>
  </si>
  <si>
    <t>již se zde neúčtuje</t>
  </si>
  <si>
    <t>rozpočet</t>
  </si>
  <si>
    <t>dopoč. prosinec</t>
  </si>
  <si>
    <t>r2020-r2019</t>
  </si>
  <si>
    <t>r2020-s2018</t>
  </si>
  <si>
    <t>r2020-s2019</t>
  </si>
  <si>
    <t>r2020/ r2019</t>
  </si>
  <si>
    <t>r2020/ s2018</t>
  </si>
  <si>
    <t>r2020/ s2019</t>
  </si>
  <si>
    <t>fce</t>
  </si>
  <si>
    <t>z A518 08 008</t>
  </si>
  <si>
    <t>z A518 08 018</t>
  </si>
  <si>
    <t>z A 501 18 003</t>
  </si>
  <si>
    <t>z A511 02 021</t>
  </si>
  <si>
    <t>rozděleno .. 02 032</t>
  </si>
  <si>
    <t>rozděleno ..02 033,034</t>
  </si>
  <si>
    <t>rozděleno .. 08 020</t>
  </si>
  <si>
    <t>rozděleno .. 08 021</t>
  </si>
  <si>
    <t>vč. MEDEVAC</t>
  </si>
  <si>
    <t>Jiné pokuty a penále</t>
  </si>
  <si>
    <t>Manka a škody</t>
  </si>
  <si>
    <t>17.329 tis. Kč, nákladů</t>
  </si>
  <si>
    <t>3.600 tis. Kč, nákladů</t>
  </si>
  <si>
    <t>rezerva 6.137 tis. Kč</t>
  </si>
  <si>
    <t>2019: prádelna 5.853,40</t>
  </si>
  <si>
    <t>2019: prádelna 2.355,77</t>
  </si>
  <si>
    <t>2019: prádelna 71.636,12</t>
  </si>
  <si>
    <t>2019: prádelna 296.073,-</t>
  </si>
  <si>
    <t>2019: prádelna 3.691,20</t>
  </si>
  <si>
    <t>2019: prádelna 26.268,-</t>
  </si>
  <si>
    <t>2019: prádelna 167.885,-</t>
  </si>
  <si>
    <t>2019: prádelna 1.494.914,-</t>
  </si>
  <si>
    <t>2019: prádelna 376.934,-</t>
  </si>
  <si>
    <t>2019: prádelna 15.947,-</t>
  </si>
  <si>
    <t>rezerva 200 tis., 2019: prádelna 51.165 Kč</t>
  </si>
  <si>
    <t>rezerva 200 tis. Kč, 2019: prádelna 2.880 Kč</t>
  </si>
  <si>
    <t>2019: prádelna 606.632 Kč</t>
  </si>
  <si>
    <t>2019: prádelna 307.010 Kč</t>
  </si>
  <si>
    <t>2020: prádelna 1.157 tis. Kč</t>
  </si>
  <si>
    <t>staženo 500 tis. Kč</t>
  </si>
  <si>
    <t>kliniky si řekly</t>
  </si>
  <si>
    <t>léky</t>
  </si>
  <si>
    <t>SZM</t>
  </si>
  <si>
    <t>bez CL a § 16</t>
  </si>
  <si>
    <t>CL</t>
  </si>
  <si>
    <t>§16</t>
  </si>
  <si>
    <t>limity</t>
  </si>
  <si>
    <t>nové</t>
  </si>
  <si>
    <t>Hemlibra</t>
  </si>
  <si>
    <t>původní MAK</t>
  </si>
  <si>
    <t>rozdíl my dáme a limity</t>
  </si>
  <si>
    <t>my dáme jsme řekli</t>
  </si>
  <si>
    <t>předpoklad plán 2020 léky verze 0</t>
  </si>
  <si>
    <t>výchozí objem limity finální 2019</t>
  </si>
  <si>
    <t>rezerva - potřeba FNOL</t>
  </si>
  <si>
    <t xml:space="preserve">zisk </t>
  </si>
  <si>
    <t>manipulační prostor EÚ</t>
  </si>
  <si>
    <t>ZM</t>
  </si>
  <si>
    <t>korekce objemu ZM viz plán výpočtu LP a ZM</t>
  </si>
  <si>
    <t>Min. rezerva v tržbách</t>
  </si>
  <si>
    <t>AKTUÁLNÍ POTENCIÁL HV vč dohadů a nadprodukce z 2019</t>
  </si>
  <si>
    <t>ZISK léky v plánu</t>
  </si>
  <si>
    <t>ZISK ZM v plánu</t>
  </si>
  <si>
    <t>REAL MIN Nadprodukce z 2019</t>
  </si>
  <si>
    <t>DOPADY 2019</t>
  </si>
  <si>
    <t>BĚŽNÁ ČINNOST 2020</t>
  </si>
  <si>
    <t>NUTNÁ AMBICE SNÍŽENÍ ON - PRO HV 180 mil. Kč před zdaněním z běžné činnosti a navýšení rezervy o 10 mil. Kč</t>
  </si>
  <si>
    <t>cíl 150 mil. Kč z běžné činnosti před zdaněním</t>
  </si>
  <si>
    <t>ON - plán 2020 při snížení o ambici</t>
  </si>
  <si>
    <t>ON - plán 2019 bez snížení o prádelnu</t>
  </si>
  <si>
    <t>se zohl. dopadu prádelny cca 3.192 mil. Kč</t>
  </si>
  <si>
    <t>ON - akutální předp. 2019</t>
  </si>
  <si>
    <t>Nárůst plánu ON 2020 při snížení o ambici proti plánu 2019</t>
  </si>
  <si>
    <t>Aktuální meziroční nárůst ON 2020 proti předp. 2019</t>
  </si>
  <si>
    <t>ON - plán 2020</t>
  </si>
  <si>
    <t>tj. v %</t>
  </si>
  <si>
    <t>bez ambice snížení ON</t>
  </si>
  <si>
    <t>HV zahrnuté v plánu - vč. ZISKU nyní a úhrady potenc. nadprodukce</t>
  </si>
  <si>
    <t>REZERVY</t>
  </si>
  <si>
    <t>LÉKY</t>
  </si>
  <si>
    <t>Správa</t>
  </si>
  <si>
    <t>OBÚ</t>
  </si>
  <si>
    <t>IT</t>
  </si>
  <si>
    <t>380 tis. rozdělení na kliniky</t>
  </si>
  <si>
    <t>korekce objemu LP bez CL a §16 viz plán výpočtu LP a ZM, proti dílčím plánům klinik</t>
  </si>
  <si>
    <t>plán SZM je 1.035 mil. Kč, z toho 20 mil zisk a 20 rezerva, k rozdělení 995 mil Kč proti limitu 993 mil Kč., viz sestava limity k 31.12.2019</t>
  </si>
  <si>
    <t>v tom:</t>
  </si>
  <si>
    <t>NON</t>
  </si>
  <si>
    <t>plán léky bez CL a §16 je 380 mil. Kč, z toho 10 mil zisk a 10 rezerva, k rozdělení 360 mil Kč proti limitu 354 mil Kč., viz sestava limity k 31.12.2019 a 3,5 Hemlibra tj, oproti 357,5</t>
  </si>
  <si>
    <t>a) rezerva - potřeba FNOL</t>
  </si>
  <si>
    <t>1) plán léky bez CL a § 16</t>
  </si>
  <si>
    <t>b) zisk - FNOL</t>
  </si>
  <si>
    <t>2) plán zdravotnický materiál</t>
  </si>
  <si>
    <t>3) Ing. Olejníček - hlavní správce</t>
  </si>
  <si>
    <t>a) snížení rozpočtu</t>
  </si>
  <si>
    <t>z toho:</t>
  </si>
  <si>
    <t>511 02 024</t>
  </si>
  <si>
    <t>518 08 008</t>
  </si>
  <si>
    <t>4) Ing. Hlavinka - náměstek IT</t>
  </si>
  <si>
    <t>b) rezerva pro IT</t>
  </si>
  <si>
    <t>518 74 013</t>
  </si>
  <si>
    <t>5) Mgr. Čech - nákup zdravotnické přístroje a nástroje</t>
  </si>
  <si>
    <t>b) rezerva nákupu</t>
  </si>
  <si>
    <t>558 01 001</t>
  </si>
  <si>
    <t>6) Ing. Jeřábková - marketing</t>
  </si>
  <si>
    <t>518 74 020</t>
  </si>
  <si>
    <t>plán klinik:</t>
  </si>
  <si>
    <t>HIGHLIGHTS 2020</t>
  </si>
  <si>
    <t>b) v plánu zahrnuta rezerva pro ÚHTS</t>
  </si>
  <si>
    <t>a) snížení předloženého rozpočtu</t>
  </si>
  <si>
    <t>plán dle garantů</t>
  </si>
  <si>
    <t>plán dle garanta</t>
  </si>
  <si>
    <t>a) snížení nákladů rozpočtu</t>
  </si>
  <si>
    <t>b) zvýšení výnosů rozpočtu</t>
  </si>
  <si>
    <t>c) rezerva marketingu</t>
  </si>
  <si>
    <t>plán dle garanta výnosy</t>
  </si>
  <si>
    <t>plán dle garanta náklady</t>
  </si>
  <si>
    <t>Upraveno nad hodnotu plánu 2019</t>
  </si>
  <si>
    <t xml:space="preserve"> info Mgr. Procházková, upřesnění 7.1.2020</t>
  </si>
  <si>
    <t xml:space="preserve"> info Mgr. Procházková, upřesnění 7.1.2021</t>
  </si>
  <si>
    <t>Dohadné položky z 2019 - odhad</t>
  </si>
  <si>
    <t>Min. potenciál úhrady HOSP. nadprodukce při výkonnosti jako v 2019 včetně korekce tržeb do HV 0 - ODHAD</t>
  </si>
  <si>
    <t>Centrové léky</t>
  </si>
  <si>
    <t>Par. 16</t>
  </si>
  <si>
    <t>HV plán MZdr po korekci</t>
  </si>
  <si>
    <t>3) plán Centrové léky a § 16</t>
  </si>
  <si>
    <t>Marketing</t>
  </si>
  <si>
    <t>Rezerva v tržbách, snížení o předpokládané HV</t>
  </si>
  <si>
    <t>ziskové rezervy</t>
  </si>
  <si>
    <t>rezervy k rozdělení na HS</t>
  </si>
  <si>
    <t>rezervy garantů</t>
  </si>
  <si>
    <t>neadresnost střediska</t>
  </si>
  <si>
    <t>501 13 001</t>
  </si>
  <si>
    <t>ÚHTS</t>
  </si>
  <si>
    <t>558 05 002</t>
  </si>
  <si>
    <t>nábytek</t>
  </si>
  <si>
    <t>501 15 060</t>
  </si>
  <si>
    <t>DDHM Čech</t>
  </si>
  <si>
    <t>521 11 000</t>
  </si>
  <si>
    <t>512 01 000</t>
  </si>
  <si>
    <t>524 01 000</t>
  </si>
  <si>
    <t>512 03 000</t>
  </si>
  <si>
    <t>525 10 000</t>
  </si>
  <si>
    <t>527 10 001</t>
  </si>
  <si>
    <t>Tržba</t>
  </si>
  <si>
    <t>602 45 401</t>
  </si>
  <si>
    <t>cestovné</t>
  </si>
  <si>
    <t>501 13 016</t>
  </si>
  <si>
    <t>501 13 017</t>
  </si>
  <si>
    <t>3) Tržby</t>
  </si>
  <si>
    <t>k tomu:</t>
  </si>
  <si>
    <t>a) nadprodukce</t>
  </si>
  <si>
    <t>b) rezerva FNOL</t>
  </si>
  <si>
    <t>c) zisk FNOL</t>
  </si>
  <si>
    <t>kontrola</t>
  </si>
  <si>
    <t>Údržbový materiál ostatní - sklady (sk.T17)</t>
  </si>
  <si>
    <t>Spotřební materiál k PDS (potrubní pošta (sk.V22)</t>
  </si>
  <si>
    <t>Spotřební materiál k ZPr. (sk.V21)</t>
  </si>
  <si>
    <t>Všeob.mat. - nábytek (V30) do 1tis.</t>
  </si>
  <si>
    <t xml:space="preserve">Všeob.mat. - hosp.přístr.a nářadí (V32) od 1tis do 2999,99 </t>
  </si>
  <si>
    <t>NS 8988</t>
  </si>
  <si>
    <t>501 17 007</t>
  </si>
  <si>
    <t>501 17 008</t>
  </si>
  <si>
    <t>501 17 009</t>
  </si>
  <si>
    <t>501 17 020</t>
  </si>
  <si>
    <t>501 17 021</t>
  </si>
  <si>
    <t>501 17 022</t>
  </si>
  <si>
    <t>501 17 023</t>
  </si>
  <si>
    <t>501 17 025</t>
  </si>
  <si>
    <t>501 18 001</t>
  </si>
  <si>
    <t>501 19 077</t>
  </si>
  <si>
    <t>501 19 090</t>
  </si>
  <si>
    <t>501 19 092</t>
  </si>
  <si>
    <t>558 02 001</t>
  </si>
  <si>
    <t>558 02 002</t>
  </si>
  <si>
    <t>558 02 003</t>
  </si>
  <si>
    <t>558 02 005</t>
  </si>
  <si>
    <t>558 05 001</t>
  </si>
  <si>
    <t>558 06 001</t>
  </si>
  <si>
    <t xml:space="preserve">Všeob.mat. - kuchyň tech. (V33) od 1tis do 2999,99 </t>
  </si>
  <si>
    <t xml:space="preserve">Všeob.mat. - kancel.tech. (V34) od 1tis do 2999,99 </t>
  </si>
  <si>
    <t xml:space="preserve">Všeob.mat. - razítka ostatní (V111) od 1 tis. do 2999,99 </t>
  </si>
  <si>
    <t>ND - ostatní (všeob.sklad) (sk.V38)</t>
  </si>
  <si>
    <t>OOPP a prádlo pro zaměstnance (sk.T14)</t>
  </si>
  <si>
    <t>OOPP pro pacienty a doprovod (sk.T11)</t>
  </si>
  <si>
    <t>Pokojový textil (sk. T15)</t>
  </si>
  <si>
    <t>DDHM - kuchyňské zařízení a nádobí (sk.V_26)</t>
  </si>
  <si>
    <t>DDHM - ostatní provozní technika (sk.V_35)</t>
  </si>
  <si>
    <t>DDHM - kacelářská technika (sk.V_37)</t>
  </si>
  <si>
    <t>DDHM - OOPP pro pacienty a doprovod (sk.T_13)</t>
  </si>
  <si>
    <t>DDHM - ostatní (sk.T_19)</t>
  </si>
  <si>
    <t>DDHM - ostatní, razítka (sk.V_47, V_112)</t>
  </si>
  <si>
    <t>518 80 000</t>
  </si>
  <si>
    <t>542 00 008</t>
  </si>
  <si>
    <t>549 80 000</t>
  </si>
  <si>
    <t>649 80 001</t>
  </si>
  <si>
    <t>671 20 001</t>
  </si>
  <si>
    <t>549 24 002</t>
  </si>
  <si>
    <t>Služby z fin.darů</t>
  </si>
  <si>
    <t>Odvod za nedodržení ZTP</t>
  </si>
  <si>
    <t>Odškod.pacientů - renty</t>
  </si>
  <si>
    <t>Jiné náklady z fin.darů</t>
  </si>
  <si>
    <t>Věcné dary</t>
  </si>
  <si>
    <t>Výnosy k úč.403 06 (k úč.551 odpisy) - finanční dary</t>
  </si>
  <si>
    <t>target, středisko totalX</t>
  </si>
  <si>
    <t>nechat ve verzi garanti (rez_grant), středisko totalX</t>
  </si>
  <si>
    <t>nechat v ziskové verzi (rez_fnol) , ale odečíst z targetu</t>
  </si>
  <si>
    <t>Cenové odchylky k materiálu</t>
  </si>
  <si>
    <t>Biologické implantáty (sk.507)</t>
  </si>
  <si>
    <t>Automobilový benzín</t>
  </si>
  <si>
    <t>Motorová nafta</t>
  </si>
  <si>
    <t>Plyn (CNG)</t>
  </si>
  <si>
    <t>Oleje a mazadla</t>
  </si>
  <si>
    <t>Léky - paušál (LEK)</t>
  </si>
  <si>
    <t>Léky - parenterální výživa (LEK)</t>
  </si>
  <si>
    <t>Léky - enter. a parent. výživa (výroba LEK-OPSL)</t>
  </si>
  <si>
    <t>Léky - radiofarmaka (KNM)</t>
  </si>
  <si>
    <t>Léky - enterální výživa (LEK)</t>
  </si>
  <si>
    <t>Léky - krev.deriváty ZUL (LEK)</t>
  </si>
  <si>
    <t>Léky - krev.deriváty ZUL (TO)</t>
  </si>
  <si>
    <t>Léky - RTG diagnostika ZUL (LEK)</t>
  </si>
  <si>
    <t>Léky - botox (LEK)</t>
  </si>
  <si>
    <t>Léky - hemofilici ZUL (TO)</t>
  </si>
  <si>
    <t>Léky - trombolýza (LEK)</t>
  </si>
  <si>
    <t>Léky - antibiotika (LEK)</t>
  </si>
  <si>
    <t>Léky - antimykotika (LEK)</t>
  </si>
  <si>
    <t>Léky - samoplátci (LEK)</t>
  </si>
  <si>
    <t>Léky - centra (LEK)</t>
  </si>
  <si>
    <t>Léky - dle §16 (LEK)</t>
  </si>
  <si>
    <t>Léky - medicinální plyny (sklad SVM)</t>
  </si>
  <si>
    <t>Léky - slevy (přeúčt. na 64910001)</t>
  </si>
  <si>
    <t>Krevní přípravky</t>
  </si>
  <si>
    <t>Plazma</t>
  </si>
  <si>
    <t>Kardiostimulátory (sk.Z517)</t>
  </si>
  <si>
    <t>Kardiovertery (Z516)</t>
  </si>
  <si>
    <t>TEP (Z518)</t>
  </si>
  <si>
    <t>IUTN - kovové (Z506)</t>
  </si>
  <si>
    <t>IUTN - neurostimulace (Z511)</t>
  </si>
  <si>
    <t>IUTN - neuromodulace-DBS (Z508)</t>
  </si>
  <si>
    <t>Implant.dentální-samoplátci (Z526)</t>
  </si>
  <si>
    <t>Implant. - plastická,estetická chirurgie (Z521)</t>
  </si>
  <si>
    <t>IUTN - chlopně - TAVI (Z524)</t>
  </si>
  <si>
    <t>IUTN - ostat.nákl.PZT (Z515)</t>
  </si>
  <si>
    <t>Bezelektrodové kardiostimulátory (Z548)</t>
  </si>
  <si>
    <t>IUTN - MitraClip (Z553)</t>
  </si>
  <si>
    <t>Kardiostimulátory CCM (Z555)</t>
  </si>
  <si>
    <t>Laboratorní diagnostika-LEK (Z501)</t>
  </si>
  <si>
    <t>Laboratorní diagnostika-skl.ZPr (Z501)</t>
  </si>
  <si>
    <t>Laboratorní materiál (Z505)</t>
  </si>
  <si>
    <t>Obvazový materiál (Z502)</t>
  </si>
  <si>
    <t>ZPr - ostatní (Z503)</t>
  </si>
  <si>
    <t>ZPr - ZUM robot (Z512)</t>
  </si>
  <si>
    <t>ZPr - materiál hemodialýza (Z525)</t>
  </si>
  <si>
    <t>ZPr - vaky, sety (Z528)</t>
  </si>
  <si>
    <t>ZPr - šicí materiál (Z529)</t>
  </si>
  <si>
    <t>ZPr - vpichovací materiál (Z530)</t>
  </si>
  <si>
    <t>ZPr - šicí materiál robot (Z531)</t>
  </si>
  <si>
    <t>ZPr - rukavice (Z532)</t>
  </si>
  <si>
    <t>ZPr - čidla ICP (Z522)</t>
  </si>
  <si>
    <t>ZPr - porty (Z534)</t>
  </si>
  <si>
    <t>ZPr - katetry ostatní (Z513)</t>
  </si>
  <si>
    <t>ZPr - katetry ablační (Z514)</t>
  </si>
  <si>
    <t>ZPr - katetry diagnostické (Z535)</t>
  </si>
  <si>
    <t>ZPr - katetry PCI (Z536)</t>
  </si>
  <si>
    <t>ZPr - katetry zaváděcí (Z537)</t>
  </si>
  <si>
    <t>ZPr - stenty (Z538)</t>
  </si>
  <si>
    <t>ZPr - stenty kovové (Z539)</t>
  </si>
  <si>
    <t>ZPr - stenty lékové (Z540)</t>
  </si>
  <si>
    <t>ZPr - internzivní péče (Z542)</t>
  </si>
  <si>
    <t>ZPr - staplery, extraktory, endoskop.mat. (Z523)</t>
  </si>
  <si>
    <t>ZPr - katetry extrakční (Z543)</t>
  </si>
  <si>
    <t>ZPr - embolizace (Z545)</t>
  </si>
  <si>
    <t>ZPr - samoplátci (Z547)</t>
  </si>
  <si>
    <t>ostatní ZPr - pacientské monitory (sk. Z_549)</t>
  </si>
  <si>
    <t>ZPr - katetry PICC/MIDLINE (Z554)</t>
  </si>
  <si>
    <t>ZPr - zubolékařský materiál (Z509)</t>
  </si>
  <si>
    <t>ZPr. - slevy (přeúčt. na 64910002)</t>
  </si>
  <si>
    <t>RTG materiál, filmy a chemikálie (sk. Z_504)</t>
  </si>
  <si>
    <t>ZPr. - katetry absorbční (sk. Z541)</t>
  </si>
  <si>
    <t>ZPr. - HCO membrány (sk. Z546)</t>
  </si>
  <si>
    <t>Podkožní monitory (Z544)</t>
  </si>
  <si>
    <t>Mechanické srdeční podpory (Z552)</t>
  </si>
  <si>
    <t>Lůžk. pacienti</t>
  </si>
  <si>
    <t>Lůžk. pacienti nad normu</t>
  </si>
  <si>
    <t>Dárci krve</t>
  </si>
  <si>
    <t>Výživa kojenců</t>
  </si>
  <si>
    <t>Dialýza - pac.strava</t>
  </si>
  <si>
    <t>Nápoje - horké provozy</t>
  </si>
  <si>
    <t>Závodní stravování</t>
  </si>
  <si>
    <t>Studenti SKMUP, stážisté</t>
  </si>
  <si>
    <t>Suroviny - studená kuchyně (stř.9505)</t>
  </si>
  <si>
    <t>Externí strávníci</t>
  </si>
  <si>
    <t>Všeobecný materiál (N524,525,P35,49,T13,V26,31,32,34,35,37,47,111,Z510)</t>
  </si>
  <si>
    <t>Prací a čistící prostř.,drog.zboží (sk.V41)</t>
  </si>
  <si>
    <t>Desinfekční prostředky (ID-ř.733-LEK)</t>
  </si>
  <si>
    <t>Tiskopisy a kanc.potřeby (sk.V42, 43)</t>
  </si>
  <si>
    <t>Údržbový materiál ZVIT (sk.B36,61,62,64)</t>
  </si>
  <si>
    <t>Prací prášky - prádelna (sk.V 40)</t>
  </si>
  <si>
    <t>Lékárničky a ZM na provozech</t>
  </si>
  <si>
    <t>Obalový mat. pro sterilizaci (sk.V20)</t>
  </si>
  <si>
    <t>IT - spotřební materiál (sk. P37, 38, 48)</t>
  </si>
  <si>
    <t xml:space="preserve">Všeob.mat. - ostatní-vyjímky (V44) od 0,01 do 999,99 </t>
  </si>
  <si>
    <t>Technické plyny</t>
  </si>
  <si>
    <t>Obaly ostatní - LEK (sk.Z519)</t>
  </si>
  <si>
    <t>ND - zdravot.techn.(sklad) (sk.Z39)</t>
  </si>
  <si>
    <t>ND - ostatní techn.(OSBTK, vč.metrologa)</t>
  </si>
  <si>
    <t>ND - zdravotní techn. (OSBTK, vč.metrologa)</t>
  </si>
  <si>
    <t>ND - výpoč. techn.(sklad) (sk.P47)</t>
  </si>
  <si>
    <t>ND - ZVIT (sk.B63)</t>
  </si>
  <si>
    <t>ND - doprava (sk.A50)</t>
  </si>
  <si>
    <t>ND - ostatní techn. UTZ</t>
  </si>
  <si>
    <t>ND - biomedicina (sk.M01)</t>
  </si>
  <si>
    <t>Prádlo pacientů (sk.T12)</t>
  </si>
  <si>
    <t>DDHM - výpočetní technika (sk.35, 49)</t>
  </si>
  <si>
    <t>Netkaný textil (sk.T18)</t>
  </si>
  <si>
    <t>Jednorázové ochranné pomůcky (sk.T18A)</t>
  </si>
  <si>
    <t>Jednorázový operační materiál (sk.T18B)</t>
  </si>
  <si>
    <t>Jednorázové hygienické potřeby (sk.T18C)</t>
  </si>
  <si>
    <t>Knihy a časopisy</t>
  </si>
  <si>
    <t>Spotř.nák.- z fin. darů</t>
  </si>
  <si>
    <t>VČ - horké provozy</t>
  </si>
  <si>
    <t>VČ - všeob. materiál</t>
  </si>
  <si>
    <t>VČ - drogistické zboží</t>
  </si>
  <si>
    <t>VĆ - desinf.prostř.LEK</t>
  </si>
  <si>
    <t>VČ - kancelářské potřeby</t>
  </si>
  <si>
    <t>VČ - údržbový materiál</t>
  </si>
  <si>
    <t>VČ - prášky pro prádelnu</t>
  </si>
  <si>
    <t>VČ - náhradní díly</t>
  </si>
  <si>
    <t>VČ - DDHM</t>
  </si>
  <si>
    <t>VČ - OOPP</t>
  </si>
  <si>
    <t>Převod HČ - energie</t>
  </si>
  <si>
    <t>Elektřina</t>
  </si>
  <si>
    <t>Vodné, stočné</t>
  </si>
  <si>
    <t>Pára</t>
  </si>
  <si>
    <t>Plyn</t>
  </si>
  <si>
    <t>VČ - elektřina</t>
  </si>
  <si>
    <t>VČ - vodné, stočné</t>
  </si>
  <si>
    <t>VČ - pára</t>
  </si>
  <si>
    <t>Kantýna (zboží)</t>
  </si>
  <si>
    <t>Prodej pacientům (pomůcky pro rodičky, USB náram....)</t>
  </si>
  <si>
    <t>Kantýna (suroviny při výrobě)</t>
  </si>
  <si>
    <t xml:space="preserve">Léky prodej - slevy (přeúčt. na 64910003) </t>
  </si>
  <si>
    <t>Nákl. na prodej - ostatní, dopl.pacientů</t>
  </si>
  <si>
    <t>Nákl. na prodej - deriváty zdrav.zař.a ostatním org.</t>
  </si>
  <si>
    <t>Nákl. na prodej - ostatním organizacím</t>
  </si>
  <si>
    <t>Nákl. na prodej - recepty ZP</t>
  </si>
  <si>
    <t>Nákl. na prodej - PZT</t>
  </si>
  <si>
    <t xml:space="preserve">Nákl. na prodej - poukazy ZP </t>
  </si>
  <si>
    <t>Nákl. na prodej - zdravotnickým zařízením</t>
  </si>
  <si>
    <t>Nákl. na prodej center - ZP</t>
  </si>
  <si>
    <t xml:space="preserve">Nákl. na prodej PZT FONI - ZP </t>
  </si>
  <si>
    <t>Nákl. na prodej PZT FONI - doplatky pacientů</t>
  </si>
  <si>
    <t>Nákl. na prodej - neléčiva</t>
  </si>
  <si>
    <t>Nákl. na prodej - enter.a parent.výživa - zdravotnickým zařízením</t>
  </si>
  <si>
    <t>Nákl. na prodej - recepty VZP</t>
  </si>
  <si>
    <t>Nákl. na prodej - poukazy VZP</t>
  </si>
  <si>
    <t>Nákl. na prodej - enter.a parent.výživa - ZP</t>
  </si>
  <si>
    <t>Nákl. na prodej - enter.a parent.výživa - ostatním organizacím</t>
  </si>
  <si>
    <t>Nákl. na prodej center - VZP</t>
  </si>
  <si>
    <t>Nákl. na prodej PZT FONI - VZP</t>
  </si>
  <si>
    <t>HČ - aktivace oběžného majetku</t>
  </si>
  <si>
    <t>Aktivace potravin (stř.9505)</t>
  </si>
  <si>
    <t>Aktivace krevní přípravky</t>
  </si>
  <si>
    <t>Aktivace plazma</t>
  </si>
  <si>
    <t>Elaborace LEK (destil.voda)</t>
  </si>
  <si>
    <t>Taxalaborum LEK při výrobě</t>
  </si>
  <si>
    <t xml:space="preserve">Parenterální výživa </t>
  </si>
  <si>
    <t>VČ - aktivace oběžného majetku</t>
  </si>
  <si>
    <t>Propočet hlavní činnosti</t>
  </si>
  <si>
    <t>Opravy zdravotnické techniky - OSBTK, vč.metrologa</t>
  </si>
  <si>
    <t>Opravy - Úsek inf.systémů</t>
  </si>
  <si>
    <t>Opravy ostatní techniky - OSBTK, vč.metrologa</t>
  </si>
  <si>
    <t>Opravy - správa budov</t>
  </si>
  <si>
    <t>Opravy - hl.energetik</t>
  </si>
  <si>
    <t>Opravy STA rozvodů (tel.antény) - ELSYS</t>
  </si>
  <si>
    <t>Opravy a údržba vozového parku</t>
  </si>
  <si>
    <t>Opravy - vodní hospodářství</t>
  </si>
  <si>
    <t>Opravy - požární techniky</t>
  </si>
  <si>
    <t>opravy zdravotnické techniky - UTZ</t>
  </si>
  <si>
    <t>opravy ostatní techniky - UTZ</t>
  </si>
  <si>
    <t>opravy ostatní techniky - ELSYS</t>
  </si>
  <si>
    <t>VČ - opravy techniky</t>
  </si>
  <si>
    <t>VČ - opravy budov</t>
  </si>
  <si>
    <t>Cestovné z mezd</t>
  </si>
  <si>
    <t>Cestovné tuzemské - OUC</t>
  </si>
  <si>
    <t>Cestovné pacientů</t>
  </si>
  <si>
    <t>Cestovné zahraniční - mzdy</t>
  </si>
  <si>
    <t>Cestovné zahraniční - OUC</t>
  </si>
  <si>
    <t>Cestovné z darů</t>
  </si>
  <si>
    <t>Dodavatelsky</t>
  </si>
  <si>
    <t>Ve vlastní režii</t>
  </si>
  <si>
    <t>Převod HČ - ostatní služby</t>
  </si>
  <si>
    <t>Přepravné-lab. vzorky,...</t>
  </si>
  <si>
    <t>Poštovné</t>
  </si>
  <si>
    <t>Telekom.styk</t>
  </si>
  <si>
    <t>spotřeba cenin (známky, kolky)</t>
  </si>
  <si>
    <t>Náj. software (licence atd. ...)</t>
  </si>
  <si>
    <t>Náj. nebytových prostor</t>
  </si>
  <si>
    <t>Popl. za R a TV, veř. produkce</t>
  </si>
  <si>
    <t>Náj. plynových lahví</t>
  </si>
  <si>
    <t>Náj. přístrojů a techniky</t>
  </si>
  <si>
    <t>Průzkumné a projektové práce</t>
  </si>
  <si>
    <t>Úklid. služby - paušál</t>
  </si>
  <si>
    <t>Úklid. služby - více práce</t>
  </si>
  <si>
    <t>Popl. za DDD a ostatní služby</t>
  </si>
  <si>
    <t>Odpad (spalovna)</t>
  </si>
  <si>
    <t>Odpad (ostatní)</t>
  </si>
  <si>
    <t>Údržba dřevin a zeleně (EKOL)</t>
  </si>
  <si>
    <t>Praní prádla</t>
  </si>
  <si>
    <t>Úklid. služby - brigádnické služby</t>
  </si>
  <si>
    <t>Konference - pohoštění zajištěné ve vlastní režii</t>
  </si>
  <si>
    <t>Konference - pohoštění zajištěné dodavat.</t>
  </si>
  <si>
    <t>Stravné - dodavatelsky</t>
  </si>
  <si>
    <t>Revize, sml.servis - energetik</t>
  </si>
  <si>
    <t>Revize, tech.kontroly, prev.prohl.- OSBTK</t>
  </si>
  <si>
    <t>Revize, sml.servis PO - OBKR</t>
  </si>
  <si>
    <t>Revize, sml.servis - vodní hospod.</t>
  </si>
  <si>
    <t>Revize, sml.servis - doprava</t>
  </si>
  <si>
    <t>Revize, sml.servis - VT</t>
  </si>
  <si>
    <t>Revize - kalibrace - metrolog</t>
  </si>
  <si>
    <t>Smluvní servis - potrubní pošta</t>
  </si>
  <si>
    <t>Smluvní servis - OSBTK</t>
  </si>
  <si>
    <t>Zkoušky - zaškol.zdrav.techn.(instrukce uživatelům 268/2014 Sb)</t>
  </si>
  <si>
    <t>smluvní servis - UTZ</t>
  </si>
  <si>
    <t>revize, tech.kontroly, prev.prohl.- UTZ</t>
  </si>
  <si>
    <t>Poplatky za vedení účtu</t>
  </si>
  <si>
    <t>Náklady - projekty EU</t>
  </si>
  <si>
    <t>Ostatní služby - provozní</t>
  </si>
  <si>
    <t>Služby (ostraha)</t>
  </si>
  <si>
    <t>Služby poradenské (odborní poradci)</t>
  </si>
  <si>
    <t>Inzerce</t>
  </si>
  <si>
    <t>Právní zastupování</t>
  </si>
  <si>
    <t>Ostatní služby - zdravotní</t>
  </si>
  <si>
    <t>Zkoušky kvality</t>
  </si>
  <si>
    <t>TZ SW - OINF</t>
  </si>
  <si>
    <t>IT služby - ostatní systémy</t>
  </si>
  <si>
    <t>Organ.rozvoj (certif., akred.)</t>
  </si>
  <si>
    <t>Audit, ekon.porad., porad.- proj.MZČR a EU</t>
  </si>
  <si>
    <t>Propagace, reklama, tisk (TM)</t>
  </si>
  <si>
    <t>Personál.rozvoj (9071)</t>
  </si>
  <si>
    <t>Konference  - zajišť.dodavatelsky (ubyt., nájem, ostat.sl.)</t>
  </si>
  <si>
    <t>znalecké  posudky, odměny z klinických hodnocení</t>
  </si>
  <si>
    <t>IT služby - NAVISION</t>
  </si>
  <si>
    <t>Služby z bonusů, věc.darů</t>
  </si>
  <si>
    <t>VČ - spoje a telekomunikace</t>
  </si>
  <si>
    <t>VČ - nájemné</t>
  </si>
  <si>
    <t>VČ - úklid</t>
  </si>
  <si>
    <t>VĆ - revize</t>
  </si>
  <si>
    <t>VČ - ostatní služby</t>
  </si>
  <si>
    <t>Převod HČ - mzdy</t>
  </si>
  <si>
    <t>Hrubé mzdy</t>
  </si>
  <si>
    <t>Placené služby</t>
  </si>
  <si>
    <t>Refundace</t>
  </si>
  <si>
    <t>Půjčeno počítačem</t>
  </si>
  <si>
    <t>Daňové doplatky minulých let</t>
  </si>
  <si>
    <t>OON - dohody</t>
  </si>
  <si>
    <t>Odstupné</t>
  </si>
  <si>
    <t>Náhrada mzdy po dobu dočas.prac.neschop.-hraz.org.</t>
  </si>
  <si>
    <t>Peněžité dary z FKSP</t>
  </si>
  <si>
    <t>VČ - mzdové náklady</t>
  </si>
  <si>
    <t>VČ - OON</t>
  </si>
  <si>
    <t>VČ - odstupné</t>
  </si>
  <si>
    <t>VČ - náhr.mzdy po dobu dočas.prac.neschop.</t>
  </si>
  <si>
    <t>Převod HČ - zákon. poj.</t>
  </si>
  <si>
    <t>Zdravotní poj. organizace</t>
  </si>
  <si>
    <t>Sociální poj. organizace</t>
  </si>
  <si>
    <t>Refundace - zdravotní pojištění</t>
  </si>
  <si>
    <t>Refundace - sociální pojištění</t>
  </si>
  <si>
    <t>VČ - zdravotní pojištění</t>
  </si>
  <si>
    <t>VČ - sociální pojištění</t>
  </si>
  <si>
    <t>Pojištění zaměstnanců (čtvrtletně)</t>
  </si>
  <si>
    <t>cestovní pojištění zaměstnanců</t>
  </si>
  <si>
    <t>Převod HČ - zák.sociál.nákl.</t>
  </si>
  <si>
    <t>FKSP - jednotný příděl</t>
  </si>
  <si>
    <t>VČ - zák.sociál.nákl.(FKSP)</t>
  </si>
  <si>
    <t>Zvyšování kvalifikace - daň.neúčinné (vyplac.přes pokladnu)</t>
  </si>
  <si>
    <t>Daň silniční</t>
  </si>
  <si>
    <t>Daň z nemovitostí</t>
  </si>
  <si>
    <t>Ubytovací poplatek (odvod SM OI)</t>
  </si>
  <si>
    <t>Soudní poplatky</t>
  </si>
  <si>
    <t>Správní poplatky</t>
  </si>
  <si>
    <t>Poplatky za užívání dálnic a rychl.silnic, mýtné</t>
  </si>
  <si>
    <t>Ostatní poplatky</t>
  </si>
  <si>
    <t>Úroky z prodlení</t>
  </si>
  <si>
    <t>Preskripce L a PZT - min. rok</t>
  </si>
  <si>
    <t>Pok.za pozdní odvody daní</t>
  </si>
  <si>
    <t>Pok.za poruš.léčebných předpisů</t>
  </si>
  <si>
    <t>Ostatní pokuty a penále</t>
  </si>
  <si>
    <t>Pok.za pozdní hlášení stát.org.(celní zpr., policie...)</t>
  </si>
  <si>
    <t>Pok.za poruš.zák. o veřejných zakázkách</t>
  </si>
  <si>
    <t>Penále z neopráv.použ.prostř.SR</t>
  </si>
  <si>
    <t>Prodané krevní přípravky</t>
  </si>
  <si>
    <t>Prodaná plazma</t>
  </si>
  <si>
    <t>Prodané krevní deriváty</t>
  </si>
  <si>
    <t>Zcizení a poškoz. maj.FNOL(jednání v NK)</t>
  </si>
  <si>
    <t>Zmařený dlohodobý majetek</t>
  </si>
  <si>
    <t>Manka nad normu(daň.neúčinné)</t>
  </si>
  <si>
    <t>Převod HČ - ostatní náklady z činnosti</t>
  </si>
  <si>
    <t>TZ budov - OHE</t>
  </si>
  <si>
    <t>TZ budov - OSB</t>
  </si>
  <si>
    <t>Odpočet DPH koeficientem</t>
  </si>
  <si>
    <t>Dorovnání DPH k hlášení</t>
  </si>
  <si>
    <t>Vyrovovnání koeficientu DPH - roční</t>
  </si>
  <si>
    <t>Odvody do SR z minulých let</t>
  </si>
  <si>
    <t>Ostatní náklady z činnosti</t>
  </si>
  <si>
    <t>Práce výrobní povahy(výroba klíčů,tabulek)</t>
  </si>
  <si>
    <t>Vyřazení expirovaných léků</t>
  </si>
  <si>
    <t>Refundace věcných nákladů</t>
  </si>
  <si>
    <t>Ostatní(byty ÚMO)</t>
  </si>
  <si>
    <t>Školení, kongresové poplatky tuzemské - lékaři</t>
  </si>
  <si>
    <t>Školení, kongresové poplatky tuzemské - ost.zdrav.pracov.</t>
  </si>
  <si>
    <t>Školení - nezdrav.pracov.</t>
  </si>
  <si>
    <t>Registrační poplatky - kongresy zahraniční</t>
  </si>
  <si>
    <t>Potraviny - ztratné do normy při zpracování</t>
  </si>
  <si>
    <t>Přecenění léků pod nákupní cenu (lékárna)</t>
  </si>
  <si>
    <t>Mimosoudní narovnání</t>
  </si>
  <si>
    <t>Organizace plesu</t>
  </si>
  <si>
    <t>Rozdíly z inventarizace</t>
  </si>
  <si>
    <t>Pojištění - majetek (A 9001)</t>
  </si>
  <si>
    <t>Pojištění - odpověd.za škodu (B 9001)</t>
  </si>
  <si>
    <t>Pojištění - vozidla(zák., havar.) (C,D 9402)</t>
  </si>
  <si>
    <t xml:space="preserve">Pojištění - cestovní </t>
  </si>
  <si>
    <t>Náklady účtované od UP</t>
  </si>
  <si>
    <t>Odměny dárcům</t>
  </si>
  <si>
    <t>Odškod.pacientů - prac. Úraz</t>
  </si>
  <si>
    <t>Odškodn.-náhr.mzdy zam.(OPMČ)</t>
  </si>
  <si>
    <t>Předpis KDF - služby</t>
  </si>
  <si>
    <t>Školení - ost.zaměst.THP(pouze OPMČ)</t>
  </si>
  <si>
    <t>Školení, kongres.popl.tuzemské - lékaři (pouze OPMČ)</t>
  </si>
  <si>
    <t>Školení, kongres.popl.tuzemské - ostatní zdrav.prac.(pouze OPMČ)</t>
  </si>
  <si>
    <t>Předpis KDF - stálé platby</t>
  </si>
  <si>
    <t>Registrační poplatky - kongresy zahraniční (pouze OPMČ)</t>
  </si>
  <si>
    <t>VČ - ostatní náklady</t>
  </si>
  <si>
    <t>VČ - technické zhodnocení</t>
  </si>
  <si>
    <t>VČ - výpl.fyz.osobám-PaM</t>
  </si>
  <si>
    <t>Členské příspěvky a poplatky</t>
  </si>
  <si>
    <t>Zaměstnanecký benefit</t>
  </si>
  <si>
    <t>Převod HČ - odpisy DM</t>
  </si>
  <si>
    <t>Odpisy DNM z odpisů</t>
  </si>
  <si>
    <t>Odpisy DHM - budovy z odpisů</t>
  </si>
  <si>
    <t>Odpisy DHM - zdravot.techn. z odpisů</t>
  </si>
  <si>
    <t>Odpisy DHM - ostatní z odpisů</t>
  </si>
  <si>
    <t>Odpisy DHM - budovy z dotací</t>
  </si>
  <si>
    <t>Odpisy DHM - zdravot.techn. z dotací</t>
  </si>
  <si>
    <t>Odpisy DHM - ostatní z dotací</t>
  </si>
  <si>
    <t>ZC DHM - zdravot.techn. z odpisů</t>
  </si>
  <si>
    <t>ZC DHM - ostatní z odpisů</t>
  </si>
  <si>
    <t>ZC DHM - budovy z odpisů</t>
  </si>
  <si>
    <t>ZC DHM - z odpisů</t>
  </si>
  <si>
    <t>ZC DHM - zdravot.techn. z dotací</t>
  </si>
  <si>
    <t>ZC DHM - ostatní z dotací</t>
  </si>
  <si>
    <t>Převod VČ - odpisy DM</t>
  </si>
  <si>
    <t>Převod VČ - ZC vyřaz. DM</t>
  </si>
  <si>
    <t>Náklady z vyřaz.pohled.pro nedobytnost(daň.účinné)</t>
  </si>
  <si>
    <t>Náklady z vyřaz.pohled.pro nedobytnost (daň.neúčinné)</t>
  </si>
  <si>
    <t>Převod HČ - náklady z drobného dlouhodobého majetku</t>
  </si>
  <si>
    <t>DDHM - zdravotnické přístroje (sk.N_525)</t>
  </si>
  <si>
    <t>DDHM - zdravotnické nástroje (sk.Z_515)</t>
  </si>
  <si>
    <t>DDHM - zdravotnický a laboratorní (věcné dary)</t>
  </si>
  <si>
    <t>DDHM - zdravotnický a laboratorní (finanční dary)</t>
  </si>
  <si>
    <t>DDHM - přepravní pouzdra pro PDS ( Potrubní poštu (sk.V_48)</t>
  </si>
  <si>
    <t>DDHM - provozní (věcné dary)</t>
  </si>
  <si>
    <t>DDHM - provozní (finanční dary)</t>
  </si>
  <si>
    <t>DDHM - výpočetní technika (sk.P_35)</t>
  </si>
  <si>
    <t>DDHM - telefony (sk.P_49)</t>
  </si>
  <si>
    <t>DDHM - výpočetní technika (vecné dary)</t>
  </si>
  <si>
    <t>DDHM - výpočetní technika (finanční dary)</t>
  </si>
  <si>
    <t>DDHM - nábytek (sk.V_31)</t>
  </si>
  <si>
    <t>DDHM - inventář (věcné dary)</t>
  </si>
  <si>
    <t>DDHM - inventář (finanční dary)</t>
  </si>
  <si>
    <t xml:space="preserve">DDHM ostatní (finanční dary) </t>
  </si>
  <si>
    <t xml:space="preserve">DDHM ostatní (věcné dary) </t>
  </si>
  <si>
    <t xml:space="preserve">DDNM - software (sk.P_38) </t>
  </si>
  <si>
    <t>DDNM software (věcné dary)</t>
  </si>
  <si>
    <t>DDNM software (finanční dary)</t>
  </si>
  <si>
    <t>Prodaný dlohoudobý hmotný majetek</t>
  </si>
  <si>
    <t>Tvorba a zúčtování oprav.pol.(daň.účinné)</t>
  </si>
  <si>
    <t>Tvorba a zúčtování oprav.pol.(daň.neúčinné)</t>
  </si>
  <si>
    <t>Úroky - ostatní</t>
  </si>
  <si>
    <t>Převod HČ - kurzové ztráty</t>
  </si>
  <si>
    <t>Kurzové ztráty</t>
  </si>
  <si>
    <t>Převod VČ - kurzové ztráty</t>
  </si>
  <si>
    <t>Náklady z přecenění reál.hodnotou maj.určeného k podeji podle § 64</t>
  </si>
  <si>
    <t>Daň z příjmu - vyúčtování (min.období)</t>
  </si>
  <si>
    <t>Daň z příjmu - zrušení dohadné položky (min.období)</t>
  </si>
  <si>
    <t>daň z příjmu - vytvoření dohadné položky (akt. období)</t>
  </si>
  <si>
    <t>Zdr.služby - právn.osoby</t>
  </si>
  <si>
    <t>Zdr.služby - státní orgány</t>
  </si>
  <si>
    <t>Zdr.služby - nadstandart</t>
  </si>
  <si>
    <t>Zdr.služby - doprovod (otec u porodu)</t>
  </si>
  <si>
    <t>Zdr.služby - cizinci</t>
  </si>
  <si>
    <t>Zdr.služby - tuzemci (plastika atd. ...)</t>
  </si>
  <si>
    <t>Výkony ředění cytostat. - ZP</t>
  </si>
  <si>
    <t>Dispenzační poplatek lékárny</t>
  </si>
  <si>
    <t>Výkony ředění cytostat. - VZP</t>
  </si>
  <si>
    <t>Výkony + materiál - VZP na výkon</t>
  </si>
  <si>
    <t>Výkony stomatologie</t>
  </si>
  <si>
    <t>Výkony a ZUM IVF</t>
  </si>
  <si>
    <t>Výkony mamografie</t>
  </si>
  <si>
    <t>Výkony pojištěncům EHS</t>
  </si>
  <si>
    <t>Výkony za cizince (mimo EHS)</t>
  </si>
  <si>
    <t>Výkony + mater. - ZP ma výkon</t>
  </si>
  <si>
    <t>Výkony pojišť.EHS, výkony za cizinci (mimo EHS)</t>
  </si>
  <si>
    <t>Výkony + mater. - ZP na výkon</t>
  </si>
  <si>
    <t>Výkony hemodialýzy</t>
  </si>
  <si>
    <t>Výkony robotického centra</t>
  </si>
  <si>
    <t>PET/CT (pouze rozp.)</t>
  </si>
  <si>
    <t>Přepravné pacientů - VZP</t>
  </si>
  <si>
    <t>Přepravné pacientů - ZP</t>
  </si>
  <si>
    <t>Vyrov. odh.výk.za zdr.péči ZP (z minulých let)</t>
  </si>
  <si>
    <t>vyrov. odh. výk. za zdr. péči ZP (aktuální rok)</t>
  </si>
  <si>
    <t>odhad výk. za zdr. péči ZP (z minulých let)</t>
  </si>
  <si>
    <t>Odhad výk.za zdr.péči ZP (aktuální rok)</t>
  </si>
  <si>
    <t>Odmítnutí vykázané péče, receptů, poukázek PZt, Tr - ZP</t>
  </si>
  <si>
    <t>Odmítnutí vykázané péče, receptů, poukázek PZt, Tr - VZP</t>
  </si>
  <si>
    <t>Agreg. výk. ostat. nemocnic</t>
  </si>
  <si>
    <t>Tržby ZP za zdrav.péči - paušál</t>
  </si>
  <si>
    <t>Tržby ZP za léky v centrech - paušál</t>
  </si>
  <si>
    <t>Tržby VZP za zdrav.péči - paušál</t>
  </si>
  <si>
    <t>Tržby od VZP za dopravu - paušál</t>
  </si>
  <si>
    <t>Tržby VZP za léky v centrech - paušál</t>
  </si>
  <si>
    <t>Tržby ZP za zdrav.péči - dorovnání min.let</t>
  </si>
  <si>
    <t>Tržby VZP za zdrav.péči - dorovnání min.let</t>
  </si>
  <si>
    <t xml:space="preserve">Kantýna - prodej        </t>
  </si>
  <si>
    <t>Prodej - doplatky pacientů</t>
  </si>
  <si>
    <t>Prodej derivátů zdrav.zařízením a ostatním organizacím</t>
  </si>
  <si>
    <t>Prodej ostatním org.</t>
  </si>
  <si>
    <t>Recepty pro ZP</t>
  </si>
  <si>
    <t>Prodej ZPr za hotové - výdejna PZT</t>
  </si>
  <si>
    <t>Poukazy pro ZP</t>
  </si>
  <si>
    <t>Prodej léků zdravotnickým zařízením</t>
  </si>
  <si>
    <t>Prodej center - ZP</t>
  </si>
  <si>
    <t>Prodej PZT FONI - ZP</t>
  </si>
  <si>
    <t>Prodej PZT FONI - doplatky pacientů</t>
  </si>
  <si>
    <t>Prodej neléčiv</t>
  </si>
  <si>
    <t>Prodej - enter.a parent.výživa - zdravotnickým zařízením</t>
  </si>
  <si>
    <t>Recepty pro VZP</t>
  </si>
  <si>
    <t>Poukazy pro VZP</t>
  </si>
  <si>
    <t>Prodej - enter.a parent.výživa - ZP</t>
  </si>
  <si>
    <t>Prodej - enter.a parent.výživa - ostatním organizacím</t>
  </si>
  <si>
    <t>Prodej center - recepty VZP</t>
  </si>
  <si>
    <t>Prodej PZT FONI - VZP</t>
  </si>
  <si>
    <t>Nájem ubytoven (9601)</t>
  </si>
  <si>
    <t>Nájem bytů (9655)</t>
  </si>
  <si>
    <t>Nájem nebytových prostor (99xx)</t>
  </si>
  <si>
    <t>Nájem DM - použití vybavení FNOL (pitevny)</t>
  </si>
  <si>
    <t>Nájem pozemků</t>
  </si>
  <si>
    <t>Nájem garáží a ploch k parkování  (KVF pokl.)</t>
  </si>
  <si>
    <t>Regulační poplatky</t>
  </si>
  <si>
    <t>Penále z prodl. - ostatní</t>
  </si>
  <si>
    <t>Penále z prodl. - LEK</t>
  </si>
  <si>
    <t>Úrok z prodlení - soudní rozh.</t>
  </si>
  <si>
    <t>Výnosy z vyřazených pohledávek - ostatní</t>
  </si>
  <si>
    <t>Prodej krevních výrobků TO</t>
  </si>
  <si>
    <t>Prodej plazmy TO</t>
  </si>
  <si>
    <t>Prodej krevních derivátů TO</t>
  </si>
  <si>
    <t>Sběr</t>
  </si>
  <si>
    <t>Prodej materiálu</t>
  </si>
  <si>
    <t>Výnosy z prodeje dopravních prostředků</t>
  </si>
  <si>
    <t>Čerpání RF - k úhradě sankcí</t>
  </si>
  <si>
    <t>Čerpání RF - čerpání finančních darů</t>
  </si>
  <si>
    <t>Čerpání z FKSP - peněžité dary</t>
  </si>
  <si>
    <t>Čerpání FKSP - příspěvek na stravu</t>
  </si>
  <si>
    <t>Čerpání FKSP - kulturní a tělovýchovné akce</t>
  </si>
  <si>
    <t xml:space="preserve">Nárok na náhradu za manka a škody </t>
  </si>
  <si>
    <t>Rozdíly v zaokrouhlení</t>
  </si>
  <si>
    <t>Ostatní výnosy</t>
  </si>
  <si>
    <t>Smlouva o účelově vázané úplatě</t>
  </si>
  <si>
    <t>Náhrady od pojišť. (majetek)</t>
  </si>
  <si>
    <t>Náhrady od pojišť. (zaměstn.)</t>
  </si>
  <si>
    <t>Příspěvek na stravu UP Ol.(vedl.čin.)</t>
  </si>
  <si>
    <t>Bonifikace</t>
  </si>
  <si>
    <t>Náhrady od pojišť. (mimosoudní narovnání)</t>
  </si>
  <si>
    <t>Bonusy finanční - za léky (pro kliniky)</t>
  </si>
  <si>
    <t>Bonusy finanční - za ZPr (pro kliniky)</t>
  </si>
  <si>
    <t>Bonusy finanční - za léky (prodej)</t>
  </si>
  <si>
    <t>Bonusy finanční - ostatní</t>
  </si>
  <si>
    <t>Vstupenky (ples FNOL stř.9010)</t>
  </si>
  <si>
    <t>Poskytnutí práva na umístění reklamy (stř.9950)</t>
  </si>
  <si>
    <t>Poskytnutí práva na umístění reklamy - konfer.,ples (market.akce)</t>
  </si>
  <si>
    <t>Strava - zaměstnanci</t>
  </si>
  <si>
    <t>Strava - studenti</t>
  </si>
  <si>
    <t>Zpracování AT</t>
  </si>
  <si>
    <t>Výkony etické komise</t>
  </si>
  <si>
    <t>Klinické hodnocení - tuzemci (81xx,9003,9028)</t>
  </si>
  <si>
    <t>Klinické hodnocení - EU (81xx,9003,9028)</t>
  </si>
  <si>
    <t>Klinické hodnocení - 3.země (81xx,9003,9028)</t>
  </si>
  <si>
    <t>Telekom.služby, soukr. hovory</t>
  </si>
  <si>
    <t>Znalecké posudky - Znaleký ústav</t>
  </si>
  <si>
    <t>Areál FNOL - poplatky za vjezd (lístky)</t>
  </si>
  <si>
    <t>Areál FNOL - poplatky za vjezd (karty zaměstnanců)</t>
  </si>
  <si>
    <t>Teoretické ústavy - poplatky za vjezd</t>
  </si>
  <si>
    <t>Ostatní provoz.sl.-hl.čin.</t>
  </si>
  <si>
    <t>Poštovné, balné za odeslání</t>
  </si>
  <si>
    <t>Areál FNOL - poplatky za vjezd (dodavatelé)</t>
  </si>
  <si>
    <t>Školení, stáže, odb. semináře, konference</t>
  </si>
  <si>
    <t>Foto při UZ a ost. služby</t>
  </si>
  <si>
    <t>Strava - cizí</t>
  </si>
  <si>
    <t>Ost. provozní služby (praní prádla, doprava)</t>
  </si>
  <si>
    <t>Ostatní provoz. sl. - hl. čin. (LPS)</t>
  </si>
  <si>
    <t>SOS - poplatky za vjezd do areálu FNOL</t>
  </si>
  <si>
    <t>Plyn k pronájmům</t>
  </si>
  <si>
    <t>Elektřina k pronájmům</t>
  </si>
  <si>
    <t>Teplo k pronájmům</t>
  </si>
  <si>
    <t>Vodné, stočné k pronájmům</t>
  </si>
  <si>
    <t>Energetické služby k pronájmům</t>
  </si>
  <si>
    <t>Ost. služby k pronájmům</t>
  </si>
  <si>
    <t>Úroky z běžného účtu</t>
  </si>
  <si>
    <t>Kurzové zisky</t>
  </si>
  <si>
    <t>Transfery MZ - ostatní</t>
  </si>
  <si>
    <t>Transfery MZ na VaV - věcné náklady</t>
  </si>
  <si>
    <t>Transfery MZ na VaV - mzdové náklady</t>
  </si>
  <si>
    <t>Transfery MZ na DDM</t>
  </si>
  <si>
    <t>Transfery MZ - RIV (institucionální podpora)</t>
  </si>
  <si>
    <t>Transfery MZ na rezidenční místa</t>
  </si>
  <si>
    <t>Transfery MZ - MEDEVAC (humanitární program)</t>
  </si>
  <si>
    <t>Transfery jiného poskytovatele - VaV věcné</t>
  </si>
  <si>
    <t>Transfery jiného poskytovatele - VaV mzdové</t>
  </si>
  <si>
    <t>bgt_fin</t>
  </si>
  <si>
    <t>rez_garant</t>
  </si>
  <si>
    <t>rez_fnol</t>
  </si>
  <si>
    <t>CCtotalX</t>
  </si>
  <si>
    <t>ŘádnáCC</t>
  </si>
  <si>
    <t>501 09 000</t>
  </si>
  <si>
    <t>501 10 001</t>
  </si>
  <si>
    <t>501 12 001</t>
  </si>
  <si>
    <t>501 12 002</t>
  </si>
  <si>
    <t>501 12 004</t>
  </si>
  <si>
    <t>501 12 003</t>
  </si>
  <si>
    <t>501 13 002</t>
  </si>
  <si>
    <t>501 13 004</t>
  </si>
  <si>
    <t>501 13 005</t>
  </si>
  <si>
    <t>501 13 006</t>
  </si>
  <si>
    <t>501 13 007</t>
  </si>
  <si>
    <t>501 13 008</t>
  </si>
  <si>
    <t>501 13 009</t>
  </si>
  <si>
    <t>501 13 010</t>
  </si>
  <si>
    <t>501 13 011</t>
  </si>
  <si>
    <t>501 13 012</t>
  </si>
  <si>
    <t>501 13 013</t>
  </si>
  <si>
    <t>501 13 014</t>
  </si>
  <si>
    <t>501 13 015</t>
  </si>
  <si>
    <t>501 13 190</t>
  </si>
  <si>
    <t>501 13 300</t>
  </si>
  <si>
    <t>501 14 002</t>
  </si>
  <si>
    <t>501 14 003</t>
  </si>
  <si>
    <t>501 15 001</t>
  </si>
  <si>
    <t>501 15 002</t>
  </si>
  <si>
    <t>501 15 003</t>
  </si>
  <si>
    <t>501 15 004</t>
  </si>
  <si>
    <t>501 15 005</t>
  </si>
  <si>
    <t>501 15 006</t>
  </si>
  <si>
    <t>501 15 007</t>
  </si>
  <si>
    <t>501 15 008</t>
  </si>
  <si>
    <t>501 15 009</t>
  </si>
  <si>
    <t>501 15 011</t>
  </si>
  <si>
    <t>501 15 013</t>
  </si>
  <si>
    <t>501 15 015</t>
  </si>
  <si>
    <t>501 15 016</t>
  </si>
  <si>
    <t>501 15 020</t>
  </si>
  <si>
    <t>501 15 021</t>
  </si>
  <si>
    <t>501 15 040</t>
  </si>
  <si>
    <t>501 15 050</t>
  </si>
  <si>
    <t>501 15 061</t>
  </si>
  <si>
    <t>501 15 062</t>
  </si>
  <si>
    <t>501 15 063</t>
  </si>
  <si>
    <t>501 15 064</t>
  </si>
  <si>
    <t>501 15 065</t>
  </si>
  <si>
    <t>501 15 066</t>
  </si>
  <si>
    <t>501 15 067</t>
  </si>
  <si>
    <t>501 15 068</t>
  </si>
  <si>
    <t>501 15 069</t>
  </si>
  <si>
    <t>501 15 070</t>
  </si>
  <si>
    <t>501 15 071</t>
  </si>
  <si>
    <t>501 15 072</t>
  </si>
  <si>
    <t>501 15 073</t>
  </si>
  <si>
    <t>501 15 074</t>
  </si>
  <si>
    <t>501 15 075</t>
  </si>
  <si>
    <t>501 15 076</t>
  </si>
  <si>
    <t>501 15 077</t>
  </si>
  <si>
    <t>501 15 079</t>
  </si>
  <si>
    <t>501 15 080</t>
  </si>
  <si>
    <t>501 15 082</t>
  </si>
  <si>
    <t>501 15 083</t>
  </si>
  <si>
    <t>501 15 085</t>
  </si>
  <si>
    <t>501 15 086</t>
  </si>
  <si>
    <t>501 15 089</t>
  </si>
  <si>
    <t>501 15 090</t>
  </si>
  <si>
    <t>501 15 300</t>
  </si>
  <si>
    <t>501 15 010</t>
  </si>
  <si>
    <t>501 15 078</t>
  </si>
  <si>
    <t>501 15 084</t>
  </si>
  <si>
    <t>501 15 012</t>
  </si>
  <si>
    <t>501 15 014</t>
  </si>
  <si>
    <t>501 16 001</t>
  </si>
  <si>
    <t>501 16 002</t>
  </si>
  <si>
    <t>501 16 003</t>
  </si>
  <si>
    <t>501 16 004</t>
  </si>
  <si>
    <t>501 16 006</t>
  </si>
  <si>
    <t>501 16 010</t>
  </si>
  <si>
    <t>501 16 402</t>
  </si>
  <si>
    <t>501 16 403</t>
  </si>
  <si>
    <t>501 16 404</t>
  </si>
  <si>
    <t>501 16 502</t>
  </si>
  <si>
    <t>501 17 001</t>
  </si>
  <si>
    <t>501 17 002</t>
  </si>
  <si>
    <t>501 17 003</t>
  </si>
  <si>
    <t>501 17 004</t>
  </si>
  <si>
    <t>501 17 005</t>
  </si>
  <si>
    <t>501 17 006</t>
  </si>
  <si>
    <t>501 17 010</t>
  </si>
  <si>
    <t>501 17 011</t>
  </si>
  <si>
    <t>501 17 015</t>
  </si>
  <si>
    <t>501 17 024</t>
  </si>
  <si>
    <t>501 17 190</t>
  </si>
  <si>
    <t>501 17 201</t>
  </si>
  <si>
    <t>501 18 002</t>
  </si>
  <si>
    <t>501 18 003</t>
  </si>
  <si>
    <t>501 18 004</t>
  </si>
  <si>
    <t>501 18 005</t>
  </si>
  <si>
    <t>501 18 006</t>
  </si>
  <si>
    <t>501 18 007</t>
  </si>
  <si>
    <t>501 18 009</t>
  </si>
  <si>
    <t>501 18 008</t>
  </si>
  <si>
    <t>501 19 002</t>
  </si>
  <si>
    <t>501 19 004</t>
  </si>
  <si>
    <t>501 19 099</t>
  </si>
  <si>
    <t>501 19 100</t>
  </si>
  <si>
    <t>501 19 101</t>
  </si>
  <si>
    <t>501 19 102</t>
  </si>
  <si>
    <t>501 60 002</t>
  </si>
  <si>
    <t>501 80 000</t>
  </si>
  <si>
    <t>501 80 001</t>
  </si>
  <si>
    <t>501 80 003</t>
  </si>
  <si>
    <t>501 86 510</t>
  </si>
  <si>
    <t>501 87 501</t>
  </si>
  <si>
    <t>501 87 502</t>
  </si>
  <si>
    <t>501 87 503</t>
  </si>
  <si>
    <t>501 87 504</t>
  </si>
  <si>
    <t>501 87 505</t>
  </si>
  <si>
    <t>501 87 506</t>
  </si>
  <si>
    <t>501 88 501</t>
  </si>
  <si>
    <t>501 89 501</t>
  </si>
  <si>
    <t>501 89 577</t>
  </si>
  <si>
    <t>502 00 000</t>
  </si>
  <si>
    <t>502 10 071</t>
  </si>
  <si>
    <t>502 10 072</t>
  </si>
  <si>
    <t>502 10 073</t>
  </si>
  <si>
    <t>502 10 075</t>
  </si>
  <si>
    <t>502 90 571</t>
  </si>
  <si>
    <t>502 90 572</t>
  </si>
  <si>
    <t>502 90 573</t>
  </si>
  <si>
    <t>504 01 001</t>
  </si>
  <si>
    <t>504 01 002</t>
  </si>
  <si>
    <t>504 01 003</t>
  </si>
  <si>
    <t>504 90 360</t>
  </si>
  <si>
    <t>504 95 360</t>
  </si>
  <si>
    <t>504 95 361</t>
  </si>
  <si>
    <t>504 95 363</t>
  </si>
  <si>
    <t>504 95 365</t>
  </si>
  <si>
    <t>504 95 366</t>
  </si>
  <si>
    <t>504 95 368</t>
  </si>
  <si>
    <t>504 95 370</t>
  </si>
  <si>
    <t>504 95 377</t>
  </si>
  <si>
    <t>504 95 383</t>
  </si>
  <si>
    <t>504 95 384</t>
  </si>
  <si>
    <t>504 95 560</t>
  </si>
  <si>
    <t>504 95 374</t>
  </si>
  <si>
    <t>504 95 364</t>
  </si>
  <si>
    <t>504 95 367</t>
  </si>
  <si>
    <t>504 95 373</t>
  </si>
  <si>
    <t>504 95 371</t>
  </si>
  <si>
    <t>504 95 376</t>
  </si>
  <si>
    <t>504 95 382</t>
  </si>
  <si>
    <t>507 00 000</t>
  </si>
  <si>
    <t>507 00 002</t>
  </si>
  <si>
    <t>507 00 031</t>
  </si>
  <si>
    <t>507 00 032</t>
  </si>
  <si>
    <t>507 11 001</t>
  </si>
  <si>
    <t>507 11 002</t>
  </si>
  <si>
    <t>507 11 003</t>
  </si>
  <si>
    <t>507 90 511</t>
  </si>
  <si>
    <t>511 00 000</t>
  </si>
  <si>
    <t>511 02 021</t>
  </si>
  <si>
    <t>511 02 022</t>
  </si>
  <si>
    <t>511 02 023</t>
  </si>
  <si>
    <t>511 02 025</t>
  </si>
  <si>
    <t>511 02 026</t>
  </si>
  <si>
    <t>511 02 027</t>
  </si>
  <si>
    <t>511 02 029</t>
  </si>
  <si>
    <t>511 02 030</t>
  </si>
  <si>
    <t>511 02 028</t>
  </si>
  <si>
    <t>511 02 032</t>
  </si>
  <si>
    <t>511 02 033</t>
  </si>
  <si>
    <t>511 02 034</t>
  </si>
  <si>
    <t>511 90 502</t>
  </si>
  <si>
    <t>511 90 501</t>
  </si>
  <si>
    <t>512 01 001</t>
  </si>
  <si>
    <t>512 02 001</t>
  </si>
  <si>
    <t>512 03 001</t>
  </si>
  <si>
    <t>512 80 000</t>
  </si>
  <si>
    <t>513 99 001</t>
  </si>
  <si>
    <t>513 99 002</t>
  </si>
  <si>
    <t>518 00 000</t>
  </si>
  <si>
    <t>518 01 000</t>
  </si>
  <si>
    <t>518 02 001</t>
  </si>
  <si>
    <t>518 02 003</t>
  </si>
  <si>
    <t>518 02 002</t>
  </si>
  <si>
    <t>518 04 001</t>
  </si>
  <si>
    <t>518 04 002</t>
  </si>
  <si>
    <t>518 04 004</t>
  </si>
  <si>
    <t>518 04 005</t>
  </si>
  <si>
    <t>518 04 003</t>
  </si>
  <si>
    <t>518 05 001</t>
  </si>
  <si>
    <t>518 06 001</t>
  </si>
  <si>
    <t>518 06 002</t>
  </si>
  <si>
    <t>518 06 004</t>
  </si>
  <si>
    <t>518 06 005</t>
  </si>
  <si>
    <t>518 06 006</t>
  </si>
  <si>
    <t>518 06 011</t>
  </si>
  <si>
    <t>518 06 007</t>
  </si>
  <si>
    <t>518 06 003</t>
  </si>
  <si>
    <t>518 07 002</t>
  </si>
  <si>
    <t>518 07 012</t>
  </si>
  <si>
    <t>518 07 411</t>
  </si>
  <si>
    <t>518 08 007</t>
  </si>
  <si>
    <t>518 08 009</t>
  </si>
  <si>
    <t>518 08 010</t>
  </si>
  <si>
    <t>518 08 011</t>
  </si>
  <si>
    <t>518 08 012</t>
  </si>
  <si>
    <t>518 08 013</t>
  </si>
  <si>
    <t>518 08 014</t>
  </si>
  <si>
    <t>518 08 018</t>
  </si>
  <si>
    <t>518 08 019</t>
  </si>
  <si>
    <t>518 08 020</t>
  </si>
  <si>
    <t>518 08 021</t>
  </si>
  <si>
    <t>518 09 001</t>
  </si>
  <si>
    <t>518 10 000</t>
  </si>
  <si>
    <t>518 74 001</t>
  </si>
  <si>
    <t>518 74 002</t>
  </si>
  <si>
    <t>518 74 004</t>
  </si>
  <si>
    <t>518 74 005</t>
  </si>
  <si>
    <t>518 74 008</t>
  </si>
  <si>
    <t>518 74 010</t>
  </si>
  <si>
    <t>518 74 011</t>
  </si>
  <si>
    <t>518 74 012</t>
  </si>
  <si>
    <t>518 74 015</t>
  </si>
  <si>
    <t>518 74 017</t>
  </si>
  <si>
    <t>518 74 018</t>
  </si>
  <si>
    <t>518 74 019</t>
  </si>
  <si>
    <t>518 74 003</t>
  </si>
  <si>
    <t>518 74 022</t>
  </si>
  <si>
    <t>518 80 001</t>
  </si>
  <si>
    <t>518 90 502</t>
  </si>
  <si>
    <t>518 90 504</t>
  </si>
  <si>
    <t>518 90 506</t>
  </si>
  <si>
    <t>518 90 508</t>
  </si>
  <si>
    <t>518 90 574</t>
  </si>
  <si>
    <t>521 00 000</t>
  </si>
  <si>
    <t>521 12 000</t>
  </si>
  <si>
    <t>521 13 000</t>
  </si>
  <si>
    <t>521 14 000</t>
  </si>
  <si>
    <t>521 15 000</t>
  </si>
  <si>
    <t>521 21 000</t>
  </si>
  <si>
    <t>521 25 000</t>
  </si>
  <si>
    <t>521 28 000</t>
  </si>
  <si>
    <t>521 48 000</t>
  </si>
  <si>
    <t>521 90 511</t>
  </si>
  <si>
    <t>521 90 521</t>
  </si>
  <si>
    <t>521 90 525</t>
  </si>
  <si>
    <t>521 90 528</t>
  </si>
  <si>
    <t>524 00 000</t>
  </si>
  <si>
    <t>524 02 000</t>
  </si>
  <si>
    <t>524 13 000</t>
  </si>
  <si>
    <t>524 14 000</t>
  </si>
  <si>
    <t>524 90 501</t>
  </si>
  <si>
    <t>524 90 502</t>
  </si>
  <si>
    <t>525 10 001</t>
  </si>
  <si>
    <t>527 00 000</t>
  </si>
  <si>
    <t>527 90 510</t>
  </si>
  <si>
    <t>528 10 000</t>
  </si>
  <si>
    <t>528 10 999</t>
  </si>
  <si>
    <t>531 00 001</t>
  </si>
  <si>
    <t>532 00 001</t>
  </si>
  <si>
    <t>538 01 001</t>
  </si>
  <si>
    <t>538 01 002</t>
  </si>
  <si>
    <t>538 01 003</t>
  </si>
  <si>
    <t>538 01 006</t>
  </si>
  <si>
    <t>538 01 004</t>
  </si>
  <si>
    <t>541 01 001</t>
  </si>
  <si>
    <t>541 02 002</t>
  </si>
  <si>
    <t>542 01 004</t>
  </si>
  <si>
    <t>542 01 012</t>
  </si>
  <si>
    <t>542 01 013</t>
  </si>
  <si>
    <t>542 01 008</t>
  </si>
  <si>
    <t>542 01 010</t>
  </si>
  <si>
    <t>542 01 011</t>
  </si>
  <si>
    <t>544 01 001</t>
  </si>
  <si>
    <t>544 01 002</t>
  </si>
  <si>
    <t>544 01 003</t>
  </si>
  <si>
    <t>547 10 002</t>
  </si>
  <si>
    <t>547 13 001</t>
  </si>
  <si>
    <t>547 99 001</t>
  </si>
  <si>
    <t>549 00 000</t>
  </si>
  <si>
    <t>549 01 026</t>
  </si>
  <si>
    <t>549 01 025</t>
  </si>
  <si>
    <t>549 08 001</t>
  </si>
  <si>
    <t>549 08 002</t>
  </si>
  <si>
    <t>549 08 003</t>
  </si>
  <si>
    <t>549 09 000</t>
  </si>
  <si>
    <t>549 10 001</t>
  </si>
  <si>
    <t>549 10 003</t>
  </si>
  <si>
    <t>549 10 004</t>
  </si>
  <si>
    <t>549 10 005</t>
  </si>
  <si>
    <t>549 10 007</t>
  </si>
  <si>
    <t>549 10 008</t>
  </si>
  <si>
    <t>549 10 009</t>
  </si>
  <si>
    <t>549 10 010</t>
  </si>
  <si>
    <t>549 10 011</t>
  </si>
  <si>
    <t>549 10 016</t>
  </si>
  <si>
    <t>549 10 017</t>
  </si>
  <si>
    <t>549 10 018</t>
  </si>
  <si>
    <t>549 10 401</t>
  </si>
  <si>
    <t>549 10 006</t>
  </si>
  <si>
    <t>549 11 001</t>
  </si>
  <si>
    <t>549 11 002</t>
  </si>
  <si>
    <t>549 11 003</t>
  </si>
  <si>
    <t>549 11 004</t>
  </si>
  <si>
    <t>549 20 000</t>
  </si>
  <si>
    <t>549 21 000</t>
  </si>
  <si>
    <t>549 24 001</t>
  </si>
  <si>
    <t>549 25 000</t>
  </si>
  <si>
    <t>549 70 000</t>
  </si>
  <si>
    <t>549 71 000</t>
  </si>
  <si>
    <t>549 72 000</t>
  </si>
  <si>
    <t>549 73 000</t>
  </si>
  <si>
    <t>549 75 000</t>
  </si>
  <si>
    <t>549 77 000</t>
  </si>
  <si>
    <t>549 90 510</t>
  </si>
  <si>
    <t>549 90 501</t>
  </si>
  <si>
    <t>549 90 525</t>
  </si>
  <si>
    <t>549 99 000</t>
  </si>
  <si>
    <t>549 99 001</t>
  </si>
  <si>
    <t>549 99 002</t>
  </si>
  <si>
    <t>551 00 000</t>
  </si>
  <si>
    <t>551 10 002</t>
  </si>
  <si>
    <t>551 10 003</t>
  </si>
  <si>
    <t>551 10 004</t>
  </si>
  <si>
    <t>551 10 005</t>
  </si>
  <si>
    <t>551 10 013</t>
  </si>
  <si>
    <t>551 10 014</t>
  </si>
  <si>
    <t>551 10 015</t>
  </si>
  <si>
    <t>551 20 004</t>
  </si>
  <si>
    <t>551 20 005</t>
  </si>
  <si>
    <t>551 20 003</t>
  </si>
  <si>
    <t>551 20 002</t>
  </si>
  <si>
    <t>551 20 014</t>
  </si>
  <si>
    <t>551 20 015</t>
  </si>
  <si>
    <t>551 90 510</t>
  </si>
  <si>
    <t>551 90 520</t>
  </si>
  <si>
    <t>557 00 001</t>
  </si>
  <si>
    <t>557 99 001</t>
  </si>
  <si>
    <t>558 00 000</t>
  </si>
  <si>
    <t>558 01 002</t>
  </si>
  <si>
    <t>558 01 080</t>
  </si>
  <si>
    <t>558 01 081</t>
  </si>
  <si>
    <t>558 02 004</t>
  </si>
  <si>
    <t>558 02 080</t>
  </si>
  <si>
    <t>558 02 081</t>
  </si>
  <si>
    <t>558 04 001</t>
  </si>
  <si>
    <t>558 04 002</t>
  </si>
  <si>
    <t>558 04 080</t>
  </si>
  <si>
    <t>558 04 081</t>
  </si>
  <si>
    <t>558 05 080</t>
  </si>
  <si>
    <t>558 05 081</t>
  </si>
  <si>
    <t>558 06 081</t>
  </si>
  <si>
    <t>558 06 080</t>
  </si>
  <si>
    <t>558 28 001</t>
  </si>
  <si>
    <t>558 28 080</t>
  </si>
  <si>
    <t>558 28 081</t>
  </si>
  <si>
    <t>558 90 501</t>
  </si>
  <si>
    <t>553 90 000</t>
  </si>
  <si>
    <t>556 00 001</t>
  </si>
  <si>
    <t>556 99 000</t>
  </si>
  <si>
    <t>562 10 001</t>
  </si>
  <si>
    <t>563 00 000</t>
  </si>
  <si>
    <t>563 01 000</t>
  </si>
  <si>
    <t>563 90 510</t>
  </si>
  <si>
    <t>564 00 001</t>
  </si>
  <si>
    <t>591 00 000</t>
  </si>
  <si>
    <t>591 00 001</t>
  </si>
  <si>
    <t>591 00 002</t>
  </si>
  <si>
    <t>602 10 322</t>
  </si>
  <si>
    <t>602 10 323</t>
  </si>
  <si>
    <t>602 10 350</t>
  </si>
  <si>
    <t>602 10 351</t>
  </si>
  <si>
    <t>602 10 354</t>
  </si>
  <si>
    <t>602 10 359</t>
  </si>
  <si>
    <t>602 27 200</t>
  </si>
  <si>
    <t>602 27 300</t>
  </si>
  <si>
    <t>602 27 100</t>
  </si>
  <si>
    <t>602 28 108</t>
  </si>
  <si>
    <t>602 28 109</t>
  </si>
  <si>
    <t>602 28 142</t>
  </si>
  <si>
    <t>602 28 143</t>
  </si>
  <si>
    <t>602 28 190</t>
  </si>
  <si>
    <t>602 28 191</t>
  </si>
  <si>
    <t>602 29 201</t>
  </si>
  <si>
    <t>602 29 202</t>
  </si>
  <si>
    <t>602 29 208</t>
  </si>
  <si>
    <t>602 29 209</t>
  </si>
  <si>
    <t>602 29 241</t>
  </si>
  <si>
    <t>602 29 242</t>
  </si>
  <si>
    <t>602 29 243</t>
  </si>
  <si>
    <t>602 29 245</t>
  </si>
  <si>
    <t>602 29 246</t>
  </si>
  <si>
    <t>602 29 290</t>
  </si>
  <si>
    <t>602 30 001</t>
  </si>
  <si>
    <t>602 30 002</t>
  </si>
  <si>
    <t>602 40 101</t>
  </si>
  <si>
    <t>602 40 102</t>
  </si>
  <si>
    <t>602 40 001</t>
  </si>
  <si>
    <t>602 40 002</t>
  </si>
  <si>
    <t>602 41 201</t>
  </si>
  <si>
    <t>602 41 101</t>
  </si>
  <si>
    <t>602 44 409</t>
  </si>
  <si>
    <t>602 45 415</t>
  </si>
  <si>
    <t>602 45 400</t>
  </si>
  <si>
    <t>602 45 409</t>
  </si>
  <si>
    <t>602 45 414</t>
  </si>
  <si>
    <t>602 46 401</t>
  </si>
  <si>
    <t>602 46 400</t>
  </si>
  <si>
    <t>604 01 001</t>
  </si>
  <si>
    <t>604 01 002</t>
  </si>
  <si>
    <t>604 50 360</t>
  </si>
  <si>
    <t>604 50 361</t>
  </si>
  <si>
    <t>604 50 363</t>
  </si>
  <si>
    <t>604 50 365</t>
  </si>
  <si>
    <t>604 50 366</t>
  </si>
  <si>
    <t>604 50 368</t>
  </si>
  <si>
    <t>604 50 370</t>
  </si>
  <si>
    <t>604 50 377</t>
  </si>
  <si>
    <t>604 50 383</t>
  </si>
  <si>
    <t>604 50 384</t>
  </si>
  <si>
    <t>604 50 560</t>
  </si>
  <si>
    <t>604 50 374</t>
  </si>
  <si>
    <t>604 50 364</t>
  </si>
  <si>
    <t>604 50 367</t>
  </si>
  <si>
    <t>604 50 373</t>
  </si>
  <si>
    <t>604 50 371</t>
  </si>
  <si>
    <t>604 50 376</t>
  </si>
  <si>
    <t>604 50 382</t>
  </si>
  <si>
    <t>603 25 421</t>
  </si>
  <si>
    <t>603 25 422</t>
  </si>
  <si>
    <t>603 25 423</t>
  </si>
  <si>
    <t>603 25 424</t>
  </si>
  <si>
    <t>603 25 425</t>
  </si>
  <si>
    <t>603 25 426</t>
  </si>
  <si>
    <t>609 10 320</t>
  </si>
  <si>
    <t>641 00 043</t>
  </si>
  <si>
    <t>641 00 044</t>
  </si>
  <si>
    <t>641 00 052</t>
  </si>
  <si>
    <t>643 00 003</t>
  </si>
  <si>
    <t>644 23 001</t>
  </si>
  <si>
    <t>644 23 011</t>
  </si>
  <si>
    <t>644 23 013</t>
  </si>
  <si>
    <t>644 23 501</t>
  </si>
  <si>
    <t>644 23 500</t>
  </si>
  <si>
    <t>646 01 004</t>
  </si>
  <si>
    <t>648 01 002</t>
  </si>
  <si>
    <t>648 03 000</t>
  </si>
  <si>
    <t>648 24 048</t>
  </si>
  <si>
    <t>648 24 415</t>
  </si>
  <si>
    <t>648 24 005</t>
  </si>
  <si>
    <t>649 06 000</t>
  </si>
  <si>
    <t>649 08 000</t>
  </si>
  <si>
    <t>649 08 007</t>
  </si>
  <si>
    <t>649 08 009</t>
  </si>
  <si>
    <t>649 08 044</t>
  </si>
  <si>
    <t>649 08 050</t>
  </si>
  <si>
    <t>649 08 512</t>
  </si>
  <si>
    <t>649 08 006</t>
  </si>
  <si>
    <t>649 08 046</t>
  </si>
  <si>
    <t>649 10 001</t>
  </si>
  <si>
    <t>649 10 002</t>
  </si>
  <si>
    <t>649 10 003</t>
  </si>
  <si>
    <t>649 10 004</t>
  </si>
  <si>
    <t>649 24 401</t>
  </si>
  <si>
    <t>649 24 402</t>
  </si>
  <si>
    <t>649 24 403</t>
  </si>
  <si>
    <t>649 24 411</t>
  </si>
  <si>
    <t>649 24 413</t>
  </si>
  <si>
    <t>649 24 437</t>
  </si>
  <si>
    <t>649 24 438</t>
  </si>
  <si>
    <t>649 24 439</t>
  </si>
  <si>
    <t>649 24 440</t>
  </si>
  <si>
    <t>649 24 441</t>
  </si>
  <si>
    <t>649 24 442</t>
  </si>
  <si>
    <t>649 24 443</t>
  </si>
  <si>
    <t>649 24 444</t>
  </si>
  <si>
    <t>649 24 445</t>
  </si>
  <si>
    <t>649 24 446</t>
  </si>
  <si>
    <t>649 24 449</t>
  </si>
  <si>
    <t>649 24 450</t>
  </si>
  <si>
    <t>649 24 451</t>
  </si>
  <si>
    <t>649 24 459</t>
  </si>
  <si>
    <t>649 24 460</t>
  </si>
  <si>
    <t>649 24 511</t>
  </si>
  <si>
    <t>649 24 549</t>
  </si>
  <si>
    <t>649 24 447</t>
  </si>
  <si>
    <t>649 24 448</t>
  </si>
  <si>
    <t>649 25 441</t>
  </si>
  <si>
    <t>649 25 443</t>
  </si>
  <si>
    <t>649 25 444</t>
  </si>
  <si>
    <t>649 25 445</t>
  </si>
  <si>
    <t>649 25 446</t>
  </si>
  <si>
    <t>649 25 449</t>
  </si>
  <si>
    <t>662 00 001</t>
  </si>
  <si>
    <t>663 00 001</t>
  </si>
  <si>
    <t>671 01 000</t>
  </si>
  <si>
    <t>671 01 001</t>
  </si>
  <si>
    <t>671 01 002</t>
  </si>
  <si>
    <t>671 01 007</t>
  </si>
  <si>
    <t>671 01 010</t>
  </si>
  <si>
    <t>671 01 006</t>
  </si>
  <si>
    <t>671 01 011</t>
  </si>
  <si>
    <t>671 02 001</t>
  </si>
  <si>
    <t>671 02 002</t>
  </si>
  <si>
    <t>rez_dohady/potenciály</t>
  </si>
  <si>
    <t>Z.Havlíček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</si>
</sst>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A\5#,0\1\1\500\7"/>
    <numFmt numFmtId="165" formatCode="0.0%"/>
    <numFmt numFmtId="166" formatCode="0.0000%"/>
  </numFmts>
  <fonts count="7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indexed="1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1"/>
      <name val="Calibri"/>
      <family val="2"/>
      <charset val="238"/>
      <scheme val="minor"/>
    </font>
    <font>
      <sz val="8"/>
      <color indexed="81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B050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9"/>
      <color theme="0"/>
      <name val="Calibri"/>
      <family val="2"/>
      <charset val="238"/>
    </font>
    <font>
      <b/>
      <sz val="11"/>
      <color rgb="FFFFFF00"/>
      <name val="Calibri"/>
      <family val="2"/>
      <charset val="238"/>
    </font>
    <font>
      <b/>
      <sz val="11"/>
      <color rgb="FFFFFF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</font>
    <font>
      <b/>
      <i/>
      <sz val="10"/>
      <color theme="0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b/>
      <i/>
      <sz val="10"/>
      <color rgb="FFFFFF00"/>
      <name val="Calibri"/>
      <family val="2"/>
      <charset val="238"/>
    </font>
    <font>
      <b/>
      <i/>
      <sz val="11"/>
      <color rgb="FFFFFF0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b/>
      <sz val="18"/>
      <color rgb="FFFF0000"/>
      <name val="Bookman Old Style"/>
      <family val="1"/>
      <charset val="238"/>
    </font>
    <font>
      <b/>
      <sz val="36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indexed="9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8" tint="-0.499984740745262"/>
      <name val="Calibri"/>
      <family val="2"/>
      <charset val="238"/>
      <scheme val="minor"/>
    </font>
    <font>
      <i/>
      <sz val="11"/>
      <color theme="8" tint="-0.499984740745262"/>
      <name val="Calibri"/>
      <family val="2"/>
      <charset val="238"/>
      <scheme val="minor"/>
    </font>
    <font>
      <b/>
      <sz val="10"/>
      <color theme="5" tint="-0.249977111117893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b/>
      <sz val="9"/>
      <color indexed="9"/>
      <name val="Tahoma"/>
      <family val="2"/>
      <charset val="238"/>
    </font>
    <font>
      <sz val="9"/>
      <color indexed="9"/>
      <name val="Tahoma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rgb="FFF5F5F5"/>
        </stop>
        <stop position="1">
          <color theme="0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theme="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1FF74"/>
        <bgColor indexed="64"/>
      </patternFill>
    </fill>
    <fill>
      <patternFill patternType="solid">
        <fgColor rgb="FFF2C50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hair">
        <color indexed="27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 style="dashed">
        <color indexed="27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 style="medium">
        <color indexed="27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27"/>
      </left>
      <right style="medium">
        <color indexed="27"/>
      </right>
      <top style="medium">
        <color indexed="27"/>
      </top>
      <bottom style="hair">
        <color indexed="27"/>
      </bottom>
      <diagonal/>
    </border>
    <border>
      <left style="hair">
        <color indexed="27"/>
      </left>
      <right style="medium">
        <color indexed="27"/>
      </right>
      <top style="medium">
        <color indexed="27"/>
      </top>
      <bottom style="hair">
        <color indexed="27"/>
      </bottom>
      <diagonal/>
    </border>
    <border>
      <left style="medium">
        <color indexed="27"/>
      </left>
      <right style="medium">
        <color indexed="27"/>
      </right>
      <top style="medium">
        <color indexed="27"/>
      </top>
      <bottom style="dashed">
        <color indexed="27"/>
      </bottom>
      <diagonal/>
    </border>
    <border>
      <left style="medium">
        <color indexed="27"/>
      </left>
      <right style="medium">
        <color indexed="27"/>
      </right>
      <top style="hair">
        <color indexed="27"/>
      </top>
      <bottom style="hair">
        <color indexed="27"/>
      </bottom>
      <diagonal/>
    </border>
    <border>
      <left style="medium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theme="1"/>
      </top>
      <bottom style="hair">
        <color theme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27"/>
      </left>
      <right/>
      <top style="medium">
        <color indexed="27"/>
      </top>
      <bottom style="dashed">
        <color indexed="27"/>
      </bottom>
      <diagonal/>
    </border>
    <border>
      <left style="medium">
        <color indexed="27"/>
      </left>
      <right/>
      <top style="dashed">
        <color indexed="27"/>
      </top>
      <bottom style="dashed">
        <color indexed="27"/>
      </bottom>
      <diagonal/>
    </border>
    <border>
      <left style="medium">
        <color indexed="27"/>
      </left>
      <right/>
      <top style="dashed">
        <color indexed="27"/>
      </top>
      <bottom style="medium">
        <color indexed="2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double">
        <color rgb="FFFFFF00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1" fillId="2" borderId="0"/>
    <xf numFmtId="4" fontId="5" fillId="3" borderId="1"/>
    <xf numFmtId="0" fontId="5" fillId="3" borderId="0">
      <alignment horizontal="left"/>
    </xf>
    <xf numFmtId="0" fontId="5" fillId="2" borderId="0">
      <alignment horizontal="left"/>
    </xf>
    <xf numFmtId="0" fontId="9" fillId="8" borderId="0" applyNumberFormat="0" applyBorder="0" applyAlignment="0" applyProtection="0"/>
    <xf numFmtId="9" fontId="39" fillId="0" borderId="0" applyFont="0" applyFill="0" applyBorder="0" applyAlignment="0" applyProtection="0"/>
  </cellStyleXfs>
  <cellXfs count="425">
    <xf numFmtId="0" fontId="0" fillId="0" borderId="0" xfId="0"/>
    <xf numFmtId="0" fontId="6" fillId="4" borderId="0" xfId="0" applyFont="1" applyFill="1" applyBorder="1" applyAlignment="1">
      <alignment horizontal="right"/>
    </xf>
    <xf numFmtId="0" fontId="6" fillId="5" borderId="2" xfId="3" applyFont="1" applyFill="1" applyBorder="1" applyAlignment="1">
      <alignment horizontal="center" shrinkToFit="1"/>
    </xf>
    <xf numFmtId="0" fontId="4" fillId="4" borderId="5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/>
    <xf numFmtId="0" fontId="8" fillId="4" borderId="0" xfId="0" applyFont="1" applyFill="1" applyBorder="1" applyAlignment="1">
      <alignment horizontal="left" vertical="center"/>
    </xf>
    <xf numFmtId="0" fontId="4" fillId="5" borderId="8" xfId="3" applyFont="1" applyFill="1" applyBorder="1" applyAlignment="1">
      <alignment horizontal="center" shrinkToFit="1"/>
    </xf>
    <xf numFmtId="0" fontId="4" fillId="5" borderId="2" xfId="3" applyFont="1" applyFill="1" applyBorder="1" applyAlignment="1">
      <alignment horizontal="center" shrinkToFit="1"/>
    </xf>
    <xf numFmtId="0" fontId="4" fillId="4" borderId="0" xfId="0" applyFont="1" applyFill="1" applyBorder="1" applyAlignment="1">
      <alignment wrapText="1"/>
    </xf>
    <xf numFmtId="3" fontId="4" fillId="7" borderId="9" xfId="4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4" applyFont="1" applyFill="1" applyBorder="1">
      <alignment horizontal="left"/>
    </xf>
    <xf numFmtId="0" fontId="4" fillId="0" borderId="0" xfId="4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Border="1"/>
    <xf numFmtId="3" fontId="4" fillId="9" borderId="9" xfId="4" applyNumberFormat="1" applyFont="1" applyFill="1" applyBorder="1" applyAlignment="1">
      <alignment horizontal="right"/>
    </xf>
    <xf numFmtId="49" fontId="11" fillId="0" borderId="0" xfId="0" applyNumberFormat="1" applyFont="1" applyBorder="1" applyAlignment="1">
      <alignment horizontal="center"/>
    </xf>
    <xf numFmtId="49" fontId="11" fillId="9" borderId="0" xfId="0" applyNumberFormat="1" applyFont="1" applyFill="1" applyBorder="1" applyAlignment="1">
      <alignment horizontal="center"/>
    </xf>
    <xf numFmtId="0" fontId="4" fillId="10" borderId="0" xfId="0" applyFont="1" applyFill="1" applyBorder="1"/>
    <xf numFmtId="0" fontId="4" fillId="11" borderId="0" xfId="0" applyFont="1" applyFill="1" applyBorder="1"/>
    <xf numFmtId="0" fontId="2" fillId="11" borderId="0" xfId="4" applyFont="1" applyFill="1" applyBorder="1">
      <alignment horizontal="left"/>
    </xf>
    <xf numFmtId="3" fontId="4" fillId="11" borderId="9" xfId="4" applyNumberFormat="1" applyFont="1" applyFill="1" applyBorder="1" applyAlignment="1">
      <alignment horizontal="right"/>
    </xf>
    <xf numFmtId="0" fontId="6" fillId="11" borderId="0" xfId="4" applyFont="1" applyFill="1" applyBorder="1">
      <alignment horizontal="left"/>
    </xf>
    <xf numFmtId="0" fontId="11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/>
    </xf>
    <xf numFmtId="0" fontId="11" fillId="9" borderId="0" xfId="0" applyFont="1" applyFill="1" applyBorder="1" applyAlignment="1">
      <alignment horizontal="center" vertical="center" wrapText="1"/>
    </xf>
    <xf numFmtId="49" fontId="4" fillId="9" borderId="0" xfId="0" applyNumberFormat="1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 vertical="center" wrapText="1"/>
    </xf>
    <xf numFmtId="49" fontId="4" fillId="11" borderId="0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5" applyNumberFormat="1" applyFont="1" applyFill="1" applyBorder="1" applyAlignment="1">
      <alignment horizontal="center"/>
    </xf>
    <xf numFmtId="0" fontId="2" fillId="10" borderId="0" xfId="4" applyFont="1" applyFill="1" applyBorder="1">
      <alignment horizontal="left"/>
    </xf>
    <xf numFmtId="3" fontId="4" fillId="10" borderId="9" xfId="4" applyNumberFormat="1" applyFont="1" applyFill="1" applyBorder="1" applyAlignment="1">
      <alignment horizontal="right"/>
    </xf>
    <xf numFmtId="0" fontId="6" fillId="10" borderId="0" xfId="4" applyFont="1" applyFill="1" applyBorder="1">
      <alignment horizontal="left"/>
    </xf>
    <xf numFmtId="3" fontId="4" fillId="13" borderId="9" xfId="4" applyNumberFormat="1" applyFont="1" applyFill="1" applyBorder="1" applyAlignment="1">
      <alignment horizontal="right"/>
    </xf>
    <xf numFmtId="0" fontId="4" fillId="14" borderId="0" xfId="0" applyFont="1" applyFill="1" applyBorder="1"/>
    <xf numFmtId="0" fontId="6" fillId="14" borderId="0" xfId="4" applyFont="1" applyFill="1" applyBorder="1">
      <alignment horizontal="left"/>
    </xf>
    <xf numFmtId="0" fontId="6" fillId="0" borderId="0" xfId="4" applyFont="1" applyFill="1" applyBorder="1">
      <alignment horizontal="left"/>
    </xf>
    <xf numFmtId="3" fontId="6" fillId="14" borderId="9" xfId="4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164" fontId="6" fillId="0" borderId="0" xfId="4" applyNumberFormat="1" applyFont="1" applyFill="1" applyBorder="1">
      <alignment horizontal="left"/>
    </xf>
    <xf numFmtId="0" fontId="2" fillId="15" borderId="0" xfId="4" applyFont="1" applyFill="1" applyBorder="1">
      <alignment horizontal="left"/>
    </xf>
    <xf numFmtId="0" fontId="4" fillId="15" borderId="0" xfId="0" applyFont="1" applyFill="1" applyBorder="1"/>
    <xf numFmtId="0" fontId="6" fillId="15" borderId="0" xfId="4" applyFont="1" applyFill="1" applyBorder="1">
      <alignment horizontal="left"/>
    </xf>
    <xf numFmtId="0" fontId="4" fillId="16" borderId="0" xfId="0" applyFont="1" applyFill="1" applyBorder="1"/>
    <xf numFmtId="3" fontId="4" fillId="16" borderId="9" xfId="4" applyNumberFormat="1" applyFont="1" applyFill="1" applyBorder="1" applyAlignment="1">
      <alignment horizontal="right"/>
    </xf>
    <xf numFmtId="0" fontId="6" fillId="16" borderId="0" xfId="4" applyFont="1" applyFill="1" applyBorder="1">
      <alignment horizontal="left"/>
    </xf>
    <xf numFmtId="3" fontId="4" fillId="17" borderId="9" xfId="4" applyNumberFormat="1" applyFont="1" applyFill="1" applyBorder="1" applyAlignment="1">
      <alignment horizontal="right"/>
    </xf>
    <xf numFmtId="0" fontId="4" fillId="18" borderId="0" xfId="0" applyFont="1" applyFill="1" applyBorder="1"/>
    <xf numFmtId="3" fontId="4" fillId="18" borderId="9" xfId="4" applyNumberFormat="1" applyFont="1" applyFill="1" applyBorder="1" applyAlignment="1">
      <alignment horizontal="right"/>
    </xf>
    <xf numFmtId="0" fontId="6" fillId="18" borderId="0" xfId="4" applyFont="1" applyFill="1" applyBorder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3" fontId="4" fillId="0" borderId="9" xfId="4" applyNumberFormat="1" applyFont="1" applyFill="1" applyBorder="1" applyAlignment="1">
      <alignment horizontal="right"/>
    </xf>
    <xf numFmtId="0" fontId="6" fillId="19" borderId="0" xfId="4" applyFont="1" applyFill="1" applyBorder="1">
      <alignment horizontal="left"/>
    </xf>
    <xf numFmtId="0" fontId="4" fillId="19" borderId="0" xfId="0" applyFont="1" applyFill="1" applyBorder="1"/>
    <xf numFmtId="0" fontId="2" fillId="19" borderId="0" xfId="4" applyFont="1" applyFill="1" applyBorder="1">
      <alignment horizontal="left"/>
    </xf>
    <xf numFmtId="3" fontId="4" fillId="19" borderId="9" xfId="4" applyNumberFormat="1" applyFont="1" applyFill="1" applyBorder="1" applyAlignment="1">
      <alignment horizontal="right"/>
    </xf>
    <xf numFmtId="0" fontId="6" fillId="20" borderId="0" xfId="4" applyFont="1" applyFill="1" applyBorder="1">
      <alignment horizontal="left"/>
    </xf>
    <xf numFmtId="0" fontId="4" fillId="20" borderId="0" xfId="0" applyFont="1" applyFill="1" applyBorder="1"/>
    <xf numFmtId="3" fontId="4" fillId="4" borderId="6" xfId="0" applyNumberFormat="1" applyFont="1" applyFill="1" applyBorder="1"/>
    <xf numFmtId="3" fontId="4" fillId="4" borderId="7" xfId="0" applyNumberFormat="1" applyFont="1" applyFill="1" applyBorder="1" applyAlignment="1">
      <alignment vertical="center"/>
    </xf>
    <xf numFmtId="3" fontId="4" fillId="4" borderId="7" xfId="0" applyNumberFormat="1" applyFont="1" applyFill="1" applyBorder="1"/>
    <xf numFmtId="3" fontId="0" fillId="0" borderId="0" xfId="0" applyNumberFormat="1"/>
    <xf numFmtId="1" fontId="4" fillId="4" borderId="12" xfId="0" applyNumberFormat="1" applyFont="1" applyFill="1" applyBorder="1" applyAlignment="1">
      <alignment horizontal="center"/>
    </xf>
    <xf numFmtId="3" fontId="4" fillId="4" borderId="13" xfId="0" applyNumberFormat="1" applyFont="1" applyFill="1" applyBorder="1"/>
    <xf numFmtId="0" fontId="0" fillId="0" borderId="0" xfId="0" applyBorder="1"/>
    <xf numFmtId="0" fontId="4" fillId="5" borderId="0" xfId="3" applyFont="1" applyFill="1" applyBorder="1" applyAlignment="1">
      <alignment horizontal="center" vertical="center" shrinkToFit="1"/>
    </xf>
    <xf numFmtId="0" fontId="0" fillId="0" borderId="12" xfId="0" applyBorder="1"/>
    <xf numFmtId="0" fontId="0" fillId="0" borderId="13" xfId="0" applyBorder="1"/>
    <xf numFmtId="0" fontId="4" fillId="5" borderId="12" xfId="3" applyFont="1" applyFill="1" applyBorder="1" applyAlignment="1">
      <alignment horizontal="center" shrinkToFit="1"/>
    </xf>
    <xf numFmtId="0" fontId="3" fillId="12" borderId="0" xfId="0" applyFont="1" applyFill="1" applyBorder="1"/>
    <xf numFmtId="0" fontId="3" fillId="12" borderId="0" xfId="0" applyFont="1" applyFill="1" applyBorder="1" applyAlignment="1"/>
    <xf numFmtId="0" fontId="3" fillId="12" borderId="0" xfId="0" applyFont="1" applyFill="1" applyBorder="1" applyAlignment="1">
      <alignment vertical="center"/>
    </xf>
    <xf numFmtId="0" fontId="6" fillId="12" borderId="0" xfId="0" applyFont="1" applyFill="1" applyBorder="1" applyAlignment="1">
      <alignment horizontal="right" vertical="center"/>
    </xf>
    <xf numFmtId="0" fontId="4" fillId="12" borderId="0" xfId="0" applyFont="1" applyFill="1" applyBorder="1"/>
    <xf numFmtId="0" fontId="6" fillId="12" borderId="0" xfId="0" applyFont="1" applyFill="1" applyBorder="1" applyAlignment="1">
      <alignment horizontal="center"/>
    </xf>
    <xf numFmtId="0" fontId="0" fillId="12" borderId="0" xfId="0" applyFill="1" applyBorder="1"/>
    <xf numFmtId="0" fontId="0" fillId="12" borderId="0" xfId="0" applyFill="1"/>
    <xf numFmtId="0" fontId="6" fillId="9" borderId="0" xfId="4" applyFont="1" applyFill="1" applyBorder="1">
      <alignment horizontal="left"/>
    </xf>
    <xf numFmtId="3" fontId="4" fillId="9" borderId="11" xfId="4" applyNumberFormat="1" applyFont="1" applyFill="1" applyBorder="1" applyAlignment="1">
      <alignment horizontal="right"/>
    </xf>
    <xf numFmtId="3" fontId="4" fillId="7" borderId="11" xfId="4" applyNumberFormat="1" applyFont="1" applyFill="1" applyBorder="1" applyAlignment="1">
      <alignment horizontal="right"/>
    </xf>
    <xf numFmtId="0" fontId="4" fillId="21" borderId="0" xfId="0" applyFont="1" applyFill="1" applyBorder="1"/>
    <xf numFmtId="3" fontId="4" fillId="21" borderId="0" xfId="0" applyNumberFormat="1" applyFont="1" applyFill="1" applyBorder="1"/>
    <xf numFmtId="3" fontId="13" fillId="0" borderId="0" xfId="0" applyNumberFormat="1" applyFont="1"/>
    <xf numFmtId="3" fontId="13" fillId="14" borderId="0" xfId="0" applyNumberFormat="1" applyFont="1" applyFill="1"/>
    <xf numFmtId="3" fontId="13" fillId="15" borderId="0" xfId="0" applyNumberFormat="1" applyFont="1" applyFill="1"/>
    <xf numFmtId="3" fontId="13" fillId="10" borderId="0" xfId="0" applyNumberFormat="1" applyFont="1" applyFill="1"/>
    <xf numFmtId="3" fontId="13" fillId="11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3" fontId="14" fillId="14" borderId="0" xfId="0" applyNumberFormat="1" applyFont="1" applyFill="1"/>
    <xf numFmtId="3" fontId="13" fillId="9" borderId="0" xfId="0" applyNumberFormat="1" applyFont="1" applyFill="1"/>
    <xf numFmtId="3" fontId="13" fillId="17" borderId="0" xfId="0" applyNumberFormat="1" applyFont="1" applyFill="1"/>
    <xf numFmtId="3" fontId="13" fillId="19" borderId="0" xfId="0" applyNumberFormat="1" applyFont="1" applyFill="1"/>
    <xf numFmtId="3" fontId="13" fillId="16" borderId="0" xfId="0" applyNumberFormat="1" applyFont="1" applyFill="1"/>
    <xf numFmtId="3" fontId="13" fillId="18" borderId="0" xfId="0" applyNumberFormat="1" applyFont="1" applyFill="1"/>
    <xf numFmtId="3" fontId="0" fillId="0" borderId="0" xfId="0" applyNumberFormat="1" applyFill="1"/>
    <xf numFmtId="0" fontId="4" fillId="21" borderId="10" xfId="4" applyFont="1" applyFill="1" applyBorder="1">
      <alignment horizontal="left"/>
    </xf>
    <xf numFmtId="3" fontId="13" fillId="21" borderId="0" xfId="0" applyNumberFormat="1" applyFont="1" applyFill="1"/>
    <xf numFmtId="3" fontId="4" fillId="4" borderId="12" xfId="0" applyNumberFormat="1" applyFont="1" applyFill="1" applyBorder="1" applyAlignment="1">
      <alignment horizontal="center"/>
    </xf>
    <xf numFmtId="3" fontId="22" fillId="0" borderId="0" xfId="0" applyNumberFormat="1" applyFont="1"/>
    <xf numFmtId="3" fontId="23" fillId="0" borderId="0" xfId="0" applyNumberFormat="1" applyFont="1"/>
    <xf numFmtId="3" fontId="21" fillId="0" borderId="0" xfId="0" applyNumberFormat="1" applyFont="1" applyFill="1" applyBorder="1"/>
    <xf numFmtId="3" fontId="23" fillId="22" borderId="0" xfId="0" applyNumberFormat="1" applyFont="1" applyFill="1"/>
    <xf numFmtId="3" fontId="24" fillId="0" borderId="0" xfId="0" applyNumberFormat="1" applyFont="1"/>
    <xf numFmtId="0" fontId="0" fillId="0" borderId="0" xfId="0" applyFill="1"/>
    <xf numFmtId="0" fontId="0" fillId="0" borderId="0" xfId="0" applyFill="1" applyBorder="1"/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/>
    </xf>
    <xf numFmtId="0" fontId="4" fillId="0" borderId="8" xfId="3" applyFont="1" applyFill="1" applyBorder="1" applyAlignment="1">
      <alignment horizontal="center" shrinkToFit="1"/>
    </xf>
    <xf numFmtId="1" fontId="4" fillId="0" borderId="1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 shrinkToFit="1"/>
    </xf>
    <xf numFmtId="0" fontId="6" fillId="0" borderId="2" xfId="3" applyFont="1" applyFill="1" applyBorder="1" applyAlignment="1">
      <alignment horizontal="center" shrinkToFit="1"/>
    </xf>
    <xf numFmtId="3" fontId="4" fillId="0" borderId="13" xfId="0" applyNumberFormat="1" applyFont="1" applyFill="1" applyBorder="1"/>
    <xf numFmtId="0" fontId="4" fillId="0" borderId="0" xfId="0" applyFont="1" applyFill="1" applyBorder="1" applyAlignment="1">
      <alignment wrapText="1"/>
    </xf>
    <xf numFmtId="0" fontId="6" fillId="0" borderId="0" xfId="4" applyFont="1" applyFill="1" applyBorder="1" applyAlignment="1">
      <alignment horizontal="center" vertical="center" wrapText="1" shrinkToFit="1"/>
    </xf>
    <xf numFmtId="0" fontId="4" fillId="0" borderId="16" xfId="3" applyFont="1" applyFill="1" applyBorder="1" applyAlignment="1">
      <alignment horizontal="center" shrinkToFit="1"/>
    </xf>
    <xf numFmtId="0" fontId="4" fillId="0" borderId="17" xfId="3" applyFont="1" applyFill="1" applyBorder="1" applyAlignment="1">
      <alignment horizontal="center" shrinkToFit="1"/>
    </xf>
    <xf numFmtId="3" fontId="4" fillId="0" borderId="18" xfId="0" applyNumberFormat="1" applyFont="1" applyFill="1" applyBorder="1" applyAlignment="1">
      <alignment horizontal="center"/>
    </xf>
    <xf numFmtId="0" fontId="4" fillId="0" borderId="19" xfId="3" applyFont="1" applyFill="1" applyBorder="1" applyAlignment="1">
      <alignment horizontal="center" shrinkToFit="1"/>
    </xf>
    <xf numFmtId="0" fontId="4" fillId="0" borderId="20" xfId="3" applyFont="1" applyFill="1" applyBorder="1" applyAlignment="1">
      <alignment horizontal="center" shrinkToFit="1"/>
    </xf>
    <xf numFmtId="165" fontId="13" fillId="0" borderId="0" xfId="0" applyNumberFormat="1" applyFont="1"/>
    <xf numFmtId="165" fontId="13" fillId="0" borderId="0" xfId="0" applyNumberFormat="1" applyFont="1" applyFill="1" applyBorder="1"/>
    <xf numFmtId="0" fontId="27" fillId="0" borderId="0" xfId="0" applyFont="1" applyFill="1" applyBorder="1" applyAlignment="1">
      <alignment horizontal="center" vertical="center" wrapText="1"/>
    </xf>
    <xf numFmtId="165" fontId="13" fillId="9" borderId="0" xfId="0" applyNumberFormat="1" applyFont="1" applyFill="1"/>
    <xf numFmtId="3" fontId="6" fillId="14" borderId="14" xfId="4" applyNumberFormat="1" applyFont="1" applyFill="1" applyBorder="1" applyAlignment="1">
      <alignment horizontal="right"/>
    </xf>
    <xf numFmtId="3" fontId="4" fillId="10" borderId="14" xfId="4" applyNumberFormat="1" applyFont="1" applyFill="1" applyBorder="1" applyAlignment="1">
      <alignment horizontal="right"/>
    </xf>
    <xf numFmtId="3" fontId="4" fillId="11" borderId="14" xfId="4" applyNumberFormat="1" applyFont="1" applyFill="1" applyBorder="1" applyAlignment="1">
      <alignment horizontal="right"/>
    </xf>
    <xf numFmtId="3" fontId="4" fillId="4" borderId="14" xfId="0" applyNumberFormat="1" applyFont="1" applyFill="1" applyBorder="1"/>
    <xf numFmtId="3" fontId="4" fillId="9" borderId="14" xfId="0" applyNumberFormat="1" applyFont="1" applyFill="1" applyBorder="1"/>
    <xf numFmtId="3" fontId="4" fillId="10" borderId="14" xfId="0" applyNumberFormat="1" applyFont="1" applyFill="1" applyBorder="1"/>
    <xf numFmtId="3" fontId="4" fillId="11" borderId="14" xfId="0" applyNumberFormat="1" applyFont="1" applyFill="1" applyBorder="1"/>
    <xf numFmtId="3" fontId="4" fillId="19" borderId="14" xfId="4" applyNumberFormat="1" applyFont="1" applyFill="1" applyBorder="1" applyAlignment="1">
      <alignment horizontal="right"/>
    </xf>
    <xf numFmtId="3" fontId="4" fillId="16" borderId="14" xfId="4" applyNumberFormat="1" applyFont="1" applyFill="1" applyBorder="1" applyAlignment="1">
      <alignment horizontal="right"/>
    </xf>
    <xf numFmtId="3" fontId="4" fillId="18" borderId="14" xfId="4" applyNumberFormat="1" applyFont="1" applyFill="1" applyBorder="1" applyAlignment="1">
      <alignment horizontal="right"/>
    </xf>
    <xf numFmtId="3" fontId="4" fillId="17" borderId="14" xfId="4" applyNumberFormat="1" applyFont="1" applyFill="1" applyBorder="1" applyAlignment="1">
      <alignment horizontal="right"/>
    </xf>
    <xf numFmtId="3" fontId="6" fillId="14" borderId="22" xfId="4" applyNumberFormat="1" applyFont="1" applyFill="1" applyBorder="1" applyAlignment="1">
      <alignment horizontal="right"/>
    </xf>
    <xf numFmtId="3" fontId="4" fillId="10" borderId="22" xfId="4" applyNumberFormat="1" applyFont="1" applyFill="1" applyBorder="1" applyAlignment="1">
      <alignment horizontal="right"/>
    </xf>
    <xf numFmtId="3" fontId="4" fillId="11" borderId="22" xfId="4" applyNumberFormat="1" applyFont="1" applyFill="1" applyBorder="1" applyAlignment="1">
      <alignment horizontal="right"/>
    </xf>
    <xf numFmtId="0" fontId="0" fillId="0" borderId="22" xfId="0" applyBorder="1"/>
    <xf numFmtId="3" fontId="4" fillId="7" borderId="22" xfId="4" applyNumberFormat="1" applyFont="1" applyFill="1" applyBorder="1" applyAlignment="1">
      <alignment horizontal="right"/>
    </xf>
    <xf numFmtId="3" fontId="4" fillId="0" borderId="22" xfId="4" applyNumberFormat="1" applyFont="1" applyFill="1" applyBorder="1" applyAlignment="1">
      <alignment horizontal="right"/>
    </xf>
    <xf numFmtId="3" fontId="4" fillId="9" borderId="22" xfId="4" applyNumberFormat="1" applyFont="1" applyFill="1" applyBorder="1" applyAlignment="1">
      <alignment horizontal="right"/>
    </xf>
    <xf numFmtId="3" fontId="13" fillId="0" borderId="22" xfId="0" applyNumberFormat="1" applyFont="1" applyBorder="1"/>
    <xf numFmtId="3" fontId="4" fillId="0" borderId="23" xfId="4" applyNumberFormat="1" applyFont="1" applyFill="1" applyBorder="1" applyAlignment="1">
      <alignment horizontal="right"/>
    </xf>
    <xf numFmtId="3" fontId="4" fillId="10" borderId="22" xfId="0" applyNumberFormat="1" applyFont="1" applyFill="1" applyBorder="1"/>
    <xf numFmtId="3" fontId="4" fillId="22" borderId="22" xfId="4" applyNumberFormat="1" applyFont="1" applyFill="1" applyBorder="1" applyAlignment="1">
      <alignment horizontal="right"/>
    </xf>
    <xf numFmtId="3" fontId="14" fillId="7" borderId="22" xfId="4" applyNumberFormat="1" applyFont="1" applyFill="1" applyBorder="1" applyAlignment="1">
      <alignment horizontal="right"/>
    </xf>
    <xf numFmtId="3" fontId="4" fillId="11" borderId="22" xfId="0" applyNumberFormat="1" applyFont="1" applyFill="1" applyBorder="1"/>
    <xf numFmtId="3" fontId="4" fillId="19" borderId="22" xfId="4" applyNumberFormat="1" applyFont="1" applyFill="1" applyBorder="1" applyAlignment="1">
      <alignment horizontal="right"/>
    </xf>
    <xf numFmtId="3" fontId="4" fillId="16" borderId="22" xfId="4" applyNumberFormat="1" applyFont="1" applyFill="1" applyBorder="1" applyAlignment="1">
      <alignment horizontal="right"/>
    </xf>
    <xf numFmtId="3" fontId="4" fillId="18" borderId="22" xfId="4" applyNumberFormat="1" applyFont="1" applyFill="1" applyBorder="1" applyAlignment="1">
      <alignment horizontal="right"/>
    </xf>
    <xf numFmtId="3" fontId="4" fillId="17" borderId="22" xfId="4" applyNumberFormat="1" applyFont="1" applyFill="1" applyBorder="1" applyAlignment="1">
      <alignment horizontal="right"/>
    </xf>
    <xf numFmtId="3" fontId="4" fillId="16" borderId="24" xfId="4" applyNumberFormat="1" applyFont="1" applyFill="1" applyBorder="1" applyAlignment="1">
      <alignment horizontal="right"/>
    </xf>
    <xf numFmtId="3" fontId="22" fillId="0" borderId="22" xfId="0" applyNumberFormat="1" applyFont="1" applyBorder="1"/>
    <xf numFmtId="0" fontId="13" fillId="0" borderId="0" xfId="0" applyFont="1"/>
    <xf numFmtId="3" fontId="4" fillId="0" borderId="0" xfId="4" applyNumberFormat="1" applyFont="1" applyFill="1" applyBorder="1" applyAlignment="1">
      <alignment horizontal="right"/>
    </xf>
    <xf numFmtId="0" fontId="13" fillId="0" borderId="22" xfId="0" applyFont="1" applyBorder="1"/>
    <xf numFmtId="49" fontId="11" fillId="18" borderId="0" xfId="0" applyNumberFormat="1" applyFont="1" applyFill="1" applyBorder="1" applyAlignment="1">
      <alignment horizontal="center"/>
    </xf>
    <xf numFmtId="3" fontId="4" fillId="18" borderId="14" xfId="0" applyNumberFormat="1" applyFont="1" applyFill="1" applyBorder="1"/>
    <xf numFmtId="165" fontId="13" fillId="18" borderId="0" xfId="0" applyNumberFormat="1" applyFont="1" applyFill="1"/>
    <xf numFmtId="49" fontId="11" fillId="0" borderId="0" xfId="0" applyNumberFormat="1" applyFont="1" applyFill="1" applyBorder="1" applyAlignment="1">
      <alignment horizontal="center"/>
    </xf>
    <xf numFmtId="3" fontId="4" fillId="0" borderId="14" xfId="0" applyNumberFormat="1" applyFont="1" applyFill="1" applyBorder="1"/>
    <xf numFmtId="3" fontId="13" fillId="0" borderId="0" xfId="0" applyNumberFormat="1" applyFont="1" applyFill="1"/>
    <xf numFmtId="165" fontId="13" fillId="0" borderId="0" xfId="0" applyNumberFormat="1" applyFont="1" applyFill="1"/>
    <xf numFmtId="3" fontId="13" fillId="18" borderId="22" xfId="0" applyNumberFormat="1" applyFont="1" applyFill="1" applyBorder="1"/>
    <xf numFmtId="3" fontId="23" fillId="18" borderId="0" xfId="0" applyNumberFormat="1" applyFont="1" applyFill="1"/>
    <xf numFmtId="3" fontId="22" fillId="18" borderId="0" xfId="0" applyNumberFormat="1" applyFont="1" applyFill="1"/>
    <xf numFmtId="3" fontId="22" fillId="0" borderId="25" xfId="0" applyNumberFormat="1" applyFont="1" applyBorder="1"/>
    <xf numFmtId="3" fontId="4" fillId="0" borderId="25" xfId="4" applyNumberFormat="1" applyFont="1" applyFill="1" applyBorder="1" applyAlignment="1">
      <alignment horizontal="right"/>
    </xf>
    <xf numFmtId="3" fontId="22" fillId="0" borderId="25" xfId="0" applyNumberFormat="1" applyFont="1" applyFill="1" applyBorder="1"/>
    <xf numFmtId="0" fontId="0" fillId="9" borderId="22" xfId="0" applyFill="1" applyBorder="1"/>
    <xf numFmtId="0" fontId="0" fillId="18" borderId="22" xfId="0" applyFill="1" applyBorder="1"/>
    <xf numFmtId="3" fontId="13" fillId="23" borderId="0" xfId="0" applyNumberFormat="1" applyFont="1" applyFill="1"/>
    <xf numFmtId="165" fontId="13" fillId="23" borderId="0" xfId="0" applyNumberFormat="1" applyFont="1" applyFill="1"/>
    <xf numFmtId="165" fontId="13" fillId="23" borderId="0" xfId="0" applyNumberFormat="1" applyFont="1" applyFill="1" applyBorder="1"/>
    <xf numFmtId="3" fontId="13" fillId="24" borderId="0" xfId="0" applyNumberFormat="1" applyFont="1" applyFill="1"/>
    <xf numFmtId="165" fontId="13" fillId="24" borderId="0" xfId="0" applyNumberFormat="1" applyFont="1" applyFill="1"/>
    <xf numFmtId="165" fontId="13" fillId="24" borderId="0" xfId="0" applyNumberFormat="1" applyFont="1" applyFill="1" applyBorder="1"/>
    <xf numFmtId="165" fontId="13" fillId="11" borderId="0" xfId="0" applyNumberFormat="1" applyFont="1" applyFill="1"/>
    <xf numFmtId="165" fontId="13" fillId="11" borderId="0" xfId="0" applyNumberFormat="1" applyFont="1" applyFill="1" applyBorder="1"/>
    <xf numFmtId="3" fontId="4" fillId="18" borderId="26" xfId="4" applyNumberFormat="1" applyFont="1" applyFill="1" applyBorder="1" applyAlignment="1">
      <alignment horizontal="right"/>
    </xf>
    <xf numFmtId="3" fontId="12" fillId="0" borderId="22" xfId="0" applyNumberFormat="1" applyFont="1" applyBorder="1"/>
    <xf numFmtId="3" fontId="0" fillId="0" borderId="22" xfId="0" applyNumberFormat="1" applyBorder="1"/>
    <xf numFmtId="9" fontId="22" fillId="0" borderId="0" xfId="0" applyNumberFormat="1" applyFont="1"/>
    <xf numFmtId="3" fontId="30" fillId="0" borderId="0" xfId="0" applyNumberFormat="1" applyFont="1"/>
    <xf numFmtId="3" fontId="22" fillId="0" borderId="0" xfId="0" applyNumberFormat="1" applyFont="1" applyBorder="1"/>
    <xf numFmtId="3" fontId="22" fillId="0" borderId="0" xfId="0" applyNumberFormat="1" applyFont="1" applyFill="1" applyBorder="1"/>
    <xf numFmtId="3" fontId="23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3" fontId="23" fillId="0" borderId="0" xfId="0" applyNumberFormat="1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31" fillId="22" borderId="0" xfId="0" applyFont="1" applyFill="1"/>
    <xf numFmtId="3" fontId="31" fillId="22" borderId="0" xfId="0" applyNumberFormat="1" applyFont="1" applyFill="1"/>
    <xf numFmtId="0" fontId="0" fillId="0" borderId="0" xfId="0" applyFont="1"/>
    <xf numFmtId="3" fontId="0" fillId="0" borderId="0" xfId="0" applyNumberFormat="1" applyFont="1"/>
    <xf numFmtId="3" fontId="4" fillId="7" borderId="27" xfId="4" applyNumberFormat="1" applyFont="1" applyFill="1" applyBorder="1" applyAlignment="1">
      <alignment horizontal="right"/>
    </xf>
    <xf numFmtId="3" fontId="33" fillId="0" borderId="0" xfId="0" applyNumberFormat="1" applyFont="1"/>
    <xf numFmtId="3" fontId="36" fillId="22" borderId="22" xfId="4" applyNumberFormat="1" applyFont="1" applyFill="1" applyBorder="1" applyAlignment="1">
      <alignment horizontal="right"/>
    </xf>
    <xf numFmtId="0" fontId="37" fillId="0" borderId="0" xfId="0" applyFont="1"/>
    <xf numFmtId="0" fontId="38" fillId="0" borderId="0" xfId="0" applyFont="1"/>
    <xf numFmtId="3" fontId="32" fillId="0" borderId="0" xfId="0" applyNumberFormat="1" applyFont="1"/>
    <xf numFmtId="0" fontId="6" fillId="22" borderId="0" xfId="4" applyFont="1" applyFill="1" applyBorder="1">
      <alignment horizontal="left"/>
    </xf>
    <xf numFmtId="49" fontId="11" fillId="22" borderId="0" xfId="0" applyNumberFormat="1" applyFont="1" applyFill="1" applyBorder="1" applyAlignment="1">
      <alignment horizontal="center"/>
    </xf>
    <xf numFmtId="3" fontId="4" fillId="22" borderId="9" xfId="4" applyNumberFormat="1" applyFont="1" applyFill="1" applyBorder="1" applyAlignment="1">
      <alignment horizontal="right"/>
    </xf>
    <xf numFmtId="3" fontId="4" fillId="22" borderId="14" xfId="0" applyNumberFormat="1" applyFont="1" applyFill="1" applyBorder="1"/>
    <xf numFmtId="3" fontId="30" fillId="22" borderId="25" xfId="0" applyNumberFormat="1" applyFont="1" applyFill="1" applyBorder="1"/>
    <xf numFmtId="0" fontId="36" fillId="22" borderId="0" xfId="4" applyFont="1" applyFill="1" applyBorder="1">
      <alignment horizontal="left"/>
    </xf>
    <xf numFmtId="49" fontId="35" fillId="22" borderId="0" xfId="0" applyNumberFormat="1" applyFont="1" applyFill="1" applyBorder="1" applyAlignment="1">
      <alignment horizontal="center"/>
    </xf>
    <xf numFmtId="3" fontId="35" fillId="22" borderId="9" xfId="4" applyNumberFormat="1" applyFont="1" applyFill="1" applyBorder="1" applyAlignment="1">
      <alignment horizontal="right"/>
    </xf>
    <xf numFmtId="3" fontId="35" fillId="22" borderId="14" xfId="0" applyNumberFormat="1" applyFont="1" applyFill="1" applyBorder="1"/>
    <xf numFmtId="166" fontId="22" fillId="0" borderId="25" xfId="0" applyNumberFormat="1" applyFont="1" applyBorder="1"/>
    <xf numFmtId="3" fontId="12" fillId="22" borderId="22" xfId="0" applyNumberFormat="1" applyFont="1" applyFill="1" applyBorder="1"/>
    <xf numFmtId="3" fontId="41" fillId="26" borderId="21" xfId="4" applyNumberFormat="1" applyFont="1" applyFill="1" applyBorder="1" applyAlignment="1">
      <alignment horizontal="right" vertical="center"/>
    </xf>
    <xf numFmtId="3" fontId="42" fillId="26" borderId="0" xfId="0" applyNumberFormat="1" applyFont="1" applyFill="1" applyBorder="1" applyAlignment="1">
      <alignment vertical="center"/>
    </xf>
    <xf numFmtId="3" fontId="44" fillId="15" borderId="0" xfId="0" applyNumberFormat="1" applyFont="1" applyFill="1" applyAlignment="1">
      <alignment horizontal="left" vertical="center" wrapText="1"/>
    </xf>
    <xf numFmtId="3" fontId="44" fillId="15" borderId="0" xfId="0" applyNumberFormat="1" applyFont="1" applyFill="1" applyAlignment="1">
      <alignment vertical="center"/>
    </xf>
    <xf numFmtId="3" fontId="43" fillId="27" borderId="0" xfId="0" applyNumberFormat="1" applyFont="1" applyFill="1" applyBorder="1" applyAlignment="1">
      <alignment vertical="center"/>
    </xf>
    <xf numFmtId="3" fontId="40" fillId="0" borderId="28" xfId="0" applyNumberFormat="1" applyFont="1" applyFill="1" applyBorder="1"/>
    <xf numFmtId="3" fontId="40" fillId="0" borderId="29" xfId="0" applyNumberFormat="1" applyFont="1" applyFill="1" applyBorder="1" applyAlignment="1"/>
    <xf numFmtId="3" fontId="40" fillId="0" borderId="30" xfId="0" applyNumberFormat="1" applyFont="1" applyFill="1" applyBorder="1"/>
    <xf numFmtId="3" fontId="40" fillId="0" borderId="31" xfId="0" applyNumberFormat="1" applyFont="1" applyFill="1" applyBorder="1"/>
    <xf numFmtId="0" fontId="4" fillId="0" borderId="32" xfId="3" applyFont="1" applyFill="1" applyBorder="1" applyAlignment="1">
      <alignment horizontal="center" shrinkToFit="1"/>
    </xf>
    <xf numFmtId="1" fontId="4" fillId="0" borderId="33" xfId="0" applyNumberFormat="1" applyFont="1" applyFill="1" applyBorder="1" applyAlignment="1">
      <alignment horizontal="center"/>
    </xf>
    <xf numFmtId="0" fontId="0" fillId="0" borderId="34" xfId="0" applyFill="1" applyBorder="1"/>
    <xf numFmtId="3" fontId="22" fillId="0" borderId="28" xfId="0" applyNumberFormat="1" applyFont="1" applyFill="1" applyBorder="1" applyAlignment="1">
      <alignment horizontal="right"/>
    </xf>
    <xf numFmtId="3" fontId="22" fillId="0" borderId="29" xfId="0" applyNumberFormat="1" applyFont="1" applyFill="1" applyBorder="1"/>
    <xf numFmtId="3" fontId="22" fillId="0" borderId="35" xfId="0" applyNumberFormat="1" applyFont="1" applyFill="1" applyBorder="1" applyAlignment="1">
      <alignment horizontal="right"/>
    </xf>
    <xf numFmtId="3" fontId="22" fillId="0" borderId="36" xfId="0" applyNumberFormat="1" applyFont="1" applyFill="1" applyBorder="1"/>
    <xf numFmtId="0" fontId="0" fillId="28" borderId="37" xfId="0" applyFill="1" applyBorder="1"/>
    <xf numFmtId="3" fontId="0" fillId="28" borderId="37" xfId="0" applyNumberFormat="1" applyFill="1" applyBorder="1"/>
    <xf numFmtId="0" fontId="0" fillId="28" borderId="38" xfId="0" applyFill="1" applyBorder="1"/>
    <xf numFmtId="3" fontId="0" fillId="28" borderId="38" xfId="0" applyNumberFormat="1" applyFill="1" applyBorder="1"/>
    <xf numFmtId="3" fontId="47" fillId="29" borderId="0" xfId="4" applyNumberFormat="1" applyFont="1" applyFill="1" applyBorder="1" applyAlignment="1">
      <alignment horizontal="left" vertical="center"/>
    </xf>
    <xf numFmtId="3" fontId="47" fillId="29" borderId="0" xfId="4" applyNumberFormat="1" applyFont="1" applyFill="1" applyBorder="1" applyAlignment="1">
      <alignment horizontal="right" vertical="center"/>
    </xf>
    <xf numFmtId="3" fontId="47" fillId="29" borderId="0" xfId="0" applyNumberFormat="1" applyFont="1" applyFill="1" applyBorder="1" applyAlignment="1">
      <alignment vertical="center"/>
    </xf>
    <xf numFmtId="3" fontId="48" fillId="29" borderId="0" xfId="0" applyNumberFormat="1" applyFont="1" applyFill="1"/>
    <xf numFmtId="0" fontId="49" fillId="11" borderId="0" xfId="0" applyFont="1" applyFill="1" applyBorder="1"/>
    <xf numFmtId="3" fontId="49" fillId="11" borderId="0" xfId="0" applyNumberFormat="1" applyFont="1" applyFill="1" applyBorder="1"/>
    <xf numFmtId="0" fontId="49" fillId="11" borderId="37" xfId="0" applyFont="1" applyFill="1" applyBorder="1"/>
    <xf numFmtId="3" fontId="49" fillId="11" borderId="37" xfId="0" applyNumberFormat="1" applyFont="1" applyFill="1" applyBorder="1"/>
    <xf numFmtId="0" fontId="52" fillId="0" borderId="0" xfId="0" applyFont="1" applyFill="1" applyAlignment="1">
      <alignment vertical="center"/>
    </xf>
    <xf numFmtId="3" fontId="53" fillId="0" borderId="0" xfId="0" applyNumberFormat="1" applyFont="1"/>
    <xf numFmtId="0" fontId="54" fillId="0" borderId="0" xfId="0" applyFont="1" applyFill="1" applyAlignment="1">
      <alignment horizontal="center" vertical="center"/>
    </xf>
    <xf numFmtId="0" fontId="28" fillId="0" borderId="0" xfId="0" applyFont="1" applyAlignment="1">
      <alignment horizontal="right"/>
    </xf>
    <xf numFmtId="3" fontId="56" fillId="18" borderId="42" xfId="0" applyNumberFormat="1" applyFont="1" applyFill="1" applyBorder="1" applyAlignment="1">
      <alignment vertical="center"/>
    </xf>
    <xf numFmtId="0" fontId="0" fillId="18" borderId="0" xfId="0" applyFill="1"/>
    <xf numFmtId="3" fontId="57" fillId="22" borderId="22" xfId="0" applyNumberFormat="1" applyFont="1" applyFill="1" applyBorder="1"/>
    <xf numFmtId="165" fontId="22" fillId="0" borderId="0" xfId="0" applyNumberFormat="1" applyFont="1"/>
    <xf numFmtId="3" fontId="43" fillId="25" borderId="0" xfId="0" applyNumberFormat="1" applyFont="1" applyFill="1" applyBorder="1" applyAlignment="1">
      <alignment vertical="center"/>
    </xf>
    <xf numFmtId="0" fontId="2" fillId="0" borderId="0" xfId="4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center" vertical="center"/>
    </xf>
    <xf numFmtId="0" fontId="4" fillId="21" borderId="10" xfId="4" applyFont="1" applyFill="1" applyBorder="1" applyAlignment="1">
      <alignment horizontal="left" vertical="center"/>
    </xf>
    <xf numFmtId="0" fontId="4" fillId="21" borderId="0" xfId="0" applyFont="1" applyFill="1" applyBorder="1" applyAlignment="1">
      <alignment vertical="center"/>
    </xf>
    <xf numFmtId="3" fontId="4" fillId="21" borderId="9" xfId="4" applyNumberFormat="1" applyFont="1" applyFill="1" applyBorder="1" applyAlignment="1">
      <alignment horizontal="right" vertical="center"/>
    </xf>
    <xf numFmtId="3" fontId="4" fillId="21" borderId="14" xfId="4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3" fontId="43" fillId="25" borderId="0" xfId="0" applyNumberFormat="1" applyFont="1" applyFill="1" applyBorder="1" applyAlignment="1">
      <alignment vertical="center" wrapText="1"/>
    </xf>
    <xf numFmtId="0" fontId="60" fillId="20" borderId="0" xfId="4" applyFont="1" applyFill="1" applyBorder="1" applyAlignment="1">
      <alignment horizontal="left" vertical="center"/>
    </xf>
    <xf numFmtId="0" fontId="60" fillId="20" borderId="0" xfId="0" applyFont="1" applyFill="1" applyBorder="1" applyAlignment="1">
      <alignment vertical="center"/>
    </xf>
    <xf numFmtId="3" fontId="60" fillId="20" borderId="9" xfId="4" applyNumberFormat="1" applyFont="1" applyFill="1" applyBorder="1" applyAlignment="1">
      <alignment horizontal="right" vertical="center"/>
    </xf>
    <xf numFmtId="3" fontId="60" fillId="20" borderId="14" xfId="4" applyNumberFormat="1" applyFont="1" applyFill="1" applyBorder="1" applyAlignment="1">
      <alignment horizontal="right" vertical="center"/>
    </xf>
    <xf numFmtId="3" fontId="60" fillId="20" borderId="22" xfId="4" applyNumberFormat="1" applyFont="1" applyFill="1" applyBorder="1" applyAlignment="1">
      <alignment horizontal="right" vertical="center"/>
    </xf>
    <xf numFmtId="3" fontId="61" fillId="0" borderId="0" xfId="0" applyNumberFormat="1" applyFont="1" applyAlignment="1">
      <alignment vertical="center"/>
    </xf>
    <xf numFmtId="165" fontId="61" fillId="0" borderId="0" xfId="0" applyNumberFormat="1" applyFont="1" applyAlignment="1">
      <alignment vertical="center"/>
    </xf>
    <xf numFmtId="165" fontId="61" fillId="0" borderId="0" xfId="0" applyNumberFormat="1" applyFont="1" applyFill="1" applyBorder="1" applyAlignment="1">
      <alignment vertical="center"/>
    </xf>
    <xf numFmtId="0" fontId="61" fillId="0" borderId="0" xfId="0" applyFont="1" applyAlignment="1">
      <alignment vertical="center"/>
    </xf>
    <xf numFmtId="0" fontId="60" fillId="19" borderId="0" xfId="4" applyFont="1" applyFill="1" applyBorder="1" applyAlignment="1">
      <alignment horizontal="left" vertical="center"/>
    </xf>
    <xf numFmtId="0" fontId="60" fillId="19" borderId="0" xfId="0" applyFont="1" applyFill="1" applyBorder="1" applyAlignment="1">
      <alignment vertical="center"/>
    </xf>
    <xf numFmtId="3" fontId="60" fillId="19" borderId="9" xfId="4" applyNumberFormat="1" applyFont="1" applyFill="1" applyBorder="1" applyAlignment="1">
      <alignment horizontal="right" vertical="center"/>
    </xf>
    <xf numFmtId="3" fontId="60" fillId="19" borderId="14" xfId="4" applyNumberFormat="1" applyFont="1" applyFill="1" applyBorder="1" applyAlignment="1">
      <alignment horizontal="right" vertical="center"/>
    </xf>
    <xf numFmtId="3" fontId="60" fillId="19" borderId="22" xfId="4" applyNumberFormat="1" applyFont="1" applyFill="1" applyBorder="1" applyAlignment="1">
      <alignment horizontal="right" vertical="center"/>
    </xf>
    <xf numFmtId="0" fontId="60" fillId="16" borderId="0" xfId="4" applyFont="1" applyFill="1" applyBorder="1" applyAlignment="1">
      <alignment horizontal="left" vertical="center"/>
    </xf>
    <xf numFmtId="0" fontId="60" fillId="16" borderId="0" xfId="0" applyFont="1" applyFill="1" applyBorder="1" applyAlignment="1">
      <alignment vertical="center"/>
    </xf>
    <xf numFmtId="3" fontId="60" fillId="16" borderId="9" xfId="4" applyNumberFormat="1" applyFont="1" applyFill="1" applyBorder="1" applyAlignment="1">
      <alignment horizontal="right" vertical="center"/>
    </xf>
    <xf numFmtId="3" fontId="60" fillId="16" borderId="14" xfId="0" applyNumberFormat="1" applyFont="1" applyFill="1" applyBorder="1" applyAlignment="1">
      <alignment vertical="center"/>
    </xf>
    <xf numFmtId="3" fontId="60" fillId="16" borderId="22" xfId="0" applyNumberFormat="1" applyFont="1" applyFill="1" applyBorder="1" applyAlignment="1">
      <alignment vertical="center"/>
    </xf>
    <xf numFmtId="3" fontId="61" fillId="24" borderId="0" xfId="0" applyNumberFormat="1" applyFont="1" applyFill="1" applyAlignment="1">
      <alignment vertical="center"/>
    </xf>
    <xf numFmtId="165" fontId="61" fillId="24" borderId="0" xfId="0" applyNumberFormat="1" applyFont="1" applyFill="1" applyAlignment="1">
      <alignment vertical="center"/>
    </xf>
    <xf numFmtId="165" fontId="61" fillId="24" borderId="0" xfId="0" applyNumberFormat="1" applyFont="1" applyFill="1" applyBorder="1" applyAlignment="1">
      <alignment vertical="center"/>
    </xf>
    <xf numFmtId="3" fontId="60" fillId="16" borderId="14" xfId="4" applyNumberFormat="1" applyFont="1" applyFill="1" applyBorder="1" applyAlignment="1">
      <alignment horizontal="right" vertical="center"/>
    </xf>
    <xf numFmtId="3" fontId="60" fillId="16" borderId="22" xfId="4" applyNumberFormat="1" applyFont="1" applyFill="1" applyBorder="1" applyAlignment="1">
      <alignment horizontal="right" vertical="center"/>
    </xf>
    <xf numFmtId="0" fontId="25" fillId="15" borderId="0" xfId="4" applyFont="1" applyFill="1" applyBorder="1">
      <alignment horizontal="left"/>
    </xf>
    <xf numFmtId="0" fontId="59" fillId="15" borderId="0" xfId="4" applyFont="1" applyFill="1" applyBorder="1">
      <alignment horizontal="left"/>
    </xf>
    <xf numFmtId="0" fontId="25" fillId="15" borderId="0" xfId="0" applyFont="1" applyFill="1" applyBorder="1"/>
    <xf numFmtId="0" fontId="62" fillId="15" borderId="0" xfId="0" applyFont="1" applyFill="1"/>
    <xf numFmtId="3" fontId="25" fillId="15" borderId="9" xfId="4" applyNumberFormat="1" applyFont="1" applyFill="1" applyBorder="1" applyAlignment="1">
      <alignment horizontal="right"/>
    </xf>
    <xf numFmtId="3" fontId="25" fillId="15" borderId="14" xfId="4" applyNumberFormat="1" applyFont="1" applyFill="1" applyBorder="1" applyAlignment="1">
      <alignment horizontal="right"/>
    </xf>
    <xf numFmtId="3" fontId="25" fillId="15" borderId="22" xfId="4" applyNumberFormat="1" applyFont="1" applyFill="1" applyBorder="1" applyAlignment="1">
      <alignment horizontal="right"/>
    </xf>
    <xf numFmtId="3" fontId="62" fillId="0" borderId="0" xfId="0" applyNumberFormat="1" applyFont="1"/>
    <xf numFmtId="3" fontId="62" fillId="0" borderId="0" xfId="0" applyNumberFormat="1" applyFont="1" applyFill="1" applyBorder="1"/>
    <xf numFmtId="165" fontId="62" fillId="0" borderId="0" xfId="0" applyNumberFormat="1" applyFont="1" applyFill="1" applyBorder="1"/>
    <xf numFmtId="0" fontId="62" fillId="0" borderId="0" xfId="0" applyFont="1"/>
    <xf numFmtId="0" fontId="63" fillId="30" borderId="0" xfId="0" applyFont="1" applyFill="1" applyAlignment="1">
      <alignment horizontal="left" vertical="center"/>
    </xf>
    <xf numFmtId="0" fontId="64" fillId="30" borderId="0" xfId="0" applyFont="1" applyFill="1"/>
    <xf numFmtId="0" fontId="63" fillId="30" borderId="0" xfId="0" applyFont="1" applyFill="1" applyAlignment="1">
      <alignment vertical="center"/>
    </xf>
    <xf numFmtId="10" fontId="63" fillId="30" borderId="0" xfId="6" applyNumberFormat="1" applyFont="1" applyFill="1" applyAlignment="1">
      <alignment vertical="center"/>
    </xf>
    <xf numFmtId="3" fontId="65" fillId="0" borderId="0" xfId="0" applyNumberFormat="1" applyFont="1" applyAlignment="1">
      <alignment horizontal="right"/>
    </xf>
    <xf numFmtId="3" fontId="65" fillId="0" borderId="0" xfId="0" applyNumberFormat="1" applyFont="1"/>
    <xf numFmtId="3" fontId="66" fillId="32" borderId="0" xfId="0" applyNumberFormat="1" applyFont="1" applyFill="1" applyAlignment="1">
      <alignment horizontal="right"/>
    </xf>
    <xf numFmtId="3" fontId="66" fillId="32" borderId="0" xfId="0" applyNumberFormat="1" applyFont="1" applyFill="1"/>
    <xf numFmtId="0" fontId="0" fillId="22" borderId="0" xfId="0" applyFill="1"/>
    <xf numFmtId="3" fontId="0" fillId="22" borderId="0" xfId="0" applyNumberFormat="1" applyFill="1"/>
    <xf numFmtId="3" fontId="41" fillId="26" borderId="0" xfId="0" applyNumberFormat="1" applyFont="1" applyFill="1" applyBorder="1" applyAlignment="1">
      <alignment vertical="center"/>
    </xf>
    <xf numFmtId="3" fontId="58" fillId="32" borderId="43" xfId="0" applyNumberFormat="1" applyFont="1" applyFill="1" applyBorder="1"/>
    <xf numFmtId="3" fontId="65" fillId="0" borderId="0" xfId="0" applyNumberFormat="1" applyFont="1" applyFill="1" applyAlignment="1">
      <alignment horizontal="right"/>
    </xf>
    <xf numFmtId="3" fontId="65" fillId="0" borderId="0" xfId="0" applyNumberFormat="1" applyFont="1" applyFill="1"/>
    <xf numFmtId="3" fontId="27" fillId="0" borderId="30" xfId="0" applyNumberFormat="1" applyFont="1" applyBorder="1" applyAlignment="1">
      <alignment horizontal="right" vertical="center" wrapText="1"/>
    </xf>
    <xf numFmtId="3" fontId="27" fillId="0" borderId="31" xfId="0" applyNumberFormat="1" applyFont="1" applyBorder="1" applyAlignment="1">
      <alignment horizontal="right" vertical="center" wrapText="1"/>
    </xf>
    <xf numFmtId="3" fontId="50" fillId="19" borderId="0" xfId="4" applyNumberFormat="1" applyFont="1" applyFill="1" applyBorder="1" applyAlignment="1">
      <alignment horizontal="left" vertical="center"/>
    </xf>
    <xf numFmtId="3" fontId="50" fillId="19" borderId="0" xfId="4" applyNumberFormat="1" applyFont="1" applyFill="1" applyBorder="1" applyAlignment="1">
      <alignment horizontal="right" vertical="center"/>
    </xf>
    <xf numFmtId="3" fontId="50" fillId="19" borderId="0" xfId="0" applyNumberFormat="1" applyFont="1" applyFill="1" applyBorder="1" applyAlignment="1">
      <alignment vertical="center"/>
    </xf>
    <xf numFmtId="3" fontId="51" fillId="19" borderId="0" xfId="0" applyNumberFormat="1" applyFont="1" applyFill="1" applyBorder="1" applyAlignment="1">
      <alignment vertical="center"/>
    </xf>
    <xf numFmtId="0" fontId="69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/>
    <xf numFmtId="3" fontId="0" fillId="0" borderId="0" xfId="0" applyNumberFormat="1" applyFill="1" applyBorder="1"/>
    <xf numFmtId="3" fontId="0" fillId="22" borderId="0" xfId="0" applyNumberFormat="1" applyFill="1" applyAlignment="1">
      <alignment horizontal="right"/>
    </xf>
    <xf numFmtId="0" fontId="0" fillId="22" borderId="0" xfId="0" applyFill="1" applyAlignment="1">
      <alignment horizontal="right"/>
    </xf>
    <xf numFmtId="0" fontId="32" fillId="22" borderId="0" xfId="0" applyFont="1" applyFill="1" applyAlignment="1">
      <alignment horizontal="center" vertical="center"/>
    </xf>
    <xf numFmtId="4" fontId="32" fillId="22" borderId="0" xfId="0" applyNumberFormat="1" applyFont="1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23" borderId="0" xfId="0" applyFill="1"/>
    <xf numFmtId="3" fontId="0" fillId="23" borderId="0" xfId="0" applyNumberFormat="1" applyFill="1"/>
    <xf numFmtId="0" fontId="4" fillId="0" borderId="0" xfId="4" applyFont="1" applyFill="1" applyBorder="1" applyAlignment="1">
      <alignment horizontal="left"/>
    </xf>
    <xf numFmtId="0" fontId="4" fillId="0" borderId="0" xfId="4" applyFont="1" applyFill="1" applyBorder="1">
      <alignment horizontal="left"/>
    </xf>
    <xf numFmtId="3" fontId="14" fillId="0" borderId="0" xfId="4" applyNumberFormat="1" applyFont="1" applyFill="1" applyBorder="1" applyAlignment="1">
      <alignment horizontal="right"/>
    </xf>
    <xf numFmtId="0" fontId="71" fillId="0" borderId="0" xfId="0" applyFont="1" applyFill="1" applyBorder="1"/>
    <xf numFmtId="3" fontId="72" fillId="0" borderId="0" xfId="0" applyNumberFormat="1" applyFont="1" applyFill="1" applyBorder="1"/>
    <xf numFmtId="3" fontId="6" fillId="0" borderId="0" xfId="4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0" fontId="14" fillId="0" borderId="0" xfId="0" applyFont="1" applyFill="1" applyBorder="1"/>
    <xf numFmtId="3" fontId="4" fillId="0" borderId="0" xfId="0" applyNumberFormat="1" applyFont="1" applyFill="1" applyBorder="1"/>
    <xf numFmtId="3" fontId="71" fillId="0" borderId="0" xfId="0" applyNumberFormat="1" applyFont="1" applyFill="1" applyBorder="1"/>
    <xf numFmtId="0" fontId="46" fillId="33" borderId="0" xfId="0" applyFont="1" applyFill="1" applyBorder="1"/>
    <xf numFmtId="3" fontId="46" fillId="33" borderId="0" xfId="0" applyNumberFormat="1" applyFont="1" applyFill="1" applyBorder="1"/>
    <xf numFmtId="0" fontId="71" fillId="0" borderId="0" xfId="0" applyFont="1" applyFill="1" applyBorder="1" applyAlignment="1">
      <alignment horizontal="center"/>
    </xf>
    <xf numFmtId="0" fontId="6" fillId="34" borderId="0" xfId="4" applyFont="1" applyFill="1" applyBorder="1">
      <alignment horizontal="left"/>
    </xf>
    <xf numFmtId="0" fontId="4" fillId="34" borderId="0" xfId="4" applyFont="1" applyFill="1" applyBorder="1">
      <alignment horizontal="left"/>
    </xf>
    <xf numFmtId="0" fontId="71" fillId="34" borderId="0" xfId="0" applyFont="1" applyFill="1" applyBorder="1"/>
    <xf numFmtId="3" fontId="4" fillId="34" borderId="0" xfId="4" applyNumberFormat="1" applyFont="1" applyFill="1" applyBorder="1" applyAlignment="1">
      <alignment horizontal="right"/>
    </xf>
    <xf numFmtId="3" fontId="14" fillId="34" borderId="0" xfId="0" applyNumberFormat="1" applyFont="1" applyFill="1" applyBorder="1"/>
    <xf numFmtId="0" fontId="71" fillId="0" borderId="44" xfId="0" applyFont="1" applyFill="1" applyBorder="1" applyAlignment="1">
      <alignment horizontal="center"/>
    </xf>
    <xf numFmtId="0" fontId="71" fillId="0" borderId="45" xfId="0" applyFont="1" applyFill="1" applyBorder="1" applyAlignment="1">
      <alignment horizontal="center"/>
    </xf>
    <xf numFmtId="3" fontId="4" fillId="16" borderId="0" xfId="4" applyNumberFormat="1" applyFont="1" applyFill="1" applyBorder="1" applyAlignment="1">
      <alignment horizontal="right"/>
    </xf>
    <xf numFmtId="3" fontId="4" fillId="35" borderId="0" xfId="4" applyNumberFormat="1" applyFont="1" applyFill="1" applyBorder="1" applyAlignment="1">
      <alignment horizontal="right"/>
    </xf>
    <xf numFmtId="0" fontId="54" fillId="31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" fontId="23" fillId="0" borderId="25" xfId="0" applyNumberFormat="1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4" fillId="16" borderId="14" xfId="4" applyFont="1" applyFill="1" applyBorder="1">
      <alignment horizontal="left"/>
    </xf>
    <xf numFmtId="0" fontId="4" fillId="16" borderId="15" xfId="4" applyFont="1" applyFill="1" applyBorder="1">
      <alignment horizontal="left"/>
    </xf>
    <xf numFmtId="0" fontId="4" fillId="19" borderId="14" xfId="4" applyFont="1" applyFill="1" applyBorder="1">
      <alignment horizontal="left"/>
    </xf>
    <xf numFmtId="0" fontId="4" fillId="19" borderId="15" xfId="4" applyFont="1" applyFill="1" applyBorder="1">
      <alignment horizontal="left"/>
    </xf>
    <xf numFmtId="0" fontId="4" fillId="0" borderId="14" xfId="4" applyFont="1" applyFill="1" applyBorder="1">
      <alignment horizontal="left"/>
    </xf>
    <xf numFmtId="0" fontId="4" fillId="0" borderId="15" xfId="4" applyFont="1" applyFill="1" applyBorder="1">
      <alignment horizontal="left"/>
    </xf>
    <xf numFmtId="0" fontId="4" fillId="18" borderId="14" xfId="4" applyFont="1" applyFill="1" applyBorder="1">
      <alignment horizontal="left"/>
    </xf>
    <xf numFmtId="0" fontId="4" fillId="18" borderId="15" xfId="4" applyFont="1" applyFill="1" applyBorder="1">
      <alignment horizontal="left"/>
    </xf>
    <xf numFmtId="0" fontId="4" fillId="7" borderId="14" xfId="4" applyFont="1" applyFill="1" applyBorder="1">
      <alignment horizontal="left"/>
    </xf>
    <xf numFmtId="0" fontId="4" fillId="7" borderId="15" xfId="4" applyFont="1" applyFill="1" applyBorder="1">
      <alignment horizontal="left"/>
    </xf>
    <xf numFmtId="0" fontId="4" fillId="9" borderId="14" xfId="4" applyFont="1" applyFill="1" applyBorder="1">
      <alignment horizontal="left"/>
    </xf>
    <xf numFmtId="0" fontId="4" fillId="9" borderId="15" xfId="4" applyFont="1" applyFill="1" applyBorder="1">
      <alignment horizontal="left"/>
    </xf>
    <xf numFmtId="0" fontId="60" fillId="20" borderId="14" xfId="4" applyFont="1" applyFill="1" applyBorder="1" applyAlignment="1">
      <alignment horizontal="left" vertical="center"/>
    </xf>
    <xf numFmtId="0" fontId="60" fillId="20" borderId="15" xfId="4" applyFont="1" applyFill="1" applyBorder="1" applyAlignment="1">
      <alignment horizontal="left" vertical="center"/>
    </xf>
    <xf numFmtId="0" fontId="60" fillId="19" borderId="14" xfId="4" applyFont="1" applyFill="1" applyBorder="1" applyAlignment="1">
      <alignment horizontal="left" vertical="center"/>
    </xf>
    <xf numFmtId="0" fontId="60" fillId="19" borderId="15" xfId="4" applyFont="1" applyFill="1" applyBorder="1" applyAlignment="1">
      <alignment horizontal="left" vertical="center"/>
    </xf>
    <xf numFmtId="0" fontId="60" fillId="16" borderId="14" xfId="4" applyFont="1" applyFill="1" applyBorder="1" applyAlignment="1">
      <alignment horizontal="left" vertical="center"/>
    </xf>
    <xf numFmtId="0" fontId="60" fillId="16" borderId="15" xfId="4" applyFont="1" applyFill="1" applyBorder="1" applyAlignment="1">
      <alignment horizontal="left" vertical="center"/>
    </xf>
    <xf numFmtId="0" fontId="4" fillId="10" borderId="14" xfId="4" applyFont="1" applyFill="1" applyBorder="1">
      <alignment horizontal="left"/>
    </xf>
    <xf numFmtId="0" fontId="4" fillId="10" borderId="15" xfId="4" applyFont="1" applyFill="1" applyBorder="1">
      <alignment horizontal="left"/>
    </xf>
    <xf numFmtId="0" fontId="4" fillId="14" borderId="14" xfId="4" applyFont="1" applyFill="1" applyBorder="1">
      <alignment horizontal="left"/>
    </xf>
    <xf numFmtId="0" fontId="4" fillId="14" borderId="15" xfId="4" applyFont="1" applyFill="1" applyBorder="1">
      <alignment horizontal="left"/>
    </xf>
    <xf numFmtId="0" fontId="4" fillId="11" borderId="14" xfId="4" applyFont="1" applyFill="1" applyBorder="1">
      <alignment horizontal="left"/>
    </xf>
    <xf numFmtId="0" fontId="4" fillId="11" borderId="15" xfId="4" applyFont="1" applyFill="1" applyBorder="1">
      <alignment horizontal="left"/>
    </xf>
    <xf numFmtId="0" fontId="4" fillId="7" borderId="14" xfId="4" applyFont="1" applyFill="1" applyBorder="1" applyAlignment="1">
      <alignment horizontal="left"/>
    </xf>
    <xf numFmtId="0" fontId="4" fillId="7" borderId="15" xfId="4" applyFont="1" applyFill="1" applyBorder="1" applyAlignment="1">
      <alignment horizontal="left"/>
    </xf>
    <xf numFmtId="0" fontId="4" fillId="10" borderId="14" xfId="4" applyFont="1" applyFill="1" applyBorder="1" applyAlignment="1">
      <alignment horizontal="left"/>
    </xf>
    <xf numFmtId="0" fontId="4" fillId="10" borderId="15" xfId="4" applyFont="1" applyFill="1" applyBorder="1" applyAlignment="1">
      <alignment horizontal="left"/>
    </xf>
    <xf numFmtId="0" fontId="4" fillId="11" borderId="14" xfId="4" applyFont="1" applyFill="1" applyBorder="1" applyAlignment="1">
      <alignment horizontal="left"/>
    </xf>
    <xf numFmtId="0" fontId="4" fillId="11" borderId="15" xfId="4" applyFont="1" applyFill="1" applyBorder="1" applyAlignment="1">
      <alignment horizontal="left"/>
    </xf>
    <xf numFmtId="0" fontId="4" fillId="18" borderId="14" xfId="4" applyFont="1" applyFill="1" applyBorder="1" applyAlignment="1">
      <alignment horizontal="left"/>
    </xf>
    <xf numFmtId="0" fontId="4" fillId="18" borderId="15" xfId="4" applyFont="1" applyFill="1" applyBorder="1" applyAlignment="1">
      <alignment horizontal="left"/>
    </xf>
    <xf numFmtId="0" fontId="4" fillId="0" borderId="14" xfId="4" applyFont="1" applyFill="1" applyBorder="1" applyAlignment="1">
      <alignment horizontal="left"/>
    </xf>
    <xf numFmtId="0" fontId="4" fillId="0" borderId="15" xfId="4" applyFont="1" applyFill="1" applyBorder="1" applyAlignment="1">
      <alignment horizontal="left"/>
    </xf>
    <xf numFmtId="0" fontId="4" fillId="14" borderId="14" xfId="4" applyFont="1" applyFill="1" applyBorder="1" applyAlignment="1">
      <alignment horizontal="left"/>
    </xf>
    <xf numFmtId="0" fontId="4" fillId="14" borderId="15" xfId="4" applyFont="1" applyFill="1" applyBorder="1" applyAlignment="1">
      <alignment horizontal="left"/>
    </xf>
    <xf numFmtId="0" fontId="4" fillId="9" borderId="14" xfId="4" applyFont="1" applyFill="1" applyBorder="1" applyAlignment="1">
      <alignment horizontal="left"/>
    </xf>
    <xf numFmtId="0" fontId="4" fillId="9" borderId="15" xfId="4" applyFont="1" applyFill="1" applyBorder="1" applyAlignment="1">
      <alignment horizontal="left"/>
    </xf>
    <xf numFmtId="0" fontId="35" fillId="22" borderId="14" xfId="4" applyFont="1" applyFill="1" applyBorder="1" applyAlignment="1">
      <alignment horizontal="left"/>
    </xf>
    <xf numFmtId="0" fontId="35" fillId="22" borderId="15" xfId="4" applyFont="1" applyFill="1" applyBorder="1" applyAlignment="1">
      <alignment horizontal="left"/>
    </xf>
    <xf numFmtId="0" fontId="4" fillId="22" borderId="14" xfId="4" applyFont="1" applyFill="1" applyBorder="1" applyAlignment="1">
      <alignment horizontal="left"/>
    </xf>
    <xf numFmtId="0" fontId="4" fillId="22" borderId="15" xfId="4" applyFont="1" applyFill="1" applyBorder="1" applyAlignment="1">
      <alignment horizontal="left"/>
    </xf>
    <xf numFmtId="3" fontId="4" fillId="22" borderId="25" xfId="4" applyNumberFormat="1" applyFont="1" applyFill="1" applyBorder="1" applyAlignment="1">
      <alignment horizontal="left" vertical="center" wrapText="1"/>
    </xf>
    <xf numFmtId="0" fontId="0" fillId="22" borderId="25" xfId="0" applyFill="1" applyBorder="1" applyAlignment="1">
      <alignment horizontal="left" vertical="center" wrapText="1"/>
    </xf>
    <xf numFmtId="0" fontId="46" fillId="0" borderId="35" xfId="0" applyFont="1" applyFill="1" applyBorder="1" applyAlignment="1">
      <alignment horizontal="left" vertical="center" wrapText="1"/>
    </xf>
    <xf numFmtId="0" fontId="45" fillId="0" borderId="35" xfId="0" applyFont="1" applyFill="1" applyBorder="1" applyAlignment="1">
      <alignment horizontal="left" vertical="center"/>
    </xf>
    <xf numFmtId="3" fontId="23" fillId="0" borderId="25" xfId="0" applyNumberFormat="1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5" fillId="6" borderId="3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/>
    <xf numFmtId="0" fontId="71" fillId="0" borderId="44" xfId="0" applyFont="1" applyFill="1" applyBorder="1" applyAlignment="1">
      <alignment horizontal="center"/>
    </xf>
    <xf numFmtId="0" fontId="71" fillId="0" borderId="45" xfId="0" applyFont="1" applyFill="1" applyBorder="1" applyAlignment="1">
      <alignment horizontal="center"/>
    </xf>
    <xf numFmtId="0" fontId="4" fillId="20" borderId="14" xfId="4" applyFont="1" applyFill="1" applyBorder="1">
      <alignment horizontal="left"/>
    </xf>
    <xf numFmtId="0" fontId="4" fillId="20" borderId="15" xfId="4" applyFont="1" applyFill="1" applyBorder="1">
      <alignment horizontal="left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/>
    <xf numFmtId="4" fontId="6" fillId="4" borderId="0" xfId="2" applyFont="1" applyFill="1" applyBorder="1" applyAlignment="1">
      <alignment horizontal="center" vertical="center" shrinkToFit="1"/>
    </xf>
    <xf numFmtId="0" fontId="2" fillId="12" borderId="0" xfId="4" applyFont="1" applyFill="1" applyBorder="1" applyAlignment="1">
      <alignment horizontal="center" vertical="center" wrapText="1" shrinkToFit="1"/>
    </xf>
    <xf numFmtId="0" fontId="0" fillId="15" borderId="0" xfId="0" applyFill="1"/>
    <xf numFmtId="3" fontId="4" fillId="22" borderId="0" xfId="4" applyNumberFormat="1" applyFont="1" applyFill="1" applyBorder="1" applyAlignment="1">
      <alignment horizontal="right"/>
    </xf>
  </cellXfs>
  <cellStyles count="7">
    <cellStyle name="___row1" xfId="4" xr:uid="{00000000-0005-0000-0000-000000000000}"/>
    <cellStyle name="__page" xfId="1" xr:uid="{00000000-0005-0000-0000-000001000000}"/>
    <cellStyle name="_data" xfId="2" xr:uid="{00000000-0005-0000-0000-000002000000}"/>
    <cellStyle name="_page" xfId="3" xr:uid="{00000000-0005-0000-0000-000003000000}"/>
    <cellStyle name="Normální" xfId="0" builtinId="0"/>
    <cellStyle name="Procenta" xfId="6" builtinId="5"/>
    <cellStyle name="Zvýraznění 2" xfId="5" builtinId="33"/>
  </cellStyles>
  <dxfs count="404"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color rgb="FF00DA63"/>
      </font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C506"/>
      <color rgb="FFF8F200"/>
      <color rgb="FF01FF74"/>
      <color rgb="FF5DFFA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8</xdr:col>
      <xdr:colOff>533400</xdr:colOff>
      <xdr:row>6</xdr:row>
      <xdr:rowOff>173934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143000"/>
          <a:ext cx="15811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74544</xdr:colOff>
      <xdr:row>6</xdr:row>
      <xdr:rowOff>41413</xdr:rowOff>
    </xdr:from>
    <xdr:to>
      <xdr:col>8</xdr:col>
      <xdr:colOff>607944</xdr:colOff>
      <xdr:row>7</xdr:row>
      <xdr:rowOff>24848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2283" y="1184413"/>
          <a:ext cx="158529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533400</xdr:colOff>
      <xdr:row>7</xdr:row>
      <xdr:rowOff>173935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314450"/>
          <a:ext cx="15811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419100</xdr:colOff>
      <xdr:row>7</xdr:row>
      <xdr:rowOff>173935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9</xdr:col>
      <xdr:colOff>419101</xdr:colOff>
      <xdr:row>5</xdr:row>
      <xdr:rowOff>172278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962025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419101</xdr:colOff>
      <xdr:row>7</xdr:row>
      <xdr:rowOff>173935</xdr:rowOff>
    </xdr:to>
    <xdr:pic>
      <xdr:nvPicPr>
        <xdr:cNvPr id="1039" name="Pictur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419099</xdr:colOff>
      <xdr:row>5</xdr:row>
      <xdr:rowOff>173935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9715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10</xdr:col>
      <xdr:colOff>419099</xdr:colOff>
      <xdr:row>7</xdr:row>
      <xdr:rowOff>173935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419101</xdr:colOff>
      <xdr:row>7</xdr:row>
      <xdr:rowOff>173935</xdr:rowOff>
    </xdr:to>
    <xdr:pic>
      <xdr:nvPicPr>
        <xdr:cNvPr id="1045" name="Pictur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7</xdr:col>
      <xdr:colOff>495299</xdr:colOff>
      <xdr:row>9</xdr:row>
      <xdr:rowOff>173934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A95B535-839F-495D-A1B0-504AEC5B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714500"/>
          <a:ext cx="1581149" cy="17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495299</xdr:colOff>
      <xdr:row>8</xdr:row>
      <xdr:rowOff>173935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FE9F8F0A-BB8B-4D2A-AE2D-B71FE1FA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524000"/>
          <a:ext cx="1581149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495299</xdr:colOff>
      <xdr:row>10</xdr:row>
      <xdr:rowOff>173935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DCC17795-4C1A-40C8-B1E6-7CB0FD43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905000"/>
          <a:ext cx="1581149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676275</xdr:colOff>
      <xdr:row>10</xdr:row>
      <xdr:rowOff>173935</xdr:rowOff>
    </xdr:to>
    <xdr:pic>
      <xdr:nvPicPr>
        <xdr:cNvPr id="5" name="Picture 12">
          <a:extLst>
            <a:ext uri="{FF2B5EF4-FFF2-40B4-BE49-F238E27FC236}">
              <a16:creationId xmlns:a16="http://schemas.microsoft.com/office/drawing/2014/main" id="{A397FEB4-B08C-4ACF-851F-A977EDDC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47625</xdr:rowOff>
    </xdr:from>
    <xdr:to>
      <xdr:col>8</xdr:col>
      <xdr:colOff>676276</xdr:colOff>
      <xdr:row>8</xdr:row>
      <xdr:rowOff>29403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174A6D6C-B6EE-4566-AC49-74DFFDB8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381125"/>
          <a:ext cx="1466851" cy="172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676276</xdr:colOff>
      <xdr:row>10</xdr:row>
      <xdr:rowOff>173935</xdr:rowOff>
    </xdr:to>
    <xdr:pic>
      <xdr:nvPicPr>
        <xdr:cNvPr id="7" name="Picture 15">
          <a:extLst>
            <a:ext uri="{FF2B5EF4-FFF2-40B4-BE49-F238E27FC236}">
              <a16:creationId xmlns:a16="http://schemas.microsoft.com/office/drawing/2014/main" id="{9BBD1820-8884-4A09-A49F-99391E3D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146685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409575</xdr:colOff>
      <xdr:row>8</xdr:row>
      <xdr:rowOff>173935</xdr:rowOff>
    </xdr:to>
    <xdr:pic>
      <xdr:nvPicPr>
        <xdr:cNvPr id="8" name="Picture 17">
          <a:extLst>
            <a:ext uri="{FF2B5EF4-FFF2-40B4-BE49-F238E27FC236}">
              <a16:creationId xmlns:a16="http://schemas.microsoft.com/office/drawing/2014/main" id="{AED153C8-06F9-4BFC-B8E0-44BACB40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524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9</xdr:col>
      <xdr:colOff>409575</xdr:colOff>
      <xdr:row>10</xdr:row>
      <xdr:rowOff>173935</xdr:rowOff>
    </xdr:to>
    <xdr:pic>
      <xdr:nvPicPr>
        <xdr:cNvPr id="9" name="Picture 18">
          <a:extLst>
            <a:ext uri="{FF2B5EF4-FFF2-40B4-BE49-F238E27FC236}">
              <a16:creationId xmlns:a16="http://schemas.microsoft.com/office/drawing/2014/main" id="{1B2B8692-25B6-4485-BFF2-273F374E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905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10</xdr:col>
      <xdr:colOff>600076</xdr:colOff>
      <xdr:row>10</xdr:row>
      <xdr:rowOff>173935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5C4B14B4-E14C-4D4E-877D-53400786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905000"/>
          <a:ext cx="146685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5749/Desktop/Bgt2020OLAPinpu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_61BgtAllocAccUtvFinQ"/>
    </sheetNames>
    <sheetDataSet>
      <sheetData sheetId="0">
        <row r="1">
          <cell r="C1" t="str">
            <v>Acc</v>
          </cell>
          <cell r="Q1" t="str">
            <v>FY</v>
          </cell>
        </row>
        <row r="2">
          <cell r="C2" t="str">
            <v>50113001</v>
          </cell>
          <cell r="Q2">
            <v>-550065.51252364775</v>
          </cell>
        </row>
        <row r="3">
          <cell r="C3" t="str">
            <v>50113001</v>
          </cell>
          <cell r="Q3">
            <v>-581405.26923415414</v>
          </cell>
        </row>
        <row r="4">
          <cell r="C4" t="str">
            <v>50113001</v>
          </cell>
          <cell r="Q4">
            <v>-103531.52883315372</v>
          </cell>
        </row>
        <row r="5">
          <cell r="C5" t="str">
            <v>50113001</v>
          </cell>
          <cell r="Q5">
            <v>-1823204.0298091616</v>
          </cell>
        </row>
        <row r="6">
          <cell r="C6" t="str">
            <v>50113001</v>
          </cell>
          <cell r="Q6">
            <v>-717507.16017473873</v>
          </cell>
        </row>
        <row r="7">
          <cell r="C7" t="str">
            <v>50113001</v>
          </cell>
          <cell r="Q7">
            <v>-774286.49942514347</v>
          </cell>
        </row>
        <row r="8">
          <cell r="C8" t="str">
            <v>50113002</v>
          </cell>
          <cell r="Q8">
            <v>-160154.78630842394</v>
          </cell>
        </row>
        <row r="9">
          <cell r="C9" t="str">
            <v>50113002</v>
          </cell>
          <cell r="Q9">
            <v>-39845.213691576035</v>
          </cell>
        </row>
        <row r="10">
          <cell r="C10" t="str">
            <v>50113006</v>
          </cell>
          <cell r="Q10">
            <v>-80006.352237870917</v>
          </cell>
        </row>
        <row r="11">
          <cell r="C11" t="str">
            <v>50113006</v>
          </cell>
          <cell r="Q11">
            <v>-8001.5376016784667</v>
          </cell>
        </row>
        <row r="12">
          <cell r="C12" t="str">
            <v>50113006</v>
          </cell>
          <cell r="Q12">
            <v>-11992.11016045054</v>
          </cell>
        </row>
        <row r="13">
          <cell r="C13" t="str">
            <v>50113008</v>
          </cell>
          <cell r="Q13">
            <v>-13051.6434296916</v>
          </cell>
        </row>
        <row r="14">
          <cell r="C14" t="str">
            <v>50113008</v>
          </cell>
          <cell r="Q14">
            <v>-106948.35657030837</v>
          </cell>
        </row>
        <row r="15">
          <cell r="C15" t="str">
            <v>50113009</v>
          </cell>
          <cell r="Q15">
            <v>-1587481.2269958802</v>
          </cell>
        </row>
        <row r="16">
          <cell r="C16" t="str">
            <v>50113009</v>
          </cell>
          <cell r="Q16">
            <v>-12518.77300411784</v>
          </cell>
        </row>
        <row r="17">
          <cell r="C17" t="str">
            <v>50113012</v>
          </cell>
          <cell r="Q17">
            <v>-80000</v>
          </cell>
        </row>
        <row r="18">
          <cell r="C18" t="str">
            <v>50113013</v>
          </cell>
          <cell r="Q18">
            <v>-299999.45388420363</v>
          </cell>
        </row>
        <row r="19">
          <cell r="C19" t="str">
            <v>50113013</v>
          </cell>
          <cell r="Q19">
            <v>-137160.10867604142</v>
          </cell>
        </row>
        <row r="20">
          <cell r="C20" t="str">
            <v>50113013</v>
          </cell>
          <cell r="Q20">
            <v>-2929.7859922500602</v>
          </cell>
        </row>
        <row r="21">
          <cell r="C21" t="str">
            <v>50113013</v>
          </cell>
          <cell r="Q21">
            <v>-156649.80905737571</v>
          </cell>
        </row>
        <row r="22">
          <cell r="C22" t="str">
            <v>50113013</v>
          </cell>
          <cell r="Q22">
            <v>-3260.8423901293918</v>
          </cell>
        </row>
        <row r="23">
          <cell r="C23" t="str">
            <v>50113014</v>
          </cell>
          <cell r="Q23">
            <v>-40208.029433660529</v>
          </cell>
        </row>
        <row r="24">
          <cell r="C24" t="str">
            <v>50113014</v>
          </cell>
          <cell r="Q24">
            <v>-159791.97056633953</v>
          </cell>
        </row>
        <row r="25">
          <cell r="C25" t="str">
            <v>50113016</v>
          </cell>
          <cell r="Q25">
            <v>-84800000</v>
          </cell>
        </row>
        <row r="26">
          <cell r="C26" t="str">
            <v>50113017</v>
          </cell>
          <cell r="Q26">
            <v>-6500000</v>
          </cell>
        </row>
        <row r="27">
          <cell r="C27" t="str">
            <v>50113190</v>
          </cell>
          <cell r="Q27">
            <v>-24704.709959728614</v>
          </cell>
        </row>
        <row r="28">
          <cell r="C28" t="str">
            <v>50113190</v>
          </cell>
          <cell r="Q28">
            <v>-104660.23105037071</v>
          </cell>
        </row>
        <row r="29">
          <cell r="C29" t="str">
            <v>50113190</v>
          </cell>
          <cell r="Q29">
            <v>-13517.841853103062</v>
          </cell>
        </row>
        <row r="30">
          <cell r="C30" t="str">
            <v>50113190</v>
          </cell>
          <cell r="Q30">
            <v>-7117.2171367976498</v>
          </cell>
        </row>
        <row r="31">
          <cell r="C31" t="str">
            <v>50115001</v>
          </cell>
          <cell r="Q31">
            <v>-25126000</v>
          </cell>
        </row>
        <row r="32">
          <cell r="C32" t="str">
            <v>50115002</v>
          </cell>
          <cell r="Q32">
            <v>-137500000.00000018</v>
          </cell>
        </row>
        <row r="33">
          <cell r="C33" t="str">
            <v>50115009</v>
          </cell>
          <cell r="Q33">
            <v>-38667000.000000007</v>
          </cell>
        </row>
        <row r="34">
          <cell r="C34" t="str">
            <v>50115011</v>
          </cell>
          <cell r="Q34">
            <v>-3982000</v>
          </cell>
        </row>
        <row r="35">
          <cell r="C35" t="str">
            <v>50115012</v>
          </cell>
          <cell r="Q35">
            <v>-2555000.0000000019</v>
          </cell>
        </row>
        <row r="36">
          <cell r="C36" t="str">
            <v>50115013</v>
          </cell>
          <cell r="Q36">
            <v>-2199999.9999999972</v>
          </cell>
        </row>
        <row r="37">
          <cell r="C37" t="str">
            <v>50115015</v>
          </cell>
          <cell r="Q37">
            <v>-15000000</v>
          </cell>
        </row>
        <row r="38">
          <cell r="C38" t="str">
            <v>50115016</v>
          </cell>
          <cell r="Q38">
            <v>-2160000</v>
          </cell>
        </row>
        <row r="39">
          <cell r="C39" t="str">
            <v>50115020</v>
          </cell>
          <cell r="Q39">
            <v>-16556.079431449194</v>
          </cell>
        </row>
        <row r="40">
          <cell r="C40" t="str">
            <v>50115020</v>
          </cell>
          <cell r="Q40">
            <v>-462015.75177487987</v>
          </cell>
        </row>
        <row r="41">
          <cell r="C41" t="str">
            <v>50115020</v>
          </cell>
          <cell r="Q41">
            <v>-1062.226290347455</v>
          </cell>
        </row>
        <row r="42">
          <cell r="C42" t="str">
            <v>50115020</v>
          </cell>
          <cell r="Q42">
            <v>-21365.942503323422</v>
          </cell>
        </row>
        <row r="43">
          <cell r="C43" t="str">
            <v>50115040</v>
          </cell>
          <cell r="Q43">
            <v>-164.82083695588801</v>
          </cell>
        </row>
        <row r="44">
          <cell r="C44" t="str">
            <v>50115040</v>
          </cell>
          <cell r="Q44">
            <v>-19835.179163044097</v>
          </cell>
        </row>
        <row r="45">
          <cell r="C45" t="str">
            <v>50115050</v>
          </cell>
          <cell r="Q45">
            <v>-932.60048488787197</v>
          </cell>
        </row>
        <row r="46">
          <cell r="C46" t="str">
            <v>50115050</v>
          </cell>
          <cell r="Q46">
            <v>-106125.41578086787</v>
          </cell>
        </row>
        <row r="47">
          <cell r="C47" t="str">
            <v>50115050</v>
          </cell>
          <cell r="Q47">
            <v>-37108.92623942349</v>
          </cell>
        </row>
        <row r="48">
          <cell r="C48" t="str">
            <v>50115050</v>
          </cell>
          <cell r="Q48">
            <v>-233293.56255937947</v>
          </cell>
        </row>
        <row r="49">
          <cell r="C49" t="str">
            <v>50115050</v>
          </cell>
          <cell r="Q49">
            <v>-64958.97019792939</v>
          </cell>
        </row>
        <row r="50">
          <cell r="C50" t="str">
            <v>50115050</v>
          </cell>
          <cell r="Q50">
            <v>-64023.437278334583</v>
          </cell>
        </row>
        <row r="51">
          <cell r="C51" t="str">
            <v>50115050</v>
          </cell>
          <cell r="Q51">
            <v>-305557.08745917783</v>
          </cell>
        </row>
        <row r="52">
          <cell r="C52" t="str">
            <v>50115060</v>
          </cell>
          <cell r="Q52">
            <v>-1442968.5379177358</v>
          </cell>
        </row>
        <row r="53">
          <cell r="C53" t="str">
            <v>50115060</v>
          </cell>
          <cell r="Q53">
            <v>-265989.87977149972</v>
          </cell>
        </row>
        <row r="54">
          <cell r="C54" t="str">
            <v>50115060</v>
          </cell>
          <cell r="Q54">
            <v>-318146.14749546861</v>
          </cell>
        </row>
        <row r="55">
          <cell r="C55" t="str">
            <v>50115060</v>
          </cell>
          <cell r="Q55">
            <v>-2552554.746522747</v>
          </cell>
        </row>
        <row r="56">
          <cell r="C56" t="str">
            <v>50115060</v>
          </cell>
          <cell r="Q56">
            <v>-3917654.3776193652</v>
          </cell>
        </row>
        <row r="57">
          <cell r="C57" t="str">
            <v>50115060</v>
          </cell>
          <cell r="Q57">
            <v>-311280.4356602481</v>
          </cell>
        </row>
        <row r="58">
          <cell r="C58" t="str">
            <v>50115060</v>
          </cell>
          <cell r="Q58">
            <v>-205405.87501293444</v>
          </cell>
        </row>
        <row r="59">
          <cell r="C59" t="str">
            <v>50115062</v>
          </cell>
          <cell r="Q59">
            <v>-45000.000000000087</v>
          </cell>
        </row>
        <row r="60">
          <cell r="C60" t="str">
            <v>50115063</v>
          </cell>
          <cell r="Q60">
            <v>-15450.919163497549</v>
          </cell>
        </row>
        <row r="61">
          <cell r="C61" t="str">
            <v>50115063</v>
          </cell>
          <cell r="Q61">
            <v>-24135.66823347926</v>
          </cell>
        </row>
        <row r="62">
          <cell r="C62" t="str">
            <v>50115063</v>
          </cell>
          <cell r="Q62">
            <v>-2528.5709810152121</v>
          </cell>
        </row>
        <row r="63">
          <cell r="C63" t="str">
            <v>50115063</v>
          </cell>
          <cell r="Q63">
            <v>-26091.568270726399</v>
          </cell>
        </row>
        <row r="64">
          <cell r="C64" t="str">
            <v>50115063</v>
          </cell>
          <cell r="Q64">
            <v>-32263.020349383263</v>
          </cell>
        </row>
        <row r="65">
          <cell r="C65" t="str">
            <v>50115063</v>
          </cell>
          <cell r="Q65">
            <v>-1938294.061808021</v>
          </cell>
        </row>
        <row r="66">
          <cell r="C66" t="str">
            <v>50115063</v>
          </cell>
          <cell r="Q66">
            <v>-3537236.1911938782</v>
          </cell>
        </row>
        <row r="67">
          <cell r="C67" t="str">
            <v>50115064</v>
          </cell>
          <cell r="Q67">
            <v>-527778.8815733681</v>
          </cell>
        </row>
        <row r="68">
          <cell r="C68" t="str">
            <v>50115064</v>
          </cell>
          <cell r="Q68">
            <v>-28985.891269432825</v>
          </cell>
        </row>
        <row r="69">
          <cell r="C69" t="str">
            <v>50115064</v>
          </cell>
          <cell r="Q69">
            <v>-18235.227157199301</v>
          </cell>
        </row>
        <row r="70">
          <cell r="C70" t="str">
            <v>50115065</v>
          </cell>
          <cell r="Q70">
            <v>-7777.3351921927942</v>
          </cell>
        </row>
        <row r="71">
          <cell r="C71" t="str">
            <v>50115065</v>
          </cell>
          <cell r="Q71">
            <v>-9017.1193268972074</v>
          </cell>
        </row>
        <row r="72">
          <cell r="C72" t="str">
            <v>50115065</v>
          </cell>
          <cell r="Q72">
            <v>-13973.154854872708</v>
          </cell>
        </row>
        <row r="73">
          <cell r="C73" t="str">
            <v>50115065</v>
          </cell>
          <cell r="Q73">
            <v>-542.86295803240409</v>
          </cell>
        </row>
        <row r="74">
          <cell r="C74" t="str">
            <v>50115065</v>
          </cell>
          <cell r="Q74">
            <v>-18243.718138205513</v>
          </cell>
        </row>
        <row r="75">
          <cell r="C75" t="str">
            <v>50115065</v>
          </cell>
          <cell r="Q75">
            <v>-140424.12831021973</v>
          </cell>
        </row>
        <row r="76">
          <cell r="C76" t="str">
            <v>50115065</v>
          </cell>
          <cell r="Q76">
            <v>-23021.681219579525</v>
          </cell>
        </row>
        <row r="77">
          <cell r="C77" t="str">
            <v>50115067</v>
          </cell>
          <cell r="Q77">
            <v>-96229.456025108739</v>
          </cell>
        </row>
        <row r="78">
          <cell r="C78" t="str">
            <v>50115067</v>
          </cell>
          <cell r="Q78">
            <v>-82213.918996038788</v>
          </cell>
        </row>
        <row r="79">
          <cell r="C79" t="str">
            <v>50115067</v>
          </cell>
          <cell r="Q79">
            <v>-9512.9470292988408</v>
          </cell>
        </row>
        <row r="80">
          <cell r="C80" t="str">
            <v>50115067</v>
          </cell>
          <cell r="Q80">
            <v>-22656.345271819911</v>
          </cell>
        </row>
        <row r="81">
          <cell r="C81" t="str">
            <v>50115067</v>
          </cell>
          <cell r="Q81">
            <v>-31434.055823688788</v>
          </cell>
        </row>
        <row r="82">
          <cell r="C82" t="str">
            <v>50115067</v>
          </cell>
          <cell r="Q82">
            <v>-142953.27685404473</v>
          </cell>
        </row>
        <row r="83">
          <cell r="C83" t="str">
            <v>50115070</v>
          </cell>
          <cell r="Q83">
            <v>-573851.70772244583</v>
          </cell>
        </row>
        <row r="84">
          <cell r="C84" t="str">
            <v>50115070</v>
          </cell>
          <cell r="Q84">
            <v>-987087.76114971517</v>
          </cell>
        </row>
        <row r="85">
          <cell r="C85" t="str">
            <v>50115070</v>
          </cell>
          <cell r="Q85">
            <v>-589060.531127839</v>
          </cell>
        </row>
        <row r="86">
          <cell r="C86" t="str">
            <v>50115071</v>
          </cell>
          <cell r="Q86">
            <v>-36222000</v>
          </cell>
        </row>
        <row r="87">
          <cell r="C87" t="str">
            <v>50115072</v>
          </cell>
          <cell r="Q87">
            <v>-7599999.9999999991</v>
          </cell>
        </row>
        <row r="88">
          <cell r="C88" t="str">
            <v>50115073</v>
          </cell>
          <cell r="Q88">
            <v>-13744999.999999996</v>
          </cell>
        </row>
        <row r="89">
          <cell r="C89" t="str">
            <v>50115074</v>
          </cell>
          <cell r="Q89">
            <v>-4437999.9999999991</v>
          </cell>
        </row>
        <row r="90">
          <cell r="C90" t="str">
            <v>50115076</v>
          </cell>
          <cell r="Q90">
            <v>-1155000.0000000007</v>
          </cell>
        </row>
        <row r="91">
          <cell r="C91" t="str">
            <v>50115077</v>
          </cell>
          <cell r="Q91">
            <v>-22140000.000000022</v>
          </cell>
        </row>
        <row r="92">
          <cell r="C92" t="str">
            <v>50115079</v>
          </cell>
          <cell r="Q92">
            <v>-182096.12457500506</v>
          </cell>
        </row>
        <row r="93">
          <cell r="C93" t="str">
            <v>50115079</v>
          </cell>
          <cell r="Q93">
            <v>-2150.1898237811583</v>
          </cell>
        </row>
        <row r="94">
          <cell r="C94" t="str">
            <v>50115079</v>
          </cell>
          <cell r="Q94">
            <v>-359789.17828972929</v>
          </cell>
        </row>
        <row r="95">
          <cell r="C95" t="str">
            <v>50115079</v>
          </cell>
          <cell r="Q95">
            <v>-52908.294127519664</v>
          </cell>
        </row>
        <row r="96">
          <cell r="C96" t="str">
            <v>50115079</v>
          </cell>
          <cell r="Q96">
            <v>-1056.2131839649101</v>
          </cell>
        </row>
        <row r="97">
          <cell r="C97" t="str">
            <v>50115080</v>
          </cell>
          <cell r="Q97">
            <v>-29000.000000000047</v>
          </cell>
        </row>
        <row r="98">
          <cell r="C98" t="str">
            <v>50115082</v>
          </cell>
          <cell r="Q98">
            <v>-4330000.0000000028</v>
          </cell>
        </row>
        <row r="99">
          <cell r="C99" t="str">
            <v>50115089</v>
          </cell>
          <cell r="Q99">
            <v>0</v>
          </cell>
        </row>
        <row r="100">
          <cell r="C100" t="str">
            <v>50117002</v>
          </cell>
          <cell r="Q100">
            <v>-31480.156827858202</v>
          </cell>
        </row>
        <row r="101">
          <cell r="C101" t="str">
            <v>50117002</v>
          </cell>
          <cell r="Q101">
            <v>-755.53239703608585</v>
          </cell>
        </row>
        <row r="102">
          <cell r="C102" t="str">
            <v>50117002</v>
          </cell>
          <cell r="Q102">
            <v>-4947.7910872958118</v>
          </cell>
        </row>
        <row r="103">
          <cell r="C103" t="str">
            <v>50117002</v>
          </cell>
          <cell r="Q103">
            <v>-35107.705892131198</v>
          </cell>
        </row>
        <row r="104">
          <cell r="C104" t="str">
            <v>50117002</v>
          </cell>
          <cell r="Q104">
            <v>-2714.4334516165459</v>
          </cell>
        </row>
        <row r="105">
          <cell r="C105" t="str">
            <v>50117002</v>
          </cell>
          <cell r="Q105">
            <v>-13471.639232343681</v>
          </cell>
        </row>
        <row r="106">
          <cell r="C106" t="str">
            <v>50117002</v>
          </cell>
          <cell r="Q106">
            <v>-15112.741111718504</v>
          </cell>
        </row>
        <row r="107">
          <cell r="C107" t="str">
            <v>50117003</v>
          </cell>
          <cell r="Q107">
            <v>-88438.037948847239</v>
          </cell>
        </row>
        <row r="108">
          <cell r="C108" t="str">
            <v>50117003</v>
          </cell>
          <cell r="Q108">
            <v>-90412.518439353022</v>
          </cell>
        </row>
        <row r="109">
          <cell r="C109" t="str">
            <v>50117003</v>
          </cell>
          <cell r="Q109">
            <v>-111972.38743286602</v>
          </cell>
        </row>
        <row r="110">
          <cell r="C110" t="str">
            <v>50117003</v>
          </cell>
          <cell r="Q110">
            <v>-65222.775375665529</v>
          </cell>
        </row>
        <row r="111">
          <cell r="C111" t="str">
            <v>50117003</v>
          </cell>
          <cell r="Q111">
            <v>-97893.90863932413</v>
          </cell>
        </row>
        <row r="112">
          <cell r="C112" t="str">
            <v>50117003</v>
          </cell>
          <cell r="Q112">
            <v>-66060.372163944048</v>
          </cell>
        </row>
        <row r="113">
          <cell r="C113" t="str">
            <v>50117004</v>
          </cell>
          <cell r="Q113">
            <v>-11482.256542557474</v>
          </cell>
        </row>
        <row r="114">
          <cell r="C114" t="str">
            <v>50117004</v>
          </cell>
          <cell r="Q114">
            <v>-6043.280251556499</v>
          </cell>
        </row>
        <row r="115">
          <cell r="C115" t="str">
            <v>50117004</v>
          </cell>
          <cell r="Q115">
            <v>-5588.4383835012031</v>
          </cell>
        </row>
        <row r="116">
          <cell r="C116" t="str">
            <v>50117004</v>
          </cell>
          <cell r="Q116">
            <v>-33043.301222786467</v>
          </cell>
        </row>
        <row r="117">
          <cell r="C117" t="str">
            <v>50117004</v>
          </cell>
          <cell r="Q117">
            <v>-36384.555858235755</v>
          </cell>
        </row>
        <row r="118">
          <cell r="C118" t="str">
            <v>50117004</v>
          </cell>
          <cell r="Q118">
            <v>-106872.35394595975</v>
          </cell>
        </row>
        <row r="119">
          <cell r="C119" t="str">
            <v>50117004</v>
          </cell>
          <cell r="Q119">
            <v>-30585.813795402788</v>
          </cell>
        </row>
        <row r="120">
          <cell r="C120" t="str">
            <v>50117024</v>
          </cell>
          <cell r="Q120">
            <v>-18359.809455371855</v>
          </cell>
        </row>
        <row r="121">
          <cell r="C121" t="str">
            <v>50117024</v>
          </cell>
          <cell r="Q121">
            <v>-86971.80269622356</v>
          </cell>
        </row>
        <row r="122">
          <cell r="C122" t="str">
            <v>50117024</v>
          </cell>
          <cell r="Q122">
            <v>-77747.999604271812</v>
          </cell>
        </row>
        <row r="123">
          <cell r="C123" t="str">
            <v>50117024</v>
          </cell>
          <cell r="Q123">
            <v>-78452.915220814219</v>
          </cell>
        </row>
        <row r="124">
          <cell r="C124" t="str">
            <v>50117024</v>
          </cell>
          <cell r="Q124">
            <v>-79238.044214051886</v>
          </cell>
        </row>
        <row r="125">
          <cell r="C125" t="str">
            <v>50117024</v>
          </cell>
          <cell r="Q125">
            <v>-3814.5205029915019</v>
          </cell>
        </row>
        <row r="126">
          <cell r="C126" t="str">
            <v>50117024</v>
          </cell>
          <cell r="Q126">
            <v>-20414.908306275225</v>
          </cell>
        </row>
        <row r="127">
          <cell r="C127" t="str">
            <v>50119100</v>
          </cell>
          <cell r="Q127">
            <v>-549394.38725182507</v>
          </cell>
        </row>
        <row r="128">
          <cell r="C128" t="str">
            <v>50119100</v>
          </cell>
          <cell r="Q128">
            <v>-3884.912545758209</v>
          </cell>
        </row>
        <row r="129">
          <cell r="C129" t="str">
            <v>50119100</v>
          </cell>
          <cell r="Q129">
            <v>-3938.2270629079476</v>
          </cell>
        </row>
        <row r="130">
          <cell r="C130" t="str">
            <v>50119100</v>
          </cell>
          <cell r="Q130">
            <v>-8496.8585248750205</v>
          </cell>
        </row>
        <row r="131">
          <cell r="C131" t="str">
            <v>50119100</v>
          </cell>
          <cell r="Q131">
            <v>-1285.6146146338961</v>
          </cell>
        </row>
        <row r="132">
          <cell r="C132" t="str">
            <v>50119101</v>
          </cell>
          <cell r="Q132">
            <v>-33348.62686453903</v>
          </cell>
        </row>
        <row r="133">
          <cell r="C133" t="str">
            <v>50119101</v>
          </cell>
          <cell r="Q133">
            <v>-18066.210972436129</v>
          </cell>
        </row>
        <row r="134">
          <cell r="C134" t="str">
            <v>50119101</v>
          </cell>
          <cell r="Q134">
            <v>-33.284208535669499</v>
          </cell>
        </row>
        <row r="135">
          <cell r="C135" t="str">
            <v>50119101</v>
          </cell>
          <cell r="Q135">
            <v>-53551.87795448921</v>
          </cell>
        </row>
        <row r="136">
          <cell r="C136" t="str">
            <v>50119102</v>
          </cell>
          <cell r="Q136">
            <v>-59237.540900559645</v>
          </cell>
        </row>
        <row r="137">
          <cell r="C137" t="str">
            <v>50119102</v>
          </cell>
          <cell r="Q137">
            <v>-34589.787729262367</v>
          </cell>
        </row>
        <row r="138">
          <cell r="C138" t="str">
            <v>50119102</v>
          </cell>
          <cell r="Q138">
            <v>-34699.186043750058</v>
          </cell>
        </row>
        <row r="139">
          <cell r="C139" t="str">
            <v>50119102</v>
          </cell>
          <cell r="Q139">
            <v>-27336.335883349209</v>
          </cell>
        </row>
        <row r="140">
          <cell r="C140" t="str">
            <v>50119102</v>
          </cell>
          <cell r="Q140">
            <v>-42886.031098971369</v>
          </cell>
        </row>
        <row r="141">
          <cell r="C141" t="str">
            <v>50119102</v>
          </cell>
          <cell r="Q141">
            <v>-46251.118344107301</v>
          </cell>
        </row>
        <row r="142">
          <cell r="C142" t="str">
            <v>50113001</v>
          </cell>
          <cell r="Q142">
            <v>-288570.41116993211</v>
          </cell>
        </row>
        <row r="143">
          <cell r="C143" t="str">
            <v>50113001</v>
          </cell>
          <cell r="Q143">
            <v>-1483263.2385328196</v>
          </cell>
        </row>
        <row r="144">
          <cell r="C144" t="str">
            <v>50113001</v>
          </cell>
          <cell r="Q144">
            <v>-139507.39939516029</v>
          </cell>
        </row>
        <row r="145">
          <cell r="C145" t="str">
            <v>50113001</v>
          </cell>
          <cell r="Q145">
            <v>-1148852.4592355238</v>
          </cell>
        </row>
        <row r="146">
          <cell r="C146" t="str">
            <v>50113001</v>
          </cell>
          <cell r="Q146">
            <v>-1239806.4916665643</v>
          </cell>
        </row>
        <row r="147">
          <cell r="C147" t="str">
            <v>50113002</v>
          </cell>
          <cell r="Q147">
            <v>-661738.48370796524</v>
          </cell>
        </row>
        <row r="148">
          <cell r="C148" t="str">
            <v>50113002</v>
          </cell>
          <cell r="Q148">
            <v>-379111.91364472569</v>
          </cell>
        </row>
        <row r="149">
          <cell r="C149" t="str">
            <v>50113002</v>
          </cell>
          <cell r="Q149">
            <v>-309149.60264730931</v>
          </cell>
        </row>
        <row r="150">
          <cell r="C150" t="str">
            <v>50113006</v>
          </cell>
          <cell r="Q150">
            <v>-103267.4276461843</v>
          </cell>
        </row>
        <row r="151">
          <cell r="C151" t="str">
            <v>50113006</v>
          </cell>
          <cell r="Q151">
            <v>-86037.539172110861</v>
          </cell>
        </row>
        <row r="152">
          <cell r="C152" t="str">
            <v>50113006</v>
          </cell>
          <cell r="Q152">
            <v>-45695.033181704806</v>
          </cell>
        </row>
        <row r="153">
          <cell r="C153" t="str">
            <v>50113008</v>
          </cell>
          <cell r="Q153">
            <v>-392316.00529975229</v>
          </cell>
        </row>
        <row r="154">
          <cell r="C154" t="str">
            <v>50113008</v>
          </cell>
          <cell r="Q154">
            <v>-118867.36044243036</v>
          </cell>
        </row>
        <row r="155">
          <cell r="C155" t="str">
            <v>50113008</v>
          </cell>
          <cell r="Q155">
            <v>-488816.63425781741</v>
          </cell>
        </row>
        <row r="156">
          <cell r="C156" t="str">
            <v>50113009</v>
          </cell>
          <cell r="Q156">
            <v>-69999.999999999985</v>
          </cell>
        </row>
        <row r="157">
          <cell r="C157" t="str">
            <v>50113011</v>
          </cell>
          <cell r="Q157">
            <v>0</v>
          </cell>
        </row>
        <row r="158">
          <cell r="C158" t="str">
            <v>50113011</v>
          </cell>
          <cell r="Q158">
            <v>0</v>
          </cell>
        </row>
        <row r="159">
          <cell r="C159" t="str">
            <v>50113011</v>
          </cell>
          <cell r="Q159">
            <v>0</v>
          </cell>
        </row>
        <row r="160">
          <cell r="C160" t="str">
            <v>50113012</v>
          </cell>
          <cell r="Q160">
            <v>-20000</v>
          </cell>
        </row>
        <row r="161">
          <cell r="C161" t="str">
            <v>50113013</v>
          </cell>
          <cell r="Q161">
            <v>-661377.00743666152</v>
          </cell>
        </row>
        <row r="162">
          <cell r="C162" t="str">
            <v>50113013</v>
          </cell>
          <cell r="Q162">
            <v>-702005.07314935571</v>
          </cell>
        </row>
        <row r="163">
          <cell r="C163" t="str">
            <v>50113013</v>
          </cell>
          <cell r="Q163">
            <v>-436617.91941398237</v>
          </cell>
        </row>
        <row r="164">
          <cell r="C164" t="str">
            <v>50113014</v>
          </cell>
          <cell r="Q164">
            <v>-130487.8720254091</v>
          </cell>
        </row>
        <row r="165">
          <cell r="C165" t="str">
            <v>50113014</v>
          </cell>
          <cell r="Q165">
            <v>-98980.178301407606</v>
          </cell>
        </row>
        <row r="166">
          <cell r="C166" t="str">
            <v>50113014</v>
          </cell>
          <cell r="Q166">
            <v>-70531.949673183306</v>
          </cell>
        </row>
        <row r="167">
          <cell r="C167" t="str">
            <v>50113016</v>
          </cell>
          <cell r="Q167">
            <v>-35999999.999999985</v>
          </cell>
        </row>
        <row r="168">
          <cell r="C168" t="str">
            <v>50113190</v>
          </cell>
          <cell r="Q168">
            <v>-42554.725342083366</v>
          </cell>
        </row>
        <row r="169">
          <cell r="C169" t="str">
            <v>50113190</v>
          </cell>
          <cell r="Q169">
            <v>-28489.28679955619</v>
          </cell>
        </row>
        <row r="170">
          <cell r="C170" t="str">
            <v>50113190</v>
          </cell>
          <cell r="Q170">
            <v>-11425.578898154763</v>
          </cell>
        </row>
        <row r="171">
          <cell r="C171" t="str">
            <v>50113190</v>
          </cell>
          <cell r="Q171">
            <v>-56919.607572568464</v>
          </cell>
        </row>
        <row r="172">
          <cell r="C172" t="str">
            <v>50113190</v>
          </cell>
          <cell r="Q172">
            <v>-610.80138763720402</v>
          </cell>
        </row>
        <row r="173">
          <cell r="C173" t="str">
            <v>50115004</v>
          </cell>
          <cell r="Q173">
            <v>0</v>
          </cell>
        </row>
        <row r="174">
          <cell r="C174" t="str">
            <v>50115020</v>
          </cell>
          <cell r="Q174">
            <v>-21283.623986509512</v>
          </cell>
        </row>
        <row r="175">
          <cell r="C175" t="str">
            <v>50115020</v>
          </cell>
          <cell r="Q175">
            <v>-42373.342259640922</v>
          </cell>
        </row>
        <row r="176">
          <cell r="C176" t="str">
            <v>50115020</v>
          </cell>
          <cell r="Q176">
            <v>-43376.353500654412</v>
          </cell>
        </row>
        <row r="177">
          <cell r="C177" t="str">
            <v>50115020</v>
          </cell>
          <cell r="Q177">
            <v>-38966.680253195169</v>
          </cell>
        </row>
        <row r="178">
          <cell r="C178" t="str">
            <v>50115021</v>
          </cell>
          <cell r="Q178">
            <v>-5000.0000000000045</v>
          </cell>
        </row>
        <row r="179">
          <cell r="C179" t="str">
            <v>50115040</v>
          </cell>
          <cell r="Q179">
            <v>-282.71740225715399</v>
          </cell>
        </row>
        <row r="180">
          <cell r="C180" t="str">
            <v>50115040</v>
          </cell>
          <cell r="Q180">
            <v>-483.82236245465498</v>
          </cell>
        </row>
        <row r="181">
          <cell r="C181" t="str">
            <v>50115040</v>
          </cell>
          <cell r="Q181">
            <v>-13233.460235288207</v>
          </cell>
        </row>
        <row r="182">
          <cell r="C182" t="str">
            <v>50115050</v>
          </cell>
          <cell r="Q182">
            <v>-20547.46897951459</v>
          </cell>
        </row>
        <row r="183">
          <cell r="C183" t="str">
            <v>50115050</v>
          </cell>
          <cell r="Q183">
            <v>-333928.8220888658</v>
          </cell>
        </row>
        <row r="184">
          <cell r="C184" t="str">
            <v>50115050</v>
          </cell>
          <cell r="Q184">
            <v>-376807.94702002988</v>
          </cell>
        </row>
        <row r="185">
          <cell r="C185" t="str">
            <v>50115050</v>
          </cell>
          <cell r="Q185">
            <v>-22630.373724948098</v>
          </cell>
        </row>
        <row r="186">
          <cell r="C186" t="str">
            <v>50115050</v>
          </cell>
          <cell r="Q186">
            <v>-471085.38818664185</v>
          </cell>
        </row>
        <row r="187">
          <cell r="C187" t="str">
            <v>50115060</v>
          </cell>
          <cell r="Q187">
            <v>-214482.99087524027</v>
          </cell>
        </row>
        <row r="188">
          <cell r="C188" t="str">
            <v>50115060</v>
          </cell>
          <cell r="Q188">
            <v>-667513.95061954262</v>
          </cell>
        </row>
        <row r="189">
          <cell r="C189" t="str">
            <v>50115060</v>
          </cell>
          <cell r="Q189">
            <v>-618212.02531718335</v>
          </cell>
        </row>
        <row r="190">
          <cell r="C190" t="str">
            <v>50115060</v>
          </cell>
          <cell r="Q190">
            <v>-645139.36048123171</v>
          </cell>
        </row>
        <row r="191">
          <cell r="C191" t="str">
            <v>50115060</v>
          </cell>
          <cell r="Q191">
            <v>-8118545.3256321745</v>
          </cell>
        </row>
        <row r="192">
          <cell r="C192" t="str">
            <v>50115060</v>
          </cell>
          <cell r="Q192">
            <v>-7106.34707462803</v>
          </cell>
        </row>
        <row r="193">
          <cell r="C193" t="str">
            <v>50115063</v>
          </cell>
          <cell r="Q193">
            <v>-82419.098101042604</v>
          </cell>
        </row>
        <row r="194">
          <cell r="C194" t="str">
            <v>50115063</v>
          </cell>
          <cell r="Q194">
            <v>-73732.473576487289</v>
          </cell>
        </row>
        <row r="195">
          <cell r="C195" t="str">
            <v>50115063</v>
          </cell>
          <cell r="Q195">
            <v>-89587.05730845379</v>
          </cell>
        </row>
        <row r="196">
          <cell r="C196" t="str">
            <v>50115063</v>
          </cell>
          <cell r="Q196">
            <v>-8888.0560338833602</v>
          </cell>
        </row>
        <row r="197">
          <cell r="C197" t="str">
            <v>50115063</v>
          </cell>
          <cell r="Q197">
            <v>-15373.314980132885</v>
          </cell>
        </row>
        <row r="198">
          <cell r="C198" t="str">
            <v>50115064</v>
          </cell>
          <cell r="Q198">
            <v>-11000</v>
          </cell>
        </row>
        <row r="199">
          <cell r="C199" t="str">
            <v>50115065</v>
          </cell>
          <cell r="Q199">
            <v>-16102.806497038035</v>
          </cell>
        </row>
        <row r="200">
          <cell r="C200" t="str">
            <v>50115065</v>
          </cell>
          <cell r="Q200">
            <v>-31325.763793112415</v>
          </cell>
        </row>
        <row r="201">
          <cell r="C201" t="str">
            <v>50115065</v>
          </cell>
          <cell r="Q201">
            <v>-15228.43594698923</v>
          </cell>
        </row>
        <row r="202">
          <cell r="C202" t="str">
            <v>50115065</v>
          </cell>
          <cell r="Q202">
            <v>-2670.7039712250189</v>
          </cell>
        </row>
        <row r="203">
          <cell r="C203" t="str">
            <v>50115065</v>
          </cell>
          <cell r="Q203">
            <v>-34672.289791635303</v>
          </cell>
        </row>
        <row r="204">
          <cell r="C204" t="str">
            <v>50115067</v>
          </cell>
          <cell r="Q204">
            <v>-77031.856143161043</v>
          </cell>
        </row>
        <row r="205">
          <cell r="C205" t="str">
            <v>50115067</v>
          </cell>
          <cell r="Q205">
            <v>-76005.197864007438</v>
          </cell>
        </row>
        <row r="206">
          <cell r="C206" t="str">
            <v>50115067</v>
          </cell>
          <cell r="Q206">
            <v>-24975.695736389502</v>
          </cell>
        </row>
        <row r="207">
          <cell r="C207" t="str">
            <v>50115067</v>
          </cell>
          <cell r="Q207">
            <v>-81305.379389136622</v>
          </cell>
        </row>
        <row r="208">
          <cell r="C208" t="str">
            <v>50115067</v>
          </cell>
          <cell r="Q208">
            <v>-103681.87086730533</v>
          </cell>
        </row>
        <row r="209">
          <cell r="C209" t="str">
            <v>50115070</v>
          </cell>
          <cell r="Q209">
            <v>-278543.53391278908</v>
          </cell>
        </row>
        <row r="210">
          <cell r="C210" t="str">
            <v>50115070</v>
          </cell>
          <cell r="Q210">
            <v>-2145456.4660872105</v>
          </cell>
        </row>
        <row r="211">
          <cell r="C211" t="str">
            <v>50115075</v>
          </cell>
          <cell r="Q211">
            <v>-2529999.9999999991</v>
          </cell>
        </row>
        <row r="212">
          <cell r="C212" t="str">
            <v>50115079</v>
          </cell>
          <cell r="Q212">
            <v>-73522.954546460271</v>
          </cell>
        </row>
        <row r="213">
          <cell r="C213" t="str">
            <v>50115079</v>
          </cell>
          <cell r="Q213">
            <v>-62.531892797811501</v>
          </cell>
        </row>
        <row r="214">
          <cell r="C214" t="str">
            <v>50115079</v>
          </cell>
          <cell r="Q214">
            <v>-4755.3281205566946</v>
          </cell>
        </row>
        <row r="215">
          <cell r="C215" t="str">
            <v>50115079</v>
          </cell>
          <cell r="Q215">
            <v>-3549.6863879733969</v>
          </cell>
        </row>
        <row r="216">
          <cell r="C216" t="str">
            <v>50115079</v>
          </cell>
          <cell r="Q216">
            <v>-4109.4990522118414</v>
          </cell>
        </row>
        <row r="217">
          <cell r="C217" t="str">
            <v>50115080</v>
          </cell>
          <cell r="Q217">
            <v>-4595000.0000000009</v>
          </cell>
        </row>
        <row r="218">
          <cell r="C218" t="str">
            <v>50115089</v>
          </cell>
          <cell r="Q218">
            <v>0</v>
          </cell>
        </row>
        <row r="219">
          <cell r="C219" t="str">
            <v>50115089</v>
          </cell>
          <cell r="Q219">
            <v>0</v>
          </cell>
        </row>
        <row r="220">
          <cell r="C220" t="str">
            <v>50117002</v>
          </cell>
          <cell r="Q220">
            <v>-686.82487156338198</v>
          </cell>
        </row>
        <row r="221">
          <cell r="C221" t="str">
            <v>50117002</v>
          </cell>
          <cell r="Q221">
            <v>-65705.108274526108</v>
          </cell>
        </row>
        <row r="222">
          <cell r="C222" t="str">
            <v>50117002</v>
          </cell>
          <cell r="Q222">
            <v>-39573.576192437031</v>
          </cell>
        </row>
        <row r="223">
          <cell r="C223" t="str">
            <v>50117002</v>
          </cell>
          <cell r="Q223">
            <v>-910.72636637793232</v>
          </cell>
        </row>
        <row r="224">
          <cell r="C224" t="str">
            <v>50117002</v>
          </cell>
          <cell r="Q224">
            <v>-83123.76429509552</v>
          </cell>
        </row>
        <row r="225">
          <cell r="C225" t="str">
            <v>50117003</v>
          </cell>
          <cell r="Q225">
            <v>-169702.61324716863</v>
          </cell>
        </row>
        <row r="226">
          <cell r="C226" t="str">
            <v>50117003</v>
          </cell>
          <cell r="Q226">
            <v>-110838.9792023413</v>
          </cell>
        </row>
        <row r="227">
          <cell r="C227" t="str">
            <v>50117003</v>
          </cell>
          <cell r="Q227">
            <v>-53184.260223691235</v>
          </cell>
        </row>
        <row r="228">
          <cell r="C228" t="str">
            <v>50117003</v>
          </cell>
          <cell r="Q228">
            <v>-1264403.1154606105</v>
          </cell>
        </row>
        <row r="229">
          <cell r="C229" t="str">
            <v>50117003</v>
          </cell>
          <cell r="Q229">
            <v>-101871.03186618855</v>
          </cell>
        </row>
        <row r="230">
          <cell r="C230" t="str">
            <v>50117004</v>
          </cell>
          <cell r="Q230">
            <v>-35660.201023700836</v>
          </cell>
        </row>
        <row r="231">
          <cell r="C231" t="str">
            <v>50117004</v>
          </cell>
          <cell r="Q231">
            <v>-44815.896729757762</v>
          </cell>
        </row>
        <row r="232">
          <cell r="C232" t="str">
            <v>50117004</v>
          </cell>
          <cell r="Q232">
            <v>-9748.248108905671</v>
          </cell>
        </row>
        <row r="233">
          <cell r="C233" t="str">
            <v>50117004</v>
          </cell>
          <cell r="Q233">
            <v>-43925.986641039177</v>
          </cell>
        </row>
        <row r="234">
          <cell r="C234" t="str">
            <v>50117004</v>
          </cell>
          <cell r="Q234">
            <v>-31688.676812372098</v>
          </cell>
        </row>
        <row r="235">
          <cell r="C235" t="str">
            <v>50117004</v>
          </cell>
          <cell r="Q235">
            <v>-34160.99068422438</v>
          </cell>
        </row>
        <row r="236">
          <cell r="C236" t="str">
            <v>50117024</v>
          </cell>
          <cell r="Q236">
            <v>-80733.420670227744</v>
          </cell>
        </row>
        <row r="237">
          <cell r="C237" t="str">
            <v>50117024</v>
          </cell>
          <cell r="Q237">
            <v>-63604.573764816872</v>
          </cell>
        </row>
        <row r="238">
          <cell r="C238" t="str">
            <v>50117024</v>
          </cell>
          <cell r="Q238">
            <v>-47057.01168068796</v>
          </cell>
        </row>
        <row r="239">
          <cell r="C239" t="str">
            <v>50117024</v>
          </cell>
          <cell r="Q239">
            <v>-6814.6721583674716</v>
          </cell>
        </row>
        <row r="240">
          <cell r="C240" t="str">
            <v>50117024</v>
          </cell>
          <cell r="Q240">
            <v>-80856.103277517323</v>
          </cell>
        </row>
        <row r="241">
          <cell r="C241" t="str">
            <v>50117024</v>
          </cell>
          <cell r="Q241">
            <v>-40934.218448382802</v>
          </cell>
        </row>
        <row r="242">
          <cell r="C242" t="str">
            <v>50119100</v>
          </cell>
          <cell r="Q242">
            <v>-151.66806855303651</v>
          </cell>
        </row>
        <row r="243">
          <cell r="C243" t="str">
            <v>50119100</v>
          </cell>
          <cell r="Q243">
            <v>-9240.9952811676631</v>
          </cell>
        </row>
        <row r="244">
          <cell r="C244" t="str">
            <v>50119100</v>
          </cell>
          <cell r="Q244">
            <v>-49639.388301729625</v>
          </cell>
        </row>
        <row r="245">
          <cell r="C245" t="str">
            <v>50119100</v>
          </cell>
          <cell r="Q245">
            <v>-12527.418729801077</v>
          </cell>
        </row>
        <row r="246">
          <cell r="C246" t="str">
            <v>50119100</v>
          </cell>
          <cell r="Q246">
            <v>-8440.5296187485928</v>
          </cell>
        </row>
        <row r="247">
          <cell r="C247" t="str">
            <v>50119101</v>
          </cell>
          <cell r="Q247">
            <v>-23080.996923276041</v>
          </cell>
        </row>
        <row r="248">
          <cell r="C248" t="str">
            <v>50119101</v>
          </cell>
          <cell r="Q248">
            <v>-2233.8462475482788</v>
          </cell>
        </row>
        <row r="249">
          <cell r="C249" t="str">
            <v>50119101</v>
          </cell>
          <cell r="Q249">
            <v>-4195.2887010096165</v>
          </cell>
        </row>
        <row r="250">
          <cell r="C250" t="str">
            <v>50119101</v>
          </cell>
          <cell r="Q250">
            <v>-489.86812816606135</v>
          </cell>
        </row>
        <row r="251">
          <cell r="C251" t="str">
            <v>50119102</v>
          </cell>
          <cell r="Q251">
            <v>-89780.096549293346</v>
          </cell>
        </row>
        <row r="252">
          <cell r="C252" t="str">
            <v>50119102</v>
          </cell>
          <cell r="Q252">
            <v>-11947.54630627185</v>
          </cell>
        </row>
        <row r="253">
          <cell r="C253" t="str">
            <v>50119102</v>
          </cell>
          <cell r="Q253">
            <v>-24142.353453586089</v>
          </cell>
        </row>
        <row r="254">
          <cell r="C254" t="str">
            <v>50119102</v>
          </cell>
          <cell r="Q254">
            <v>-14539.156061510055</v>
          </cell>
        </row>
        <row r="255">
          <cell r="C255" t="str">
            <v>50119102</v>
          </cell>
          <cell r="Q255">
            <v>-70553.578598495791</v>
          </cell>
        </row>
        <row r="256">
          <cell r="C256" t="str">
            <v>50119102</v>
          </cell>
          <cell r="Q256">
            <v>-69037.26903084293</v>
          </cell>
        </row>
        <row r="257">
          <cell r="C257" t="str">
            <v>50113001</v>
          </cell>
          <cell r="Q257">
            <v>0</v>
          </cell>
        </row>
        <row r="258">
          <cell r="C258" t="str">
            <v>50113001</v>
          </cell>
          <cell r="Q258">
            <v>-764050.78861208016</v>
          </cell>
        </row>
        <row r="259">
          <cell r="C259" t="str">
            <v>50113001</v>
          </cell>
          <cell r="Q259">
            <v>-3989550.5827725055</v>
          </cell>
        </row>
        <row r="260">
          <cell r="C260" t="str">
            <v>50113001</v>
          </cell>
          <cell r="Q260">
            <v>-2941163.6637870669</v>
          </cell>
        </row>
        <row r="261">
          <cell r="C261" t="str">
            <v>50113001</v>
          </cell>
          <cell r="Q261">
            <v>-1156089.2203738086</v>
          </cell>
        </row>
        <row r="262">
          <cell r="C262" t="str">
            <v>50113001</v>
          </cell>
          <cell r="Q262">
            <v>-2262276.232398924</v>
          </cell>
        </row>
        <row r="263">
          <cell r="C263" t="str">
            <v>50113001</v>
          </cell>
          <cell r="Q263">
            <v>-5286869.5120556196</v>
          </cell>
        </row>
        <row r="264">
          <cell r="C264" t="str">
            <v>50113002</v>
          </cell>
          <cell r="Q264">
            <v>-6921.4134643141206</v>
          </cell>
        </row>
        <row r="265">
          <cell r="C265" t="str">
            <v>50113002</v>
          </cell>
          <cell r="Q265">
            <v>-11598.8878959782</v>
          </cell>
        </row>
        <row r="266">
          <cell r="C266" t="str">
            <v>50113002</v>
          </cell>
          <cell r="Q266">
            <v>-211479.69863970767</v>
          </cell>
        </row>
        <row r="267">
          <cell r="C267" t="str">
            <v>50113006</v>
          </cell>
          <cell r="Q267">
            <v>-39144.102236478182</v>
          </cell>
        </row>
        <row r="268">
          <cell r="C268" t="str">
            <v>50113006</v>
          </cell>
          <cell r="Q268">
            <v>-22402.537246839867</v>
          </cell>
        </row>
        <row r="269">
          <cell r="C269" t="str">
            <v>50113006</v>
          </cell>
          <cell r="Q269">
            <v>-10339.508665854592</v>
          </cell>
        </row>
        <row r="270">
          <cell r="C270" t="str">
            <v>50113006</v>
          </cell>
          <cell r="Q270">
            <v>-18113.851850827403</v>
          </cell>
        </row>
        <row r="271">
          <cell r="C271" t="str">
            <v>50113008</v>
          </cell>
          <cell r="Q271">
            <v>-212754.91557409451</v>
          </cell>
        </row>
        <row r="272">
          <cell r="C272" t="str">
            <v>50113008</v>
          </cell>
          <cell r="Q272">
            <v>-379703.60737724975</v>
          </cell>
        </row>
        <row r="273">
          <cell r="C273" t="str">
            <v>50113008</v>
          </cell>
          <cell r="Q273">
            <v>-411755.35798593657</v>
          </cell>
        </row>
        <row r="274">
          <cell r="C274" t="str">
            <v>50113008</v>
          </cell>
          <cell r="Q274">
            <v>-295786.11906271998</v>
          </cell>
        </row>
        <row r="275">
          <cell r="C275" t="str">
            <v>50113011</v>
          </cell>
          <cell r="Q275">
            <v>-4467.7967114937201</v>
          </cell>
        </row>
        <row r="276">
          <cell r="C276" t="str">
            <v>50113011</v>
          </cell>
          <cell r="Q276">
            <v>-268719.0206779968</v>
          </cell>
        </row>
        <row r="277">
          <cell r="C277" t="str">
            <v>50113011</v>
          </cell>
          <cell r="Q277">
            <v>-26813.182610509397</v>
          </cell>
        </row>
        <row r="278">
          <cell r="C278" t="str">
            <v>50113012</v>
          </cell>
          <cell r="Q278">
            <v>-30000</v>
          </cell>
        </row>
        <row r="279">
          <cell r="C279" t="str">
            <v>50113013</v>
          </cell>
          <cell r="Q279">
            <v>-10359.2701041484</v>
          </cell>
        </row>
        <row r="280">
          <cell r="C280" t="str">
            <v>50113013</v>
          </cell>
          <cell r="Q280">
            <v>0</v>
          </cell>
        </row>
        <row r="281">
          <cell r="C281" t="str">
            <v>50113013</v>
          </cell>
          <cell r="Q281">
            <v>-2078.7016754941073</v>
          </cell>
        </row>
        <row r="282">
          <cell r="C282" t="str">
            <v>50113013</v>
          </cell>
          <cell r="Q282">
            <v>-440680.18807630712</v>
          </cell>
        </row>
        <row r="283">
          <cell r="C283" t="str">
            <v>50113013</v>
          </cell>
          <cell r="Q283">
            <v>-12925.996289533898</v>
          </cell>
        </row>
        <row r="284">
          <cell r="C284" t="str">
            <v>50113013</v>
          </cell>
          <cell r="Q284">
            <v>-346834.92395423958</v>
          </cell>
        </row>
        <row r="285">
          <cell r="C285" t="str">
            <v>50113013</v>
          </cell>
          <cell r="Q285">
            <v>-687120.91990027681</v>
          </cell>
        </row>
        <row r="286">
          <cell r="C286" t="str">
            <v>50113014</v>
          </cell>
          <cell r="Q286">
            <v>-84506.496775817606</v>
          </cell>
        </row>
        <row r="287">
          <cell r="C287" t="str">
            <v>50113014</v>
          </cell>
          <cell r="Q287">
            <v>-46343.07351860858</v>
          </cell>
        </row>
        <row r="288">
          <cell r="C288" t="str">
            <v>50113014</v>
          </cell>
          <cell r="Q288">
            <v>-44150.429705573748</v>
          </cell>
        </row>
        <row r="289">
          <cell r="C289" t="str">
            <v>50113016</v>
          </cell>
          <cell r="Q289">
            <v>-51999999.999999993</v>
          </cell>
        </row>
        <row r="290">
          <cell r="C290" t="str">
            <v>50113017</v>
          </cell>
          <cell r="Q290">
            <v>-750.185632853215</v>
          </cell>
        </row>
        <row r="291">
          <cell r="C291" t="str">
            <v>50113017</v>
          </cell>
          <cell r="Q291">
            <v>-499249.81436714699</v>
          </cell>
        </row>
        <row r="292">
          <cell r="C292" t="str">
            <v>50113190</v>
          </cell>
          <cell r="Q292">
            <v>-75964.4995769253</v>
          </cell>
        </row>
        <row r="293">
          <cell r="C293" t="str">
            <v>50113190</v>
          </cell>
          <cell r="Q293">
            <v>-10267.040985245301</v>
          </cell>
        </row>
        <row r="294">
          <cell r="C294" t="str">
            <v>50113190</v>
          </cell>
          <cell r="Q294">
            <v>-43768.459437829377</v>
          </cell>
        </row>
        <row r="295">
          <cell r="C295" t="str">
            <v>50115020</v>
          </cell>
          <cell r="Q295">
            <v>-48223.045609095861</v>
          </cell>
        </row>
        <row r="296">
          <cell r="C296" t="str">
            <v>50115020</v>
          </cell>
          <cell r="Q296">
            <v>-6972.6580934138929</v>
          </cell>
        </row>
        <row r="297">
          <cell r="C297" t="str">
            <v>50115020</v>
          </cell>
          <cell r="Q297">
            <v>-51594.866794002824</v>
          </cell>
        </row>
        <row r="298">
          <cell r="C298" t="str">
            <v>50115020</v>
          </cell>
          <cell r="Q298">
            <v>-8209.4295034874103</v>
          </cell>
        </row>
        <row r="299">
          <cell r="C299" t="str">
            <v>50115021</v>
          </cell>
          <cell r="Q299">
            <v>-1110000.0000000007</v>
          </cell>
        </row>
        <row r="300">
          <cell r="C300" t="str">
            <v>50115040</v>
          </cell>
          <cell r="Q300">
            <v>-2214.0033373276742</v>
          </cell>
        </row>
        <row r="301">
          <cell r="C301" t="str">
            <v>50115040</v>
          </cell>
          <cell r="Q301">
            <v>-785.99666267232601</v>
          </cell>
        </row>
        <row r="302">
          <cell r="C302" t="str">
            <v>50115050</v>
          </cell>
          <cell r="Q302">
            <v>-104676.57492464897</v>
          </cell>
        </row>
        <row r="303">
          <cell r="C303" t="str">
            <v>50115050</v>
          </cell>
          <cell r="Q303">
            <v>-519300.81636631343</v>
          </cell>
        </row>
        <row r="304">
          <cell r="C304" t="str">
            <v>50115050</v>
          </cell>
          <cell r="Q304">
            <v>-120948.38036079261</v>
          </cell>
        </row>
        <row r="305">
          <cell r="C305" t="str">
            <v>50115050</v>
          </cell>
          <cell r="Q305">
            <v>-117939.83374161198</v>
          </cell>
        </row>
        <row r="306">
          <cell r="C306" t="str">
            <v>50115050</v>
          </cell>
          <cell r="Q306">
            <v>-105068.56034951017</v>
          </cell>
        </row>
        <row r="307">
          <cell r="C307" t="str">
            <v>50115050</v>
          </cell>
          <cell r="Q307">
            <v>-7065.8342571226167</v>
          </cell>
        </row>
        <row r="308">
          <cell r="C308" t="str">
            <v>50115060</v>
          </cell>
          <cell r="Q308">
            <v>-374183.77850730438</v>
          </cell>
        </row>
        <row r="309">
          <cell r="C309" t="str">
            <v>50115060</v>
          </cell>
          <cell r="Q309">
            <v>-499098.81000938528</v>
          </cell>
        </row>
        <row r="310">
          <cell r="C310" t="str">
            <v>50115060</v>
          </cell>
          <cell r="Q310">
            <v>-350713.44424072281</v>
          </cell>
        </row>
        <row r="311">
          <cell r="C311" t="str">
            <v>50115060</v>
          </cell>
          <cell r="Q311">
            <v>-346712.14186430548</v>
          </cell>
        </row>
        <row r="312">
          <cell r="C312" t="str">
            <v>50115060</v>
          </cell>
          <cell r="Q312">
            <v>-284509.56308930274</v>
          </cell>
        </row>
        <row r="313">
          <cell r="C313" t="str">
            <v>50115060</v>
          </cell>
          <cell r="Q313">
            <v>-2917782.2622889779</v>
          </cell>
        </row>
        <row r="314">
          <cell r="C314" t="str">
            <v>50115062</v>
          </cell>
          <cell r="Q314">
            <v>-8712999.9999999981</v>
          </cell>
        </row>
        <row r="315">
          <cell r="C315" t="str">
            <v>50115063</v>
          </cell>
          <cell r="Q315">
            <v>-9942.4696204963439</v>
          </cell>
        </row>
        <row r="316">
          <cell r="C316" t="str">
            <v>50115063</v>
          </cell>
          <cell r="Q316">
            <v>-69228.48938010454</v>
          </cell>
        </row>
        <row r="317">
          <cell r="C317" t="str">
            <v>50115063</v>
          </cell>
          <cell r="Q317">
            <v>-20685.831840384399</v>
          </cell>
        </row>
        <row r="318">
          <cell r="C318" t="str">
            <v>50115063</v>
          </cell>
          <cell r="Q318">
            <v>-19052.29846825188</v>
          </cell>
        </row>
        <row r="319">
          <cell r="C319" t="str">
            <v>50115063</v>
          </cell>
          <cell r="Q319">
            <v>-58090.910690762772</v>
          </cell>
        </row>
        <row r="320">
          <cell r="C320" t="str">
            <v>50115064</v>
          </cell>
          <cell r="Q320">
            <v>-7999.9999999999782</v>
          </cell>
        </row>
        <row r="321">
          <cell r="C321" t="str">
            <v>50115065</v>
          </cell>
          <cell r="Q321">
            <v>-24338.554452483793</v>
          </cell>
        </row>
        <row r="322">
          <cell r="C322" t="str">
            <v>50115065</v>
          </cell>
          <cell r="Q322">
            <v>-85408.341982195707</v>
          </cell>
        </row>
        <row r="323">
          <cell r="C323" t="str">
            <v>50115065</v>
          </cell>
          <cell r="Q323">
            <v>-8100.3076720746667</v>
          </cell>
        </row>
        <row r="324">
          <cell r="C324" t="str">
            <v>50115065</v>
          </cell>
          <cell r="Q324">
            <v>-15677.643135742695</v>
          </cell>
        </row>
        <row r="325">
          <cell r="C325" t="str">
            <v>50115065</v>
          </cell>
          <cell r="Q325">
            <v>-25475.15275750314</v>
          </cell>
        </row>
        <row r="326">
          <cell r="C326" t="str">
            <v>50115067</v>
          </cell>
          <cell r="Q326">
            <v>-57493.377594474048</v>
          </cell>
        </row>
        <row r="327">
          <cell r="C327" t="str">
            <v>50115067</v>
          </cell>
          <cell r="Q327">
            <v>-51001.381689572932</v>
          </cell>
        </row>
        <row r="328">
          <cell r="C328" t="str">
            <v>50115067</v>
          </cell>
          <cell r="Q328">
            <v>-35786.95547929631</v>
          </cell>
        </row>
        <row r="329">
          <cell r="C329" t="str">
            <v>50115067</v>
          </cell>
          <cell r="Q329">
            <v>-17966.37300275897</v>
          </cell>
        </row>
        <row r="330">
          <cell r="C330" t="str">
            <v>50115067</v>
          </cell>
          <cell r="Q330">
            <v>-52751.91223389771</v>
          </cell>
        </row>
        <row r="331">
          <cell r="C331" t="str">
            <v>50115069</v>
          </cell>
          <cell r="Q331">
            <v>-5000</v>
          </cell>
        </row>
        <row r="332">
          <cell r="C332" t="str">
            <v>50115070</v>
          </cell>
          <cell r="Q332">
            <v>-13798.929632662481</v>
          </cell>
        </row>
        <row r="333">
          <cell r="C333" t="str">
            <v>50115070</v>
          </cell>
          <cell r="Q333">
            <v>-66056.066276814541</v>
          </cell>
        </row>
        <row r="334">
          <cell r="C334" t="str">
            <v>50115070</v>
          </cell>
          <cell r="Q334">
            <v>-8709.6938690166899</v>
          </cell>
        </row>
        <row r="335">
          <cell r="C335" t="str">
            <v>50115070</v>
          </cell>
          <cell r="Q335">
            <v>-309435.31022150646</v>
          </cell>
        </row>
        <row r="336">
          <cell r="C336" t="str">
            <v>50115079</v>
          </cell>
          <cell r="Q336">
            <v>-762.17146986414502</v>
          </cell>
        </row>
        <row r="337">
          <cell r="C337" t="str">
            <v>50115079</v>
          </cell>
          <cell r="Q337">
            <v>-1949.29381550123</v>
          </cell>
        </row>
        <row r="338">
          <cell r="C338" t="str">
            <v>50115079</v>
          </cell>
          <cell r="Q338">
            <v>-117.00625947357101</v>
          </cell>
        </row>
        <row r="339">
          <cell r="C339" t="str">
            <v>50115079</v>
          </cell>
          <cell r="Q339">
            <v>-42171.528455161031</v>
          </cell>
        </row>
        <row r="340">
          <cell r="C340" t="str">
            <v>50115090</v>
          </cell>
          <cell r="Q340">
            <v>0</v>
          </cell>
        </row>
        <row r="341">
          <cell r="C341" t="str">
            <v>50117002</v>
          </cell>
          <cell r="Q341">
            <v>-50524.276728818193</v>
          </cell>
        </row>
        <row r="342">
          <cell r="C342" t="str">
            <v>50117002</v>
          </cell>
          <cell r="Q342">
            <v>-4912.8252442018129</v>
          </cell>
        </row>
        <row r="343">
          <cell r="C343" t="str">
            <v>50117002</v>
          </cell>
          <cell r="Q343">
            <v>-10359.924716618787</v>
          </cell>
        </row>
        <row r="344">
          <cell r="C344" t="str">
            <v>50117002</v>
          </cell>
          <cell r="Q344">
            <v>-25125.872693267389</v>
          </cell>
        </row>
        <row r="345">
          <cell r="C345" t="str">
            <v>50117002</v>
          </cell>
          <cell r="Q345">
            <v>-49077.100617093827</v>
          </cell>
        </row>
        <row r="346">
          <cell r="C346" t="str">
            <v>50117003</v>
          </cell>
          <cell r="Q346">
            <v>-178370.87324658348</v>
          </cell>
        </row>
        <row r="347">
          <cell r="C347" t="str">
            <v>50117003</v>
          </cell>
          <cell r="Q347">
            <v>0</v>
          </cell>
        </row>
        <row r="348">
          <cell r="C348" t="str">
            <v>50117003</v>
          </cell>
          <cell r="Q348">
            <v>-117258.03657917946</v>
          </cell>
        </row>
        <row r="349">
          <cell r="C349" t="str">
            <v>50117003</v>
          </cell>
          <cell r="Q349">
            <v>-178671.4795692146</v>
          </cell>
        </row>
        <row r="350">
          <cell r="C350" t="str">
            <v>50117003</v>
          </cell>
          <cell r="Q350">
            <v>-62753.751917417918</v>
          </cell>
        </row>
        <row r="351">
          <cell r="C351" t="str">
            <v>50117003</v>
          </cell>
          <cell r="Q351">
            <v>-92241.442294897774</v>
          </cell>
        </row>
        <row r="352">
          <cell r="C352" t="str">
            <v>50117003</v>
          </cell>
          <cell r="Q352">
            <v>-5704.4163927065702</v>
          </cell>
        </row>
        <row r="353">
          <cell r="C353" t="str">
            <v>50117004</v>
          </cell>
          <cell r="Q353">
            <v>-18515.775449819772</v>
          </cell>
        </row>
        <row r="354">
          <cell r="C354" t="str">
            <v>50117004</v>
          </cell>
          <cell r="Q354">
            <v>-20262.2906884033</v>
          </cell>
        </row>
        <row r="355">
          <cell r="C355" t="str">
            <v>50117004</v>
          </cell>
          <cell r="Q355">
            <v>-74376.314957867609</v>
          </cell>
        </row>
        <row r="356">
          <cell r="C356" t="str">
            <v>50117004</v>
          </cell>
          <cell r="Q356">
            <v>-31635.803063735424</v>
          </cell>
        </row>
        <row r="357">
          <cell r="C357" t="str">
            <v>50117004</v>
          </cell>
          <cell r="Q357">
            <v>-45209.815840173949</v>
          </cell>
        </row>
        <row r="358">
          <cell r="C358" t="str">
            <v>50117024</v>
          </cell>
          <cell r="Q358">
            <v>-27513.705477369032</v>
          </cell>
        </row>
        <row r="359">
          <cell r="C359" t="str">
            <v>50117024</v>
          </cell>
          <cell r="Q359">
            <v>-35155.304064354132</v>
          </cell>
        </row>
        <row r="360">
          <cell r="C360" t="str">
            <v>50117024</v>
          </cell>
          <cell r="Q360">
            <v>-28971.83576131986</v>
          </cell>
        </row>
        <row r="361">
          <cell r="C361" t="str">
            <v>50117024</v>
          </cell>
          <cell r="Q361">
            <v>-37829.851230218199</v>
          </cell>
        </row>
        <row r="362">
          <cell r="C362" t="str">
            <v>50117024</v>
          </cell>
          <cell r="Q362">
            <v>-45529.30346673874</v>
          </cell>
        </row>
        <row r="363">
          <cell r="C363" t="str">
            <v>50119100</v>
          </cell>
          <cell r="Q363">
            <v>-5260.5502081084678</v>
          </cell>
        </row>
        <row r="364">
          <cell r="C364" t="str">
            <v>50119100</v>
          </cell>
          <cell r="Q364">
            <v>-3864.059449933794</v>
          </cell>
        </row>
        <row r="365">
          <cell r="C365" t="str">
            <v>50119100</v>
          </cell>
          <cell r="Q365">
            <v>-5875.39034195774</v>
          </cell>
        </row>
        <row r="366">
          <cell r="C366" t="str">
            <v>50119101</v>
          </cell>
          <cell r="Q366">
            <v>-3300.707259644339</v>
          </cell>
        </row>
        <row r="367">
          <cell r="C367" t="str">
            <v>50119101</v>
          </cell>
          <cell r="Q367">
            <v>-2155.1771821922621</v>
          </cell>
        </row>
        <row r="368">
          <cell r="C368" t="str">
            <v>50119101</v>
          </cell>
          <cell r="Q368">
            <v>-18038.749491669587</v>
          </cell>
        </row>
        <row r="369">
          <cell r="C369" t="str">
            <v>50119101</v>
          </cell>
          <cell r="Q369">
            <v>-885.08125985408697</v>
          </cell>
        </row>
        <row r="370">
          <cell r="C370" t="str">
            <v>50119101</v>
          </cell>
          <cell r="Q370">
            <v>-620.28480663973596</v>
          </cell>
        </row>
        <row r="371">
          <cell r="C371" t="str">
            <v>50119102</v>
          </cell>
          <cell r="Q371">
            <v>-28803.297338483189</v>
          </cell>
        </row>
        <row r="372">
          <cell r="C372" t="str">
            <v>50119102</v>
          </cell>
          <cell r="Q372">
            <v>-6881.1239228213235</v>
          </cell>
        </row>
        <row r="373">
          <cell r="C373" t="str">
            <v>50119102</v>
          </cell>
          <cell r="Q373">
            <v>-49053.531450576229</v>
          </cell>
        </row>
        <row r="374">
          <cell r="C374" t="str">
            <v>50119102</v>
          </cell>
          <cell r="Q374">
            <v>-103275.01838550894</v>
          </cell>
        </row>
        <row r="375">
          <cell r="C375" t="str">
            <v>50119102</v>
          </cell>
          <cell r="Q375">
            <v>-41987.028902610298</v>
          </cell>
        </row>
        <row r="376">
          <cell r="C376" t="str">
            <v>50113001</v>
          </cell>
          <cell r="Q376">
            <v>-1279051.0792556312</v>
          </cell>
        </row>
        <row r="377">
          <cell r="C377" t="str">
            <v>50113001</v>
          </cell>
          <cell r="Q377">
            <v>-935858.97123486584</v>
          </cell>
        </row>
        <row r="378">
          <cell r="C378" t="str">
            <v>50113001</v>
          </cell>
          <cell r="Q378">
            <v>-40796.059857569111</v>
          </cell>
        </row>
        <row r="379">
          <cell r="C379" t="str">
            <v>50113001</v>
          </cell>
          <cell r="Q379">
            <v>-747792.64213452803</v>
          </cell>
        </row>
        <row r="380">
          <cell r="C380" t="str">
            <v>50113001</v>
          </cell>
          <cell r="Q380">
            <v>-83144.61709361081</v>
          </cell>
        </row>
        <row r="381">
          <cell r="C381" t="str">
            <v>50113001</v>
          </cell>
          <cell r="Q381">
            <v>-863356.63042379508</v>
          </cell>
        </row>
        <row r="382">
          <cell r="C382" t="str">
            <v>50113002</v>
          </cell>
          <cell r="Q382">
            <v>-252485.67559642933</v>
          </cell>
        </row>
        <row r="383">
          <cell r="C383" t="str">
            <v>50113002</v>
          </cell>
          <cell r="Q383">
            <v>-372838.14291722851</v>
          </cell>
        </row>
        <row r="384">
          <cell r="C384" t="str">
            <v>50113002</v>
          </cell>
          <cell r="Q384">
            <v>-734551.21534575359</v>
          </cell>
        </row>
        <row r="385">
          <cell r="C385" t="str">
            <v>50113002</v>
          </cell>
          <cell r="Q385">
            <v>-340124.96614058863</v>
          </cell>
        </row>
        <row r="386">
          <cell r="C386" t="str">
            <v>50113006</v>
          </cell>
          <cell r="Q386">
            <v>-44953.995994377401</v>
          </cell>
        </row>
        <row r="387">
          <cell r="C387" t="str">
            <v>50113006</v>
          </cell>
          <cell r="Q387">
            <v>-106111.09057862648</v>
          </cell>
        </row>
        <row r="388">
          <cell r="C388" t="str">
            <v>50113006</v>
          </cell>
          <cell r="Q388">
            <v>-22988.27326680499</v>
          </cell>
        </row>
        <row r="389">
          <cell r="C389" t="str">
            <v>50113006</v>
          </cell>
          <cell r="Q389">
            <v>-55946.64016019112</v>
          </cell>
        </row>
        <row r="390">
          <cell r="C390" t="str">
            <v>50113008</v>
          </cell>
          <cell r="Q390">
            <v>-63576.590181260282</v>
          </cell>
        </row>
        <row r="391">
          <cell r="C391" t="str">
            <v>50113008</v>
          </cell>
          <cell r="Q391">
            <v>-38935.774580451165</v>
          </cell>
        </row>
        <row r="392">
          <cell r="C392" t="str">
            <v>50113008</v>
          </cell>
          <cell r="Q392">
            <v>-132890.4959897151</v>
          </cell>
        </row>
        <row r="393">
          <cell r="C393" t="str">
            <v>50113008</v>
          </cell>
          <cell r="Q393">
            <v>-114597.13924857319</v>
          </cell>
        </row>
        <row r="394">
          <cell r="C394" t="str">
            <v>50113011</v>
          </cell>
          <cell r="Q394">
            <v>-395276.75088050729</v>
          </cell>
        </row>
        <row r="395">
          <cell r="C395" t="str">
            <v>50113011</v>
          </cell>
          <cell r="Q395">
            <v>-57956.594084145392</v>
          </cell>
        </row>
        <row r="396">
          <cell r="C396" t="str">
            <v>50113011</v>
          </cell>
          <cell r="Q396">
            <v>-30203.464710328401</v>
          </cell>
        </row>
        <row r="397">
          <cell r="C397" t="str">
            <v>50113011</v>
          </cell>
          <cell r="Q397">
            <v>-16563.190325018797</v>
          </cell>
        </row>
        <row r="398">
          <cell r="C398" t="str">
            <v>50113013</v>
          </cell>
          <cell r="Q398">
            <v>-501319.11979635485</v>
          </cell>
        </row>
        <row r="399">
          <cell r="C399" t="str">
            <v>50113013</v>
          </cell>
          <cell r="Q399">
            <v>-315838.85375673388</v>
          </cell>
        </row>
        <row r="400">
          <cell r="C400" t="str">
            <v>50113013</v>
          </cell>
          <cell r="Q400">
            <v>-293469.36187319492</v>
          </cell>
        </row>
        <row r="401">
          <cell r="C401" t="str">
            <v>50113013</v>
          </cell>
          <cell r="Q401">
            <v>-64.102655686841203</v>
          </cell>
        </row>
        <row r="402">
          <cell r="C402" t="str">
            <v>50113013</v>
          </cell>
          <cell r="Q402">
            <v>-499308.56191802945</v>
          </cell>
        </row>
        <row r="403">
          <cell r="C403" t="str">
            <v>50113014</v>
          </cell>
          <cell r="Q403">
            <v>-119386.87889732553</v>
          </cell>
        </row>
        <row r="404">
          <cell r="C404" t="str">
            <v>50113014</v>
          </cell>
          <cell r="Q404">
            <v>-152348.08051465062</v>
          </cell>
        </row>
        <row r="405">
          <cell r="C405" t="str">
            <v>50113014</v>
          </cell>
          <cell r="Q405">
            <v>-51259.958411293162</v>
          </cell>
        </row>
        <row r="406">
          <cell r="C406" t="str">
            <v>50113014</v>
          </cell>
          <cell r="Q406">
            <v>-137005.08217673079</v>
          </cell>
        </row>
        <row r="407">
          <cell r="C407" t="str">
            <v>50113016</v>
          </cell>
          <cell r="Q407">
            <v>0</v>
          </cell>
        </row>
        <row r="408">
          <cell r="C408" t="str">
            <v>50113190</v>
          </cell>
          <cell r="Q408">
            <v>-15371.777388007582</v>
          </cell>
        </row>
        <row r="409">
          <cell r="C409" t="str">
            <v>50113190</v>
          </cell>
          <cell r="Q409">
            <v>-12387.415191150794</v>
          </cell>
        </row>
        <row r="410">
          <cell r="C410" t="str">
            <v>50113190</v>
          </cell>
          <cell r="Q410">
            <v>-11780.010257013582</v>
          </cell>
        </row>
        <row r="411">
          <cell r="C411" t="str">
            <v>50113190</v>
          </cell>
          <cell r="Q411">
            <v>-103137.15068779157</v>
          </cell>
        </row>
        <row r="412">
          <cell r="C412" t="str">
            <v>50113190</v>
          </cell>
          <cell r="Q412">
            <v>-57323.646476036462</v>
          </cell>
        </row>
        <row r="413">
          <cell r="C413" t="str">
            <v>50115004</v>
          </cell>
          <cell r="Q413">
            <v>-202999.99999999997</v>
          </cell>
        </row>
        <row r="414">
          <cell r="C414" t="str">
            <v>50115011</v>
          </cell>
          <cell r="Q414">
            <v>-30000.00000000004</v>
          </cell>
        </row>
        <row r="415">
          <cell r="C415" t="str">
            <v>50115020</v>
          </cell>
          <cell r="Q415">
            <v>-23383.365558804511</v>
          </cell>
        </row>
        <row r="416">
          <cell r="C416" t="str">
            <v>50115020</v>
          </cell>
          <cell r="Q416">
            <v>-12823.370517495126</v>
          </cell>
        </row>
        <row r="417">
          <cell r="C417" t="str">
            <v>50115020</v>
          </cell>
          <cell r="Q417">
            <v>-9896.6799038832578</v>
          </cell>
        </row>
        <row r="418">
          <cell r="C418" t="str">
            <v>50115020</v>
          </cell>
          <cell r="Q418">
            <v>-3896.5840198171063</v>
          </cell>
        </row>
        <row r="419">
          <cell r="C419" t="str">
            <v>50115040</v>
          </cell>
          <cell r="Q419">
            <v>-1930.7494607963431</v>
          </cell>
        </row>
        <row r="420">
          <cell r="C420" t="str">
            <v>50115040</v>
          </cell>
          <cell r="Q420">
            <v>-69.250539203657596</v>
          </cell>
        </row>
        <row r="421">
          <cell r="C421" t="str">
            <v>50115050</v>
          </cell>
          <cell r="Q421">
            <v>-174666.82822883636</v>
          </cell>
        </row>
        <row r="422">
          <cell r="C422" t="str">
            <v>50115050</v>
          </cell>
          <cell r="Q422">
            <v>-19876.639688737097</v>
          </cell>
        </row>
        <row r="423">
          <cell r="C423" t="str">
            <v>50115050</v>
          </cell>
          <cell r="Q423">
            <v>-134156.68458738993</v>
          </cell>
        </row>
        <row r="424">
          <cell r="C424" t="str">
            <v>50115050</v>
          </cell>
          <cell r="Q424">
            <v>-171025.98610270064</v>
          </cell>
        </row>
        <row r="425">
          <cell r="C425" t="str">
            <v>50115050</v>
          </cell>
          <cell r="Q425">
            <v>-318888.00334271189</v>
          </cell>
        </row>
        <row r="426">
          <cell r="C426" t="str">
            <v>50115050</v>
          </cell>
          <cell r="Q426">
            <v>-216982.05877667849</v>
          </cell>
        </row>
        <row r="427">
          <cell r="C427" t="str">
            <v>50115050</v>
          </cell>
          <cell r="Q427">
            <v>-244403.79927294538</v>
          </cell>
        </row>
        <row r="428">
          <cell r="C428" t="str">
            <v>50115060</v>
          </cell>
          <cell r="Q428">
            <v>-535707.99483078206</v>
          </cell>
        </row>
        <row r="429">
          <cell r="C429" t="str">
            <v>50115060</v>
          </cell>
          <cell r="Q429">
            <v>-275948.31212494092</v>
          </cell>
        </row>
        <row r="430">
          <cell r="C430" t="str">
            <v>50115060</v>
          </cell>
          <cell r="Q430">
            <v>-151405.75912599015</v>
          </cell>
        </row>
        <row r="431">
          <cell r="C431" t="str">
            <v>50115060</v>
          </cell>
          <cell r="Q431">
            <v>-281956.07156195061</v>
          </cell>
        </row>
        <row r="432">
          <cell r="C432" t="str">
            <v>50115060</v>
          </cell>
          <cell r="Q432">
            <v>-3995274.3525384003</v>
          </cell>
        </row>
        <row r="433">
          <cell r="C433" t="str">
            <v>50115060</v>
          </cell>
          <cell r="Q433">
            <v>-22172.324579879969</v>
          </cell>
        </row>
        <row r="434">
          <cell r="C434" t="str">
            <v>50115060</v>
          </cell>
          <cell r="Q434">
            <v>-237535.1852380565</v>
          </cell>
        </row>
        <row r="435">
          <cell r="C435" t="str">
            <v>50115063</v>
          </cell>
          <cell r="Q435">
            <v>-39563.213893675442</v>
          </cell>
        </row>
        <row r="436">
          <cell r="C436" t="str">
            <v>50115063</v>
          </cell>
          <cell r="Q436">
            <v>-124282.113500527</v>
          </cell>
        </row>
        <row r="437">
          <cell r="C437" t="str">
            <v>50115063</v>
          </cell>
          <cell r="Q437">
            <v>-40207.548698187427</v>
          </cell>
        </row>
        <row r="438">
          <cell r="C438" t="str">
            <v>50115063</v>
          </cell>
          <cell r="Q438">
            <v>-48473.44801488884</v>
          </cell>
        </row>
        <row r="439">
          <cell r="C439" t="str">
            <v>50115063</v>
          </cell>
          <cell r="Q439">
            <v>-45205.069580889627</v>
          </cell>
        </row>
        <row r="440">
          <cell r="C440" t="str">
            <v>50115063</v>
          </cell>
          <cell r="Q440">
            <v>-2268.6063118314</v>
          </cell>
        </row>
        <row r="441">
          <cell r="C441" t="str">
            <v>50115064</v>
          </cell>
          <cell r="Q441">
            <v>-1845.7544705842129</v>
          </cell>
        </row>
        <row r="442">
          <cell r="C442" t="str">
            <v>50115064</v>
          </cell>
          <cell r="Q442">
            <v>-18104.328277329998</v>
          </cell>
        </row>
        <row r="443">
          <cell r="C443" t="str">
            <v>50115064</v>
          </cell>
          <cell r="Q443">
            <v>-10049.91725208579</v>
          </cell>
        </row>
        <row r="444">
          <cell r="C444" t="str">
            <v>50115065</v>
          </cell>
          <cell r="Q444">
            <v>-29242.773447545882</v>
          </cell>
        </row>
        <row r="445">
          <cell r="C445" t="str">
            <v>50115065</v>
          </cell>
          <cell r="Q445">
            <v>-15181.983565156837</v>
          </cell>
        </row>
        <row r="446">
          <cell r="C446" t="str">
            <v>50115065</v>
          </cell>
          <cell r="Q446">
            <v>-11349.610599263733</v>
          </cell>
        </row>
        <row r="447">
          <cell r="C447" t="str">
            <v>50115065</v>
          </cell>
          <cell r="Q447">
            <v>-16631.212500264093</v>
          </cell>
        </row>
        <row r="448">
          <cell r="C448" t="str">
            <v>50115065</v>
          </cell>
          <cell r="Q448">
            <v>-17594.41988776944</v>
          </cell>
        </row>
        <row r="449">
          <cell r="C449" t="str">
            <v>50115067</v>
          </cell>
          <cell r="Q449">
            <v>-28103.731919215999</v>
          </cell>
        </row>
        <row r="450">
          <cell r="C450" t="str">
            <v>50115067</v>
          </cell>
          <cell r="Q450">
            <v>-39260.509842352461</v>
          </cell>
        </row>
        <row r="451">
          <cell r="C451" t="str">
            <v>50115067</v>
          </cell>
          <cell r="Q451">
            <v>-44832.892297353203</v>
          </cell>
        </row>
        <row r="452">
          <cell r="C452" t="str">
            <v>50115067</v>
          </cell>
          <cell r="Q452">
            <v>-37033.674538949665</v>
          </cell>
        </row>
        <row r="453">
          <cell r="C453" t="str">
            <v>50115067</v>
          </cell>
          <cell r="Q453">
            <v>-90769.191402128636</v>
          </cell>
        </row>
        <row r="454">
          <cell r="C454" t="str">
            <v>50115070</v>
          </cell>
          <cell r="Q454">
            <v>-33380.7407477089</v>
          </cell>
        </row>
        <row r="455">
          <cell r="C455" t="str">
            <v>50115070</v>
          </cell>
          <cell r="Q455">
            <v>-69342.935368030521</v>
          </cell>
        </row>
        <row r="456">
          <cell r="C456" t="str">
            <v>50115070</v>
          </cell>
          <cell r="Q456">
            <v>-107132.41425858825</v>
          </cell>
        </row>
        <row r="457">
          <cell r="C457" t="str">
            <v>50115070</v>
          </cell>
          <cell r="Q457">
            <v>-60143.909625672277</v>
          </cell>
        </row>
        <row r="458">
          <cell r="C458" t="str">
            <v>50115079</v>
          </cell>
          <cell r="Q458">
            <v>-31382.74603028952</v>
          </cell>
        </row>
        <row r="459">
          <cell r="C459" t="str">
            <v>50115079</v>
          </cell>
          <cell r="Q459">
            <v>-13854.668370994275</v>
          </cell>
        </row>
        <row r="460">
          <cell r="C460" t="str">
            <v>50115079</v>
          </cell>
          <cell r="Q460">
            <v>-3160.0410575082533</v>
          </cell>
        </row>
        <row r="461">
          <cell r="C461" t="str">
            <v>50115079</v>
          </cell>
          <cell r="Q461">
            <v>-6602.5445412079534</v>
          </cell>
        </row>
        <row r="462">
          <cell r="C462" t="str">
            <v>50115080</v>
          </cell>
          <cell r="Q462">
            <v>-13361576.361308062</v>
          </cell>
        </row>
        <row r="463">
          <cell r="C463" t="str">
            <v>50115080</v>
          </cell>
          <cell r="Q463">
            <v>-88423.638691927306</v>
          </cell>
        </row>
        <row r="464">
          <cell r="C464" t="str">
            <v>50115089</v>
          </cell>
          <cell r="Q464">
            <v>0</v>
          </cell>
        </row>
        <row r="465">
          <cell r="C465" t="str">
            <v>50117002</v>
          </cell>
          <cell r="Q465">
            <v>-15736.964111725101</v>
          </cell>
        </row>
        <row r="466">
          <cell r="C466" t="str">
            <v>50117002</v>
          </cell>
          <cell r="Q466">
            <v>-1755.5967934885286</v>
          </cell>
        </row>
        <row r="467">
          <cell r="C467" t="str">
            <v>50117002</v>
          </cell>
          <cell r="Q467">
            <v>-17206.183563896146</v>
          </cell>
        </row>
        <row r="468">
          <cell r="C468" t="str">
            <v>50117002</v>
          </cell>
          <cell r="Q468">
            <v>-21255.125054796139</v>
          </cell>
        </row>
        <row r="469">
          <cell r="C469" t="str">
            <v>50117002</v>
          </cell>
          <cell r="Q469">
            <v>-2623.7688147354788</v>
          </cell>
        </row>
        <row r="470">
          <cell r="C470" t="str">
            <v>50117002</v>
          </cell>
          <cell r="Q470">
            <v>-17422.36166135862</v>
          </cell>
        </row>
        <row r="471">
          <cell r="C471" t="str">
            <v>50117003</v>
          </cell>
          <cell r="Q471">
            <v>-48450.560747492382</v>
          </cell>
        </row>
        <row r="472">
          <cell r="C472" t="str">
            <v>50117003</v>
          </cell>
          <cell r="Q472">
            <v>-90219.565215239709</v>
          </cell>
        </row>
        <row r="473">
          <cell r="C473" t="str">
            <v>50117003</v>
          </cell>
          <cell r="Q473">
            <v>-121358.37149149421</v>
          </cell>
        </row>
        <row r="474">
          <cell r="C474" t="str">
            <v>50117003</v>
          </cell>
          <cell r="Q474">
            <v>-99549.71057259888</v>
          </cell>
        </row>
        <row r="475">
          <cell r="C475" t="str">
            <v>50117003</v>
          </cell>
          <cell r="Q475">
            <v>-100421.79197317488</v>
          </cell>
        </row>
        <row r="476">
          <cell r="C476" t="str">
            <v>50117004</v>
          </cell>
          <cell r="Q476">
            <v>-44885.879621257678</v>
          </cell>
        </row>
        <row r="477">
          <cell r="C477" t="str">
            <v>50117004</v>
          </cell>
          <cell r="Q477">
            <v>-26229.384486293344</v>
          </cell>
        </row>
        <row r="478">
          <cell r="C478" t="str">
            <v>50117004</v>
          </cell>
          <cell r="Q478">
            <v>-26188.689610108901</v>
          </cell>
        </row>
        <row r="479">
          <cell r="C479" t="str">
            <v>50117004</v>
          </cell>
          <cell r="Q479">
            <v>-29107.164867379841</v>
          </cell>
        </row>
        <row r="480">
          <cell r="C480" t="str">
            <v>50117004</v>
          </cell>
          <cell r="Q480">
            <v>-27410.024872820566</v>
          </cell>
        </row>
        <row r="481">
          <cell r="C481" t="str">
            <v>50117004</v>
          </cell>
          <cell r="Q481">
            <v>-11178.856542139662</v>
          </cell>
        </row>
        <row r="482">
          <cell r="C482" t="str">
            <v>50117011</v>
          </cell>
          <cell r="Q482">
            <v>-1000</v>
          </cell>
        </row>
        <row r="483">
          <cell r="C483" t="str">
            <v>50117024</v>
          </cell>
          <cell r="Q483">
            <v>-46156.540812661791</v>
          </cell>
        </row>
        <row r="484">
          <cell r="C484" t="str">
            <v>50117024</v>
          </cell>
          <cell r="Q484">
            <v>-18225.448428716576</v>
          </cell>
        </row>
        <row r="485">
          <cell r="C485" t="str">
            <v>50117024</v>
          </cell>
          <cell r="Q485">
            <v>-38630.255320837954</v>
          </cell>
        </row>
        <row r="486">
          <cell r="C486" t="str">
            <v>50117024</v>
          </cell>
          <cell r="Q486">
            <v>-50932.626299803043</v>
          </cell>
        </row>
        <row r="487">
          <cell r="C487" t="str">
            <v>50117024</v>
          </cell>
          <cell r="Q487">
            <v>-55268.801553364494</v>
          </cell>
        </row>
        <row r="488">
          <cell r="C488" t="str">
            <v>50117024</v>
          </cell>
          <cell r="Q488">
            <v>-10786.327584616138</v>
          </cell>
        </row>
        <row r="489">
          <cell r="C489" t="str">
            <v>50119100</v>
          </cell>
          <cell r="Q489">
            <v>-161.45149994187301</v>
          </cell>
        </row>
        <row r="490">
          <cell r="C490" t="str">
            <v>50119100</v>
          </cell>
          <cell r="Q490">
            <v>-6214.6553955496929</v>
          </cell>
        </row>
        <row r="491">
          <cell r="C491" t="str">
            <v>50119100</v>
          </cell>
          <cell r="Q491">
            <v>-5690.4301768237856</v>
          </cell>
        </row>
        <row r="492">
          <cell r="C492" t="str">
            <v>50119100</v>
          </cell>
          <cell r="Q492">
            <v>-10902.946414936599</v>
          </cell>
        </row>
        <row r="493">
          <cell r="C493" t="str">
            <v>50119100</v>
          </cell>
          <cell r="Q493">
            <v>-7030.5165127480568</v>
          </cell>
        </row>
        <row r="494">
          <cell r="C494" t="str">
            <v>50119101</v>
          </cell>
          <cell r="Q494">
            <v>-592.06328369794198</v>
          </cell>
        </row>
        <row r="495">
          <cell r="C495" t="str">
            <v>50119101</v>
          </cell>
          <cell r="Q495">
            <v>-499.08966902763001</v>
          </cell>
        </row>
        <row r="496">
          <cell r="C496" t="str">
            <v>50119101</v>
          </cell>
          <cell r="Q496">
            <v>-1052.11430789163</v>
          </cell>
        </row>
        <row r="497">
          <cell r="C497" t="str">
            <v>50119101</v>
          </cell>
          <cell r="Q497">
            <v>-4539.5323352985815</v>
          </cell>
        </row>
        <row r="498">
          <cell r="C498" t="str">
            <v>50119101</v>
          </cell>
          <cell r="Q498">
            <v>-3317.2004040842148</v>
          </cell>
        </row>
        <row r="499">
          <cell r="C499" t="str">
            <v>50119102</v>
          </cell>
          <cell r="Q499">
            <v>-22604.951876783249</v>
          </cell>
        </row>
        <row r="500">
          <cell r="C500" t="str">
            <v>50119102</v>
          </cell>
          <cell r="Q500">
            <v>-44968.533317950489</v>
          </cell>
        </row>
        <row r="501">
          <cell r="C501" t="str">
            <v>50119102</v>
          </cell>
          <cell r="Q501">
            <v>-45101.535106208321</v>
          </cell>
        </row>
        <row r="502">
          <cell r="C502" t="str">
            <v>50119102</v>
          </cell>
          <cell r="Q502">
            <v>-54720.881571181984</v>
          </cell>
        </row>
        <row r="503">
          <cell r="C503" t="str">
            <v>50119102</v>
          </cell>
          <cell r="Q503">
            <v>-47604.098127875979</v>
          </cell>
        </row>
        <row r="504">
          <cell r="C504" t="str">
            <v>50113001</v>
          </cell>
          <cell r="Q504">
            <v>-25830.987256837507</v>
          </cell>
        </row>
        <row r="505">
          <cell r="C505" t="str">
            <v>50113001</v>
          </cell>
          <cell r="Q505">
            <v>-327954.99990439916</v>
          </cell>
        </row>
        <row r="506">
          <cell r="C506" t="str">
            <v>50113001</v>
          </cell>
          <cell r="Q506">
            <v>-869735.82175964781</v>
          </cell>
        </row>
        <row r="507">
          <cell r="C507" t="str">
            <v>50113001</v>
          </cell>
          <cell r="Q507">
            <v>-2026478.1910791171</v>
          </cell>
        </row>
        <row r="508">
          <cell r="C508" t="str">
            <v>50113002</v>
          </cell>
          <cell r="Q508">
            <v>-170000.00000000006</v>
          </cell>
        </row>
        <row r="509">
          <cell r="C509" t="str">
            <v>50113006</v>
          </cell>
          <cell r="Q509">
            <v>-15000</v>
          </cell>
        </row>
        <row r="510">
          <cell r="C510" t="str">
            <v>50113006</v>
          </cell>
          <cell r="Q510">
            <v>0</v>
          </cell>
        </row>
        <row r="511">
          <cell r="C511" t="str">
            <v>50113008</v>
          </cell>
          <cell r="Q511">
            <v>-85000</v>
          </cell>
        </row>
        <row r="512">
          <cell r="C512" t="str">
            <v>50113009</v>
          </cell>
          <cell r="Q512">
            <v>-99999.999999999913</v>
          </cell>
        </row>
        <row r="513">
          <cell r="C513" t="str">
            <v>50113012</v>
          </cell>
          <cell r="Q513">
            <v>-60000.000000000007</v>
          </cell>
        </row>
        <row r="514">
          <cell r="C514" t="str">
            <v>50113013</v>
          </cell>
          <cell r="Q514">
            <v>-5429.0623136644253</v>
          </cell>
        </row>
        <row r="515">
          <cell r="C515" t="str">
            <v>50113013</v>
          </cell>
          <cell r="Q515">
            <v>-44242.847254315464</v>
          </cell>
        </row>
        <row r="516">
          <cell r="C516" t="str">
            <v>50113013</v>
          </cell>
          <cell r="Q516">
            <v>-78400.987855442421</v>
          </cell>
        </row>
        <row r="517">
          <cell r="C517" t="str">
            <v>50113013</v>
          </cell>
          <cell r="Q517">
            <v>-11927.102576577705</v>
          </cell>
        </row>
        <row r="518">
          <cell r="C518" t="str">
            <v>50113014</v>
          </cell>
          <cell r="Q518">
            <v>-5082.2704022212165</v>
          </cell>
        </row>
        <row r="519">
          <cell r="C519" t="str">
            <v>50113014</v>
          </cell>
          <cell r="Q519">
            <v>-4917.7295977787899</v>
          </cell>
        </row>
        <row r="520">
          <cell r="C520" t="str">
            <v>50113190</v>
          </cell>
          <cell r="Q520">
            <v>-78812.651790309596</v>
          </cell>
        </row>
        <row r="521">
          <cell r="C521" t="str">
            <v>50113190</v>
          </cell>
          <cell r="Q521">
            <v>-181187.34820969027</v>
          </cell>
        </row>
        <row r="522">
          <cell r="C522" t="str">
            <v>50115011</v>
          </cell>
          <cell r="Q522">
            <v>-6048000.0000000047</v>
          </cell>
        </row>
        <row r="523">
          <cell r="C523" t="str">
            <v>50115020</v>
          </cell>
          <cell r="Q523">
            <v>-9338.9720509341405</v>
          </cell>
        </row>
        <row r="524">
          <cell r="C524" t="str">
            <v>50115020</v>
          </cell>
          <cell r="Q524">
            <v>-661.02794906585098</v>
          </cell>
        </row>
        <row r="525">
          <cell r="C525" t="str">
            <v>50115050</v>
          </cell>
          <cell r="Q525">
            <v>-120973.75547803674</v>
          </cell>
        </row>
        <row r="526">
          <cell r="C526" t="str">
            <v>50115050</v>
          </cell>
          <cell r="Q526">
            <v>-68458.000927836023</v>
          </cell>
        </row>
        <row r="527">
          <cell r="C527" t="str">
            <v>50115050</v>
          </cell>
          <cell r="Q527">
            <v>-36136.563870967169</v>
          </cell>
        </row>
        <row r="528">
          <cell r="C528" t="str">
            <v>50115050</v>
          </cell>
          <cell r="Q528">
            <v>-177431.67972315999</v>
          </cell>
        </row>
        <row r="529">
          <cell r="C529" t="str">
            <v>50115060</v>
          </cell>
          <cell r="Q529">
            <v>-180625.92757807841</v>
          </cell>
        </row>
        <row r="530">
          <cell r="C530" t="str">
            <v>50115060</v>
          </cell>
          <cell r="Q530">
            <v>-80112.085162808537</v>
          </cell>
        </row>
        <row r="531">
          <cell r="C531" t="str">
            <v>50115060</v>
          </cell>
          <cell r="Q531">
            <v>-19565.083791942223</v>
          </cell>
        </row>
        <row r="532">
          <cell r="C532" t="str">
            <v>50115060</v>
          </cell>
          <cell r="Q532">
            <v>-181696.90346717087</v>
          </cell>
        </row>
        <row r="533">
          <cell r="C533" t="str">
            <v>50115063</v>
          </cell>
          <cell r="Q533">
            <v>-31962.168792504748</v>
          </cell>
        </row>
        <row r="534">
          <cell r="C534" t="str">
            <v>50115063</v>
          </cell>
          <cell r="Q534">
            <v>-8037.8312074952191</v>
          </cell>
        </row>
        <row r="535">
          <cell r="C535" t="str">
            <v>50115064</v>
          </cell>
          <cell r="Q535">
            <v>-1107.7175906601799</v>
          </cell>
        </row>
        <row r="536">
          <cell r="C536" t="str">
            <v>50115064</v>
          </cell>
          <cell r="Q536">
            <v>-58892.282409339896</v>
          </cell>
        </row>
        <row r="537">
          <cell r="C537" t="str">
            <v>50115065</v>
          </cell>
          <cell r="Q537">
            <v>-2435.7937310414559</v>
          </cell>
        </row>
        <row r="538">
          <cell r="C538" t="str">
            <v>50115065</v>
          </cell>
          <cell r="Q538">
            <v>-9088.9787664307369</v>
          </cell>
        </row>
        <row r="539">
          <cell r="C539" t="str">
            <v>50115065</v>
          </cell>
          <cell r="Q539">
            <v>-8475.2275025278068</v>
          </cell>
        </row>
        <row r="540">
          <cell r="C540" t="str">
            <v>50115067</v>
          </cell>
          <cell r="Q540">
            <v>-14852.65295757322</v>
          </cell>
        </row>
        <row r="541">
          <cell r="C541" t="str">
            <v>50115067</v>
          </cell>
          <cell r="Q541">
            <v>-9375.5379468048541</v>
          </cell>
        </row>
        <row r="542">
          <cell r="C542" t="str">
            <v>50115067</v>
          </cell>
          <cell r="Q542">
            <v>-25771.809095621931</v>
          </cell>
        </row>
        <row r="543">
          <cell r="C543" t="str">
            <v>50115070</v>
          </cell>
          <cell r="Q543">
            <v>-658088.3827054915</v>
          </cell>
        </row>
        <row r="544">
          <cell r="C544" t="str">
            <v>50115070</v>
          </cell>
          <cell r="Q544">
            <v>-21765.340885193949</v>
          </cell>
        </row>
        <row r="545">
          <cell r="C545" t="str">
            <v>50115070</v>
          </cell>
          <cell r="Q545">
            <v>-10146.27640931458</v>
          </cell>
        </row>
        <row r="546">
          <cell r="C546" t="str">
            <v>50115079</v>
          </cell>
          <cell r="Q546">
            <v>-18886.079989725542</v>
          </cell>
        </row>
        <row r="547">
          <cell r="C547" t="str">
            <v>50115079</v>
          </cell>
          <cell r="Q547">
            <v>-1113.9200102744601</v>
          </cell>
        </row>
        <row r="548">
          <cell r="C548" t="str">
            <v>50115080</v>
          </cell>
          <cell r="Q548">
            <v>-4000</v>
          </cell>
        </row>
        <row r="549">
          <cell r="C549" t="str">
            <v>50117002</v>
          </cell>
          <cell r="Q549">
            <v>-24132.928982767935</v>
          </cell>
        </row>
        <row r="550">
          <cell r="C550" t="str">
            <v>50117002</v>
          </cell>
          <cell r="Q550">
            <v>-1781.6679529856151</v>
          </cell>
        </row>
        <row r="551">
          <cell r="C551" t="str">
            <v>50117002</v>
          </cell>
          <cell r="Q551">
            <v>-2075.74945912474</v>
          </cell>
        </row>
        <row r="552">
          <cell r="C552" t="str">
            <v>50117002</v>
          </cell>
          <cell r="Q552">
            <v>-2009.653605121712</v>
          </cell>
        </row>
        <row r="553">
          <cell r="C553" t="str">
            <v>50117003</v>
          </cell>
          <cell r="Q553">
            <v>-39796.700336343347</v>
          </cell>
        </row>
        <row r="554">
          <cell r="C554" t="str">
            <v>50117003</v>
          </cell>
          <cell r="Q554">
            <v>-57396.620642889779</v>
          </cell>
        </row>
        <row r="555">
          <cell r="C555" t="str">
            <v>50117003</v>
          </cell>
          <cell r="Q555">
            <v>-17806.679020766918</v>
          </cell>
        </row>
        <row r="556">
          <cell r="C556" t="str">
            <v>50117004</v>
          </cell>
          <cell r="Q556">
            <v>-15769.875749358691</v>
          </cell>
        </row>
        <row r="557">
          <cell r="C557" t="str">
            <v>50117004</v>
          </cell>
          <cell r="Q557">
            <v>-7352.5688181825471</v>
          </cell>
        </row>
        <row r="558">
          <cell r="C558" t="str">
            <v>50117004</v>
          </cell>
          <cell r="Q558">
            <v>-45663.782584721223</v>
          </cell>
        </row>
        <row r="559">
          <cell r="C559" t="str">
            <v>50117004</v>
          </cell>
          <cell r="Q559">
            <v>-6213.7728477375404</v>
          </cell>
        </row>
        <row r="560">
          <cell r="C560" t="str">
            <v>50117024</v>
          </cell>
          <cell r="Q560">
            <v>-9051.908386276109</v>
          </cell>
        </row>
        <row r="561">
          <cell r="C561" t="str">
            <v>50117024</v>
          </cell>
          <cell r="Q561">
            <v>-9274.886212822601</v>
          </cell>
        </row>
        <row r="562">
          <cell r="C562" t="str">
            <v>50117024</v>
          </cell>
          <cell r="Q562">
            <v>-41489.604422110227</v>
          </cell>
        </row>
        <row r="563">
          <cell r="C563" t="str">
            <v>50117024</v>
          </cell>
          <cell r="Q563">
            <v>-5183.600978791048</v>
          </cell>
        </row>
        <row r="564">
          <cell r="C564" t="str">
            <v>50119100</v>
          </cell>
          <cell r="Q564">
            <v>-2502.5074595350079</v>
          </cell>
        </row>
        <row r="565">
          <cell r="C565" t="str">
            <v>50119100</v>
          </cell>
          <cell r="Q565">
            <v>-2497.4925404649912</v>
          </cell>
        </row>
        <row r="566">
          <cell r="C566" t="str">
            <v>50119101</v>
          </cell>
          <cell r="Q566">
            <v>-1118.3245738749827</v>
          </cell>
        </row>
        <row r="567">
          <cell r="C567" t="str">
            <v>50119101</v>
          </cell>
          <cell r="Q567">
            <v>-881.67542612501802</v>
          </cell>
        </row>
        <row r="568">
          <cell r="C568" t="str">
            <v>50119102</v>
          </cell>
          <cell r="Q568">
            <v>-2897.5813973632958</v>
          </cell>
        </row>
        <row r="569">
          <cell r="C569" t="str">
            <v>50119102</v>
          </cell>
          <cell r="Q569">
            <v>-9035.9379664619137</v>
          </cell>
        </row>
        <row r="570">
          <cell r="C570" t="str">
            <v>50119102</v>
          </cell>
          <cell r="Q570">
            <v>-14066.480636174763</v>
          </cell>
        </row>
        <row r="571">
          <cell r="C571" t="str">
            <v>50113001</v>
          </cell>
          <cell r="Q571">
            <v>-178642.06337053928</v>
          </cell>
        </row>
        <row r="572">
          <cell r="C572" t="str">
            <v>50113001</v>
          </cell>
          <cell r="Q572">
            <v>-244924.77540476286</v>
          </cell>
        </row>
        <row r="573">
          <cell r="C573" t="str">
            <v>50113001</v>
          </cell>
          <cell r="Q573">
            <v>-233804.76216771611</v>
          </cell>
        </row>
        <row r="574">
          <cell r="C574" t="str">
            <v>50113001</v>
          </cell>
          <cell r="Q574">
            <v>-1834622.6280166593</v>
          </cell>
        </row>
        <row r="575">
          <cell r="C575" t="str">
            <v>50113001</v>
          </cell>
          <cell r="Q575">
            <v>-1658005.771040322</v>
          </cell>
        </row>
        <row r="576">
          <cell r="C576" t="str">
            <v>50113002</v>
          </cell>
          <cell r="Q576">
            <v>-119999.99999999991</v>
          </cell>
        </row>
        <row r="577">
          <cell r="C577" t="str">
            <v>50113006</v>
          </cell>
          <cell r="Q577">
            <v>-98.989241432444302</v>
          </cell>
        </row>
        <row r="578">
          <cell r="C578" t="str">
            <v>50113006</v>
          </cell>
          <cell r="Q578">
            <v>-79901.010758567514</v>
          </cell>
        </row>
        <row r="579">
          <cell r="C579" t="str">
            <v>50113008</v>
          </cell>
          <cell r="Q579">
            <v>-62709.267609838062</v>
          </cell>
        </row>
        <row r="580">
          <cell r="C580" t="str">
            <v>50113008</v>
          </cell>
          <cell r="Q580">
            <v>-15078.6907098678</v>
          </cell>
        </row>
        <row r="581">
          <cell r="C581" t="str">
            <v>50113008</v>
          </cell>
          <cell r="Q581">
            <v>-702212.04168029386</v>
          </cell>
        </row>
        <row r="582">
          <cell r="C582" t="str">
            <v>50113009</v>
          </cell>
          <cell r="Q582">
            <v>-1160000</v>
          </cell>
        </row>
        <row r="583">
          <cell r="C583" t="str">
            <v>50113013</v>
          </cell>
          <cell r="Q583">
            <v>-119503.16147788957</v>
          </cell>
        </row>
        <row r="584">
          <cell r="C584" t="str">
            <v>50113013</v>
          </cell>
          <cell r="Q584">
            <v>-113296.20857497788</v>
          </cell>
        </row>
        <row r="585">
          <cell r="C585" t="str">
            <v>50113013</v>
          </cell>
          <cell r="Q585">
            <v>-1934.052915773535</v>
          </cell>
        </row>
        <row r="586">
          <cell r="C586" t="str">
            <v>50113013</v>
          </cell>
          <cell r="Q586">
            <v>-265266.57703135913</v>
          </cell>
        </row>
        <row r="587">
          <cell r="C587" t="str">
            <v>50113014</v>
          </cell>
          <cell r="Q587">
            <v>-10000.000000000005</v>
          </cell>
        </row>
        <row r="588">
          <cell r="C588" t="str">
            <v>50113190</v>
          </cell>
          <cell r="Q588">
            <v>-87574.000505838398</v>
          </cell>
        </row>
        <row r="589">
          <cell r="C589" t="str">
            <v>50113190</v>
          </cell>
          <cell r="Q589">
            <v>-81351.557437823911</v>
          </cell>
        </row>
        <row r="590">
          <cell r="C590" t="str">
            <v>50113190</v>
          </cell>
          <cell r="Q590">
            <v>-8556.9091295750604</v>
          </cell>
        </row>
        <row r="591">
          <cell r="C591" t="str">
            <v>50113190</v>
          </cell>
          <cell r="Q591">
            <v>-22517.532926762629</v>
          </cell>
        </row>
        <row r="592">
          <cell r="C592" t="str">
            <v>50115004</v>
          </cell>
          <cell r="Q592">
            <v>-17457999.999999996</v>
          </cell>
        </row>
        <row r="593">
          <cell r="C593" t="str">
            <v>50115005</v>
          </cell>
          <cell r="Q593">
            <v>-7999999.9999999972</v>
          </cell>
        </row>
        <row r="594">
          <cell r="C594" t="str">
            <v>50115006</v>
          </cell>
          <cell r="Q594">
            <v>-25000000</v>
          </cell>
        </row>
        <row r="595">
          <cell r="C595" t="str">
            <v>50115011</v>
          </cell>
          <cell r="Q595">
            <v>-3199000.0000000009</v>
          </cell>
        </row>
        <row r="596">
          <cell r="C596" t="str">
            <v>50115020</v>
          </cell>
          <cell r="Q596">
            <v>-10000</v>
          </cell>
        </row>
        <row r="597">
          <cell r="C597" t="str">
            <v>50115040</v>
          </cell>
          <cell r="Q597">
            <v>-1000</v>
          </cell>
        </row>
        <row r="598">
          <cell r="C598" t="str">
            <v>50115050</v>
          </cell>
          <cell r="Q598">
            <v>-1182038.4593744103</v>
          </cell>
        </row>
        <row r="599">
          <cell r="C599" t="str">
            <v>50115050</v>
          </cell>
          <cell r="Q599">
            <v>-54123.155746056145</v>
          </cell>
        </row>
        <row r="600">
          <cell r="C600" t="str">
            <v>50115050</v>
          </cell>
          <cell r="Q600">
            <v>-4541.5164702708717</v>
          </cell>
        </row>
        <row r="601">
          <cell r="C601" t="str">
            <v>50115050</v>
          </cell>
          <cell r="Q601">
            <v>-384192.78548058547</v>
          </cell>
        </row>
        <row r="602">
          <cell r="C602" t="str">
            <v>50115050</v>
          </cell>
          <cell r="Q602">
            <v>-40104.082928677708</v>
          </cell>
        </row>
        <row r="603">
          <cell r="C603" t="str">
            <v>50115060</v>
          </cell>
          <cell r="Q603">
            <v>-3031.2701627741599</v>
          </cell>
        </row>
        <row r="604">
          <cell r="C604" t="str">
            <v>50115060</v>
          </cell>
          <cell r="Q604">
            <v>-1398683.5991526488</v>
          </cell>
        </row>
        <row r="605">
          <cell r="C605" t="str">
            <v>50115060</v>
          </cell>
          <cell r="Q605">
            <v>-118003.85788512223</v>
          </cell>
        </row>
        <row r="606">
          <cell r="C606" t="str">
            <v>50115060</v>
          </cell>
          <cell r="Q606">
            <v>-78810.864003654875</v>
          </cell>
        </row>
        <row r="607">
          <cell r="C607" t="str">
            <v>50115060</v>
          </cell>
          <cell r="Q607">
            <v>-4239470.4087957982</v>
          </cell>
        </row>
        <row r="608">
          <cell r="C608" t="str">
            <v>50115063</v>
          </cell>
          <cell r="Q608">
            <v>-10207.376945225975</v>
          </cell>
        </row>
        <row r="609">
          <cell r="C609" t="str">
            <v>50115063</v>
          </cell>
          <cell r="Q609">
            <v>-16118.41363058941</v>
          </cell>
        </row>
        <row r="610">
          <cell r="C610" t="str">
            <v>50115063</v>
          </cell>
          <cell r="Q610">
            <v>-130674.20942418469</v>
          </cell>
        </row>
        <row r="611">
          <cell r="C611" t="str">
            <v>50115064</v>
          </cell>
          <cell r="Q611">
            <v>-853000</v>
          </cell>
        </row>
        <row r="612">
          <cell r="C612" t="str">
            <v>50115065</v>
          </cell>
          <cell r="Q612">
            <v>-82754.288551448495</v>
          </cell>
        </row>
        <row r="613">
          <cell r="C613" t="str">
            <v>50115065</v>
          </cell>
          <cell r="Q613">
            <v>-27054.797025883836</v>
          </cell>
        </row>
        <row r="614">
          <cell r="C614" t="str">
            <v>50115065</v>
          </cell>
          <cell r="Q614">
            <v>-6767.5617584661177</v>
          </cell>
        </row>
        <row r="615">
          <cell r="C615" t="str">
            <v>50115065</v>
          </cell>
          <cell r="Q615">
            <v>-8126.7303842675101</v>
          </cell>
        </row>
        <row r="616">
          <cell r="C616" t="str">
            <v>50115065</v>
          </cell>
          <cell r="Q616">
            <v>-1296.6222799340271</v>
          </cell>
        </row>
        <row r="617">
          <cell r="C617" t="str">
            <v>50115067</v>
          </cell>
          <cell r="Q617">
            <v>-3118.4493948990125</v>
          </cell>
        </row>
        <row r="618">
          <cell r="C618" t="str">
            <v>50115067</v>
          </cell>
          <cell r="Q618">
            <v>-18671.114508501203</v>
          </cell>
        </row>
        <row r="619">
          <cell r="C619" t="str">
            <v>50115067</v>
          </cell>
          <cell r="Q619">
            <v>-148147.59019316934</v>
          </cell>
        </row>
        <row r="620">
          <cell r="C620" t="str">
            <v>50115067</v>
          </cell>
          <cell r="Q620">
            <v>-154032.11021377836</v>
          </cell>
        </row>
        <row r="621">
          <cell r="C621" t="str">
            <v>50115067</v>
          </cell>
          <cell r="Q621">
            <v>-15030.735689651938</v>
          </cell>
        </row>
        <row r="622">
          <cell r="C622" t="str">
            <v>50115068</v>
          </cell>
          <cell r="Q622">
            <v>-282000</v>
          </cell>
        </row>
        <row r="623">
          <cell r="C623" t="str">
            <v>50115070</v>
          </cell>
          <cell r="Q623">
            <v>-227371.70812276227</v>
          </cell>
        </row>
        <row r="624">
          <cell r="C624" t="str">
            <v>50115070</v>
          </cell>
          <cell r="Q624">
            <v>-417628.29187723773</v>
          </cell>
        </row>
        <row r="625">
          <cell r="C625" t="str">
            <v>50115079</v>
          </cell>
          <cell r="Q625">
            <v>-1391.52673608438</v>
          </cell>
        </row>
        <row r="626">
          <cell r="C626" t="str">
            <v>50115079</v>
          </cell>
          <cell r="Q626">
            <v>-307253.4672505635</v>
          </cell>
        </row>
        <row r="627">
          <cell r="C627" t="str">
            <v>50115079</v>
          </cell>
          <cell r="Q627">
            <v>-2243.7752536094999</v>
          </cell>
        </row>
        <row r="628">
          <cell r="C628" t="str">
            <v>50115079</v>
          </cell>
          <cell r="Q628">
            <v>-3111.2307597425024</v>
          </cell>
        </row>
        <row r="629">
          <cell r="C629" t="str">
            <v>50115080</v>
          </cell>
          <cell r="Q629">
            <v>-311000</v>
          </cell>
        </row>
        <row r="630">
          <cell r="C630" t="str">
            <v>50117002</v>
          </cell>
          <cell r="Q630">
            <v>-9921.5563642444777</v>
          </cell>
        </row>
        <row r="631">
          <cell r="C631" t="str">
            <v>50117002</v>
          </cell>
          <cell r="Q631">
            <v>-11.0028696286284</v>
          </cell>
        </row>
        <row r="632">
          <cell r="C632" t="str">
            <v>50117002</v>
          </cell>
          <cell r="Q632">
            <v>-13220.698054453522</v>
          </cell>
        </row>
        <row r="633">
          <cell r="C633" t="str">
            <v>50117002</v>
          </cell>
          <cell r="Q633">
            <v>-11549.887294824426</v>
          </cell>
        </row>
        <row r="634">
          <cell r="C634" t="str">
            <v>50117002</v>
          </cell>
          <cell r="Q634">
            <v>-182.19335068768538</v>
          </cell>
        </row>
        <row r="635">
          <cell r="C635" t="str">
            <v>50117002</v>
          </cell>
          <cell r="Q635">
            <v>-45114.662066161269</v>
          </cell>
        </row>
        <row r="636">
          <cell r="C636" t="str">
            <v>50117003</v>
          </cell>
          <cell r="Q636">
            <v>-40156.285258661643</v>
          </cell>
        </row>
        <row r="637">
          <cell r="C637" t="str">
            <v>50117003</v>
          </cell>
          <cell r="Q637">
            <v>-51452.446740709856</v>
          </cell>
        </row>
        <row r="638">
          <cell r="C638" t="str">
            <v>50117003</v>
          </cell>
          <cell r="Q638">
            <v>-11019.408265972035</v>
          </cell>
        </row>
        <row r="639">
          <cell r="C639" t="str">
            <v>50117003</v>
          </cell>
          <cell r="Q639">
            <v>-193069.9701794931</v>
          </cell>
        </row>
        <row r="640">
          <cell r="C640" t="str">
            <v>50117003</v>
          </cell>
          <cell r="Q640">
            <v>-154301.88955516322</v>
          </cell>
        </row>
        <row r="641">
          <cell r="C641" t="str">
            <v>50117004</v>
          </cell>
          <cell r="Q641">
            <v>-21268.543193587328</v>
          </cell>
        </row>
        <row r="642">
          <cell r="C642" t="str">
            <v>50117004</v>
          </cell>
          <cell r="Q642">
            <v>-13265.403921523834</v>
          </cell>
        </row>
        <row r="643">
          <cell r="C643" t="str">
            <v>50117004</v>
          </cell>
          <cell r="Q643">
            <v>-32977.58163543055</v>
          </cell>
        </row>
        <row r="644">
          <cell r="C644" t="str">
            <v>50117004</v>
          </cell>
          <cell r="Q644">
            <v>-22492.34409282243</v>
          </cell>
        </row>
        <row r="645">
          <cell r="C645" t="str">
            <v>50117004</v>
          </cell>
          <cell r="Q645">
            <v>-24355.481016143371</v>
          </cell>
        </row>
        <row r="646">
          <cell r="C646" t="str">
            <v>50117004</v>
          </cell>
          <cell r="Q646">
            <v>-20640.646140492521</v>
          </cell>
        </row>
        <row r="647">
          <cell r="C647" t="str">
            <v>50117011</v>
          </cell>
          <cell r="Q647">
            <v>-4908.8801702355377</v>
          </cell>
        </row>
        <row r="648">
          <cell r="C648" t="str">
            <v>50117011</v>
          </cell>
          <cell r="Q648">
            <v>-1490.5083531570422</v>
          </cell>
        </row>
        <row r="649">
          <cell r="C649" t="str">
            <v>50117011</v>
          </cell>
          <cell r="Q649">
            <v>-276791.69731426187</v>
          </cell>
        </row>
        <row r="650">
          <cell r="C650" t="str">
            <v>50117011</v>
          </cell>
          <cell r="Q650">
            <v>-1808.9141623453941</v>
          </cell>
        </row>
        <row r="651">
          <cell r="C651" t="str">
            <v>50117024</v>
          </cell>
          <cell r="Q651">
            <v>-26027.691632149341</v>
          </cell>
        </row>
        <row r="652">
          <cell r="C652" t="str">
            <v>50117024</v>
          </cell>
          <cell r="Q652">
            <v>-15036.458365911607</v>
          </cell>
        </row>
        <row r="653">
          <cell r="C653" t="str">
            <v>50117024</v>
          </cell>
          <cell r="Q653">
            <v>-41404.241471582798</v>
          </cell>
        </row>
        <row r="654">
          <cell r="C654" t="str">
            <v>50117024</v>
          </cell>
          <cell r="Q654">
            <v>-3045.2720123799527</v>
          </cell>
        </row>
        <row r="655">
          <cell r="C655" t="str">
            <v>50117024</v>
          </cell>
          <cell r="Q655">
            <v>-2161.8951232052759</v>
          </cell>
        </row>
        <row r="656">
          <cell r="C656" t="str">
            <v>50117024</v>
          </cell>
          <cell r="Q656">
            <v>-67324.441394770984</v>
          </cell>
        </row>
        <row r="657">
          <cell r="C657" t="str">
            <v>50119100</v>
          </cell>
          <cell r="Q657">
            <v>-781.40277653389353</v>
          </cell>
        </row>
        <row r="658">
          <cell r="C658" t="str">
            <v>50119100</v>
          </cell>
          <cell r="Q658">
            <v>-533.61337651893598</v>
          </cell>
        </row>
        <row r="659">
          <cell r="C659" t="str">
            <v>50119100</v>
          </cell>
          <cell r="Q659">
            <v>-8540.8072325420981</v>
          </cell>
        </row>
        <row r="660">
          <cell r="C660" t="str">
            <v>50119100</v>
          </cell>
          <cell r="Q660">
            <v>-560144.17661440512</v>
          </cell>
        </row>
        <row r="661">
          <cell r="C661" t="str">
            <v>50119101</v>
          </cell>
          <cell r="Q661">
            <v>-1000.291898787276</v>
          </cell>
        </row>
        <row r="662">
          <cell r="C662" t="str">
            <v>50119101</v>
          </cell>
          <cell r="Q662">
            <v>-2548.6161699618378</v>
          </cell>
        </row>
        <row r="663">
          <cell r="C663" t="str">
            <v>50119101</v>
          </cell>
          <cell r="Q663">
            <v>-973.28873770935706</v>
          </cell>
        </row>
        <row r="664">
          <cell r="C664" t="str">
            <v>50119101</v>
          </cell>
          <cell r="Q664">
            <v>-6186.0533309319699</v>
          </cell>
        </row>
        <row r="665">
          <cell r="C665" t="str">
            <v>50119101</v>
          </cell>
          <cell r="Q665">
            <v>-1639291.7498626113</v>
          </cell>
        </row>
        <row r="666">
          <cell r="C666" t="str">
            <v>50119102</v>
          </cell>
          <cell r="Q666">
            <v>-19407.096640660966</v>
          </cell>
        </row>
        <row r="667">
          <cell r="C667" t="str">
            <v>50119102</v>
          </cell>
          <cell r="Q667">
            <v>-74875.838272988549</v>
          </cell>
        </row>
        <row r="668">
          <cell r="C668" t="str">
            <v>50119102</v>
          </cell>
          <cell r="Q668">
            <v>-117367.97093920066</v>
          </cell>
        </row>
        <row r="669">
          <cell r="C669" t="str">
            <v>50119102</v>
          </cell>
          <cell r="Q669">
            <v>-1673.5625041991568</v>
          </cell>
        </row>
        <row r="670">
          <cell r="C670" t="str">
            <v>50119102</v>
          </cell>
          <cell r="Q670">
            <v>-16675.53164295086</v>
          </cell>
        </row>
        <row r="671">
          <cell r="C671" t="str">
            <v>50113001</v>
          </cell>
          <cell r="Q671">
            <v>-1101458.2899326291</v>
          </cell>
        </row>
        <row r="672">
          <cell r="C672" t="str">
            <v>50113001</v>
          </cell>
          <cell r="Q672">
            <v>-2925725.3593443683</v>
          </cell>
        </row>
        <row r="673">
          <cell r="C673" t="str">
            <v>50113001</v>
          </cell>
          <cell r="Q673">
            <v>-172092.3761043229</v>
          </cell>
        </row>
        <row r="674">
          <cell r="C674" t="str">
            <v>50113001</v>
          </cell>
          <cell r="Q674">
            <v>-7153410.7624486014</v>
          </cell>
        </row>
        <row r="675">
          <cell r="C675" t="str">
            <v>50113001</v>
          </cell>
          <cell r="Q675">
            <v>-62159.951134590381</v>
          </cell>
        </row>
        <row r="676">
          <cell r="C676" t="str">
            <v>50113001</v>
          </cell>
          <cell r="Q676">
            <v>-3686242.1859864444</v>
          </cell>
        </row>
        <row r="677">
          <cell r="C677" t="str">
            <v>50113001</v>
          </cell>
          <cell r="Q677">
            <v>-398911.07504904288</v>
          </cell>
        </row>
        <row r="678">
          <cell r="C678" t="str">
            <v>50113002</v>
          </cell>
          <cell r="Q678">
            <v>-547135.11794675863</v>
          </cell>
        </row>
        <row r="679">
          <cell r="C679" t="str">
            <v>50113002</v>
          </cell>
          <cell r="Q679">
            <v>-111368.05592086187</v>
          </cell>
        </row>
        <row r="680">
          <cell r="C680" t="str">
            <v>50113002</v>
          </cell>
          <cell r="Q680">
            <v>-1496.82613237958</v>
          </cell>
        </row>
        <row r="681">
          <cell r="C681" t="str">
            <v>50113006</v>
          </cell>
          <cell r="Q681">
            <v>-455362.96865304763</v>
          </cell>
        </row>
        <row r="682">
          <cell r="C682" t="str">
            <v>50113006</v>
          </cell>
          <cell r="Q682">
            <v>-264637.03134695219</v>
          </cell>
        </row>
        <row r="683">
          <cell r="C683" t="str">
            <v>50113008</v>
          </cell>
          <cell r="Q683">
            <v>-8986.5420274168901</v>
          </cell>
        </row>
        <row r="684">
          <cell r="C684" t="str">
            <v>50113008</v>
          </cell>
          <cell r="Q684">
            <v>-4391013.4579725824</v>
          </cell>
        </row>
        <row r="685">
          <cell r="C685" t="str">
            <v>50113011</v>
          </cell>
          <cell r="Q685">
            <v>0</v>
          </cell>
        </row>
        <row r="686">
          <cell r="C686" t="str">
            <v>50113011</v>
          </cell>
          <cell r="Q686">
            <v>0</v>
          </cell>
        </row>
        <row r="687">
          <cell r="C687" t="str">
            <v>50113012</v>
          </cell>
          <cell r="Q687">
            <v>0</v>
          </cell>
        </row>
        <row r="688">
          <cell r="C688" t="str">
            <v>50113013</v>
          </cell>
          <cell r="Q688">
            <v>-1471219.2539781993</v>
          </cell>
        </row>
        <row r="689">
          <cell r="C689" t="str">
            <v>50113013</v>
          </cell>
          <cell r="Q689">
            <v>-318780.74602180149</v>
          </cell>
        </row>
        <row r="690">
          <cell r="C690" t="str">
            <v>50113014</v>
          </cell>
          <cell r="Q690">
            <v>-278521.99337950698</v>
          </cell>
        </row>
        <row r="691">
          <cell r="C691" t="str">
            <v>50113014</v>
          </cell>
          <cell r="Q691">
            <v>-581478.00662049348</v>
          </cell>
        </row>
        <row r="692">
          <cell r="C692" t="str">
            <v>50113190</v>
          </cell>
          <cell r="Q692">
            <v>-212223.79760108347</v>
          </cell>
        </row>
        <row r="693">
          <cell r="C693" t="str">
            <v>50113190</v>
          </cell>
          <cell r="Q693">
            <v>-43603.555692973641</v>
          </cell>
        </row>
        <row r="694">
          <cell r="C694" t="str">
            <v>50113190</v>
          </cell>
          <cell r="Q694">
            <v>-1038.88072969004</v>
          </cell>
        </row>
        <row r="695">
          <cell r="C695" t="str">
            <v>50113190</v>
          </cell>
          <cell r="Q695">
            <v>-13852.759358899813</v>
          </cell>
        </row>
        <row r="696">
          <cell r="C696" t="str">
            <v>50113190</v>
          </cell>
          <cell r="Q696">
            <v>-429281.00661735283</v>
          </cell>
        </row>
        <row r="697">
          <cell r="C697" t="str">
            <v>50115020</v>
          </cell>
          <cell r="Q697">
            <v>-407342.86376478552</v>
          </cell>
        </row>
        <row r="698">
          <cell r="C698" t="str">
            <v>50115020</v>
          </cell>
          <cell r="Q698">
            <v>-586287.67025706684</v>
          </cell>
        </row>
        <row r="699">
          <cell r="C699" t="str">
            <v>50115020</v>
          </cell>
          <cell r="Q699">
            <v>-1610.4658451226592</v>
          </cell>
        </row>
        <row r="700">
          <cell r="C700" t="str">
            <v>50115020</v>
          </cell>
          <cell r="Q700">
            <v>-4637.8987126126958</v>
          </cell>
        </row>
        <row r="701">
          <cell r="C701" t="str">
            <v>50115020</v>
          </cell>
          <cell r="Q701">
            <v>-121.1014204124</v>
          </cell>
        </row>
        <row r="702">
          <cell r="C702" t="str">
            <v>50115021</v>
          </cell>
          <cell r="Q702">
            <v>0</v>
          </cell>
        </row>
        <row r="703">
          <cell r="C703" t="str">
            <v>50115040</v>
          </cell>
          <cell r="Q703">
            <v>-1622.2668066897609</v>
          </cell>
        </row>
        <row r="704">
          <cell r="C704" t="str">
            <v>50115040</v>
          </cell>
          <cell r="Q704">
            <v>-1377.73319331024</v>
          </cell>
        </row>
        <row r="705">
          <cell r="C705" t="str">
            <v>50115050</v>
          </cell>
          <cell r="Q705">
            <v>-648140.60889253649</v>
          </cell>
        </row>
        <row r="706">
          <cell r="C706" t="str">
            <v>50115050</v>
          </cell>
          <cell r="Q706">
            <v>-196283.31725041088</v>
          </cell>
        </row>
        <row r="707">
          <cell r="C707" t="str">
            <v>50115050</v>
          </cell>
          <cell r="Q707">
            <v>-110569.36059716894</v>
          </cell>
        </row>
        <row r="708">
          <cell r="C708" t="str">
            <v>50115050</v>
          </cell>
          <cell r="Q708">
            <v>-153965.6683970656</v>
          </cell>
        </row>
        <row r="709">
          <cell r="C709" t="str">
            <v>50115050</v>
          </cell>
          <cell r="Q709">
            <v>-1976.5518004181595</v>
          </cell>
        </row>
        <row r="710">
          <cell r="C710" t="str">
            <v>50115050</v>
          </cell>
          <cell r="Q710">
            <v>-7910.3319561679536</v>
          </cell>
        </row>
        <row r="711">
          <cell r="C711" t="str">
            <v>50115050</v>
          </cell>
          <cell r="Q711">
            <v>-11154.161106232032</v>
          </cell>
        </row>
        <row r="712">
          <cell r="C712" t="str">
            <v>50115060</v>
          </cell>
          <cell r="Q712">
            <v>-41579.505875613773</v>
          </cell>
        </row>
        <row r="713">
          <cell r="C713" t="str">
            <v>50115060</v>
          </cell>
          <cell r="Q713">
            <v>-1214925.7427423149</v>
          </cell>
        </row>
        <row r="714">
          <cell r="C714" t="str">
            <v>50115060</v>
          </cell>
          <cell r="Q714">
            <v>-234757.76230721283</v>
          </cell>
        </row>
        <row r="715">
          <cell r="C715" t="str">
            <v>50115060</v>
          </cell>
          <cell r="Q715">
            <v>-84384.062990828184</v>
          </cell>
        </row>
        <row r="716">
          <cell r="C716" t="str">
            <v>50115060</v>
          </cell>
          <cell r="Q716">
            <v>-1475016.14842655</v>
          </cell>
        </row>
        <row r="717">
          <cell r="C717" t="str">
            <v>50115060</v>
          </cell>
          <cell r="Q717">
            <v>-4093553.1501421458</v>
          </cell>
        </row>
        <row r="718">
          <cell r="C718" t="str">
            <v>50115060</v>
          </cell>
          <cell r="Q718">
            <v>-1601783.6275153381</v>
          </cell>
        </row>
        <row r="719">
          <cell r="C719" t="str">
            <v>50115062</v>
          </cell>
          <cell r="Q719">
            <v>-5000.0000000000036</v>
          </cell>
        </row>
        <row r="720">
          <cell r="C720" t="str">
            <v>50115063</v>
          </cell>
          <cell r="Q720">
            <v>-2705.8161853135539</v>
          </cell>
        </row>
        <row r="721">
          <cell r="C721" t="str">
            <v>50115063</v>
          </cell>
          <cell r="Q721">
            <v>-7880.4947920658988</v>
          </cell>
        </row>
        <row r="722">
          <cell r="C722" t="str">
            <v>50115063</v>
          </cell>
          <cell r="Q722">
            <v>-503594.44116231933</v>
          </cell>
        </row>
        <row r="723">
          <cell r="C723" t="str">
            <v>50115063</v>
          </cell>
          <cell r="Q723">
            <v>-17868.956120519491</v>
          </cell>
        </row>
        <row r="724">
          <cell r="C724" t="str">
            <v>50115063</v>
          </cell>
          <cell r="Q724">
            <v>-58494.902298798661</v>
          </cell>
        </row>
        <row r="725">
          <cell r="C725" t="str">
            <v>50115063</v>
          </cell>
          <cell r="Q725">
            <v>-135789.57175100961</v>
          </cell>
        </row>
        <row r="726">
          <cell r="C726" t="str">
            <v>50115063</v>
          </cell>
          <cell r="Q726">
            <v>-123665.81768997369</v>
          </cell>
        </row>
        <row r="727">
          <cell r="C727" t="str">
            <v>50115064</v>
          </cell>
          <cell r="Q727">
            <v>-22820.316586041037</v>
          </cell>
        </row>
        <row r="728">
          <cell r="C728" t="str">
            <v>50115064</v>
          </cell>
          <cell r="Q728">
            <v>-1987.763008447266</v>
          </cell>
        </row>
        <row r="729">
          <cell r="C729" t="str">
            <v>50115064</v>
          </cell>
          <cell r="Q729">
            <v>-25191.92040551169</v>
          </cell>
        </row>
        <row r="730">
          <cell r="C730" t="str">
            <v>50115065</v>
          </cell>
          <cell r="Q730">
            <v>-33795.959969011295</v>
          </cell>
        </row>
        <row r="731">
          <cell r="C731" t="str">
            <v>50115065</v>
          </cell>
          <cell r="Q731">
            <v>-92800.965195424564</v>
          </cell>
        </row>
        <row r="732">
          <cell r="C732" t="str">
            <v>50115065</v>
          </cell>
          <cell r="Q732">
            <v>-21737.630972233121</v>
          </cell>
        </row>
        <row r="733">
          <cell r="C733" t="str">
            <v>50115065</v>
          </cell>
          <cell r="Q733">
            <v>-10098.912539273271</v>
          </cell>
        </row>
        <row r="734">
          <cell r="C734" t="str">
            <v>50115065</v>
          </cell>
          <cell r="Q734">
            <v>-199254.49769162975</v>
          </cell>
        </row>
        <row r="735">
          <cell r="C735" t="str">
            <v>50115065</v>
          </cell>
          <cell r="Q735">
            <v>-123815.31062511627</v>
          </cell>
        </row>
        <row r="736">
          <cell r="C736" t="str">
            <v>50115065</v>
          </cell>
          <cell r="Q736">
            <v>-18496.723007311557</v>
          </cell>
        </row>
        <row r="737">
          <cell r="C737" t="str">
            <v>50115067</v>
          </cell>
          <cell r="Q737">
            <v>-3362.0954207857048</v>
          </cell>
        </row>
        <row r="738">
          <cell r="C738" t="str">
            <v>50115067</v>
          </cell>
          <cell r="Q738">
            <v>-12267.936948466706</v>
          </cell>
        </row>
        <row r="739">
          <cell r="C739" t="str">
            <v>50115067</v>
          </cell>
          <cell r="Q739">
            <v>-53624.549711728054</v>
          </cell>
        </row>
        <row r="740">
          <cell r="C740" t="str">
            <v>50115067</v>
          </cell>
          <cell r="Q740">
            <v>-53661.406541679185</v>
          </cell>
        </row>
        <row r="741">
          <cell r="C741" t="str">
            <v>50115067</v>
          </cell>
          <cell r="Q741">
            <v>-96311.172396636583</v>
          </cell>
        </row>
        <row r="742">
          <cell r="C742" t="str">
            <v>50115067</v>
          </cell>
          <cell r="Q742">
            <v>-217373.37364184696</v>
          </cell>
        </row>
        <row r="743">
          <cell r="C743" t="str">
            <v>50115067</v>
          </cell>
          <cell r="Q743">
            <v>-3399.4653388567999</v>
          </cell>
        </row>
        <row r="744">
          <cell r="C744" t="str">
            <v>50115068</v>
          </cell>
          <cell r="Q744">
            <v>-20000.000000000011</v>
          </cell>
        </row>
        <row r="745">
          <cell r="C745" t="str">
            <v>50115070</v>
          </cell>
          <cell r="Q745">
            <v>-540519.19359144091</v>
          </cell>
        </row>
        <row r="746">
          <cell r="C746" t="str">
            <v>50115070</v>
          </cell>
          <cell r="Q746">
            <v>-20037.72040830832</v>
          </cell>
        </row>
        <row r="747">
          <cell r="C747" t="str">
            <v>50115070</v>
          </cell>
          <cell r="Q747">
            <v>-6696.46745853211</v>
          </cell>
        </row>
        <row r="748">
          <cell r="C748" t="str">
            <v>50115070</v>
          </cell>
          <cell r="Q748">
            <v>-92746.618541718475</v>
          </cell>
        </row>
        <row r="749">
          <cell r="C749" t="str">
            <v>50115079</v>
          </cell>
          <cell r="Q749">
            <v>-550332.18473791576</v>
          </cell>
        </row>
        <row r="750">
          <cell r="C750" t="str">
            <v>50115079</v>
          </cell>
          <cell r="Q750">
            <v>-445640.52994932636</v>
          </cell>
        </row>
        <row r="751">
          <cell r="C751" t="str">
            <v>50115079</v>
          </cell>
          <cell r="Q751">
            <v>-169966.049956045</v>
          </cell>
        </row>
        <row r="752">
          <cell r="C752" t="str">
            <v>50115079</v>
          </cell>
          <cell r="Q752">
            <v>-144273.01148950672</v>
          </cell>
        </row>
        <row r="753">
          <cell r="C753" t="str">
            <v>50115079</v>
          </cell>
          <cell r="Q753">
            <v>-10566.65476363659</v>
          </cell>
        </row>
        <row r="754">
          <cell r="C754" t="str">
            <v>50115079</v>
          </cell>
          <cell r="Q754">
            <v>-600221.56910356984</v>
          </cell>
        </row>
        <row r="755">
          <cell r="C755" t="str">
            <v>50117002</v>
          </cell>
          <cell r="Q755">
            <v>-1030.5682882431988</v>
          </cell>
        </row>
        <row r="756">
          <cell r="C756" t="str">
            <v>50117002</v>
          </cell>
          <cell r="Q756">
            <v>-316.49279221570066</v>
          </cell>
        </row>
        <row r="757">
          <cell r="C757" t="str">
            <v>50117002</v>
          </cell>
          <cell r="Q757">
            <v>-1727.1953719203423</v>
          </cell>
        </row>
        <row r="758">
          <cell r="C758" t="str">
            <v>50117002</v>
          </cell>
          <cell r="Q758">
            <v>-41691.365332550733</v>
          </cell>
        </row>
        <row r="759">
          <cell r="C759" t="str">
            <v>50117002</v>
          </cell>
          <cell r="Q759">
            <v>-7035.2538988212418</v>
          </cell>
        </row>
        <row r="760">
          <cell r="C760" t="str">
            <v>50117002</v>
          </cell>
          <cell r="Q760">
            <v>-73199.12431624881</v>
          </cell>
        </row>
        <row r="761">
          <cell r="C761" t="str">
            <v>50117003</v>
          </cell>
          <cell r="Q761">
            <v>-21543.302250956949</v>
          </cell>
        </row>
        <row r="762">
          <cell r="C762" t="str">
            <v>50117003</v>
          </cell>
          <cell r="Q762">
            <v>-30327.498532464801</v>
          </cell>
        </row>
        <row r="763">
          <cell r="C763" t="str">
            <v>50117003</v>
          </cell>
          <cell r="Q763">
            <v>-108662.19148241034</v>
          </cell>
        </row>
        <row r="764">
          <cell r="C764" t="str">
            <v>50117003</v>
          </cell>
          <cell r="Q764">
            <v>-4962.6097554386606</v>
          </cell>
        </row>
        <row r="765">
          <cell r="C765" t="str">
            <v>50117003</v>
          </cell>
          <cell r="Q765">
            <v>-380891.28130113659</v>
          </cell>
        </row>
        <row r="766">
          <cell r="C766" t="str">
            <v>50117003</v>
          </cell>
          <cell r="Q766">
            <v>-151386.03033856323</v>
          </cell>
        </row>
        <row r="767">
          <cell r="C767" t="str">
            <v>50117003</v>
          </cell>
          <cell r="Q767">
            <v>-102227.0863390296</v>
          </cell>
        </row>
        <row r="768">
          <cell r="C768" t="str">
            <v>50117004</v>
          </cell>
          <cell r="Q768">
            <v>-34464.664212168413</v>
          </cell>
        </row>
        <row r="769">
          <cell r="C769" t="str">
            <v>50117004</v>
          </cell>
          <cell r="Q769">
            <v>-7454.7029419532901</v>
          </cell>
        </row>
        <row r="770">
          <cell r="C770" t="str">
            <v>50117004</v>
          </cell>
          <cell r="Q770">
            <v>-13157.531372286703</v>
          </cell>
        </row>
        <row r="771">
          <cell r="C771" t="str">
            <v>50117004</v>
          </cell>
          <cell r="Q771">
            <v>-42105.886529720257</v>
          </cell>
        </row>
        <row r="772">
          <cell r="C772" t="str">
            <v>50117004</v>
          </cell>
          <cell r="Q772">
            <v>-74574.787508618974</v>
          </cell>
        </row>
        <row r="773">
          <cell r="C773" t="str">
            <v>50117004</v>
          </cell>
          <cell r="Q773">
            <v>-8242.4274352523353</v>
          </cell>
        </row>
        <row r="774">
          <cell r="C774" t="str">
            <v>50117024</v>
          </cell>
          <cell r="Q774">
            <v>-565.14037422730496</v>
          </cell>
        </row>
        <row r="775">
          <cell r="C775" t="str">
            <v>50117024</v>
          </cell>
          <cell r="Q775">
            <v>-7607.972256376439</v>
          </cell>
        </row>
        <row r="776">
          <cell r="C776" t="str">
            <v>50117024</v>
          </cell>
          <cell r="Q776">
            <v>-125097.24647229581</v>
          </cell>
        </row>
        <row r="777">
          <cell r="C777" t="str">
            <v>50117024</v>
          </cell>
          <cell r="Q777">
            <v>-177297.40512707509</v>
          </cell>
        </row>
        <row r="778">
          <cell r="C778" t="str">
            <v>50117024</v>
          </cell>
          <cell r="Q778">
            <v>-2764.8551109129121</v>
          </cell>
        </row>
        <row r="779">
          <cell r="C779" t="str">
            <v>50117024</v>
          </cell>
          <cell r="Q779">
            <v>-8282.564553512575</v>
          </cell>
        </row>
        <row r="780">
          <cell r="C780" t="str">
            <v>50117024</v>
          </cell>
          <cell r="Q780">
            <v>-93384.816105599835</v>
          </cell>
        </row>
        <row r="781">
          <cell r="C781" t="str">
            <v>50119100</v>
          </cell>
          <cell r="Q781">
            <v>-160.62756249666717</v>
          </cell>
        </row>
        <row r="782">
          <cell r="C782" t="str">
            <v>50119100</v>
          </cell>
          <cell r="Q782">
            <v>-30438.954176708961</v>
          </cell>
        </row>
        <row r="783">
          <cell r="C783" t="str">
            <v>50119100</v>
          </cell>
          <cell r="Q783">
            <v>-14400.418260794369</v>
          </cell>
        </row>
        <row r="784">
          <cell r="C784" t="str">
            <v>50119101</v>
          </cell>
          <cell r="Q784">
            <v>-10589.302441125585</v>
          </cell>
        </row>
        <row r="785">
          <cell r="C785" t="str">
            <v>50119101</v>
          </cell>
          <cell r="Q785">
            <v>-75310.251542369297</v>
          </cell>
        </row>
        <row r="786">
          <cell r="C786" t="str">
            <v>50119101</v>
          </cell>
          <cell r="Q786">
            <v>-4100.4460165051196</v>
          </cell>
        </row>
        <row r="787">
          <cell r="C787" t="str">
            <v>50119102</v>
          </cell>
          <cell r="Q787">
            <v>-292472.71779461269</v>
          </cell>
        </row>
        <row r="788">
          <cell r="C788" t="str">
            <v>50119102</v>
          </cell>
          <cell r="Q788">
            <v>-119271.18469784792</v>
          </cell>
        </row>
        <row r="789">
          <cell r="C789" t="str">
            <v>50119102</v>
          </cell>
          <cell r="Q789">
            <v>-3347.4420105166118</v>
          </cell>
        </row>
        <row r="790">
          <cell r="C790" t="str">
            <v>50119102</v>
          </cell>
          <cell r="Q790">
            <v>-1931.1404388158146</v>
          </cell>
        </row>
        <row r="791">
          <cell r="C791" t="str">
            <v>50119102</v>
          </cell>
          <cell r="Q791">
            <v>-92977.515058206787</v>
          </cell>
        </row>
        <row r="792">
          <cell r="C792" t="str">
            <v>50113001</v>
          </cell>
          <cell r="Q792">
            <v>-641325.98236036371</v>
          </cell>
        </row>
        <row r="793">
          <cell r="C793" t="str">
            <v>50113001</v>
          </cell>
          <cell r="Q793">
            <v>-362270.50017105986</v>
          </cell>
        </row>
        <row r="794">
          <cell r="C794" t="str">
            <v>50113001</v>
          </cell>
          <cell r="Q794">
            <v>-346971.32904137496</v>
          </cell>
        </row>
        <row r="795">
          <cell r="C795" t="str">
            <v>50113001</v>
          </cell>
          <cell r="Q795">
            <v>-115939.20167589271</v>
          </cell>
        </row>
        <row r="796">
          <cell r="C796" t="str">
            <v>50113001</v>
          </cell>
          <cell r="Q796">
            <v>-212875.50451408228</v>
          </cell>
        </row>
        <row r="797">
          <cell r="C797" t="str">
            <v>50113001</v>
          </cell>
          <cell r="Q797">
            <v>-3729502.5226697638</v>
          </cell>
        </row>
        <row r="798">
          <cell r="C798" t="str">
            <v>50113001</v>
          </cell>
          <cell r="Q798">
            <v>-232460.46360634096</v>
          </cell>
        </row>
        <row r="799">
          <cell r="C799" t="str">
            <v>50113001</v>
          </cell>
          <cell r="Q799">
            <v>-317487.92977511068</v>
          </cell>
        </row>
        <row r="800">
          <cell r="C800" t="str">
            <v>50113001</v>
          </cell>
          <cell r="Q800">
            <v>-1441166.5661860122</v>
          </cell>
        </row>
        <row r="801">
          <cell r="C801" t="str">
            <v>50113002</v>
          </cell>
          <cell r="Q801">
            <v>-50000.000000000044</v>
          </cell>
        </row>
        <row r="802">
          <cell r="C802" t="str">
            <v>50113006</v>
          </cell>
          <cell r="Q802">
            <v>-14750.642128430489</v>
          </cell>
        </row>
        <row r="803">
          <cell r="C803" t="str">
            <v>50113006</v>
          </cell>
          <cell r="Q803">
            <v>-249.35787156950801</v>
          </cell>
        </row>
        <row r="804">
          <cell r="C804" t="str">
            <v>50113008</v>
          </cell>
          <cell r="Q804">
            <v>-130855.95930586959</v>
          </cell>
        </row>
        <row r="805">
          <cell r="C805" t="str">
            <v>50113008</v>
          </cell>
          <cell r="Q805">
            <v>-17064.067950077362</v>
          </cell>
        </row>
        <row r="806">
          <cell r="C806" t="str">
            <v>50113008</v>
          </cell>
          <cell r="Q806">
            <v>-59074.444452498799</v>
          </cell>
        </row>
        <row r="807">
          <cell r="C807" t="str">
            <v>50113008</v>
          </cell>
          <cell r="Q807">
            <v>-193005.52829155419</v>
          </cell>
        </row>
        <row r="808">
          <cell r="C808" t="str">
            <v>50113011</v>
          </cell>
          <cell r="Q808">
            <v>-153049.87187975313</v>
          </cell>
        </row>
        <row r="809">
          <cell r="C809" t="str">
            <v>50113011</v>
          </cell>
          <cell r="Q809">
            <v>-21950.128120246802</v>
          </cell>
        </row>
        <row r="810">
          <cell r="C810" t="str">
            <v>50113013</v>
          </cell>
          <cell r="Q810">
            <v>-15741.001770433966</v>
          </cell>
        </row>
        <row r="811">
          <cell r="C811" t="str">
            <v>50113013</v>
          </cell>
          <cell r="Q811">
            <v>-43893.799946913787</v>
          </cell>
        </row>
        <row r="812">
          <cell r="C812" t="str">
            <v>50113013</v>
          </cell>
          <cell r="Q812">
            <v>-37959.902962066415</v>
          </cell>
        </row>
        <row r="813">
          <cell r="C813" t="str">
            <v>50113013</v>
          </cell>
          <cell r="Q813">
            <v>-303601.28062888683</v>
          </cell>
        </row>
        <row r="814">
          <cell r="C814" t="str">
            <v>50113013</v>
          </cell>
          <cell r="Q814">
            <v>-2503.7324116701202</v>
          </cell>
        </row>
        <row r="815">
          <cell r="C815" t="str">
            <v>50113013</v>
          </cell>
          <cell r="Q815">
            <v>-36300.282280028914</v>
          </cell>
        </row>
        <row r="816">
          <cell r="C816" t="str">
            <v>50113014</v>
          </cell>
          <cell r="Q816">
            <v>-29884.71028901044</v>
          </cell>
        </row>
        <row r="817">
          <cell r="C817" t="str">
            <v>50113014</v>
          </cell>
          <cell r="Q817">
            <v>-115.289710989583</v>
          </cell>
        </row>
        <row r="818">
          <cell r="C818" t="str">
            <v>50113190</v>
          </cell>
          <cell r="Q818">
            <v>-4458.3405755954</v>
          </cell>
        </row>
        <row r="819">
          <cell r="C819" t="str">
            <v>50113190</v>
          </cell>
          <cell r="Q819">
            <v>-1115.8617446211808</v>
          </cell>
        </row>
        <row r="820">
          <cell r="C820" t="str">
            <v>50113190</v>
          </cell>
          <cell r="Q820">
            <v>-43642.759298189128</v>
          </cell>
        </row>
        <row r="821">
          <cell r="C821" t="str">
            <v>50113190</v>
          </cell>
          <cell r="Q821">
            <v>-315045.43635358999</v>
          </cell>
        </row>
        <row r="822">
          <cell r="C822" t="str">
            <v>50113190</v>
          </cell>
          <cell r="Q822">
            <v>-17833.342700067238</v>
          </cell>
        </row>
        <row r="823">
          <cell r="C823" t="str">
            <v>50113190</v>
          </cell>
          <cell r="Q823">
            <v>-955594.69263361581</v>
          </cell>
        </row>
        <row r="824">
          <cell r="C824" t="str">
            <v>50113190</v>
          </cell>
          <cell r="Q824">
            <v>-35585.688637222316</v>
          </cell>
        </row>
        <row r="825">
          <cell r="C825" t="str">
            <v>50113190</v>
          </cell>
          <cell r="Q825">
            <v>-6723.8780570989938</v>
          </cell>
        </row>
        <row r="826">
          <cell r="C826" t="str">
            <v>50115011</v>
          </cell>
          <cell r="Q826">
            <v>-1300000.0000000005</v>
          </cell>
        </row>
        <row r="827">
          <cell r="C827" t="str">
            <v>50115020</v>
          </cell>
          <cell r="Q827">
            <v>-10301.151980606206</v>
          </cell>
        </row>
        <row r="828">
          <cell r="C828" t="str">
            <v>50115020</v>
          </cell>
          <cell r="Q828">
            <v>-56371.000700012235</v>
          </cell>
        </row>
        <row r="829">
          <cell r="C829" t="str">
            <v>50115020</v>
          </cell>
          <cell r="Q829">
            <v>-3158.9909556467428</v>
          </cell>
        </row>
        <row r="830">
          <cell r="C830" t="str">
            <v>50115020</v>
          </cell>
          <cell r="Q830">
            <v>-34384.770184528381</v>
          </cell>
        </row>
        <row r="831">
          <cell r="C831" t="str">
            <v>50115020</v>
          </cell>
          <cell r="Q831">
            <v>-2497.8100396745899</v>
          </cell>
        </row>
        <row r="832">
          <cell r="C832" t="str">
            <v>50115020</v>
          </cell>
          <cell r="Q832">
            <v>-30389.820467527381</v>
          </cell>
        </row>
        <row r="833">
          <cell r="C833" t="str">
            <v>50115020</v>
          </cell>
          <cell r="Q833">
            <v>-26669.70063986439</v>
          </cell>
        </row>
        <row r="834">
          <cell r="C834" t="str">
            <v>50115020</v>
          </cell>
          <cell r="Q834">
            <v>-1436226.7550321401</v>
          </cell>
        </row>
        <row r="835">
          <cell r="C835" t="str">
            <v>50115040</v>
          </cell>
          <cell r="Q835">
            <v>-640000.00000000035</v>
          </cell>
        </row>
        <row r="836">
          <cell r="C836" t="str">
            <v>50115050</v>
          </cell>
          <cell r="Q836">
            <v>-59898.552405566516</v>
          </cell>
        </row>
        <row r="837">
          <cell r="C837" t="str">
            <v>50115050</v>
          </cell>
          <cell r="Q837">
            <v>-98770.400118036865</v>
          </cell>
        </row>
        <row r="838">
          <cell r="C838" t="str">
            <v>50115050</v>
          </cell>
          <cell r="Q838">
            <v>-63760.048145855748</v>
          </cell>
        </row>
        <row r="839">
          <cell r="C839" t="str">
            <v>50115050</v>
          </cell>
          <cell r="Q839">
            <v>-27759.544095472131</v>
          </cell>
        </row>
        <row r="840">
          <cell r="C840" t="str">
            <v>50115050</v>
          </cell>
          <cell r="Q840">
            <v>-39403.916472301105</v>
          </cell>
        </row>
        <row r="841">
          <cell r="C841" t="str">
            <v>50115050</v>
          </cell>
          <cell r="Q841">
            <v>-182417.09443255147</v>
          </cell>
        </row>
        <row r="842">
          <cell r="C842" t="str">
            <v>50115050</v>
          </cell>
          <cell r="Q842">
            <v>-20144.275511503307</v>
          </cell>
        </row>
        <row r="843">
          <cell r="C843" t="str">
            <v>50115050</v>
          </cell>
          <cell r="Q843">
            <v>-18043.250857547569</v>
          </cell>
        </row>
        <row r="844">
          <cell r="C844" t="str">
            <v>50115050</v>
          </cell>
          <cell r="Q844">
            <v>-633802.91796116531</v>
          </cell>
        </row>
        <row r="845">
          <cell r="C845" t="str">
            <v>50115060</v>
          </cell>
          <cell r="Q845">
            <v>-253443.6712583692</v>
          </cell>
        </row>
        <row r="846">
          <cell r="C846" t="str">
            <v>50115060</v>
          </cell>
          <cell r="Q846">
            <v>-226548.3998842201</v>
          </cell>
        </row>
        <row r="847">
          <cell r="C847" t="str">
            <v>50115060</v>
          </cell>
          <cell r="Q847">
            <v>-42384.587844411748</v>
          </cell>
        </row>
        <row r="848">
          <cell r="C848" t="str">
            <v>50115060</v>
          </cell>
          <cell r="Q848">
            <v>-258474.445408564</v>
          </cell>
        </row>
        <row r="849">
          <cell r="C849" t="str">
            <v>50115060</v>
          </cell>
          <cell r="Q849">
            <v>-99227.830417684803</v>
          </cell>
        </row>
        <row r="850">
          <cell r="C850" t="str">
            <v>50115060</v>
          </cell>
          <cell r="Q850">
            <v>-64498.127582890862</v>
          </cell>
        </row>
        <row r="851">
          <cell r="C851" t="str">
            <v>50115060</v>
          </cell>
          <cell r="Q851">
            <v>-565697.4185359088</v>
          </cell>
        </row>
        <row r="852">
          <cell r="C852" t="str">
            <v>50115060</v>
          </cell>
          <cell r="Q852">
            <v>-28267.235435507031</v>
          </cell>
        </row>
        <row r="853">
          <cell r="C853" t="str">
            <v>50115060</v>
          </cell>
          <cell r="Q853">
            <v>-461458.28363244334</v>
          </cell>
        </row>
        <row r="854">
          <cell r="C854" t="str">
            <v>50115061</v>
          </cell>
          <cell r="Q854">
            <v>-3220000</v>
          </cell>
        </row>
        <row r="855">
          <cell r="C855" t="str">
            <v>50115063</v>
          </cell>
          <cell r="Q855">
            <v>-175.852890843425</v>
          </cell>
        </row>
        <row r="856">
          <cell r="C856" t="str">
            <v>50115063</v>
          </cell>
          <cell r="Q856">
            <v>-8028.1945614251326</v>
          </cell>
        </row>
        <row r="857">
          <cell r="C857" t="str">
            <v>50115063</v>
          </cell>
          <cell r="Q857">
            <v>-10641.693596482106</v>
          </cell>
        </row>
        <row r="858">
          <cell r="C858" t="str">
            <v>50115063</v>
          </cell>
          <cell r="Q858">
            <v>-59574.359922278913</v>
          </cell>
        </row>
        <row r="859">
          <cell r="C859" t="str">
            <v>50115063</v>
          </cell>
          <cell r="Q859">
            <v>-351.35995495952699</v>
          </cell>
        </row>
        <row r="860">
          <cell r="C860" t="str">
            <v>50115063</v>
          </cell>
          <cell r="Q860">
            <v>-104239.83567697224</v>
          </cell>
        </row>
        <row r="861">
          <cell r="C861" t="str">
            <v>50115063</v>
          </cell>
          <cell r="Q861">
            <v>-8913.8568100977209</v>
          </cell>
        </row>
        <row r="862">
          <cell r="C862" t="str">
            <v>50115063</v>
          </cell>
          <cell r="Q862">
            <v>-8074.8465869409365</v>
          </cell>
        </row>
        <row r="863">
          <cell r="C863" t="str">
            <v>50115064</v>
          </cell>
          <cell r="Q863">
            <v>-6004.7004511753894</v>
          </cell>
        </row>
        <row r="864">
          <cell r="C864" t="str">
            <v>50115064</v>
          </cell>
          <cell r="Q864">
            <v>-969.78736572081505</v>
          </cell>
        </row>
        <row r="865">
          <cell r="C865" t="str">
            <v>50115064</v>
          </cell>
          <cell r="Q865">
            <v>-188145.34449628255</v>
          </cell>
        </row>
        <row r="866">
          <cell r="C866" t="str">
            <v>50115064</v>
          </cell>
          <cell r="Q866">
            <v>-1273.4245405624599</v>
          </cell>
        </row>
        <row r="867">
          <cell r="C867" t="str">
            <v>50115064</v>
          </cell>
          <cell r="Q867">
            <v>-543606.74314625899</v>
          </cell>
        </row>
        <row r="868">
          <cell r="C868" t="str">
            <v>50115065</v>
          </cell>
          <cell r="Q868">
            <v>-2039.9028168791592</v>
          </cell>
        </row>
        <row r="869">
          <cell r="C869" t="str">
            <v>50115065</v>
          </cell>
          <cell r="Q869">
            <v>-12959.691864966804</v>
          </cell>
        </row>
        <row r="870">
          <cell r="C870" t="str">
            <v>50115065</v>
          </cell>
          <cell r="Q870">
            <v>-7351.2734889208305</v>
          </cell>
        </row>
        <row r="871">
          <cell r="C871" t="str">
            <v>50115065</v>
          </cell>
          <cell r="Q871">
            <v>-12481.287337075264</v>
          </cell>
        </row>
        <row r="872">
          <cell r="C872" t="str">
            <v>50115065</v>
          </cell>
          <cell r="Q872">
            <v>-1774.4000017956587</v>
          </cell>
        </row>
        <row r="873">
          <cell r="C873" t="str">
            <v>50115065</v>
          </cell>
          <cell r="Q873">
            <v>-5880.4930429879851</v>
          </cell>
        </row>
        <row r="874">
          <cell r="C874" t="str">
            <v>50115065</v>
          </cell>
          <cell r="Q874">
            <v>-92186.638801439214</v>
          </cell>
        </row>
        <row r="875">
          <cell r="C875" t="str">
            <v>50115065</v>
          </cell>
          <cell r="Q875">
            <v>-447974.27762074873</v>
          </cell>
        </row>
        <row r="876">
          <cell r="C876" t="str">
            <v>50115065</v>
          </cell>
          <cell r="Q876">
            <v>-26352.035025186266</v>
          </cell>
        </row>
        <row r="877">
          <cell r="C877" t="str">
            <v>50115066</v>
          </cell>
          <cell r="Q877">
            <v>-65000</v>
          </cell>
        </row>
        <row r="878">
          <cell r="C878" t="str">
            <v>50115067</v>
          </cell>
          <cell r="Q878">
            <v>-21596.051441322546</v>
          </cell>
        </row>
        <row r="879">
          <cell r="C879" t="str">
            <v>50115067</v>
          </cell>
          <cell r="Q879">
            <v>-13278.57492401128</v>
          </cell>
        </row>
        <row r="880">
          <cell r="C880" t="str">
            <v>50115067</v>
          </cell>
          <cell r="Q880">
            <v>-100139.98637587525</v>
          </cell>
        </row>
        <row r="881">
          <cell r="C881" t="str">
            <v>50115067</v>
          </cell>
          <cell r="Q881">
            <v>-189633.2555392276</v>
          </cell>
        </row>
        <row r="882">
          <cell r="C882" t="str">
            <v>50115067</v>
          </cell>
          <cell r="Q882">
            <v>-92141.767749537452</v>
          </cell>
        </row>
        <row r="883">
          <cell r="C883" t="str">
            <v>50115067</v>
          </cell>
          <cell r="Q883">
            <v>-6527.6289993982264</v>
          </cell>
        </row>
        <row r="884">
          <cell r="C884" t="str">
            <v>50115067</v>
          </cell>
          <cell r="Q884">
            <v>-4926.0200851887785</v>
          </cell>
        </row>
        <row r="885">
          <cell r="C885" t="str">
            <v>50115067</v>
          </cell>
          <cell r="Q885">
            <v>-35645.797419216258</v>
          </cell>
        </row>
        <row r="886">
          <cell r="C886" t="str">
            <v>50115067</v>
          </cell>
          <cell r="Q886">
            <v>-26110.917466222509</v>
          </cell>
        </row>
        <row r="887">
          <cell r="C887" t="str">
            <v>50115070</v>
          </cell>
          <cell r="Q887">
            <v>-7159.8089416570301</v>
          </cell>
        </row>
        <row r="888">
          <cell r="C888" t="str">
            <v>50115070</v>
          </cell>
          <cell r="Q888">
            <v>-8920.1383828749003</v>
          </cell>
        </row>
        <row r="889">
          <cell r="C889" t="str">
            <v>50115070</v>
          </cell>
          <cell r="Q889">
            <v>-255297.16970544867</v>
          </cell>
        </row>
        <row r="890">
          <cell r="C890" t="str">
            <v>50115070</v>
          </cell>
          <cell r="Q890">
            <v>-139622.8829700193</v>
          </cell>
        </row>
        <row r="891">
          <cell r="C891" t="str">
            <v>50115075</v>
          </cell>
          <cell r="Q891">
            <v>-4999.9999999999982</v>
          </cell>
        </row>
        <row r="892">
          <cell r="C892" t="str">
            <v>50115079</v>
          </cell>
          <cell r="Q892">
            <v>-13602.28631927391</v>
          </cell>
        </row>
        <row r="893">
          <cell r="C893" t="str">
            <v>50115079</v>
          </cell>
          <cell r="Q893">
            <v>-4816.3205135507324</v>
          </cell>
        </row>
        <row r="894">
          <cell r="C894" t="str">
            <v>50115079</v>
          </cell>
          <cell r="Q894">
            <v>-1581.3931671753701</v>
          </cell>
        </row>
        <row r="895">
          <cell r="C895" t="str">
            <v>50115080</v>
          </cell>
          <cell r="Q895">
            <v>-810999.99999999965</v>
          </cell>
        </row>
        <row r="896">
          <cell r="C896" t="str">
            <v>50117002</v>
          </cell>
          <cell r="Q896">
            <v>-2032.8457332336484</v>
          </cell>
        </row>
        <row r="897">
          <cell r="C897" t="str">
            <v>50117002</v>
          </cell>
          <cell r="Q897">
            <v>-234.37611204612432</v>
          </cell>
        </row>
        <row r="898">
          <cell r="C898" t="str">
            <v>50117002</v>
          </cell>
          <cell r="Q898">
            <v>-2782.6723811292604</v>
          </cell>
        </row>
        <row r="899">
          <cell r="C899" t="str">
            <v>50117002</v>
          </cell>
          <cell r="Q899">
            <v>-3922.1803255020459</v>
          </cell>
        </row>
        <row r="900">
          <cell r="C900" t="str">
            <v>50117002</v>
          </cell>
          <cell r="Q900">
            <v>-1831.797961257244</v>
          </cell>
        </row>
        <row r="901">
          <cell r="C901" t="str">
            <v>50117002</v>
          </cell>
          <cell r="Q901">
            <v>-1655.2634985877653</v>
          </cell>
        </row>
        <row r="902">
          <cell r="C902" t="str">
            <v>50117002</v>
          </cell>
          <cell r="Q902">
            <v>-3332.905177923989</v>
          </cell>
        </row>
        <row r="903">
          <cell r="C903" t="str">
            <v>50117002</v>
          </cell>
          <cell r="Q903">
            <v>-8861.7189072751044</v>
          </cell>
        </row>
        <row r="904">
          <cell r="C904" t="str">
            <v>50117002</v>
          </cell>
          <cell r="Q904">
            <v>-13589.37139781784</v>
          </cell>
        </row>
        <row r="905">
          <cell r="C905" t="str">
            <v>50117002</v>
          </cell>
          <cell r="Q905">
            <v>-6756.8685052269975</v>
          </cell>
        </row>
        <row r="906">
          <cell r="C906" t="str">
            <v>50117003</v>
          </cell>
          <cell r="Q906">
            <v>-68273.799702138989</v>
          </cell>
        </row>
        <row r="907">
          <cell r="C907" t="str">
            <v>50117003</v>
          </cell>
          <cell r="Q907">
            <v>-18516.019961918861</v>
          </cell>
        </row>
        <row r="908">
          <cell r="C908" t="str">
            <v>50117003</v>
          </cell>
          <cell r="Q908">
            <v>-28182.724940094606</v>
          </cell>
        </row>
        <row r="909">
          <cell r="C909" t="str">
            <v>50117003</v>
          </cell>
          <cell r="Q909">
            <v>-62309.121218949615</v>
          </cell>
        </row>
        <row r="910">
          <cell r="C910" t="str">
            <v>50117003</v>
          </cell>
          <cell r="Q910">
            <v>-34858.19613988325</v>
          </cell>
        </row>
        <row r="911">
          <cell r="C911" t="str">
            <v>50117003</v>
          </cell>
          <cell r="Q911">
            <v>-53771.030614524665</v>
          </cell>
        </row>
        <row r="912">
          <cell r="C912" t="str">
            <v>50117003</v>
          </cell>
          <cell r="Q912">
            <v>-90141.635642777153</v>
          </cell>
        </row>
        <row r="913">
          <cell r="C913" t="str">
            <v>50117003</v>
          </cell>
          <cell r="Q913">
            <v>-19775.076990906182</v>
          </cell>
        </row>
        <row r="914">
          <cell r="C914" t="str">
            <v>50117003</v>
          </cell>
          <cell r="Q914">
            <v>-64172.394788806676</v>
          </cell>
        </row>
        <row r="915">
          <cell r="C915" t="str">
            <v>50117004</v>
          </cell>
          <cell r="Q915">
            <v>-16515.721258360078</v>
          </cell>
        </row>
        <row r="916">
          <cell r="C916" t="str">
            <v>50117004</v>
          </cell>
          <cell r="Q916">
            <v>-27172.642962455131</v>
          </cell>
        </row>
        <row r="917">
          <cell r="C917" t="str">
            <v>50117004</v>
          </cell>
          <cell r="Q917">
            <v>-6293.2444574224828</v>
          </cell>
        </row>
        <row r="918">
          <cell r="C918" t="str">
            <v>50117004</v>
          </cell>
          <cell r="Q918">
            <v>-15037.7500438641</v>
          </cell>
        </row>
        <row r="919">
          <cell r="C919" t="str">
            <v>50117004</v>
          </cell>
          <cell r="Q919">
            <v>-26377.134909128938</v>
          </cell>
        </row>
        <row r="920">
          <cell r="C920" t="str">
            <v>50117004</v>
          </cell>
          <cell r="Q920">
            <v>-7248.4436284200146</v>
          </cell>
        </row>
        <row r="921">
          <cell r="C921" t="str">
            <v>50117004</v>
          </cell>
          <cell r="Q921">
            <v>-48663.55607572748</v>
          </cell>
        </row>
        <row r="922">
          <cell r="C922" t="str">
            <v>50117004</v>
          </cell>
          <cell r="Q922">
            <v>-8053.4174234378634</v>
          </cell>
        </row>
        <row r="923">
          <cell r="C923" t="str">
            <v>50117004</v>
          </cell>
          <cell r="Q923">
            <v>-18259.010189822031</v>
          </cell>
        </row>
        <row r="924">
          <cell r="C924" t="str">
            <v>50117004</v>
          </cell>
          <cell r="Q924">
            <v>-6379.0790513618958</v>
          </cell>
        </row>
        <row r="925">
          <cell r="C925" t="str">
            <v>50117024</v>
          </cell>
          <cell r="Q925">
            <v>-42057.18620240804</v>
          </cell>
        </row>
        <row r="926">
          <cell r="C926" t="str">
            <v>50117024</v>
          </cell>
          <cell r="Q926">
            <v>-29924.3284121297</v>
          </cell>
        </row>
        <row r="927">
          <cell r="C927" t="str">
            <v>50117024</v>
          </cell>
          <cell r="Q927">
            <v>-61450.141673180617</v>
          </cell>
        </row>
        <row r="928">
          <cell r="C928" t="str">
            <v>50117024</v>
          </cell>
          <cell r="Q928">
            <v>-46712.369583915664</v>
          </cell>
        </row>
        <row r="929">
          <cell r="C929" t="str">
            <v>50117024</v>
          </cell>
          <cell r="Q929">
            <v>-23608.344055471782</v>
          </cell>
        </row>
        <row r="930">
          <cell r="C930" t="str">
            <v>50117024</v>
          </cell>
          <cell r="Q930">
            <v>-44777.871099621058</v>
          </cell>
        </row>
        <row r="931">
          <cell r="C931" t="str">
            <v>50117024</v>
          </cell>
          <cell r="Q931">
            <v>-13957.329208514664</v>
          </cell>
        </row>
        <row r="932">
          <cell r="C932" t="str">
            <v>50117024</v>
          </cell>
          <cell r="Q932">
            <v>-15456.755131075646</v>
          </cell>
        </row>
        <row r="933">
          <cell r="C933" t="str">
            <v>50117024</v>
          </cell>
          <cell r="Q933">
            <v>-23992.624782556883</v>
          </cell>
        </row>
        <row r="934">
          <cell r="C934" t="str">
            <v>50117024</v>
          </cell>
          <cell r="Q934">
            <v>-28063.049851125972</v>
          </cell>
        </row>
        <row r="935">
          <cell r="C935" t="str">
            <v>50119100</v>
          </cell>
          <cell r="Q935">
            <v>-2958.8591157918572</v>
          </cell>
        </row>
        <row r="936">
          <cell r="C936" t="str">
            <v>50119100</v>
          </cell>
          <cell r="Q936">
            <v>-479113.45827207086</v>
          </cell>
        </row>
        <row r="937">
          <cell r="C937" t="str">
            <v>50119100</v>
          </cell>
          <cell r="Q937">
            <v>-5399.2046375133987</v>
          </cell>
        </row>
        <row r="938">
          <cell r="C938" t="str">
            <v>50119100</v>
          </cell>
          <cell r="Q938">
            <v>-5518.204845020623</v>
          </cell>
        </row>
        <row r="939">
          <cell r="C939" t="str">
            <v>50119100</v>
          </cell>
          <cell r="Q939">
            <v>-59947.417873394479</v>
          </cell>
        </row>
        <row r="940">
          <cell r="C940" t="str">
            <v>50119100</v>
          </cell>
          <cell r="Q940">
            <v>-7610.4117953284203</v>
          </cell>
        </row>
        <row r="941">
          <cell r="C941" t="str">
            <v>50119100</v>
          </cell>
          <cell r="Q941">
            <v>-6415.0799489530018</v>
          </cell>
        </row>
        <row r="942">
          <cell r="C942" t="str">
            <v>50119100</v>
          </cell>
          <cell r="Q942">
            <v>-3037.3635119273026</v>
          </cell>
        </row>
        <row r="943">
          <cell r="C943" t="str">
            <v>50119101</v>
          </cell>
          <cell r="Q943">
            <v>-1147780.0815729045</v>
          </cell>
        </row>
        <row r="944">
          <cell r="C944" t="str">
            <v>50119101</v>
          </cell>
          <cell r="Q944">
            <v>-231728.49152271016</v>
          </cell>
        </row>
        <row r="945">
          <cell r="C945" t="str">
            <v>50119101</v>
          </cell>
          <cell r="Q945">
            <v>-11365.463615213428</v>
          </cell>
        </row>
        <row r="946">
          <cell r="C946" t="str">
            <v>50119101</v>
          </cell>
          <cell r="Q946">
            <v>-318.39196682534998</v>
          </cell>
        </row>
        <row r="947">
          <cell r="C947" t="str">
            <v>50119101</v>
          </cell>
          <cell r="Q947">
            <v>-2600.389868595209</v>
          </cell>
        </row>
        <row r="948">
          <cell r="C948" t="str">
            <v>50119101</v>
          </cell>
          <cell r="Q948">
            <v>-1114.269389100856</v>
          </cell>
        </row>
        <row r="949">
          <cell r="C949" t="str">
            <v>50119101</v>
          </cell>
          <cell r="Q949">
            <v>-5092.9120646506899</v>
          </cell>
        </row>
        <row r="950">
          <cell r="C950" t="str">
            <v>50119102</v>
          </cell>
          <cell r="Q950">
            <v>-18387.361410687994</v>
          </cell>
        </row>
        <row r="951">
          <cell r="C951" t="str">
            <v>50119102</v>
          </cell>
          <cell r="Q951">
            <v>-7550.1385789600272</v>
          </cell>
        </row>
        <row r="952">
          <cell r="C952" t="str">
            <v>50119102</v>
          </cell>
          <cell r="Q952">
            <v>-90337.224868996214</v>
          </cell>
        </row>
        <row r="953">
          <cell r="C953" t="str">
            <v>50119102</v>
          </cell>
          <cell r="Q953">
            <v>-34814.842959911548</v>
          </cell>
        </row>
        <row r="954">
          <cell r="C954" t="str">
            <v>50119102</v>
          </cell>
          <cell r="Q954">
            <v>-16284.206271851155</v>
          </cell>
        </row>
        <row r="955">
          <cell r="C955" t="str">
            <v>50119102</v>
          </cell>
          <cell r="Q955">
            <v>-36874.705983271255</v>
          </cell>
        </row>
        <row r="956">
          <cell r="C956" t="str">
            <v>50119102</v>
          </cell>
          <cell r="Q956">
            <v>-32888.248417398681</v>
          </cell>
        </row>
        <row r="957">
          <cell r="C957" t="str">
            <v>50119102</v>
          </cell>
          <cell r="Q957">
            <v>-22882.268124175826</v>
          </cell>
        </row>
        <row r="958">
          <cell r="C958" t="str">
            <v>50119102</v>
          </cell>
          <cell r="Q958">
            <v>-59981.003384747251</v>
          </cell>
        </row>
        <row r="959">
          <cell r="C959" t="str">
            <v>50113001</v>
          </cell>
          <cell r="Q959">
            <v>-303579.3773782553</v>
          </cell>
        </row>
        <row r="960">
          <cell r="C960" t="str">
            <v>50113001</v>
          </cell>
          <cell r="Q960">
            <v>-1596420.6226217444</v>
          </cell>
        </row>
        <row r="961">
          <cell r="C961" t="str">
            <v>50113002</v>
          </cell>
          <cell r="Q961">
            <v>-10000.000000000011</v>
          </cell>
        </row>
        <row r="962">
          <cell r="C962" t="str">
            <v>50113004</v>
          </cell>
          <cell r="Q962">
            <v>-249999.99999999994</v>
          </cell>
        </row>
        <row r="963">
          <cell r="C963" t="str">
            <v>50113006</v>
          </cell>
          <cell r="Q963">
            <v>-3548.9493746049402</v>
          </cell>
        </row>
        <row r="964">
          <cell r="C964" t="str">
            <v>50113006</v>
          </cell>
          <cell r="Q964">
            <v>-146451.05062539503</v>
          </cell>
        </row>
        <row r="965">
          <cell r="C965" t="str">
            <v>50113008</v>
          </cell>
          <cell r="Q965">
            <v>-49999.999999999985</v>
          </cell>
        </row>
        <row r="966">
          <cell r="C966" t="str">
            <v>50113011</v>
          </cell>
          <cell r="Q966">
            <v>0</v>
          </cell>
        </row>
        <row r="967">
          <cell r="C967" t="str">
            <v>50113013</v>
          </cell>
          <cell r="Q967">
            <v>-79825.317237523384</v>
          </cell>
        </row>
        <row r="968">
          <cell r="C968" t="str">
            <v>50113013</v>
          </cell>
          <cell r="Q968">
            <v>-15174.682762476599</v>
          </cell>
        </row>
        <row r="969">
          <cell r="C969" t="str">
            <v>50113014</v>
          </cell>
          <cell r="Q969">
            <v>-1308.9283096320189</v>
          </cell>
        </row>
        <row r="970">
          <cell r="C970" t="str">
            <v>50113014</v>
          </cell>
          <cell r="Q970">
            <v>-691.07169036798098</v>
          </cell>
        </row>
        <row r="971">
          <cell r="C971" t="str">
            <v>50113016</v>
          </cell>
          <cell r="Q971">
            <v>-4000000</v>
          </cell>
        </row>
        <row r="972">
          <cell r="C972" t="str">
            <v>50113190</v>
          </cell>
          <cell r="Q972">
            <v>-77678.593857655389</v>
          </cell>
        </row>
        <row r="973">
          <cell r="C973" t="str">
            <v>50113190</v>
          </cell>
          <cell r="Q973">
            <v>-495321.40614234429</v>
          </cell>
        </row>
        <row r="974">
          <cell r="C974" t="str">
            <v>50115020</v>
          </cell>
          <cell r="Q974">
            <v>-195398.62273055856</v>
          </cell>
        </row>
        <row r="975">
          <cell r="C975" t="str">
            <v>50115020</v>
          </cell>
          <cell r="Q975">
            <v>-484601.37726944155</v>
          </cell>
        </row>
        <row r="976">
          <cell r="C976" t="str">
            <v>50115050</v>
          </cell>
          <cell r="Q976">
            <v>-166579.15836307927</v>
          </cell>
        </row>
        <row r="977">
          <cell r="C977" t="str">
            <v>50115050</v>
          </cell>
          <cell r="Q977">
            <v>-33420.841636920755</v>
          </cell>
        </row>
        <row r="978">
          <cell r="C978" t="str">
            <v>50115060</v>
          </cell>
          <cell r="Q978">
            <v>-353101.99158587656</v>
          </cell>
        </row>
        <row r="979">
          <cell r="C979" t="str">
            <v>50115060</v>
          </cell>
          <cell r="Q979">
            <v>-2446898.0084141237</v>
          </cell>
        </row>
        <row r="980">
          <cell r="C980" t="str">
            <v>50115063</v>
          </cell>
          <cell r="Q980">
            <v>-39999.999999999993</v>
          </cell>
        </row>
        <row r="981">
          <cell r="C981" t="str">
            <v>50115064</v>
          </cell>
          <cell r="Q981">
            <v>-10000.000000000009</v>
          </cell>
        </row>
        <row r="982">
          <cell r="C982" t="str">
            <v>50115065</v>
          </cell>
          <cell r="Q982">
            <v>-1448.8084210200609</v>
          </cell>
        </row>
        <row r="983">
          <cell r="C983" t="str">
            <v>50115065</v>
          </cell>
          <cell r="Q983">
            <v>-8551.1915789799459</v>
          </cell>
        </row>
        <row r="984">
          <cell r="C984" t="str">
            <v>50115067</v>
          </cell>
          <cell r="Q984">
            <v>-86258.852110679305</v>
          </cell>
        </row>
        <row r="985">
          <cell r="C985" t="str">
            <v>50115067</v>
          </cell>
          <cell r="Q985">
            <v>-63741.147889320753</v>
          </cell>
        </row>
        <row r="986">
          <cell r="C986" t="str">
            <v>50115070</v>
          </cell>
          <cell r="Q986">
            <v>-265000.00000000006</v>
          </cell>
        </row>
        <row r="987">
          <cell r="C987" t="str">
            <v>50115079</v>
          </cell>
          <cell r="Q987">
            <v>-260000.00000000009</v>
          </cell>
        </row>
        <row r="988">
          <cell r="C988" t="str">
            <v>50117002</v>
          </cell>
          <cell r="Q988">
            <v>-12.970985685353201</v>
          </cell>
        </row>
        <row r="989">
          <cell r="C989" t="str">
            <v>50117002</v>
          </cell>
          <cell r="Q989">
            <v>-12781.057587263622</v>
          </cell>
        </row>
        <row r="990">
          <cell r="C990" t="str">
            <v>50117002</v>
          </cell>
          <cell r="Q990">
            <v>-12205.971427051018</v>
          </cell>
        </row>
        <row r="991">
          <cell r="C991" t="str">
            <v>50117003</v>
          </cell>
          <cell r="Q991">
            <v>-173063.31920455847</v>
          </cell>
        </row>
        <row r="992">
          <cell r="C992" t="str">
            <v>50117003</v>
          </cell>
          <cell r="Q992">
            <v>-256936.6807954417</v>
          </cell>
        </row>
        <row r="993">
          <cell r="C993" t="str">
            <v>50117004</v>
          </cell>
          <cell r="Q993">
            <v>-43743.840603190692</v>
          </cell>
        </row>
        <row r="994">
          <cell r="C994" t="str">
            <v>50117004</v>
          </cell>
          <cell r="Q994">
            <v>-24618.516029187304</v>
          </cell>
        </row>
        <row r="995">
          <cell r="C995" t="str">
            <v>50117004</v>
          </cell>
          <cell r="Q995">
            <v>-7024.1567319931382</v>
          </cell>
        </row>
        <row r="996">
          <cell r="C996" t="str">
            <v>50117004</v>
          </cell>
          <cell r="Q996">
            <v>-4613.486635628853</v>
          </cell>
        </row>
        <row r="997">
          <cell r="C997" t="str">
            <v>50117011</v>
          </cell>
          <cell r="Q997">
            <v>-5000</v>
          </cell>
        </row>
        <row r="998">
          <cell r="C998" t="str">
            <v>50117024</v>
          </cell>
          <cell r="Q998">
            <v>-88036.566177184461</v>
          </cell>
        </row>
        <row r="999">
          <cell r="C999" t="str">
            <v>50117024</v>
          </cell>
          <cell r="Q999">
            <v>-70328.353680780303</v>
          </cell>
        </row>
        <row r="1000">
          <cell r="C1000" t="str">
            <v>50117024</v>
          </cell>
          <cell r="Q1000">
            <v>-1635.0801420352529</v>
          </cell>
        </row>
        <row r="1001">
          <cell r="C1001" t="str">
            <v>50119100</v>
          </cell>
          <cell r="Q1001">
            <v>-27947.495486492735</v>
          </cell>
        </row>
        <row r="1002">
          <cell r="C1002" t="str">
            <v>50119100</v>
          </cell>
          <cell r="Q1002">
            <v>-22052.50451350728</v>
          </cell>
        </row>
        <row r="1003">
          <cell r="C1003" t="str">
            <v>50119101</v>
          </cell>
          <cell r="Q1003">
            <v>-15000.829215978258</v>
          </cell>
        </row>
        <row r="1004">
          <cell r="C1004" t="str">
            <v>50119101</v>
          </cell>
          <cell r="Q1004">
            <v>-184999.1707840217</v>
          </cell>
        </row>
        <row r="1005">
          <cell r="C1005" t="str">
            <v>50119102</v>
          </cell>
          <cell r="Q1005">
            <v>-76374.712370702604</v>
          </cell>
        </row>
        <row r="1006">
          <cell r="C1006" t="str">
            <v>50119102</v>
          </cell>
          <cell r="Q1006">
            <v>-58625.287629297476</v>
          </cell>
        </row>
        <row r="1007">
          <cell r="C1007" t="str">
            <v>50113001</v>
          </cell>
          <cell r="Q1007">
            <v>-677543.22359912773</v>
          </cell>
        </row>
        <row r="1008">
          <cell r="C1008" t="str">
            <v>50113001</v>
          </cell>
          <cell r="Q1008">
            <v>-36502.143244721752</v>
          </cell>
        </row>
        <row r="1009">
          <cell r="C1009" t="str">
            <v>50113001</v>
          </cell>
          <cell r="Q1009">
            <v>-3305868.6286103167</v>
          </cell>
        </row>
        <row r="1010">
          <cell r="C1010" t="str">
            <v>50113001</v>
          </cell>
          <cell r="Q1010">
            <v>-185829.18422519986</v>
          </cell>
        </row>
        <row r="1011">
          <cell r="C1011" t="str">
            <v>50113001</v>
          </cell>
          <cell r="Q1011">
            <v>-9610.7998846466708</v>
          </cell>
        </row>
        <row r="1012">
          <cell r="C1012" t="str">
            <v>50113001</v>
          </cell>
          <cell r="Q1012">
            <v>-428687.54190905835</v>
          </cell>
        </row>
        <row r="1013">
          <cell r="C1013" t="str">
            <v>50113001</v>
          </cell>
          <cell r="Q1013">
            <v>-441375.74668655131</v>
          </cell>
        </row>
        <row r="1014">
          <cell r="C1014" t="str">
            <v>50113001</v>
          </cell>
          <cell r="Q1014">
            <v>-4288.2878660721271</v>
          </cell>
        </row>
        <row r="1015">
          <cell r="C1015" t="str">
            <v>50113001</v>
          </cell>
          <cell r="Q1015">
            <v>-2220869.6343551972</v>
          </cell>
        </row>
        <row r="1016">
          <cell r="C1016" t="str">
            <v>50113001</v>
          </cell>
          <cell r="Q1016">
            <v>-2923510.5007137926</v>
          </cell>
        </row>
        <row r="1017">
          <cell r="C1017" t="str">
            <v>50113001</v>
          </cell>
          <cell r="Q1017">
            <v>-440914.30890531588</v>
          </cell>
        </row>
        <row r="1018">
          <cell r="C1018" t="str">
            <v>50113002</v>
          </cell>
          <cell r="Q1018">
            <v>-300217.48031524743</v>
          </cell>
        </row>
        <row r="1019">
          <cell r="C1019" t="str">
            <v>50113002</v>
          </cell>
          <cell r="Q1019">
            <v>-16693.95066746914</v>
          </cell>
        </row>
        <row r="1020">
          <cell r="C1020" t="str">
            <v>50113002</v>
          </cell>
          <cell r="Q1020">
            <v>-77521.285150298834</v>
          </cell>
        </row>
        <row r="1021">
          <cell r="C1021" t="str">
            <v>50113002</v>
          </cell>
          <cell r="Q1021">
            <v>-6576.8288463625404</v>
          </cell>
        </row>
        <row r="1022">
          <cell r="C1022" t="str">
            <v>50113002</v>
          </cell>
          <cell r="Q1022">
            <v>-58990.455020622234</v>
          </cell>
        </row>
        <row r="1023">
          <cell r="C1023" t="str">
            <v>50113004</v>
          </cell>
          <cell r="Q1023">
            <v>-6871.7527582748198</v>
          </cell>
        </row>
        <row r="1024">
          <cell r="C1024" t="str">
            <v>50113004</v>
          </cell>
          <cell r="Q1024">
            <v>-17526.924523570691</v>
          </cell>
        </row>
        <row r="1025">
          <cell r="C1025" t="str">
            <v>50113004</v>
          </cell>
          <cell r="Q1025">
            <v>-17422.506582246722</v>
          </cell>
        </row>
        <row r="1026">
          <cell r="C1026" t="str">
            <v>50113004</v>
          </cell>
          <cell r="Q1026">
            <v>-48178.8161359078</v>
          </cell>
        </row>
        <row r="1027">
          <cell r="C1027" t="str">
            <v>50113006</v>
          </cell>
          <cell r="Q1027">
            <v>-90198.304076328481</v>
          </cell>
        </row>
        <row r="1028">
          <cell r="C1028" t="str">
            <v>50113006</v>
          </cell>
          <cell r="Q1028">
            <v>-24927.097741827853</v>
          </cell>
        </row>
        <row r="1029">
          <cell r="C1029" t="str">
            <v>50113006</v>
          </cell>
          <cell r="Q1029">
            <v>-136233.83144207517</v>
          </cell>
        </row>
        <row r="1030">
          <cell r="C1030" t="str">
            <v>50113006</v>
          </cell>
          <cell r="Q1030">
            <v>-16456.409276290007</v>
          </cell>
        </row>
        <row r="1031">
          <cell r="C1031" t="str">
            <v>50113006</v>
          </cell>
          <cell r="Q1031">
            <v>-23744.30273954408</v>
          </cell>
        </row>
        <row r="1032">
          <cell r="C1032" t="str">
            <v>50113006</v>
          </cell>
          <cell r="Q1032">
            <v>-14385.624493171923</v>
          </cell>
        </row>
        <row r="1033">
          <cell r="C1033" t="str">
            <v>50113006</v>
          </cell>
          <cell r="Q1033">
            <v>-134054.43023076252</v>
          </cell>
        </row>
        <row r="1034">
          <cell r="C1034" t="str">
            <v>50113007</v>
          </cell>
          <cell r="Q1034">
            <v>-1700000</v>
          </cell>
        </row>
        <row r="1035">
          <cell r="C1035" t="str">
            <v>50113008</v>
          </cell>
          <cell r="Q1035">
            <v>-65125.529571392908</v>
          </cell>
        </row>
        <row r="1036">
          <cell r="C1036" t="str">
            <v>50113008</v>
          </cell>
          <cell r="Q1036">
            <v>-527730.37562446005</v>
          </cell>
        </row>
        <row r="1037">
          <cell r="C1037" t="str">
            <v>50113008</v>
          </cell>
          <cell r="Q1037">
            <v>-914083.62704609905</v>
          </cell>
        </row>
        <row r="1038">
          <cell r="C1038" t="str">
            <v>50113008</v>
          </cell>
          <cell r="Q1038">
            <v>-190096.55835734014</v>
          </cell>
        </row>
        <row r="1039">
          <cell r="C1039" t="str">
            <v>50113008</v>
          </cell>
          <cell r="Q1039">
            <v>-1452963.9094007078</v>
          </cell>
        </row>
        <row r="1040">
          <cell r="C1040" t="str">
            <v>50113010</v>
          </cell>
          <cell r="Q1040">
            <v>-190000</v>
          </cell>
        </row>
        <row r="1041">
          <cell r="C1041" t="str">
            <v>50113011</v>
          </cell>
          <cell r="Q1041">
            <v>-418375.85516157362</v>
          </cell>
        </row>
        <row r="1042">
          <cell r="C1042" t="str">
            <v>50113011</v>
          </cell>
          <cell r="Q1042">
            <v>-76591.537143986046</v>
          </cell>
        </row>
        <row r="1043">
          <cell r="C1043" t="str">
            <v>50113011</v>
          </cell>
          <cell r="Q1043">
            <v>-722654.525185092</v>
          </cell>
        </row>
        <row r="1044">
          <cell r="C1044" t="str">
            <v>50113011</v>
          </cell>
          <cell r="Q1044">
            <v>-1740657.59176184</v>
          </cell>
        </row>
        <row r="1045">
          <cell r="C1045" t="str">
            <v>50113011</v>
          </cell>
          <cell r="Q1045">
            <v>-41720.490747508462</v>
          </cell>
        </row>
        <row r="1046">
          <cell r="C1046" t="str">
            <v>50113012</v>
          </cell>
          <cell r="Q1046">
            <v>-6058.3072423793001</v>
          </cell>
        </row>
        <row r="1047">
          <cell r="C1047" t="str">
            <v>50113012</v>
          </cell>
          <cell r="Q1047">
            <v>-23941.69275762076</v>
          </cell>
        </row>
        <row r="1048">
          <cell r="C1048" t="str">
            <v>50113013</v>
          </cell>
          <cell r="Q1048">
            <v>-26509.203469108917</v>
          </cell>
        </row>
        <row r="1049">
          <cell r="C1049" t="str">
            <v>50113013</v>
          </cell>
          <cell r="Q1049">
            <v>-333934.71403172211</v>
          </cell>
        </row>
        <row r="1050">
          <cell r="C1050" t="str">
            <v>50113013</v>
          </cell>
          <cell r="Q1050">
            <v>-90003.827471147044</v>
          </cell>
        </row>
        <row r="1051">
          <cell r="C1051" t="str">
            <v>50113013</v>
          </cell>
          <cell r="Q1051">
            <v>-77875.113098530186</v>
          </cell>
        </row>
        <row r="1052">
          <cell r="C1052" t="str">
            <v>50113013</v>
          </cell>
          <cell r="Q1052">
            <v>-248381.64980619273</v>
          </cell>
        </row>
        <row r="1053">
          <cell r="C1053" t="str">
            <v>50113013</v>
          </cell>
          <cell r="Q1053">
            <v>-64484.119068172091</v>
          </cell>
        </row>
        <row r="1054">
          <cell r="C1054" t="str">
            <v>50113013</v>
          </cell>
          <cell r="Q1054">
            <v>-58811.37305512702</v>
          </cell>
        </row>
        <row r="1055">
          <cell r="C1055" t="str">
            <v>50113014</v>
          </cell>
          <cell r="Q1055">
            <v>-251590.73455925484</v>
          </cell>
        </row>
        <row r="1056">
          <cell r="C1056" t="str">
            <v>50113014</v>
          </cell>
          <cell r="Q1056">
            <v>-80026.633481091936</v>
          </cell>
        </row>
        <row r="1057">
          <cell r="C1057" t="str">
            <v>50113014</v>
          </cell>
          <cell r="Q1057">
            <v>-1240.932115611696</v>
          </cell>
        </row>
        <row r="1058">
          <cell r="C1058" t="str">
            <v>50113014</v>
          </cell>
          <cell r="Q1058">
            <v>-3182.1655606547802</v>
          </cell>
        </row>
        <row r="1059">
          <cell r="C1059" t="str">
            <v>50113014</v>
          </cell>
          <cell r="Q1059">
            <v>-32797.786361835402</v>
          </cell>
        </row>
        <row r="1060">
          <cell r="C1060" t="str">
            <v>50113014</v>
          </cell>
          <cell r="Q1060">
            <v>-587.29879930179402</v>
          </cell>
        </row>
        <row r="1061">
          <cell r="C1061" t="str">
            <v>50113014</v>
          </cell>
          <cell r="Q1061">
            <v>-29736.584495651623</v>
          </cell>
        </row>
        <row r="1062">
          <cell r="C1062" t="str">
            <v>50113014</v>
          </cell>
          <cell r="Q1062">
            <v>-837.86462659807091</v>
          </cell>
        </row>
        <row r="1063">
          <cell r="C1063" t="str">
            <v>50113016</v>
          </cell>
          <cell r="Q1063">
            <v>-13999999.999999993</v>
          </cell>
        </row>
        <row r="1064">
          <cell r="C1064" t="str">
            <v>50113017</v>
          </cell>
          <cell r="Q1064">
            <v>-4275428.3582067303</v>
          </cell>
        </row>
        <row r="1065">
          <cell r="C1065" t="str">
            <v>50113017</v>
          </cell>
          <cell r="Q1065">
            <v>-36566222.139723793</v>
          </cell>
        </row>
        <row r="1066">
          <cell r="C1066" t="str">
            <v>50113017</v>
          </cell>
          <cell r="Q1066">
            <v>-1383149.5020695059</v>
          </cell>
        </row>
        <row r="1067">
          <cell r="C1067" t="str">
            <v>50113190</v>
          </cell>
          <cell r="Q1067">
            <v>-20188.529811785211</v>
          </cell>
        </row>
        <row r="1068">
          <cell r="C1068" t="str">
            <v>50113190</v>
          </cell>
          <cell r="Q1068">
            <v>-65307.572099277102</v>
          </cell>
        </row>
        <row r="1069">
          <cell r="C1069" t="str">
            <v>50113190</v>
          </cell>
          <cell r="Q1069">
            <v>-18590.203513226839</v>
          </cell>
        </row>
        <row r="1070">
          <cell r="C1070" t="str">
            <v>50113190</v>
          </cell>
          <cell r="Q1070">
            <v>-137099.11616752885</v>
          </cell>
        </row>
        <row r="1071">
          <cell r="C1071" t="str">
            <v>50113190</v>
          </cell>
          <cell r="Q1071">
            <v>-40224.354460703486</v>
          </cell>
        </row>
        <row r="1072">
          <cell r="C1072" t="str">
            <v>50113190</v>
          </cell>
          <cell r="Q1072">
            <v>-4647.55598686963</v>
          </cell>
        </row>
        <row r="1073">
          <cell r="C1073" t="str">
            <v>50113190</v>
          </cell>
          <cell r="Q1073">
            <v>-4647.55598686963</v>
          </cell>
        </row>
        <row r="1074">
          <cell r="C1074" t="str">
            <v>50113190</v>
          </cell>
          <cell r="Q1074">
            <v>-4647.55598686963</v>
          </cell>
        </row>
        <row r="1075">
          <cell r="C1075" t="str">
            <v>50113190</v>
          </cell>
          <cell r="Q1075">
            <v>-4647.55598686963</v>
          </cell>
        </row>
        <row r="1076">
          <cell r="C1076" t="str">
            <v>50115020</v>
          </cell>
          <cell r="Q1076">
            <v>-192164.03351345807</v>
          </cell>
        </row>
        <row r="1077">
          <cell r="C1077" t="str">
            <v>50115020</v>
          </cell>
          <cell r="Q1077">
            <v>-7551.0748452363496</v>
          </cell>
        </row>
        <row r="1078">
          <cell r="C1078" t="str">
            <v>50115020</v>
          </cell>
          <cell r="Q1078">
            <v>-14117.053882209279</v>
          </cell>
        </row>
        <row r="1079">
          <cell r="C1079" t="str">
            <v>50115020</v>
          </cell>
          <cell r="Q1079">
            <v>-29280.466762410739</v>
          </cell>
        </row>
        <row r="1080">
          <cell r="C1080" t="str">
            <v>50115020</v>
          </cell>
          <cell r="Q1080">
            <v>-37203.232096293941</v>
          </cell>
        </row>
        <row r="1081">
          <cell r="C1081" t="str">
            <v>50115020</v>
          </cell>
          <cell r="Q1081">
            <v>-512601.24915592943</v>
          </cell>
        </row>
        <row r="1082">
          <cell r="C1082" t="str">
            <v>50115020</v>
          </cell>
          <cell r="Q1082">
            <v>-7082.8897444618942</v>
          </cell>
        </row>
        <row r="1083">
          <cell r="C1083" t="str">
            <v>50115040</v>
          </cell>
          <cell r="Q1083">
            <v>-71.774497578517</v>
          </cell>
        </row>
        <row r="1084">
          <cell r="C1084" t="str">
            <v>50115040</v>
          </cell>
          <cell r="Q1084">
            <v>-198.88588052610899</v>
          </cell>
        </row>
        <row r="1085">
          <cell r="C1085" t="str">
            <v>50115040</v>
          </cell>
          <cell r="Q1085">
            <v>-1101.794560165351</v>
          </cell>
        </row>
        <row r="1086">
          <cell r="C1086" t="str">
            <v>50115040</v>
          </cell>
          <cell r="Q1086">
            <v>-216.91848157062901</v>
          </cell>
        </row>
        <row r="1087">
          <cell r="C1087" t="str">
            <v>50115040</v>
          </cell>
          <cell r="Q1087">
            <v>-2957.9661124190352</v>
          </cell>
        </row>
        <row r="1088">
          <cell r="C1088" t="str">
            <v>50115040</v>
          </cell>
          <cell r="Q1088">
            <v>-452.66046774036198</v>
          </cell>
        </row>
        <row r="1089">
          <cell r="C1089" t="str">
            <v>50115050</v>
          </cell>
          <cell r="Q1089">
            <v>-14295.183553419611</v>
          </cell>
        </row>
        <row r="1090">
          <cell r="C1090" t="str">
            <v>50115050</v>
          </cell>
          <cell r="Q1090">
            <v>-1803.3893549921113</v>
          </cell>
        </row>
        <row r="1091">
          <cell r="C1091" t="str">
            <v>50115050</v>
          </cell>
          <cell r="Q1091">
            <v>-182139.9858755772</v>
          </cell>
        </row>
        <row r="1092">
          <cell r="C1092" t="str">
            <v>50115050</v>
          </cell>
          <cell r="Q1092">
            <v>-25606.502606142487</v>
          </cell>
        </row>
        <row r="1093">
          <cell r="C1093" t="str">
            <v>50115050</v>
          </cell>
          <cell r="Q1093">
            <v>-22469.904642880258</v>
          </cell>
        </row>
        <row r="1094">
          <cell r="C1094" t="str">
            <v>50115050</v>
          </cell>
          <cell r="Q1094">
            <v>-237737.31443661649</v>
          </cell>
        </row>
        <row r="1095">
          <cell r="C1095" t="str">
            <v>50115050</v>
          </cell>
          <cell r="Q1095">
            <v>-30587.937730679674</v>
          </cell>
        </row>
        <row r="1096">
          <cell r="C1096" t="str">
            <v>50115050</v>
          </cell>
          <cell r="Q1096">
            <v>-22844.500357561366</v>
          </cell>
        </row>
        <row r="1097">
          <cell r="C1097" t="str">
            <v>50115050</v>
          </cell>
          <cell r="Q1097">
            <v>-62515.281442130734</v>
          </cell>
        </row>
        <row r="1098">
          <cell r="C1098" t="str">
            <v>50115060</v>
          </cell>
          <cell r="Q1098">
            <v>-296511.52579690417</v>
          </cell>
        </row>
        <row r="1099">
          <cell r="C1099" t="str">
            <v>50115060</v>
          </cell>
          <cell r="Q1099">
            <v>-1290056.2994239647</v>
          </cell>
        </row>
        <row r="1100">
          <cell r="C1100" t="str">
            <v>50115060</v>
          </cell>
          <cell r="Q1100">
            <v>-29677.25827884199</v>
          </cell>
        </row>
        <row r="1101">
          <cell r="C1101" t="str">
            <v>50115060</v>
          </cell>
          <cell r="Q1101">
            <v>-374176.08587223513</v>
          </cell>
        </row>
        <row r="1102">
          <cell r="C1102" t="str">
            <v>50115060</v>
          </cell>
          <cell r="Q1102">
            <v>-425105.7414916199</v>
          </cell>
        </row>
        <row r="1103">
          <cell r="C1103" t="str">
            <v>50115060</v>
          </cell>
          <cell r="Q1103">
            <v>-117429.47249612803</v>
          </cell>
        </row>
        <row r="1104">
          <cell r="C1104" t="str">
            <v>50115060</v>
          </cell>
          <cell r="Q1104">
            <v>-205252.2034307649</v>
          </cell>
        </row>
        <row r="1105">
          <cell r="C1105" t="str">
            <v>50115060</v>
          </cell>
          <cell r="Q1105">
            <v>-228875.64406528481</v>
          </cell>
        </row>
        <row r="1106">
          <cell r="C1106" t="str">
            <v>50115060</v>
          </cell>
          <cell r="Q1106">
            <v>-549859.40355769324</v>
          </cell>
        </row>
        <row r="1107">
          <cell r="C1107" t="str">
            <v>50115060</v>
          </cell>
          <cell r="Q1107">
            <v>-283056.36558656278</v>
          </cell>
        </row>
        <row r="1108">
          <cell r="C1108" t="str">
            <v>50115063</v>
          </cell>
          <cell r="Q1108">
            <v>-7727.1975270071698</v>
          </cell>
        </row>
        <row r="1109">
          <cell r="C1109" t="str">
            <v>50115063</v>
          </cell>
          <cell r="Q1109">
            <v>-31941.07419087067</v>
          </cell>
        </row>
        <row r="1110">
          <cell r="C1110" t="str">
            <v>50115063</v>
          </cell>
          <cell r="Q1110">
            <v>-28697.606107327851</v>
          </cell>
        </row>
        <row r="1111">
          <cell r="C1111" t="str">
            <v>50115063</v>
          </cell>
          <cell r="Q1111">
            <v>-48576.541249188616</v>
          </cell>
        </row>
        <row r="1112">
          <cell r="C1112" t="str">
            <v>50115063</v>
          </cell>
          <cell r="Q1112">
            <v>-17654.718622491699</v>
          </cell>
        </row>
        <row r="1113">
          <cell r="C1113" t="str">
            <v>50115063</v>
          </cell>
          <cell r="Q1113">
            <v>-441.80238285123301</v>
          </cell>
        </row>
        <row r="1114">
          <cell r="C1114" t="str">
            <v>50115063</v>
          </cell>
          <cell r="Q1114">
            <v>-126999.02726728725</v>
          </cell>
        </row>
        <row r="1115">
          <cell r="C1115" t="str">
            <v>50115063</v>
          </cell>
          <cell r="Q1115">
            <v>-37962.03265297554</v>
          </cell>
        </row>
        <row r="1116">
          <cell r="C1116" t="str">
            <v>50115064</v>
          </cell>
          <cell r="Q1116">
            <v>-7000</v>
          </cell>
        </row>
        <row r="1117">
          <cell r="C1117" t="str">
            <v>50115065</v>
          </cell>
          <cell r="Q1117">
            <v>-1730.0415238557148</v>
          </cell>
        </row>
        <row r="1118">
          <cell r="C1118" t="str">
            <v>50115065</v>
          </cell>
          <cell r="Q1118">
            <v>-104411.57209595855</v>
          </cell>
        </row>
        <row r="1119">
          <cell r="C1119" t="str">
            <v>50115065</v>
          </cell>
          <cell r="Q1119">
            <v>-6261.6690404052833</v>
          </cell>
        </row>
        <row r="1120">
          <cell r="C1120" t="str">
            <v>50115065</v>
          </cell>
          <cell r="Q1120">
            <v>-2875.7781580438159</v>
          </cell>
        </row>
        <row r="1121">
          <cell r="C1121" t="str">
            <v>50115065</v>
          </cell>
          <cell r="Q1121">
            <v>-10340.740983334701</v>
          </cell>
        </row>
        <row r="1122">
          <cell r="C1122" t="str">
            <v>50115065</v>
          </cell>
          <cell r="Q1122">
            <v>-3344.6776335599984</v>
          </cell>
        </row>
        <row r="1123">
          <cell r="C1123" t="str">
            <v>50115065</v>
          </cell>
          <cell r="Q1123">
            <v>-10936.48244557589</v>
          </cell>
        </row>
        <row r="1124">
          <cell r="C1124" t="str">
            <v>50115065</v>
          </cell>
          <cell r="Q1124">
            <v>-3022.3742246686088</v>
          </cell>
        </row>
        <row r="1125">
          <cell r="C1125" t="str">
            <v>50115065</v>
          </cell>
          <cell r="Q1125">
            <v>-17076.663894597412</v>
          </cell>
        </row>
        <row r="1126">
          <cell r="C1126" t="str">
            <v>50115067</v>
          </cell>
          <cell r="Q1126">
            <v>-21941.269976352982</v>
          </cell>
        </row>
        <row r="1127">
          <cell r="C1127" t="str">
            <v>50115067</v>
          </cell>
          <cell r="Q1127">
            <v>-7927.5193236264677</v>
          </cell>
        </row>
        <row r="1128">
          <cell r="C1128" t="str">
            <v>50115067</v>
          </cell>
          <cell r="Q1128">
            <v>-5884.8236856342719</v>
          </cell>
        </row>
        <row r="1129">
          <cell r="C1129" t="str">
            <v>50115067</v>
          </cell>
          <cell r="Q1129">
            <v>-13794.853496111951</v>
          </cell>
        </row>
        <row r="1130">
          <cell r="C1130" t="str">
            <v>50115067</v>
          </cell>
          <cell r="Q1130">
            <v>-8391.6770904827554</v>
          </cell>
        </row>
        <row r="1131">
          <cell r="C1131" t="str">
            <v>50115067</v>
          </cell>
          <cell r="Q1131">
            <v>-56435.479019679377</v>
          </cell>
        </row>
        <row r="1132">
          <cell r="C1132" t="str">
            <v>50115067</v>
          </cell>
          <cell r="Q1132">
            <v>-16154.755241617026</v>
          </cell>
        </row>
        <row r="1133">
          <cell r="C1133" t="str">
            <v>50115067</v>
          </cell>
          <cell r="Q1133">
            <v>-22552.52846090337</v>
          </cell>
        </row>
        <row r="1134">
          <cell r="C1134" t="str">
            <v>50115067</v>
          </cell>
          <cell r="Q1134">
            <v>-10954.795054108783</v>
          </cell>
        </row>
        <row r="1135">
          <cell r="C1135" t="str">
            <v>50115067</v>
          </cell>
          <cell r="Q1135">
            <v>-85962.29865148307</v>
          </cell>
        </row>
        <row r="1136">
          <cell r="C1136" t="str">
            <v>50115068</v>
          </cell>
          <cell r="Q1136">
            <v>-99999.999999999956</v>
          </cell>
        </row>
        <row r="1137">
          <cell r="C1137" t="str">
            <v>50115069</v>
          </cell>
          <cell r="Q1137">
            <v>-41883.029962263601</v>
          </cell>
        </row>
        <row r="1138">
          <cell r="C1138" t="str">
            <v>50115069</v>
          </cell>
          <cell r="Q1138">
            <v>-8116.9700377363997</v>
          </cell>
        </row>
        <row r="1139">
          <cell r="C1139" t="str">
            <v>50115070</v>
          </cell>
          <cell r="Q1139">
            <v>-101321.7458757627</v>
          </cell>
        </row>
        <row r="1140">
          <cell r="C1140" t="str">
            <v>50115070</v>
          </cell>
          <cell r="Q1140">
            <v>-539.02035648762683</v>
          </cell>
        </row>
        <row r="1141">
          <cell r="C1141" t="str">
            <v>50115070</v>
          </cell>
          <cell r="Q1141">
            <v>-37094.013646072672</v>
          </cell>
        </row>
        <row r="1142">
          <cell r="C1142" t="str">
            <v>50115070</v>
          </cell>
          <cell r="Q1142">
            <v>-161045.22012167689</v>
          </cell>
        </row>
        <row r="1143">
          <cell r="C1143" t="str">
            <v>50115075</v>
          </cell>
          <cell r="Q1143">
            <v>-10097.456119693159</v>
          </cell>
        </row>
        <row r="1144">
          <cell r="C1144" t="str">
            <v>50115075</v>
          </cell>
          <cell r="Q1144">
            <v>-49902.543880306803</v>
          </cell>
        </row>
        <row r="1145">
          <cell r="C1145" t="str">
            <v>50115079</v>
          </cell>
          <cell r="Q1145">
            <v>-2479.6210428231002</v>
          </cell>
        </row>
        <row r="1146">
          <cell r="C1146" t="str">
            <v>50115079</v>
          </cell>
          <cell r="Q1146">
            <v>-1349.353467315168</v>
          </cell>
        </row>
        <row r="1147">
          <cell r="C1147" t="str">
            <v>50115079</v>
          </cell>
          <cell r="Q1147">
            <v>-11011.548178540421</v>
          </cell>
        </row>
        <row r="1148">
          <cell r="C1148" t="str">
            <v>50115079</v>
          </cell>
          <cell r="Q1148">
            <v>-7954.4350692334501</v>
          </cell>
        </row>
        <row r="1149">
          <cell r="C1149" t="str">
            <v>50115079</v>
          </cell>
          <cell r="Q1149">
            <v>-7899.1768281415607</v>
          </cell>
        </row>
        <row r="1150">
          <cell r="C1150" t="str">
            <v>50115079</v>
          </cell>
          <cell r="Q1150">
            <v>-260926.29268319625</v>
          </cell>
        </row>
        <row r="1151">
          <cell r="C1151" t="str">
            <v>50115079</v>
          </cell>
          <cell r="Q1151">
            <v>-8379.5727307499637</v>
          </cell>
        </row>
        <row r="1152">
          <cell r="C1152" t="str">
            <v>50115080</v>
          </cell>
          <cell r="Q1152">
            <v>-85000</v>
          </cell>
        </row>
        <row r="1153">
          <cell r="C1153" t="str">
            <v>50117002</v>
          </cell>
          <cell r="Q1153">
            <v>-4390.7518006168475</v>
          </cell>
        </row>
        <row r="1154">
          <cell r="C1154" t="str">
            <v>50117002</v>
          </cell>
          <cell r="Q1154">
            <v>-9936.7952544129021</v>
          </cell>
        </row>
        <row r="1155">
          <cell r="C1155" t="str">
            <v>50117002</v>
          </cell>
          <cell r="Q1155">
            <v>-10111.021173130675</v>
          </cell>
        </row>
        <row r="1156">
          <cell r="C1156" t="str">
            <v>50117002</v>
          </cell>
          <cell r="Q1156">
            <v>-8427.744287770729</v>
          </cell>
        </row>
        <row r="1157">
          <cell r="C1157" t="str">
            <v>50117002</v>
          </cell>
          <cell r="Q1157">
            <v>-649.23985019571398</v>
          </cell>
        </row>
        <row r="1158">
          <cell r="C1158" t="str">
            <v>50117002</v>
          </cell>
          <cell r="Q1158">
            <v>-17150.193165486566</v>
          </cell>
        </row>
        <row r="1159">
          <cell r="C1159" t="str">
            <v>50117002</v>
          </cell>
          <cell r="Q1159">
            <v>-14510.029047567994</v>
          </cell>
        </row>
        <row r="1160">
          <cell r="C1160" t="str">
            <v>50117002</v>
          </cell>
          <cell r="Q1160">
            <v>-14824.22542081857</v>
          </cell>
        </row>
        <row r="1161">
          <cell r="C1161" t="str">
            <v>50117003</v>
          </cell>
          <cell r="Q1161">
            <v>-48450.224789193075</v>
          </cell>
        </row>
        <row r="1162">
          <cell r="C1162" t="str">
            <v>50117003</v>
          </cell>
          <cell r="Q1162">
            <v>-62260.735824968418</v>
          </cell>
        </row>
        <row r="1163">
          <cell r="C1163" t="str">
            <v>50117003</v>
          </cell>
          <cell r="Q1163">
            <v>-89200.804244376865</v>
          </cell>
        </row>
        <row r="1164">
          <cell r="C1164" t="str">
            <v>50117003</v>
          </cell>
          <cell r="Q1164">
            <v>-130655.44121147823</v>
          </cell>
        </row>
        <row r="1165">
          <cell r="C1165" t="str">
            <v>50117003</v>
          </cell>
          <cell r="Q1165">
            <v>-49752.773269774108</v>
          </cell>
        </row>
        <row r="1166">
          <cell r="C1166" t="str">
            <v>50117003</v>
          </cell>
          <cell r="Q1166">
            <v>-154482.52754823165</v>
          </cell>
        </row>
        <row r="1167">
          <cell r="C1167" t="str">
            <v>50117003</v>
          </cell>
          <cell r="Q1167">
            <v>-157532.73152010352</v>
          </cell>
        </row>
        <row r="1168">
          <cell r="C1168" t="str">
            <v>50117003</v>
          </cell>
          <cell r="Q1168">
            <v>-57664.761591874143</v>
          </cell>
        </row>
        <row r="1169">
          <cell r="C1169" t="str">
            <v>50117004</v>
          </cell>
          <cell r="Q1169">
            <v>-24161.765247475632</v>
          </cell>
        </row>
        <row r="1170">
          <cell r="C1170" t="str">
            <v>50117004</v>
          </cell>
          <cell r="Q1170">
            <v>-14971.204026854357</v>
          </cell>
        </row>
        <row r="1171">
          <cell r="C1171" t="str">
            <v>50117004</v>
          </cell>
          <cell r="Q1171">
            <v>-13223.535044334831</v>
          </cell>
        </row>
        <row r="1172">
          <cell r="C1172" t="str">
            <v>50117004</v>
          </cell>
          <cell r="Q1172">
            <v>-1049.6077781460599</v>
          </cell>
        </row>
        <row r="1173">
          <cell r="C1173" t="str">
            <v>50117004</v>
          </cell>
          <cell r="Q1173">
            <v>-718.26100896661796</v>
          </cell>
        </row>
        <row r="1174">
          <cell r="C1174" t="str">
            <v>50117004</v>
          </cell>
          <cell r="Q1174">
            <v>-17030.246359951554</v>
          </cell>
        </row>
        <row r="1175">
          <cell r="C1175" t="str">
            <v>50117004</v>
          </cell>
          <cell r="Q1175">
            <v>-9666.0129635767662</v>
          </cell>
        </row>
        <row r="1176">
          <cell r="C1176" t="str">
            <v>50117004</v>
          </cell>
          <cell r="Q1176">
            <v>-14790.465683566545</v>
          </cell>
        </row>
        <row r="1177">
          <cell r="C1177" t="str">
            <v>50117004</v>
          </cell>
          <cell r="Q1177">
            <v>-77496.987658172322</v>
          </cell>
        </row>
        <row r="1178">
          <cell r="C1178" t="str">
            <v>50117004</v>
          </cell>
          <cell r="Q1178">
            <v>-4617.831742132269</v>
          </cell>
        </row>
        <row r="1179">
          <cell r="C1179" t="str">
            <v>50117004</v>
          </cell>
          <cell r="Q1179">
            <v>-12274.082486823047</v>
          </cell>
        </row>
        <row r="1180">
          <cell r="C1180" t="str">
            <v>50117024</v>
          </cell>
          <cell r="Q1180">
            <v>-1191.7294202454991</v>
          </cell>
        </row>
        <row r="1181">
          <cell r="C1181" t="str">
            <v>50117024</v>
          </cell>
          <cell r="Q1181">
            <v>-36827.253046869831</v>
          </cell>
        </row>
        <row r="1182">
          <cell r="C1182" t="str">
            <v>50117024</v>
          </cell>
          <cell r="Q1182">
            <v>-32544.403972730364</v>
          </cell>
        </row>
        <row r="1183">
          <cell r="C1183" t="str">
            <v>50117024</v>
          </cell>
          <cell r="Q1183">
            <v>-28068.041808065434</v>
          </cell>
        </row>
        <row r="1184">
          <cell r="C1184" t="str">
            <v>50117024</v>
          </cell>
          <cell r="Q1184">
            <v>-53680.885579401351</v>
          </cell>
        </row>
        <row r="1185">
          <cell r="C1185" t="str">
            <v>50117024</v>
          </cell>
          <cell r="Q1185">
            <v>-497.65634021352503</v>
          </cell>
        </row>
        <row r="1186">
          <cell r="C1186" t="str">
            <v>50117024</v>
          </cell>
          <cell r="Q1186">
            <v>-56147.081608240536</v>
          </cell>
        </row>
        <row r="1187">
          <cell r="C1187" t="str">
            <v>50117024</v>
          </cell>
          <cell r="Q1187">
            <v>-47337.342387337849</v>
          </cell>
        </row>
        <row r="1188">
          <cell r="C1188" t="str">
            <v>50117024</v>
          </cell>
          <cell r="Q1188">
            <v>-84844.87898284827</v>
          </cell>
        </row>
        <row r="1189">
          <cell r="C1189" t="str">
            <v>50117024</v>
          </cell>
          <cell r="Q1189">
            <v>-18860.726854047349</v>
          </cell>
        </row>
        <row r="1190">
          <cell r="C1190" t="str">
            <v>50119100</v>
          </cell>
          <cell r="Q1190">
            <v>-2099.3860857249601</v>
          </cell>
        </row>
        <row r="1191">
          <cell r="C1191" t="str">
            <v>50119100</v>
          </cell>
          <cell r="Q1191">
            <v>-1108.5585560468608</v>
          </cell>
        </row>
        <row r="1192">
          <cell r="C1192" t="str">
            <v>50119100</v>
          </cell>
          <cell r="Q1192">
            <v>-346.12274939918933</v>
          </cell>
        </row>
        <row r="1193">
          <cell r="C1193" t="str">
            <v>50119100</v>
          </cell>
          <cell r="Q1193">
            <v>-910.8458188590439</v>
          </cell>
        </row>
        <row r="1194">
          <cell r="C1194" t="str">
            <v>50119100</v>
          </cell>
          <cell r="Q1194">
            <v>-7945.9130929346893</v>
          </cell>
        </row>
        <row r="1195">
          <cell r="C1195" t="str">
            <v>50119100</v>
          </cell>
          <cell r="Q1195">
            <v>-4407.402657507203</v>
          </cell>
        </row>
        <row r="1196">
          <cell r="C1196" t="str">
            <v>50119100</v>
          </cell>
          <cell r="Q1196">
            <v>-2347.6617170641421</v>
          </cell>
        </row>
        <row r="1197">
          <cell r="C1197" t="str">
            <v>50119100</v>
          </cell>
          <cell r="Q1197">
            <v>-834.10932246391008</v>
          </cell>
        </row>
        <row r="1198">
          <cell r="C1198" t="str">
            <v>50119101</v>
          </cell>
          <cell r="Q1198">
            <v>-1493.16727641324</v>
          </cell>
        </row>
        <row r="1199">
          <cell r="C1199" t="str">
            <v>50119101</v>
          </cell>
          <cell r="Q1199">
            <v>-7009.2309777103446</v>
          </cell>
        </row>
        <row r="1200">
          <cell r="C1200" t="str">
            <v>50119101</v>
          </cell>
          <cell r="Q1200">
            <v>-19948.39767499638</v>
          </cell>
        </row>
        <row r="1201">
          <cell r="C1201" t="str">
            <v>50119101</v>
          </cell>
          <cell r="Q1201">
            <v>-2498.4165016873189</v>
          </cell>
        </row>
        <row r="1202">
          <cell r="C1202" t="str">
            <v>50119101</v>
          </cell>
          <cell r="Q1202">
            <v>-1359.3275382407701</v>
          </cell>
        </row>
        <row r="1203">
          <cell r="C1203" t="str">
            <v>50119101</v>
          </cell>
          <cell r="Q1203">
            <v>-2129.7437109245029</v>
          </cell>
        </row>
        <row r="1204">
          <cell r="C1204" t="str">
            <v>50119101</v>
          </cell>
          <cell r="Q1204">
            <v>-561.71632002745298</v>
          </cell>
        </row>
        <row r="1205">
          <cell r="C1205" t="str">
            <v>50119102</v>
          </cell>
          <cell r="Q1205">
            <v>-10114.612610527645</v>
          </cell>
        </row>
        <row r="1206">
          <cell r="C1206" t="str">
            <v>50119102</v>
          </cell>
          <cell r="Q1206">
            <v>-2472.5992337376251</v>
          </cell>
        </row>
        <row r="1207">
          <cell r="C1207" t="str">
            <v>50119102</v>
          </cell>
          <cell r="Q1207">
            <v>-31049.83329590426</v>
          </cell>
        </row>
        <row r="1208">
          <cell r="C1208" t="str">
            <v>50119102</v>
          </cell>
          <cell r="Q1208">
            <v>-38553.384122348034</v>
          </cell>
        </row>
        <row r="1209">
          <cell r="C1209" t="str">
            <v>50119102</v>
          </cell>
          <cell r="Q1209">
            <v>-101884.59642642825</v>
          </cell>
        </row>
        <row r="1210">
          <cell r="C1210" t="str">
            <v>50119102</v>
          </cell>
          <cell r="Q1210">
            <v>-12178.99568178534</v>
          </cell>
        </row>
        <row r="1211">
          <cell r="C1211" t="str">
            <v>50119102</v>
          </cell>
          <cell r="Q1211">
            <v>-7206.6044736984904</v>
          </cell>
        </row>
        <row r="1212">
          <cell r="C1212" t="str">
            <v>50119102</v>
          </cell>
          <cell r="Q1212">
            <v>-21322.267751317628</v>
          </cell>
        </row>
        <row r="1213">
          <cell r="C1213" t="str">
            <v>50119102</v>
          </cell>
          <cell r="Q1213">
            <v>-15217.106404252723</v>
          </cell>
        </row>
        <row r="1214">
          <cell r="C1214" t="str">
            <v>50113001</v>
          </cell>
          <cell r="Q1214">
            <v>-728391.59596859512</v>
          </cell>
        </row>
        <row r="1215">
          <cell r="C1215" t="str">
            <v>50113001</v>
          </cell>
          <cell r="Q1215">
            <v>-594769.9005051048</v>
          </cell>
        </row>
        <row r="1216">
          <cell r="C1216" t="str">
            <v>50113001</v>
          </cell>
          <cell r="Q1216">
            <v>-160827.56984960695</v>
          </cell>
        </row>
        <row r="1217">
          <cell r="C1217" t="str">
            <v>50113001</v>
          </cell>
          <cell r="Q1217">
            <v>-236126.10567799039</v>
          </cell>
        </row>
        <row r="1218">
          <cell r="C1218" t="str">
            <v>50113001</v>
          </cell>
          <cell r="Q1218">
            <v>-492710.54068613716</v>
          </cell>
        </row>
        <row r="1219">
          <cell r="C1219" t="str">
            <v>50113001</v>
          </cell>
          <cell r="Q1219">
            <v>-412174.28731256566</v>
          </cell>
        </row>
        <row r="1220">
          <cell r="C1220" t="str">
            <v>50113002</v>
          </cell>
          <cell r="Q1220">
            <v>-9999.9999999999891</v>
          </cell>
        </row>
        <row r="1221">
          <cell r="C1221" t="str">
            <v>50113006</v>
          </cell>
          <cell r="Q1221">
            <v>-54999.999999999993</v>
          </cell>
        </row>
        <row r="1222">
          <cell r="C1222" t="str">
            <v>50113008</v>
          </cell>
          <cell r="Q1222">
            <v>-43806.286575323298</v>
          </cell>
        </row>
        <row r="1223">
          <cell r="C1223" t="str">
            <v>50113008</v>
          </cell>
          <cell r="Q1223">
            <v>-56193.713424676716</v>
          </cell>
        </row>
        <row r="1224">
          <cell r="C1224" t="str">
            <v>50113011</v>
          </cell>
          <cell r="Q1224">
            <v>0</v>
          </cell>
        </row>
        <row r="1225">
          <cell r="C1225" t="str">
            <v>50113011</v>
          </cell>
          <cell r="Q1225">
            <v>0</v>
          </cell>
        </row>
        <row r="1226">
          <cell r="C1226" t="str">
            <v>50113011</v>
          </cell>
          <cell r="Q1226">
            <v>0</v>
          </cell>
        </row>
        <row r="1227">
          <cell r="C1227" t="str">
            <v>50113011</v>
          </cell>
          <cell r="Q1227">
            <v>0</v>
          </cell>
        </row>
        <row r="1228">
          <cell r="C1228" t="str">
            <v>50113013</v>
          </cell>
          <cell r="Q1228">
            <v>-68794.623608599213</v>
          </cell>
        </row>
        <row r="1229">
          <cell r="C1229" t="str">
            <v>50113013</v>
          </cell>
          <cell r="Q1229">
            <v>-352841.74246661097</v>
          </cell>
        </row>
        <row r="1230">
          <cell r="C1230" t="str">
            <v>50113013</v>
          </cell>
          <cell r="Q1230">
            <v>-71902.671698388149</v>
          </cell>
        </row>
        <row r="1231">
          <cell r="C1231" t="str">
            <v>50113013</v>
          </cell>
          <cell r="Q1231">
            <v>-238408.12865587088</v>
          </cell>
        </row>
        <row r="1232">
          <cell r="C1232" t="str">
            <v>50113013</v>
          </cell>
          <cell r="Q1232">
            <v>-68052.833570530638</v>
          </cell>
        </row>
        <row r="1233">
          <cell r="C1233" t="str">
            <v>50113014</v>
          </cell>
          <cell r="Q1233">
            <v>-589.41452460702794</v>
          </cell>
        </row>
        <row r="1234">
          <cell r="C1234" t="str">
            <v>50113014</v>
          </cell>
          <cell r="Q1234">
            <v>-620.14978736216199</v>
          </cell>
        </row>
        <row r="1235">
          <cell r="C1235" t="str">
            <v>50113014</v>
          </cell>
          <cell r="Q1235">
            <v>-18715.918357106108</v>
          </cell>
        </row>
        <row r="1236">
          <cell r="C1236" t="str">
            <v>50113014</v>
          </cell>
          <cell r="Q1236">
            <v>-74.517330924692303</v>
          </cell>
        </row>
        <row r="1237">
          <cell r="C1237" t="str">
            <v>50113190</v>
          </cell>
          <cell r="Q1237">
            <v>-8980.3143524283623</v>
          </cell>
        </row>
        <row r="1238">
          <cell r="C1238" t="str">
            <v>50113190</v>
          </cell>
          <cell r="Q1238">
            <v>-684.21442685168495</v>
          </cell>
        </row>
        <row r="1239">
          <cell r="C1239" t="str">
            <v>50113190</v>
          </cell>
          <cell r="Q1239">
            <v>-23280.197550606303</v>
          </cell>
        </row>
        <row r="1240">
          <cell r="C1240" t="str">
            <v>50113190</v>
          </cell>
          <cell r="Q1240">
            <v>-157055.27367011359</v>
          </cell>
        </row>
        <row r="1241">
          <cell r="C1241" t="str">
            <v>50115003</v>
          </cell>
          <cell r="Q1241">
            <v>-25349999.999999993</v>
          </cell>
        </row>
        <row r="1242">
          <cell r="C1242" t="str">
            <v>50115004</v>
          </cell>
          <cell r="Q1242">
            <v>-8039999.9999999953</v>
          </cell>
        </row>
        <row r="1243">
          <cell r="C1243" t="str">
            <v>50115011</v>
          </cell>
          <cell r="Q1243">
            <v>-2599999.9999999986</v>
          </cell>
        </row>
        <row r="1244">
          <cell r="C1244" t="str">
            <v>50115020</v>
          </cell>
          <cell r="Q1244">
            <v>0</v>
          </cell>
        </row>
        <row r="1245">
          <cell r="C1245" t="str">
            <v>50115020</v>
          </cell>
          <cell r="Q1245">
            <v>0</v>
          </cell>
        </row>
        <row r="1246">
          <cell r="C1246" t="str">
            <v>50115020</v>
          </cell>
          <cell r="Q1246">
            <v>0</v>
          </cell>
        </row>
        <row r="1247">
          <cell r="C1247" t="str">
            <v>50115020</v>
          </cell>
          <cell r="Q1247">
            <v>0</v>
          </cell>
        </row>
        <row r="1248">
          <cell r="C1248" t="str">
            <v>50115021</v>
          </cell>
          <cell r="Q1248">
            <v>0</v>
          </cell>
        </row>
        <row r="1249">
          <cell r="C1249" t="str">
            <v>50115050</v>
          </cell>
          <cell r="Q1249">
            <v>-145860.51475406412</v>
          </cell>
        </row>
        <row r="1250">
          <cell r="C1250" t="str">
            <v>50115050</v>
          </cell>
          <cell r="Q1250">
            <v>-655158.14908747165</v>
          </cell>
        </row>
        <row r="1251">
          <cell r="C1251" t="str">
            <v>50115050</v>
          </cell>
          <cell r="Q1251">
            <v>-71022.001159470747</v>
          </cell>
        </row>
        <row r="1252">
          <cell r="C1252" t="str">
            <v>50115050</v>
          </cell>
          <cell r="Q1252">
            <v>-193828.37443385602</v>
          </cell>
        </row>
        <row r="1253">
          <cell r="C1253" t="str">
            <v>50115050</v>
          </cell>
          <cell r="Q1253">
            <v>-125826.35560421944</v>
          </cell>
        </row>
        <row r="1254">
          <cell r="C1254" t="str">
            <v>50115050</v>
          </cell>
          <cell r="Q1254">
            <v>-218304.6049609175</v>
          </cell>
        </row>
        <row r="1255">
          <cell r="C1255" t="str">
            <v>50115060</v>
          </cell>
          <cell r="Q1255">
            <v>-224498.8242973639</v>
          </cell>
        </row>
        <row r="1256">
          <cell r="C1256" t="str">
            <v>50115060</v>
          </cell>
          <cell r="Q1256">
            <v>-169052.1668699068</v>
          </cell>
        </row>
        <row r="1257">
          <cell r="C1257" t="str">
            <v>50115060</v>
          </cell>
          <cell r="Q1257">
            <v>-159511.020382933</v>
          </cell>
        </row>
        <row r="1258">
          <cell r="C1258" t="str">
            <v>50115060</v>
          </cell>
          <cell r="Q1258">
            <v>-5480086.3185067717</v>
          </cell>
        </row>
        <row r="1259">
          <cell r="C1259" t="str">
            <v>50115060</v>
          </cell>
          <cell r="Q1259">
            <v>-307537.94869569677</v>
          </cell>
        </row>
        <row r="1260">
          <cell r="C1260" t="str">
            <v>50115060</v>
          </cell>
          <cell r="Q1260">
            <v>-59313.721247329224</v>
          </cell>
        </row>
        <row r="1261">
          <cell r="C1261" t="str">
            <v>50115063</v>
          </cell>
          <cell r="Q1261">
            <v>-26253.768794794178</v>
          </cell>
        </row>
        <row r="1262">
          <cell r="C1262" t="str">
            <v>50115063</v>
          </cell>
          <cell r="Q1262">
            <v>-95414.841752046021</v>
          </cell>
        </row>
        <row r="1263">
          <cell r="C1263" t="str">
            <v>50115063</v>
          </cell>
          <cell r="Q1263">
            <v>-70686.479719306008</v>
          </cell>
        </row>
        <row r="1264">
          <cell r="C1264" t="str">
            <v>50115063</v>
          </cell>
          <cell r="Q1264">
            <v>-4007.2077377747401</v>
          </cell>
        </row>
        <row r="1265">
          <cell r="C1265" t="str">
            <v>50115063</v>
          </cell>
          <cell r="Q1265">
            <v>-64420.093119542784</v>
          </cell>
        </row>
        <row r="1266">
          <cell r="C1266" t="str">
            <v>50115063</v>
          </cell>
          <cell r="Q1266">
            <v>-339217.60887653637</v>
          </cell>
        </row>
        <row r="1267">
          <cell r="C1267" t="str">
            <v>50115064</v>
          </cell>
          <cell r="Q1267">
            <v>-1000000.0000000012</v>
          </cell>
        </row>
        <row r="1268">
          <cell r="C1268" t="str">
            <v>50115065</v>
          </cell>
          <cell r="Q1268">
            <v>-9473.1948589078675</v>
          </cell>
        </row>
        <row r="1269">
          <cell r="C1269" t="str">
            <v>50115065</v>
          </cell>
          <cell r="Q1269">
            <v>-4887.1235938222917</v>
          </cell>
        </row>
        <row r="1270">
          <cell r="C1270" t="str">
            <v>50115065</v>
          </cell>
          <cell r="Q1270">
            <v>-5312.8402320427476</v>
          </cell>
        </row>
        <row r="1271">
          <cell r="C1271" t="str">
            <v>50115065</v>
          </cell>
          <cell r="Q1271">
            <v>-3205.8014052228723</v>
          </cell>
        </row>
        <row r="1272">
          <cell r="C1272" t="str">
            <v>50115065</v>
          </cell>
          <cell r="Q1272">
            <v>-475284.40345593018</v>
          </cell>
        </row>
        <row r="1273">
          <cell r="C1273" t="str">
            <v>50115065</v>
          </cell>
          <cell r="Q1273">
            <v>-8836.6364540740087</v>
          </cell>
        </row>
        <row r="1274">
          <cell r="C1274" t="str">
            <v>50115067</v>
          </cell>
          <cell r="Q1274">
            <v>-306854.64925620717</v>
          </cell>
        </row>
        <row r="1275">
          <cell r="C1275" t="str">
            <v>50115067</v>
          </cell>
          <cell r="Q1275">
            <v>-29515.555965889562</v>
          </cell>
        </row>
        <row r="1276">
          <cell r="C1276" t="str">
            <v>50115067</v>
          </cell>
          <cell r="Q1276">
            <v>-23376.481414563768</v>
          </cell>
        </row>
        <row r="1277">
          <cell r="C1277" t="str">
            <v>50115067</v>
          </cell>
          <cell r="Q1277">
            <v>-13314.546854739676</v>
          </cell>
        </row>
        <row r="1278">
          <cell r="C1278" t="str">
            <v>50115067</v>
          </cell>
          <cell r="Q1278">
            <v>-40605.258478914351</v>
          </cell>
        </row>
        <row r="1279">
          <cell r="C1279" t="str">
            <v>50115067</v>
          </cell>
          <cell r="Q1279">
            <v>-36333.508029685428</v>
          </cell>
        </row>
        <row r="1280">
          <cell r="C1280" t="str">
            <v>50115070</v>
          </cell>
          <cell r="Q1280">
            <v>-15024.383836233799</v>
          </cell>
        </row>
        <row r="1281">
          <cell r="C1281" t="str">
            <v>50115070</v>
          </cell>
          <cell r="Q1281">
            <v>-39975.61616376615</v>
          </cell>
        </row>
        <row r="1282">
          <cell r="C1282" t="str">
            <v>50115079</v>
          </cell>
          <cell r="Q1282">
            <v>-12253.757267029201</v>
          </cell>
        </row>
        <row r="1283">
          <cell r="C1283" t="str">
            <v>50115079</v>
          </cell>
          <cell r="Q1283">
            <v>-22746.24273297079</v>
          </cell>
        </row>
        <row r="1284">
          <cell r="C1284" t="str">
            <v>50115080</v>
          </cell>
          <cell r="Q1284">
            <v>-259999.99999999997</v>
          </cell>
        </row>
        <row r="1285">
          <cell r="C1285" t="str">
            <v>50117002</v>
          </cell>
          <cell r="Q1285">
            <v>-10918.331736936658</v>
          </cell>
        </row>
        <row r="1286">
          <cell r="C1286" t="str">
            <v>50117002</v>
          </cell>
          <cell r="Q1286">
            <v>-7439.1745238307103</v>
          </cell>
        </row>
        <row r="1287">
          <cell r="C1287" t="str">
            <v>50117002</v>
          </cell>
          <cell r="Q1287">
            <v>-3716.4733211996136</v>
          </cell>
        </row>
        <row r="1288">
          <cell r="C1288" t="str">
            <v>50117002</v>
          </cell>
          <cell r="Q1288">
            <v>-6038.7667379840459</v>
          </cell>
        </row>
        <row r="1289">
          <cell r="C1289" t="str">
            <v>50117002</v>
          </cell>
          <cell r="Q1289">
            <v>-1485.9864377214615</v>
          </cell>
        </row>
        <row r="1290">
          <cell r="C1290" t="str">
            <v>50117002</v>
          </cell>
          <cell r="Q1290">
            <v>-3038.7683960994495</v>
          </cell>
        </row>
        <row r="1291">
          <cell r="C1291" t="str">
            <v>50117002</v>
          </cell>
          <cell r="Q1291">
            <v>-3362.4988462280357</v>
          </cell>
        </row>
        <row r="1292">
          <cell r="C1292" t="str">
            <v>50117003</v>
          </cell>
          <cell r="Q1292">
            <v>-30019.763098303451</v>
          </cell>
        </row>
        <row r="1293">
          <cell r="C1293" t="str">
            <v>50117003</v>
          </cell>
          <cell r="Q1293">
            <v>-61336.563365671711</v>
          </cell>
        </row>
        <row r="1294">
          <cell r="C1294" t="str">
            <v>50117003</v>
          </cell>
          <cell r="Q1294">
            <v>-48994.027342056092</v>
          </cell>
        </row>
        <row r="1295">
          <cell r="C1295" t="str">
            <v>50117003</v>
          </cell>
          <cell r="Q1295">
            <v>-32507.990153409602</v>
          </cell>
        </row>
        <row r="1296">
          <cell r="C1296" t="str">
            <v>50117003</v>
          </cell>
          <cell r="Q1296">
            <v>-266235.13918362098</v>
          </cell>
        </row>
        <row r="1297">
          <cell r="C1297" t="str">
            <v>50117003</v>
          </cell>
          <cell r="Q1297">
            <v>-60906.516856938157</v>
          </cell>
        </row>
        <row r="1298">
          <cell r="C1298" t="str">
            <v>50117004</v>
          </cell>
          <cell r="Q1298">
            <v>-25355.305749127052</v>
          </cell>
        </row>
        <row r="1299">
          <cell r="C1299" t="str">
            <v>50117004</v>
          </cell>
          <cell r="Q1299">
            <v>-45235.460898388046</v>
          </cell>
        </row>
        <row r="1300">
          <cell r="C1300" t="str">
            <v>50117004</v>
          </cell>
          <cell r="Q1300">
            <v>-9216.0079742617545</v>
          </cell>
        </row>
        <row r="1301">
          <cell r="C1301" t="str">
            <v>50117004</v>
          </cell>
          <cell r="Q1301">
            <v>-20943.975652215562</v>
          </cell>
        </row>
        <row r="1302">
          <cell r="C1302" t="str">
            <v>50117004</v>
          </cell>
          <cell r="Q1302">
            <v>-44610.478133271034</v>
          </cell>
        </row>
        <row r="1303">
          <cell r="C1303" t="str">
            <v>50117004</v>
          </cell>
          <cell r="Q1303">
            <v>-12920.515944070838</v>
          </cell>
        </row>
        <row r="1304">
          <cell r="C1304" t="str">
            <v>50117004</v>
          </cell>
          <cell r="Q1304">
            <v>-6718.2556486657195</v>
          </cell>
        </row>
        <row r="1305">
          <cell r="C1305" t="str">
            <v>50117024</v>
          </cell>
          <cell r="Q1305">
            <v>-9849.0804046321318</v>
          </cell>
        </row>
        <row r="1306">
          <cell r="C1306" t="str">
            <v>50117024</v>
          </cell>
          <cell r="Q1306">
            <v>-38846.187339320539</v>
          </cell>
        </row>
        <row r="1307">
          <cell r="C1307" t="str">
            <v>50117024</v>
          </cell>
          <cell r="Q1307">
            <v>-33832.116027450182</v>
          </cell>
        </row>
        <row r="1308">
          <cell r="C1308" t="str">
            <v>50117024</v>
          </cell>
          <cell r="Q1308">
            <v>-18983.517916745594</v>
          </cell>
        </row>
        <row r="1309">
          <cell r="C1309" t="str">
            <v>50117024</v>
          </cell>
          <cell r="Q1309">
            <v>-41370.654404530585</v>
          </cell>
        </row>
        <row r="1310">
          <cell r="C1310" t="str">
            <v>50117024</v>
          </cell>
          <cell r="Q1310">
            <v>-40874.395399424655</v>
          </cell>
        </row>
        <row r="1311">
          <cell r="C1311" t="str">
            <v>50117024</v>
          </cell>
          <cell r="Q1311">
            <v>-16244.048507896307</v>
          </cell>
        </row>
        <row r="1312">
          <cell r="C1312" t="str">
            <v>50119100</v>
          </cell>
          <cell r="Q1312">
            <v>-1990.2851762539119</v>
          </cell>
        </row>
        <row r="1313">
          <cell r="C1313" t="str">
            <v>50119100</v>
          </cell>
          <cell r="Q1313">
            <v>-569191.85911579663</v>
          </cell>
        </row>
        <row r="1314">
          <cell r="C1314" t="str">
            <v>50119100</v>
          </cell>
          <cell r="Q1314">
            <v>-2707.6769224256309</v>
          </cell>
        </row>
        <row r="1315">
          <cell r="C1315" t="str">
            <v>50119100</v>
          </cell>
          <cell r="Q1315">
            <v>-1700.38614520689</v>
          </cell>
        </row>
        <row r="1316">
          <cell r="C1316" t="str">
            <v>50119100</v>
          </cell>
          <cell r="Q1316">
            <v>-4409.7926403167739</v>
          </cell>
        </row>
        <row r="1317">
          <cell r="C1317" t="str">
            <v>50119101</v>
          </cell>
          <cell r="Q1317">
            <v>-1375.723245290744</v>
          </cell>
        </row>
        <row r="1318">
          <cell r="C1318" t="str">
            <v>50119101</v>
          </cell>
          <cell r="Q1318">
            <v>-3543445.5493073878</v>
          </cell>
        </row>
        <row r="1319">
          <cell r="C1319" t="str">
            <v>50119101</v>
          </cell>
          <cell r="Q1319">
            <v>-5178.727447321241</v>
          </cell>
        </row>
        <row r="1320">
          <cell r="C1320" t="str">
            <v>50119102</v>
          </cell>
          <cell r="Q1320">
            <v>-35831.527587677258</v>
          </cell>
        </row>
        <row r="1321">
          <cell r="C1321" t="str">
            <v>50119102</v>
          </cell>
          <cell r="Q1321">
            <v>-23679.720699938047</v>
          </cell>
        </row>
        <row r="1322">
          <cell r="C1322" t="str">
            <v>50119102</v>
          </cell>
          <cell r="Q1322">
            <v>-247950.56594563043</v>
          </cell>
        </row>
        <row r="1323">
          <cell r="C1323" t="str">
            <v>50119102</v>
          </cell>
          <cell r="Q1323">
            <v>-14131.556020895299</v>
          </cell>
        </row>
        <row r="1324">
          <cell r="C1324" t="str">
            <v>50119102</v>
          </cell>
          <cell r="Q1324">
            <v>-9172.2384677395949</v>
          </cell>
        </row>
        <row r="1325">
          <cell r="C1325" t="str">
            <v>50119102</v>
          </cell>
          <cell r="Q1325">
            <v>-19234.391278119521</v>
          </cell>
        </row>
        <row r="1326">
          <cell r="C1326" t="str">
            <v>50113001</v>
          </cell>
          <cell r="Q1326">
            <v>-959101.17114161432</v>
          </cell>
        </row>
        <row r="1327">
          <cell r="C1327" t="str">
            <v>50113001</v>
          </cell>
          <cell r="Q1327">
            <v>-2663515.6508854539</v>
          </cell>
        </row>
        <row r="1328">
          <cell r="C1328" t="str">
            <v>50113001</v>
          </cell>
          <cell r="Q1328">
            <v>-324.715364713052</v>
          </cell>
        </row>
        <row r="1329">
          <cell r="C1329" t="str">
            <v>50113001</v>
          </cell>
          <cell r="Q1329">
            <v>-7058.46260821952</v>
          </cell>
        </row>
        <row r="1330">
          <cell r="C1330" t="str">
            <v>50113002</v>
          </cell>
          <cell r="Q1330">
            <v>-39999.999999999971</v>
          </cell>
        </row>
        <row r="1331">
          <cell r="C1331" t="str">
            <v>50113006</v>
          </cell>
          <cell r="Q1331">
            <v>-15000.000000000002</v>
          </cell>
        </row>
        <row r="1332">
          <cell r="C1332" t="str">
            <v>50113008</v>
          </cell>
          <cell r="Q1332">
            <v>0</v>
          </cell>
        </row>
        <row r="1333">
          <cell r="C1333" t="str">
            <v>50113009</v>
          </cell>
          <cell r="Q1333">
            <v>-75000.000000000015</v>
          </cell>
        </row>
        <row r="1334">
          <cell r="C1334" t="str">
            <v>50113010</v>
          </cell>
          <cell r="Q1334">
            <v>-79999.999999999942</v>
          </cell>
        </row>
        <row r="1335">
          <cell r="C1335" t="str">
            <v>50113011</v>
          </cell>
          <cell r="Q1335">
            <v>0</v>
          </cell>
        </row>
        <row r="1336">
          <cell r="C1336" t="str">
            <v>50113013</v>
          </cell>
          <cell r="Q1336">
            <v>-359224.87561400369</v>
          </cell>
        </row>
        <row r="1337">
          <cell r="C1337" t="str">
            <v>50113013</v>
          </cell>
          <cell r="Q1337">
            <v>-775.12438599635675</v>
          </cell>
        </row>
        <row r="1338">
          <cell r="C1338" t="str">
            <v>50113014</v>
          </cell>
          <cell r="Q1338">
            <v>-30000.000000000022</v>
          </cell>
        </row>
        <row r="1339">
          <cell r="C1339" t="str">
            <v>50113190</v>
          </cell>
          <cell r="Q1339">
            <v>-60534.246825788119</v>
          </cell>
        </row>
        <row r="1340">
          <cell r="C1340" t="str">
            <v>50113190</v>
          </cell>
          <cell r="Q1340">
            <v>-9465.7531742118808</v>
          </cell>
        </row>
        <row r="1341">
          <cell r="C1341" t="str">
            <v>50115011</v>
          </cell>
          <cell r="Q1341">
            <v>-299999.99999999988</v>
          </cell>
        </row>
        <row r="1342">
          <cell r="C1342" t="str">
            <v>50115020</v>
          </cell>
          <cell r="Q1342">
            <v>-35000.000000000022</v>
          </cell>
        </row>
        <row r="1343">
          <cell r="C1343" t="str">
            <v>50115050</v>
          </cell>
          <cell r="Q1343">
            <v>-42391.057993840572</v>
          </cell>
        </row>
        <row r="1344">
          <cell r="C1344" t="str">
            <v>50115050</v>
          </cell>
          <cell r="Q1344">
            <v>-127608.94200615943</v>
          </cell>
        </row>
        <row r="1345">
          <cell r="C1345" t="str">
            <v>50115060</v>
          </cell>
          <cell r="Q1345">
            <v>-40441.805672014088</v>
          </cell>
        </row>
        <row r="1346">
          <cell r="C1346" t="str">
            <v>50115060</v>
          </cell>
          <cell r="Q1346">
            <v>-260133.0234494443</v>
          </cell>
        </row>
        <row r="1347">
          <cell r="C1347" t="str">
            <v>50115060</v>
          </cell>
          <cell r="Q1347">
            <v>-16441.06894146702</v>
          </cell>
        </row>
        <row r="1348">
          <cell r="C1348" t="str">
            <v>50115060</v>
          </cell>
          <cell r="Q1348">
            <v>-1382984.1019370756</v>
          </cell>
        </row>
        <row r="1349">
          <cell r="C1349" t="str">
            <v>50115061</v>
          </cell>
          <cell r="Q1349">
            <v>-18853999.999999996</v>
          </cell>
        </row>
        <row r="1350">
          <cell r="C1350" t="str">
            <v>50115063</v>
          </cell>
          <cell r="Q1350">
            <v>-50555.889186148081</v>
          </cell>
        </row>
        <row r="1351">
          <cell r="C1351" t="str">
            <v>50115063</v>
          </cell>
          <cell r="Q1351">
            <v>-23444.110813851887</v>
          </cell>
        </row>
        <row r="1352">
          <cell r="C1352" t="str">
            <v>50115064</v>
          </cell>
          <cell r="Q1352">
            <v>-34999.999999999985</v>
          </cell>
        </row>
        <row r="1353">
          <cell r="C1353" t="str">
            <v>50115065</v>
          </cell>
          <cell r="Q1353">
            <v>-115502.17943257086</v>
          </cell>
        </row>
        <row r="1354">
          <cell r="C1354" t="str">
            <v>50115065</v>
          </cell>
          <cell r="Q1354">
            <v>-14497.820567429244</v>
          </cell>
        </row>
        <row r="1355">
          <cell r="C1355" t="str">
            <v>50115066</v>
          </cell>
          <cell r="Q1355">
            <v>-345000</v>
          </cell>
        </row>
        <row r="1356">
          <cell r="C1356" t="str">
            <v>50115067</v>
          </cell>
          <cell r="Q1356">
            <v>-123207.69127119877</v>
          </cell>
        </row>
        <row r="1357">
          <cell r="C1357" t="str">
            <v>50115067</v>
          </cell>
          <cell r="Q1357">
            <v>-48792.308728801225</v>
          </cell>
        </row>
        <row r="1358">
          <cell r="C1358" t="str">
            <v>50115070</v>
          </cell>
          <cell r="Q1358">
            <v>-38226.622545798942</v>
          </cell>
        </row>
        <row r="1359">
          <cell r="C1359" t="str">
            <v>50115070</v>
          </cell>
          <cell r="Q1359">
            <v>-14184.90413472513</v>
          </cell>
        </row>
        <row r="1360">
          <cell r="C1360" t="str">
            <v>50115070</v>
          </cell>
          <cell r="Q1360">
            <v>-437588.47331947595</v>
          </cell>
        </row>
        <row r="1361">
          <cell r="C1361" t="str">
            <v>50115073</v>
          </cell>
          <cell r="Q1361">
            <v>0</v>
          </cell>
        </row>
        <row r="1362">
          <cell r="C1362" t="str">
            <v>50115075</v>
          </cell>
          <cell r="Q1362">
            <v>-737326.53266830288</v>
          </cell>
        </row>
        <row r="1363">
          <cell r="C1363" t="str">
            <v>50115075</v>
          </cell>
          <cell r="Q1363">
            <v>-118673.4673316968</v>
          </cell>
        </row>
        <row r="1364">
          <cell r="C1364" t="str">
            <v>50115079</v>
          </cell>
          <cell r="Q1364">
            <v>-508.51598681745901</v>
          </cell>
        </row>
        <row r="1365">
          <cell r="C1365" t="str">
            <v>50115079</v>
          </cell>
          <cell r="Q1365">
            <v>-2491.4840131825399</v>
          </cell>
        </row>
        <row r="1366">
          <cell r="C1366" t="str">
            <v>50115080</v>
          </cell>
          <cell r="Q1366">
            <v>-1342912.0294968525</v>
          </cell>
        </row>
        <row r="1367">
          <cell r="C1367" t="str">
            <v>50115080</v>
          </cell>
          <cell r="Q1367">
            <v>-848087.97050314781</v>
          </cell>
        </row>
        <row r="1368">
          <cell r="C1368" t="str">
            <v>50117002</v>
          </cell>
          <cell r="Q1368">
            <v>-14587.693090003781</v>
          </cell>
        </row>
        <row r="1369">
          <cell r="C1369" t="str">
            <v>50117002</v>
          </cell>
          <cell r="Q1369">
            <v>-5412.3069099962077</v>
          </cell>
        </row>
        <row r="1370">
          <cell r="C1370" t="str">
            <v>50117003</v>
          </cell>
          <cell r="Q1370">
            <v>-122832.70019935812</v>
          </cell>
        </row>
        <row r="1371">
          <cell r="C1371" t="str">
            <v>50117003</v>
          </cell>
          <cell r="Q1371">
            <v>-147167.29980064195</v>
          </cell>
        </row>
        <row r="1372">
          <cell r="C1372" t="str">
            <v>50117004</v>
          </cell>
          <cell r="Q1372">
            <v>-24930.6128736172</v>
          </cell>
        </row>
        <row r="1373">
          <cell r="C1373" t="str">
            <v>50117004</v>
          </cell>
          <cell r="Q1373">
            <v>-1024.7210210419</v>
          </cell>
        </row>
        <row r="1374">
          <cell r="C1374" t="str">
            <v>50117004</v>
          </cell>
          <cell r="Q1374">
            <v>-39044.666105340912</v>
          </cell>
        </row>
        <row r="1375">
          <cell r="C1375" t="str">
            <v>50117024</v>
          </cell>
          <cell r="Q1375">
            <v>-32560.127224644028</v>
          </cell>
        </row>
        <row r="1376">
          <cell r="C1376" t="str">
            <v>50117024</v>
          </cell>
          <cell r="Q1376">
            <v>-122439.87277535594</v>
          </cell>
        </row>
        <row r="1377">
          <cell r="C1377" t="str">
            <v>50119100</v>
          </cell>
          <cell r="Q1377">
            <v>-1479.939743507914</v>
          </cell>
        </row>
        <row r="1378">
          <cell r="C1378" t="str">
            <v>50119100</v>
          </cell>
          <cell r="Q1378">
            <v>-128520.06025649191</v>
          </cell>
        </row>
        <row r="1379">
          <cell r="C1379" t="str">
            <v>50119101</v>
          </cell>
          <cell r="Q1379">
            <v>-344999.99999999988</v>
          </cell>
        </row>
        <row r="1380">
          <cell r="C1380" t="str">
            <v>50119102</v>
          </cell>
          <cell r="Q1380">
            <v>-73092.166477163657</v>
          </cell>
        </row>
        <row r="1381">
          <cell r="C1381" t="str">
            <v>50119102</v>
          </cell>
          <cell r="Q1381">
            <v>-56907.833522836365</v>
          </cell>
        </row>
        <row r="1382">
          <cell r="C1382" t="str">
            <v>50113001</v>
          </cell>
          <cell r="Q1382">
            <v>-572316.22635980858</v>
          </cell>
        </row>
        <row r="1383">
          <cell r="C1383" t="str">
            <v>50113001</v>
          </cell>
          <cell r="Q1383">
            <v>-153664.96447642488</v>
          </cell>
        </row>
        <row r="1384">
          <cell r="C1384" t="str">
            <v>50113001</v>
          </cell>
          <cell r="Q1384">
            <v>-174018.80916376656</v>
          </cell>
        </row>
        <row r="1385">
          <cell r="C1385" t="str">
            <v>50113002</v>
          </cell>
          <cell r="Q1385">
            <v>-54999.999999999949</v>
          </cell>
        </row>
        <row r="1386">
          <cell r="C1386" t="str">
            <v>50113006</v>
          </cell>
          <cell r="Q1386">
            <v>-59999.999999999978</v>
          </cell>
        </row>
        <row r="1387">
          <cell r="C1387" t="str">
            <v>50113008</v>
          </cell>
          <cell r="Q1387">
            <v>-79999.999999999942</v>
          </cell>
        </row>
        <row r="1388">
          <cell r="C1388" t="str">
            <v>50113013</v>
          </cell>
          <cell r="Q1388">
            <v>-11149.208043661016</v>
          </cell>
        </row>
        <row r="1389">
          <cell r="C1389" t="str">
            <v>50113013</v>
          </cell>
          <cell r="Q1389">
            <v>-4139.2135146315077</v>
          </cell>
        </row>
        <row r="1390">
          <cell r="C1390" t="str">
            <v>50113013</v>
          </cell>
          <cell r="Q1390">
            <v>-204711.57844170745</v>
          </cell>
        </row>
        <row r="1391">
          <cell r="C1391" t="str">
            <v>50113014</v>
          </cell>
          <cell r="Q1391">
            <v>-5000</v>
          </cell>
        </row>
        <row r="1392">
          <cell r="C1392" t="str">
            <v>50113190</v>
          </cell>
          <cell r="Q1392">
            <v>-75854.231869426309</v>
          </cell>
        </row>
        <row r="1393">
          <cell r="C1393" t="str">
            <v>50113190</v>
          </cell>
          <cell r="Q1393">
            <v>-2844.5229681978799</v>
          </cell>
        </row>
        <row r="1394">
          <cell r="C1394" t="str">
            <v>50113190</v>
          </cell>
          <cell r="Q1394">
            <v>-31301.245162375941</v>
          </cell>
        </row>
        <row r="1395">
          <cell r="C1395" t="str">
            <v>50115004</v>
          </cell>
          <cell r="Q1395">
            <v>-259999.99999999994</v>
          </cell>
        </row>
        <row r="1396">
          <cell r="C1396" t="str">
            <v>50115011</v>
          </cell>
          <cell r="Q1396">
            <v>-138508.13359985428</v>
          </cell>
        </row>
        <row r="1397">
          <cell r="C1397" t="str">
            <v>50115011</v>
          </cell>
          <cell r="Q1397">
            <v>-51491.866400145635</v>
          </cell>
        </row>
        <row r="1398">
          <cell r="C1398" t="str">
            <v>50115020</v>
          </cell>
          <cell r="Q1398">
            <v>-3000</v>
          </cell>
        </row>
        <row r="1399">
          <cell r="C1399" t="str">
            <v>50115040</v>
          </cell>
          <cell r="Q1399">
            <v>-1594.7918451259211</v>
          </cell>
        </row>
        <row r="1400">
          <cell r="C1400" t="str">
            <v>50115040</v>
          </cell>
          <cell r="Q1400">
            <v>-405.20815487407901</v>
          </cell>
        </row>
        <row r="1401">
          <cell r="C1401" t="str">
            <v>50115050</v>
          </cell>
          <cell r="Q1401">
            <v>-93346.880196478727</v>
          </cell>
        </row>
        <row r="1402">
          <cell r="C1402" t="str">
            <v>50115050</v>
          </cell>
          <cell r="Q1402">
            <v>-263921.36661960516</v>
          </cell>
        </row>
        <row r="1403">
          <cell r="C1403" t="str">
            <v>50115050</v>
          </cell>
          <cell r="Q1403">
            <v>-122731.75318391633</v>
          </cell>
        </row>
        <row r="1404">
          <cell r="C1404" t="str">
            <v>50115060</v>
          </cell>
          <cell r="Q1404">
            <v>-167626.53794172191</v>
          </cell>
        </row>
        <row r="1405">
          <cell r="C1405" t="str">
            <v>50115060</v>
          </cell>
          <cell r="Q1405">
            <v>-655065.96191096178</v>
          </cell>
        </row>
        <row r="1406">
          <cell r="C1406" t="str">
            <v>50115060</v>
          </cell>
          <cell r="Q1406">
            <v>-427307.50014731591</v>
          </cell>
        </row>
        <row r="1407">
          <cell r="C1407" t="str">
            <v>50115061</v>
          </cell>
          <cell r="Q1407">
            <v>-546999.99999999977</v>
          </cell>
        </row>
        <row r="1408">
          <cell r="C1408" t="str">
            <v>50115063</v>
          </cell>
          <cell r="Q1408">
            <v>-9583.0944201402945</v>
          </cell>
        </row>
        <row r="1409">
          <cell r="C1409" t="str">
            <v>50115063</v>
          </cell>
          <cell r="Q1409">
            <v>-40416.905579859726</v>
          </cell>
        </row>
        <row r="1410">
          <cell r="C1410" t="str">
            <v>50115064</v>
          </cell>
          <cell r="Q1410">
            <v>-350000.00000000006</v>
          </cell>
        </row>
        <row r="1411">
          <cell r="C1411" t="str">
            <v>50115065</v>
          </cell>
          <cell r="Q1411">
            <v>-2077.0919991425017</v>
          </cell>
        </row>
        <row r="1412">
          <cell r="C1412" t="str">
            <v>50115065</v>
          </cell>
          <cell r="Q1412">
            <v>-6857.7723413492622</v>
          </cell>
        </row>
        <row r="1413">
          <cell r="C1413" t="str">
            <v>50115065</v>
          </cell>
          <cell r="Q1413">
            <v>-6065.1356595082398</v>
          </cell>
        </row>
        <row r="1414">
          <cell r="C1414" t="str">
            <v>50115067</v>
          </cell>
          <cell r="Q1414">
            <v>-21588.170181888763</v>
          </cell>
        </row>
        <row r="1415">
          <cell r="C1415" t="str">
            <v>50115067</v>
          </cell>
          <cell r="Q1415">
            <v>-16703.794683606888</v>
          </cell>
        </row>
        <row r="1416">
          <cell r="C1416" t="str">
            <v>50115067</v>
          </cell>
          <cell r="Q1416">
            <v>-96708.035134504345</v>
          </cell>
        </row>
        <row r="1417">
          <cell r="C1417" t="str">
            <v>50115070</v>
          </cell>
          <cell r="Q1417">
            <v>-43050.414090628539</v>
          </cell>
        </row>
        <row r="1418">
          <cell r="C1418" t="str">
            <v>50115070</v>
          </cell>
          <cell r="Q1418">
            <v>-17074.082241637188</v>
          </cell>
        </row>
        <row r="1419">
          <cell r="C1419" t="str">
            <v>50115070</v>
          </cell>
          <cell r="Q1419">
            <v>-4875.5036677342696</v>
          </cell>
        </row>
        <row r="1420">
          <cell r="C1420" t="str">
            <v>50115079</v>
          </cell>
          <cell r="Q1420">
            <v>-2445.9183330977057</v>
          </cell>
        </row>
        <row r="1421">
          <cell r="C1421" t="str">
            <v>50115079</v>
          </cell>
          <cell r="Q1421">
            <v>-196433.10357079515</v>
          </cell>
        </row>
        <row r="1422">
          <cell r="C1422" t="str">
            <v>50115079</v>
          </cell>
          <cell r="Q1422">
            <v>-1120.9780961069901</v>
          </cell>
        </row>
        <row r="1423">
          <cell r="C1423" t="str">
            <v>50115080</v>
          </cell>
          <cell r="Q1423">
            <v>-97939.707786203013</v>
          </cell>
        </row>
        <row r="1424">
          <cell r="C1424" t="str">
            <v>50115080</v>
          </cell>
          <cell r="Q1424">
            <v>-82060.292213796929</v>
          </cell>
        </row>
        <row r="1425">
          <cell r="C1425" t="str">
            <v>50115090</v>
          </cell>
          <cell r="Q1425">
            <v>0</v>
          </cell>
        </row>
        <row r="1426">
          <cell r="C1426" t="str">
            <v>50117002</v>
          </cell>
          <cell r="Q1426">
            <v>-16897.911110136407</v>
          </cell>
        </row>
        <row r="1427">
          <cell r="C1427" t="str">
            <v>50117002</v>
          </cell>
          <cell r="Q1427">
            <v>-11421.70978899665</v>
          </cell>
        </row>
        <row r="1428">
          <cell r="C1428" t="str">
            <v>50117002</v>
          </cell>
          <cell r="Q1428">
            <v>-6680.3791008669459</v>
          </cell>
        </row>
        <row r="1429">
          <cell r="C1429" t="str">
            <v>50117003</v>
          </cell>
          <cell r="Q1429">
            <v>-142349.85321521721</v>
          </cell>
        </row>
        <row r="1430">
          <cell r="C1430" t="str">
            <v>50117003</v>
          </cell>
          <cell r="Q1430">
            <v>-96500.450788935923</v>
          </cell>
        </row>
        <row r="1431">
          <cell r="C1431" t="str">
            <v>50117003</v>
          </cell>
          <cell r="Q1431">
            <v>-101149.69599584684</v>
          </cell>
        </row>
        <row r="1432">
          <cell r="C1432" t="str">
            <v>50117004</v>
          </cell>
          <cell r="Q1432">
            <v>-7864.7858776922376</v>
          </cell>
        </row>
        <row r="1433">
          <cell r="C1433" t="str">
            <v>50117004</v>
          </cell>
          <cell r="Q1433">
            <v>-54986.497609111932</v>
          </cell>
        </row>
        <row r="1434">
          <cell r="C1434" t="str">
            <v>50117004</v>
          </cell>
          <cell r="Q1434">
            <v>-16187.336284579289</v>
          </cell>
        </row>
        <row r="1435">
          <cell r="C1435" t="str">
            <v>50117004</v>
          </cell>
          <cell r="Q1435">
            <v>-961.38022861654497</v>
          </cell>
        </row>
        <row r="1436">
          <cell r="C1436" t="str">
            <v>50117011</v>
          </cell>
          <cell r="Q1436">
            <v>-43513.303199767652</v>
          </cell>
        </row>
        <row r="1437">
          <cell r="C1437" t="str">
            <v>50117011</v>
          </cell>
          <cell r="Q1437">
            <v>-1486.6968002323299</v>
          </cell>
        </row>
        <row r="1438">
          <cell r="C1438" t="str">
            <v>50117024</v>
          </cell>
          <cell r="Q1438">
            <v>-223.118674787055</v>
          </cell>
        </row>
        <row r="1439">
          <cell r="C1439" t="str">
            <v>50117024</v>
          </cell>
          <cell r="Q1439">
            <v>-30140.160097405318</v>
          </cell>
        </row>
        <row r="1440">
          <cell r="C1440" t="str">
            <v>50117024</v>
          </cell>
          <cell r="Q1440">
            <v>-29318.956120191902</v>
          </cell>
        </row>
        <row r="1441">
          <cell r="C1441" t="str">
            <v>50117024</v>
          </cell>
          <cell r="Q1441">
            <v>-40317.765107615749</v>
          </cell>
        </row>
        <row r="1442">
          <cell r="C1442" t="str">
            <v>50119100</v>
          </cell>
          <cell r="Q1442">
            <v>-214774.74152845546</v>
          </cell>
        </row>
        <row r="1443">
          <cell r="C1443" t="str">
            <v>50119100</v>
          </cell>
          <cell r="Q1443">
            <v>-6358.9420580533142</v>
          </cell>
        </row>
        <row r="1444">
          <cell r="C1444" t="str">
            <v>50119100</v>
          </cell>
          <cell r="Q1444">
            <v>-3866.3164134914769</v>
          </cell>
        </row>
        <row r="1445">
          <cell r="C1445" t="str">
            <v>50119101</v>
          </cell>
          <cell r="Q1445">
            <v>-2397.5960272102375</v>
          </cell>
        </row>
        <row r="1446">
          <cell r="C1446" t="str">
            <v>50119101</v>
          </cell>
          <cell r="Q1446">
            <v>-469104.93608821998</v>
          </cell>
        </row>
        <row r="1447">
          <cell r="C1447" t="str">
            <v>50119101</v>
          </cell>
          <cell r="Q1447">
            <v>-1497.4678845698991</v>
          </cell>
        </row>
        <row r="1448">
          <cell r="C1448" t="str">
            <v>50119102</v>
          </cell>
          <cell r="Q1448">
            <v>-3716.1070536702055</v>
          </cell>
        </row>
        <row r="1449">
          <cell r="C1449" t="str">
            <v>50119102</v>
          </cell>
          <cell r="Q1449">
            <v>-13264.347327403013</v>
          </cell>
        </row>
        <row r="1450">
          <cell r="C1450" t="str">
            <v>50119102</v>
          </cell>
          <cell r="Q1450">
            <v>-118019.54561892683</v>
          </cell>
        </row>
        <row r="1451">
          <cell r="C1451" t="str">
            <v>50113001</v>
          </cell>
          <cell r="Q1451">
            <v>-348927.46997482778</v>
          </cell>
        </row>
        <row r="1452">
          <cell r="C1452" t="str">
            <v>50113001</v>
          </cell>
          <cell r="Q1452">
            <v>-250600.48676268017</v>
          </cell>
        </row>
        <row r="1453">
          <cell r="C1453" t="str">
            <v>50113001</v>
          </cell>
          <cell r="Q1453">
            <v>-400472.04326249211</v>
          </cell>
        </row>
        <row r="1454">
          <cell r="C1454" t="str">
            <v>50113013</v>
          </cell>
          <cell r="Q1454">
            <v>-102305.64151804373</v>
          </cell>
        </row>
        <row r="1455">
          <cell r="C1455" t="str">
            <v>50113013</v>
          </cell>
          <cell r="Q1455">
            <v>-28563.754441166373</v>
          </cell>
        </row>
        <row r="1456">
          <cell r="C1456" t="str">
            <v>50113013</v>
          </cell>
          <cell r="Q1456">
            <v>-9130.6040407898654</v>
          </cell>
        </row>
        <row r="1457">
          <cell r="C1457" t="str">
            <v>50113014</v>
          </cell>
          <cell r="Q1457">
            <v>-391.76707054765001</v>
          </cell>
        </row>
        <row r="1458">
          <cell r="C1458" t="str">
            <v>50113014</v>
          </cell>
          <cell r="Q1458">
            <v>-9608.2329294523443</v>
          </cell>
        </row>
        <row r="1459">
          <cell r="C1459" t="str">
            <v>50113016</v>
          </cell>
          <cell r="Q1459">
            <v>-49000000.000000007</v>
          </cell>
        </row>
        <row r="1460">
          <cell r="C1460" t="str">
            <v>50113017</v>
          </cell>
          <cell r="Q1460">
            <v>-289999.99999999965</v>
          </cell>
        </row>
        <row r="1461">
          <cell r="C1461" t="str">
            <v>50113190</v>
          </cell>
          <cell r="Q1461">
            <v>-90000.000000000015</v>
          </cell>
        </row>
        <row r="1462">
          <cell r="C1462" t="str">
            <v>50115004</v>
          </cell>
          <cell r="Q1462">
            <v>-70000</v>
          </cell>
        </row>
        <row r="1463">
          <cell r="C1463" t="str">
            <v>50115011</v>
          </cell>
          <cell r="Q1463">
            <v>-4299999.9999999981</v>
          </cell>
        </row>
        <row r="1464">
          <cell r="C1464" t="str">
            <v>50115040</v>
          </cell>
          <cell r="Q1464">
            <v>-1000</v>
          </cell>
        </row>
        <row r="1465">
          <cell r="C1465" t="str">
            <v>50115050</v>
          </cell>
          <cell r="Q1465">
            <v>-12349.272386214285</v>
          </cell>
        </row>
        <row r="1466">
          <cell r="C1466" t="str">
            <v>50115050</v>
          </cell>
          <cell r="Q1466">
            <v>-17568.510128665836</v>
          </cell>
        </row>
        <row r="1467">
          <cell r="C1467" t="str">
            <v>50115050</v>
          </cell>
          <cell r="Q1467">
            <v>-15082.217485119889</v>
          </cell>
        </row>
        <row r="1468">
          <cell r="C1468" t="str">
            <v>50115060</v>
          </cell>
          <cell r="Q1468">
            <v>-2878438.4182377509</v>
          </cell>
        </row>
        <row r="1469">
          <cell r="C1469" t="str">
            <v>50115060</v>
          </cell>
          <cell r="Q1469">
            <v>-26216.836385992799</v>
          </cell>
        </row>
        <row r="1470">
          <cell r="C1470" t="str">
            <v>50115060</v>
          </cell>
          <cell r="Q1470">
            <v>-56344.745376255538</v>
          </cell>
        </row>
        <row r="1471">
          <cell r="C1471" t="str">
            <v>50115063</v>
          </cell>
          <cell r="Q1471">
            <v>-1346392.782264326</v>
          </cell>
        </row>
        <row r="1472">
          <cell r="C1472" t="str">
            <v>50115063</v>
          </cell>
          <cell r="Q1472">
            <v>-2075607.2177356707</v>
          </cell>
        </row>
        <row r="1473">
          <cell r="C1473" t="str">
            <v>50115064</v>
          </cell>
          <cell r="Q1473">
            <v>-113000.5450533877</v>
          </cell>
        </row>
        <row r="1474">
          <cell r="C1474" t="str">
            <v>50115064</v>
          </cell>
          <cell r="Q1474">
            <v>-16999.454946612303</v>
          </cell>
        </row>
        <row r="1475">
          <cell r="C1475" t="str">
            <v>50115065</v>
          </cell>
          <cell r="Q1475">
            <v>-976.77271777402905</v>
          </cell>
        </row>
        <row r="1476">
          <cell r="C1476" t="str">
            <v>50115065</v>
          </cell>
          <cell r="Q1476">
            <v>-2984.2934407700932</v>
          </cell>
        </row>
        <row r="1477">
          <cell r="C1477" t="str">
            <v>50115065</v>
          </cell>
          <cell r="Q1477">
            <v>-5038.9338414558806</v>
          </cell>
        </row>
        <row r="1478">
          <cell r="C1478" t="str">
            <v>50115067</v>
          </cell>
          <cell r="Q1478">
            <v>-18289.06921640713</v>
          </cell>
        </row>
        <row r="1479">
          <cell r="C1479" t="str">
            <v>50115067</v>
          </cell>
          <cell r="Q1479">
            <v>-3554.4192461622129</v>
          </cell>
        </row>
        <row r="1480">
          <cell r="C1480" t="str">
            <v>50115067</v>
          </cell>
          <cell r="Q1480">
            <v>-128156.51153743055</v>
          </cell>
        </row>
        <row r="1481">
          <cell r="C1481" t="str">
            <v>50115079</v>
          </cell>
          <cell r="Q1481">
            <v>-72000.000000000029</v>
          </cell>
        </row>
        <row r="1482">
          <cell r="C1482" t="str">
            <v>50117002</v>
          </cell>
          <cell r="Q1482">
            <v>-1772.9799805539637</v>
          </cell>
        </row>
        <row r="1483">
          <cell r="C1483" t="str">
            <v>50117002</v>
          </cell>
          <cell r="Q1483">
            <v>-868.48087466371658</v>
          </cell>
        </row>
        <row r="1484">
          <cell r="C1484" t="str">
            <v>50117002</v>
          </cell>
          <cell r="Q1484">
            <v>-5358.5391447823195</v>
          </cell>
        </row>
        <row r="1485">
          <cell r="C1485" t="str">
            <v>50117003</v>
          </cell>
          <cell r="Q1485">
            <v>-69461.378394771426</v>
          </cell>
        </row>
        <row r="1486">
          <cell r="C1486" t="str">
            <v>50117003</v>
          </cell>
          <cell r="Q1486">
            <v>-14622.526999107933</v>
          </cell>
        </row>
        <row r="1487">
          <cell r="C1487" t="str">
            <v>50117003</v>
          </cell>
          <cell r="Q1487">
            <v>-15916.094606120643</v>
          </cell>
        </row>
        <row r="1488">
          <cell r="C1488" t="str">
            <v>50117004</v>
          </cell>
          <cell r="Q1488">
            <v>-11723.079805125046</v>
          </cell>
        </row>
        <row r="1489">
          <cell r="C1489" t="str">
            <v>50117004</v>
          </cell>
          <cell r="Q1489">
            <v>-37057.918371256659</v>
          </cell>
        </row>
        <row r="1490">
          <cell r="C1490" t="str">
            <v>50117004</v>
          </cell>
          <cell r="Q1490">
            <v>-6924.5726500908177</v>
          </cell>
        </row>
        <row r="1491">
          <cell r="C1491" t="str">
            <v>50117004</v>
          </cell>
          <cell r="Q1491">
            <v>-10294.429173527473</v>
          </cell>
        </row>
        <row r="1492">
          <cell r="C1492" t="str">
            <v>50117011</v>
          </cell>
          <cell r="Q1492">
            <v>-67468.835722477699</v>
          </cell>
        </row>
        <row r="1493">
          <cell r="C1493" t="str">
            <v>50117011</v>
          </cell>
          <cell r="Q1493">
            <v>-2531.1642775223368</v>
          </cell>
        </row>
        <row r="1494">
          <cell r="C1494" t="str">
            <v>50117024</v>
          </cell>
          <cell r="Q1494">
            <v>-1232.6891130474951</v>
          </cell>
        </row>
        <row r="1495">
          <cell r="C1495" t="str">
            <v>50117024</v>
          </cell>
          <cell r="Q1495">
            <v>-22713.287710418419</v>
          </cell>
        </row>
        <row r="1496">
          <cell r="C1496" t="str">
            <v>50117024</v>
          </cell>
          <cell r="Q1496">
            <v>-32096.224518628092</v>
          </cell>
        </row>
        <row r="1497">
          <cell r="C1497" t="str">
            <v>50117024</v>
          </cell>
          <cell r="Q1497">
            <v>-8957.798657905998</v>
          </cell>
        </row>
        <row r="1498">
          <cell r="C1498" t="str">
            <v>50119100</v>
          </cell>
          <cell r="Q1498">
            <v>-79629.334057855158</v>
          </cell>
        </row>
        <row r="1499">
          <cell r="C1499" t="str">
            <v>50119100</v>
          </cell>
          <cell r="Q1499">
            <v>-370.66594214486889</v>
          </cell>
        </row>
        <row r="1500">
          <cell r="C1500" t="str">
            <v>50119101</v>
          </cell>
          <cell r="Q1500">
            <v>-8065.1600132594922</v>
          </cell>
        </row>
        <row r="1501">
          <cell r="C1501" t="str">
            <v>50119101</v>
          </cell>
          <cell r="Q1501">
            <v>-951934.83998674038</v>
          </cell>
        </row>
        <row r="1502">
          <cell r="C1502" t="str">
            <v>50119102</v>
          </cell>
          <cell r="Q1502">
            <v>-2494.0776803159811</v>
          </cell>
        </row>
        <row r="1503">
          <cell r="C1503" t="str">
            <v>50119102</v>
          </cell>
          <cell r="Q1503">
            <v>-21554.17368096262</v>
          </cell>
        </row>
        <row r="1504">
          <cell r="C1504" t="str">
            <v>50119102</v>
          </cell>
          <cell r="Q1504">
            <v>-951.74863872140031</v>
          </cell>
        </row>
        <row r="1505">
          <cell r="C1505" t="str">
            <v>50113001</v>
          </cell>
          <cell r="Q1505">
            <v>-99999.999999999942</v>
          </cell>
        </row>
        <row r="1506">
          <cell r="C1506" t="str">
            <v>50113008</v>
          </cell>
          <cell r="Q1506">
            <v>-3900000.0000000014</v>
          </cell>
        </row>
        <row r="1507">
          <cell r="C1507" t="str">
            <v>50113016</v>
          </cell>
          <cell r="Q1507">
            <v>-9999999.9999999963</v>
          </cell>
        </row>
        <row r="1508">
          <cell r="C1508" t="str">
            <v>50113017</v>
          </cell>
          <cell r="Q1508">
            <v>0</v>
          </cell>
        </row>
        <row r="1509">
          <cell r="C1509" t="str">
            <v>50115050</v>
          </cell>
          <cell r="Q1509">
            <v>-8000.0000000000036</v>
          </cell>
        </row>
        <row r="1510">
          <cell r="C1510" t="str">
            <v>50115060</v>
          </cell>
          <cell r="Q1510">
            <v>-480000</v>
          </cell>
        </row>
        <row r="1511">
          <cell r="C1511" t="str">
            <v>50115063</v>
          </cell>
          <cell r="Q1511">
            <v>-1999.9999999999968</v>
          </cell>
        </row>
        <row r="1512">
          <cell r="C1512" t="str">
            <v>50115065</v>
          </cell>
          <cell r="Q1512">
            <v>-9999.9999999999854</v>
          </cell>
        </row>
        <row r="1513">
          <cell r="C1513" t="str">
            <v>50115067</v>
          </cell>
          <cell r="Q1513">
            <v>-4999.9999999999991</v>
          </cell>
        </row>
        <row r="1514">
          <cell r="C1514" t="str">
            <v>50115079</v>
          </cell>
          <cell r="Q1514">
            <v>-1000</v>
          </cell>
        </row>
        <row r="1515">
          <cell r="C1515" t="str">
            <v>50117002</v>
          </cell>
          <cell r="Q1515">
            <v>-1000.0000000000005</v>
          </cell>
        </row>
        <row r="1516">
          <cell r="C1516" t="str">
            <v>50117003</v>
          </cell>
          <cell r="Q1516">
            <v>-15000.000000000009</v>
          </cell>
        </row>
        <row r="1517">
          <cell r="C1517" t="str">
            <v>50117004</v>
          </cell>
          <cell r="Q1517">
            <v>-25000.000000000011</v>
          </cell>
        </row>
        <row r="1518">
          <cell r="C1518" t="str">
            <v>50117024</v>
          </cell>
          <cell r="Q1518">
            <v>-21000.000000000018</v>
          </cell>
        </row>
        <row r="1519">
          <cell r="C1519" t="str">
            <v>50119100</v>
          </cell>
          <cell r="Q1519">
            <v>0</v>
          </cell>
        </row>
        <row r="1520">
          <cell r="C1520" t="str">
            <v>50119102</v>
          </cell>
          <cell r="Q1520">
            <v>-2999.9999999999991</v>
          </cell>
        </row>
        <row r="1521">
          <cell r="C1521" t="str">
            <v>50113001</v>
          </cell>
          <cell r="Q1521">
            <v>-14436.165539633375</v>
          </cell>
        </row>
        <row r="1522">
          <cell r="C1522" t="str">
            <v>50113001</v>
          </cell>
          <cell r="Q1522">
            <v>-1707159.2307479719</v>
          </cell>
        </row>
        <row r="1523">
          <cell r="C1523" t="str">
            <v>50113001</v>
          </cell>
          <cell r="Q1523">
            <v>-1531584.5047062109</v>
          </cell>
        </row>
        <row r="1524">
          <cell r="C1524" t="str">
            <v>50113001</v>
          </cell>
          <cell r="Q1524">
            <v>-158344.22691841764</v>
          </cell>
        </row>
        <row r="1525">
          <cell r="C1525" t="str">
            <v>50113001</v>
          </cell>
          <cell r="Q1525">
            <v>-2038125.0953013182</v>
          </cell>
        </row>
        <row r="1526">
          <cell r="C1526" t="str">
            <v>50113001</v>
          </cell>
          <cell r="Q1526">
            <v>-768527.64892810141</v>
          </cell>
        </row>
        <row r="1527">
          <cell r="C1527" t="str">
            <v>50113001</v>
          </cell>
          <cell r="Q1527">
            <v>-81823.127858345193</v>
          </cell>
        </row>
        <row r="1528">
          <cell r="C1528" t="str">
            <v>50113002</v>
          </cell>
          <cell r="Q1528">
            <v>-106512.65424055769</v>
          </cell>
        </row>
        <row r="1529">
          <cell r="C1529" t="str">
            <v>50113002</v>
          </cell>
          <cell r="Q1529">
            <v>-93156.729160227842</v>
          </cell>
        </row>
        <row r="1530">
          <cell r="C1530" t="str">
            <v>50113002</v>
          </cell>
          <cell r="Q1530">
            <v>-20330.616599214554</v>
          </cell>
        </row>
        <row r="1531">
          <cell r="C1531" t="str">
            <v>50113006</v>
          </cell>
          <cell r="Q1531">
            <v>-54411.766033321488</v>
          </cell>
        </row>
        <row r="1532">
          <cell r="C1532" t="str">
            <v>50113006</v>
          </cell>
          <cell r="Q1532">
            <v>-76101.330750591049</v>
          </cell>
        </row>
        <row r="1533">
          <cell r="C1533" t="str">
            <v>50113006</v>
          </cell>
          <cell r="Q1533">
            <v>-39486.903216087339</v>
          </cell>
        </row>
        <row r="1534">
          <cell r="C1534" t="str">
            <v>50113008</v>
          </cell>
          <cell r="Q1534">
            <v>-42177.095389406597</v>
          </cell>
        </row>
        <row r="1535">
          <cell r="C1535" t="str">
            <v>50113008</v>
          </cell>
          <cell r="Q1535">
            <v>-112522.50928188763</v>
          </cell>
        </row>
        <row r="1536">
          <cell r="C1536" t="str">
            <v>50113008</v>
          </cell>
          <cell r="Q1536">
            <v>-53610.25248005741</v>
          </cell>
        </row>
        <row r="1537">
          <cell r="C1537" t="str">
            <v>50113008</v>
          </cell>
          <cell r="Q1537">
            <v>-101690.14284864781</v>
          </cell>
        </row>
        <row r="1538">
          <cell r="C1538" t="str">
            <v>50113011</v>
          </cell>
          <cell r="Q1538">
            <v>-5151.5151515151483</v>
          </cell>
        </row>
        <row r="1539">
          <cell r="C1539" t="str">
            <v>50113011</v>
          </cell>
          <cell r="Q1539">
            <v>-4848.484848484848</v>
          </cell>
        </row>
        <row r="1540">
          <cell r="C1540" t="str">
            <v>50113012</v>
          </cell>
          <cell r="Q1540">
            <v>-53182.410849586282</v>
          </cell>
        </row>
        <row r="1541">
          <cell r="C1541" t="str">
            <v>50113012</v>
          </cell>
          <cell r="Q1541">
            <v>-26817.589150413718</v>
          </cell>
        </row>
        <row r="1542">
          <cell r="C1542" t="str">
            <v>50113013</v>
          </cell>
          <cell r="Q1542">
            <v>-545029.72196079185</v>
          </cell>
        </row>
        <row r="1543">
          <cell r="C1543" t="str">
            <v>50113013</v>
          </cell>
          <cell r="Q1543">
            <v>-514965.21129274112</v>
          </cell>
        </row>
        <row r="1544">
          <cell r="C1544" t="str">
            <v>50113013</v>
          </cell>
          <cell r="Q1544">
            <v>-398.13569897446803</v>
          </cell>
        </row>
        <row r="1545">
          <cell r="C1545" t="str">
            <v>50113013</v>
          </cell>
          <cell r="Q1545">
            <v>-295.46048715598499</v>
          </cell>
        </row>
        <row r="1546">
          <cell r="C1546" t="str">
            <v>50113013</v>
          </cell>
          <cell r="Q1546">
            <v>-439311.47056033614</v>
          </cell>
        </row>
        <row r="1547">
          <cell r="C1547" t="str">
            <v>50113014</v>
          </cell>
          <cell r="Q1547">
            <v>-213912.27558137098</v>
          </cell>
        </row>
        <row r="1548">
          <cell r="C1548" t="str">
            <v>50113014</v>
          </cell>
          <cell r="Q1548">
            <v>-174370.65345747728</v>
          </cell>
        </row>
        <row r="1549">
          <cell r="C1549" t="str">
            <v>50113014</v>
          </cell>
          <cell r="Q1549">
            <v>-158538.17548942869</v>
          </cell>
        </row>
        <row r="1550">
          <cell r="C1550" t="str">
            <v>50113014</v>
          </cell>
          <cell r="Q1550">
            <v>-43178.895471723197</v>
          </cell>
        </row>
        <row r="1551">
          <cell r="C1551" t="str">
            <v>50113016</v>
          </cell>
          <cell r="Q1551">
            <v>-107000000</v>
          </cell>
        </row>
        <row r="1552">
          <cell r="C1552" t="str">
            <v>50113017</v>
          </cell>
          <cell r="Q1552">
            <v>-6999999.9999999953</v>
          </cell>
        </row>
        <row r="1553">
          <cell r="C1553" t="str">
            <v>50113190</v>
          </cell>
          <cell r="Q1553">
            <v>-22230.457470249195</v>
          </cell>
        </row>
        <row r="1554">
          <cell r="C1554" t="str">
            <v>50113190</v>
          </cell>
          <cell r="Q1554">
            <v>-9724.2699657562007</v>
          </cell>
        </row>
        <row r="1555">
          <cell r="C1555" t="str">
            <v>50113190</v>
          </cell>
          <cell r="Q1555">
            <v>-59522.041893598878</v>
          </cell>
        </row>
        <row r="1556">
          <cell r="C1556" t="str">
            <v>50113190</v>
          </cell>
          <cell r="Q1556">
            <v>-14562.767255121451</v>
          </cell>
        </row>
        <row r="1557">
          <cell r="C1557" t="str">
            <v>50113190</v>
          </cell>
          <cell r="Q1557">
            <v>-62476.181217144025</v>
          </cell>
        </row>
        <row r="1558">
          <cell r="C1558" t="str">
            <v>50113190</v>
          </cell>
          <cell r="Q1558">
            <v>-51484.282198130211</v>
          </cell>
        </row>
        <row r="1559">
          <cell r="C1559" t="str">
            <v>50115020</v>
          </cell>
          <cell r="Q1559">
            <v>-32444.062775207713</v>
          </cell>
        </row>
        <row r="1560">
          <cell r="C1560" t="str">
            <v>50115020</v>
          </cell>
          <cell r="Q1560">
            <v>-22066.797340651072</v>
          </cell>
        </row>
        <row r="1561">
          <cell r="C1561" t="str">
            <v>50115020</v>
          </cell>
          <cell r="Q1561">
            <v>-22097.294556187455</v>
          </cell>
        </row>
        <row r="1562">
          <cell r="C1562" t="str">
            <v>50115020</v>
          </cell>
          <cell r="Q1562">
            <v>-19391.84532795375</v>
          </cell>
        </row>
        <row r="1563">
          <cell r="C1563" t="str">
            <v>50115021</v>
          </cell>
          <cell r="Q1563">
            <v>-5000.0000000000018</v>
          </cell>
        </row>
        <row r="1564">
          <cell r="C1564" t="str">
            <v>50115040</v>
          </cell>
          <cell r="Q1564">
            <v>-4772.366617626717</v>
          </cell>
        </row>
        <row r="1565">
          <cell r="C1565" t="str">
            <v>50115040</v>
          </cell>
          <cell r="Q1565">
            <v>-813.17036981151</v>
          </cell>
        </row>
        <row r="1566">
          <cell r="C1566" t="str">
            <v>50115040</v>
          </cell>
          <cell r="Q1566">
            <v>-1204.307970877815</v>
          </cell>
        </row>
        <row r="1567">
          <cell r="C1567" t="str">
            <v>50115040</v>
          </cell>
          <cell r="Q1567">
            <v>-3010.2983892263001</v>
          </cell>
        </row>
        <row r="1568">
          <cell r="C1568" t="str">
            <v>50115040</v>
          </cell>
          <cell r="Q1568">
            <v>-5199.8566524576599</v>
          </cell>
        </row>
        <row r="1569">
          <cell r="C1569" t="str">
            <v>50115050</v>
          </cell>
          <cell r="Q1569">
            <v>-61374.891782521285</v>
          </cell>
        </row>
        <row r="1570">
          <cell r="C1570" t="str">
            <v>50115050</v>
          </cell>
          <cell r="Q1570">
            <v>-37321.889290187915</v>
          </cell>
        </row>
        <row r="1571">
          <cell r="C1571" t="str">
            <v>50115050</v>
          </cell>
          <cell r="Q1571">
            <v>-19807.419098031496</v>
          </cell>
        </row>
        <row r="1572">
          <cell r="C1572" t="str">
            <v>50115050</v>
          </cell>
          <cell r="Q1572">
            <v>-71729.547433859479</v>
          </cell>
        </row>
        <row r="1573">
          <cell r="C1573" t="str">
            <v>50115050</v>
          </cell>
          <cell r="Q1573">
            <v>-3540.6781657320089</v>
          </cell>
        </row>
        <row r="1574">
          <cell r="C1574" t="str">
            <v>50115050</v>
          </cell>
          <cell r="Q1574">
            <v>-18350.787118272779</v>
          </cell>
        </row>
        <row r="1575">
          <cell r="C1575" t="str">
            <v>50115050</v>
          </cell>
          <cell r="Q1575">
            <v>-147874.78711139498</v>
          </cell>
        </row>
        <row r="1576">
          <cell r="C1576" t="str">
            <v>50115060</v>
          </cell>
          <cell r="Q1576">
            <v>-603579.10301290883</v>
          </cell>
        </row>
        <row r="1577">
          <cell r="C1577" t="str">
            <v>50115060</v>
          </cell>
          <cell r="Q1577">
            <v>-317372.64762357867</v>
          </cell>
        </row>
        <row r="1578">
          <cell r="C1578" t="str">
            <v>50115060</v>
          </cell>
          <cell r="Q1578">
            <v>-398840.67782354855</v>
          </cell>
        </row>
        <row r="1579">
          <cell r="C1579" t="str">
            <v>50115060</v>
          </cell>
          <cell r="Q1579">
            <v>-486469.70506676938</v>
          </cell>
        </row>
        <row r="1580">
          <cell r="C1580" t="str">
            <v>50115060</v>
          </cell>
          <cell r="Q1580">
            <v>-435210.83840598952</v>
          </cell>
        </row>
        <row r="1581">
          <cell r="C1581" t="str">
            <v>50115060</v>
          </cell>
          <cell r="Q1581">
            <v>-134377.54556807943</v>
          </cell>
        </row>
        <row r="1582">
          <cell r="C1582" t="str">
            <v>50115060</v>
          </cell>
          <cell r="Q1582">
            <v>-407149.48249912605</v>
          </cell>
        </row>
        <row r="1583">
          <cell r="C1583" t="str">
            <v>50115063</v>
          </cell>
          <cell r="Q1583">
            <v>-152773.18584318101</v>
          </cell>
        </row>
        <row r="1584">
          <cell r="C1584" t="str">
            <v>50115063</v>
          </cell>
          <cell r="Q1584">
            <v>-121581.94231920441</v>
          </cell>
        </row>
        <row r="1585">
          <cell r="C1585" t="str">
            <v>50115063</v>
          </cell>
          <cell r="Q1585">
            <v>-86621.368413724209</v>
          </cell>
        </row>
        <row r="1586">
          <cell r="C1586" t="str">
            <v>50115063</v>
          </cell>
          <cell r="Q1586">
            <v>-313882.74910413031</v>
          </cell>
        </row>
        <row r="1587">
          <cell r="C1587" t="str">
            <v>50115063</v>
          </cell>
          <cell r="Q1587">
            <v>-40140.75431975953</v>
          </cell>
        </row>
        <row r="1588">
          <cell r="C1588" t="str">
            <v>50115064</v>
          </cell>
          <cell r="Q1588">
            <v>-12000</v>
          </cell>
        </row>
        <row r="1589">
          <cell r="C1589" t="str">
            <v>50115065</v>
          </cell>
          <cell r="Q1589">
            <v>-27096.533640932797</v>
          </cell>
        </row>
        <row r="1590">
          <cell r="C1590" t="str">
            <v>50115065</v>
          </cell>
          <cell r="Q1590">
            <v>-20155.604899936705</v>
          </cell>
        </row>
        <row r="1591">
          <cell r="C1591" t="str">
            <v>50115065</v>
          </cell>
          <cell r="Q1591">
            <v>-602.98601665496869</v>
          </cell>
        </row>
        <row r="1592">
          <cell r="C1592" t="str">
            <v>50115065</v>
          </cell>
          <cell r="Q1592">
            <v>-16541.80726842189</v>
          </cell>
        </row>
        <row r="1593">
          <cell r="C1593" t="str">
            <v>50115065</v>
          </cell>
          <cell r="Q1593">
            <v>-22038.547538915354</v>
          </cell>
        </row>
        <row r="1594">
          <cell r="C1594" t="str">
            <v>50115065</v>
          </cell>
          <cell r="Q1594">
            <v>-16010.545963240143</v>
          </cell>
        </row>
        <row r="1595">
          <cell r="C1595" t="str">
            <v>50115065</v>
          </cell>
          <cell r="Q1595">
            <v>-724553.97467189806</v>
          </cell>
        </row>
        <row r="1596">
          <cell r="C1596" t="str">
            <v>50115067</v>
          </cell>
          <cell r="Q1596">
            <v>-40285.187244382352</v>
          </cell>
        </row>
        <row r="1597">
          <cell r="C1597" t="str">
            <v>50115067</v>
          </cell>
          <cell r="Q1597">
            <v>-28593.733863022211</v>
          </cell>
        </row>
        <row r="1598">
          <cell r="C1598" t="str">
            <v>50115067</v>
          </cell>
          <cell r="Q1598">
            <v>-4700.1967325292962</v>
          </cell>
        </row>
        <row r="1599">
          <cell r="C1599" t="str">
            <v>50115067</v>
          </cell>
          <cell r="Q1599">
            <v>-7246.1366293159963</v>
          </cell>
        </row>
        <row r="1600">
          <cell r="C1600" t="str">
            <v>50115067</v>
          </cell>
          <cell r="Q1600">
            <v>-5483.5628546175212</v>
          </cell>
        </row>
        <row r="1601">
          <cell r="C1601" t="str">
            <v>50115067</v>
          </cell>
          <cell r="Q1601">
            <v>-39347.36121803095</v>
          </cell>
        </row>
        <row r="1602">
          <cell r="C1602" t="str">
            <v>50115067</v>
          </cell>
          <cell r="Q1602">
            <v>-31343.821458101687</v>
          </cell>
        </row>
        <row r="1603">
          <cell r="C1603" t="str">
            <v>50115069</v>
          </cell>
          <cell r="Q1603">
            <v>-19999.999999999989</v>
          </cell>
        </row>
        <row r="1604">
          <cell r="C1604" t="str">
            <v>50115070</v>
          </cell>
          <cell r="Q1604">
            <v>-21567.166001655307</v>
          </cell>
        </row>
        <row r="1605">
          <cell r="C1605" t="str">
            <v>50115070</v>
          </cell>
          <cell r="Q1605">
            <v>-21700.662163876252</v>
          </cell>
        </row>
        <row r="1606">
          <cell r="C1606" t="str">
            <v>50115070</v>
          </cell>
          <cell r="Q1606">
            <v>-372732.1718344682</v>
          </cell>
        </row>
        <row r="1607">
          <cell r="C1607" t="str">
            <v>50115079</v>
          </cell>
          <cell r="Q1607">
            <v>-14181.479231647938</v>
          </cell>
        </row>
        <row r="1608">
          <cell r="C1608" t="str">
            <v>50115079</v>
          </cell>
          <cell r="Q1608">
            <v>-75699.670482837668</v>
          </cell>
        </row>
        <row r="1609">
          <cell r="C1609" t="str">
            <v>50115079</v>
          </cell>
          <cell r="Q1609">
            <v>-131451.74503383689</v>
          </cell>
        </row>
        <row r="1610">
          <cell r="C1610" t="str">
            <v>50115079</v>
          </cell>
          <cell r="Q1610">
            <v>-41694.268907140744</v>
          </cell>
        </row>
        <row r="1611">
          <cell r="C1611" t="str">
            <v>50115079</v>
          </cell>
          <cell r="Q1611">
            <v>-6972.8363445368486</v>
          </cell>
        </row>
        <row r="1612">
          <cell r="C1612" t="str">
            <v>50115080</v>
          </cell>
          <cell r="Q1612">
            <v>-445999.99999999988</v>
          </cell>
        </row>
        <row r="1613">
          <cell r="C1613" t="str">
            <v>50117002</v>
          </cell>
          <cell r="Q1613">
            <v>-1236.7944373808878</v>
          </cell>
        </row>
        <row r="1614">
          <cell r="C1614" t="str">
            <v>50117002</v>
          </cell>
          <cell r="Q1614">
            <v>-4283.1830829804267</v>
          </cell>
        </row>
        <row r="1615">
          <cell r="C1615" t="str">
            <v>50117002</v>
          </cell>
          <cell r="Q1615">
            <v>-35802.626901257972</v>
          </cell>
        </row>
        <row r="1616">
          <cell r="C1616" t="str">
            <v>50117002</v>
          </cell>
          <cell r="Q1616">
            <v>-28772.480752421925</v>
          </cell>
        </row>
        <row r="1617">
          <cell r="C1617" t="str">
            <v>50117002</v>
          </cell>
          <cell r="Q1617">
            <v>-17652.517176029931</v>
          </cell>
        </row>
        <row r="1618">
          <cell r="C1618" t="str">
            <v>50117002</v>
          </cell>
          <cell r="Q1618">
            <v>-1172.0318278895429</v>
          </cell>
        </row>
        <row r="1619">
          <cell r="C1619" t="str">
            <v>50117002</v>
          </cell>
          <cell r="Q1619">
            <v>-1080.3658220393111</v>
          </cell>
        </row>
        <row r="1620">
          <cell r="C1620" t="str">
            <v>50117003</v>
          </cell>
          <cell r="Q1620">
            <v>-7577.3627239552607</v>
          </cell>
        </row>
        <row r="1621">
          <cell r="C1621" t="str">
            <v>50117003</v>
          </cell>
          <cell r="Q1621">
            <v>-76198.780078661759</v>
          </cell>
        </row>
        <row r="1622">
          <cell r="C1622" t="str">
            <v>50117003</v>
          </cell>
          <cell r="Q1622">
            <v>-83988.098824035071</v>
          </cell>
        </row>
        <row r="1623">
          <cell r="C1623" t="str">
            <v>50117003</v>
          </cell>
          <cell r="Q1623">
            <v>-86722.513617200253</v>
          </cell>
        </row>
        <row r="1624">
          <cell r="C1624" t="str">
            <v>50117003</v>
          </cell>
          <cell r="Q1624">
            <v>-84245.574057115417</v>
          </cell>
        </row>
        <row r="1625">
          <cell r="C1625" t="str">
            <v>50117003</v>
          </cell>
          <cell r="Q1625">
            <v>-51267.670699032176</v>
          </cell>
        </row>
        <row r="1626">
          <cell r="C1626" t="str">
            <v>50117004</v>
          </cell>
          <cell r="Q1626">
            <v>-18241.349178154782</v>
          </cell>
        </row>
        <row r="1627">
          <cell r="C1627" t="str">
            <v>50117004</v>
          </cell>
          <cell r="Q1627">
            <v>-19972.606669958324</v>
          </cell>
        </row>
        <row r="1628">
          <cell r="C1628" t="str">
            <v>50117004</v>
          </cell>
          <cell r="Q1628">
            <v>-51078.01301100092</v>
          </cell>
        </row>
        <row r="1629">
          <cell r="C1629" t="str">
            <v>50117004</v>
          </cell>
          <cell r="Q1629">
            <v>-9948.5773058651066</v>
          </cell>
        </row>
        <row r="1630">
          <cell r="C1630" t="str">
            <v>50117004</v>
          </cell>
          <cell r="Q1630">
            <v>-33239.122748742659</v>
          </cell>
        </row>
        <row r="1631">
          <cell r="C1631" t="str">
            <v>50117004</v>
          </cell>
          <cell r="Q1631">
            <v>-8518.9431406365566</v>
          </cell>
        </row>
        <row r="1632">
          <cell r="C1632" t="str">
            <v>50117004</v>
          </cell>
          <cell r="Q1632">
            <v>-29001.38794564164</v>
          </cell>
        </row>
        <row r="1633">
          <cell r="C1633" t="str">
            <v>50117024</v>
          </cell>
          <cell r="Q1633">
            <v>-15028.769971613143</v>
          </cell>
        </row>
        <row r="1634">
          <cell r="C1634" t="str">
            <v>50117024</v>
          </cell>
          <cell r="Q1634">
            <v>-10048.2317902863</v>
          </cell>
        </row>
        <row r="1635">
          <cell r="C1635" t="str">
            <v>50117024</v>
          </cell>
          <cell r="Q1635">
            <v>-12502.010165219001</v>
          </cell>
        </row>
        <row r="1636">
          <cell r="C1636" t="str">
            <v>50117024</v>
          </cell>
          <cell r="Q1636">
            <v>-51859.590892003565</v>
          </cell>
        </row>
        <row r="1637">
          <cell r="C1637" t="str">
            <v>50117024</v>
          </cell>
          <cell r="Q1637">
            <v>-37617.209988075796</v>
          </cell>
        </row>
        <row r="1638">
          <cell r="C1638" t="str">
            <v>50117024</v>
          </cell>
          <cell r="Q1638">
            <v>-17365.994252585329</v>
          </cell>
        </row>
        <row r="1639">
          <cell r="C1639" t="str">
            <v>50117024</v>
          </cell>
          <cell r="Q1639">
            <v>-50578.192940216883</v>
          </cell>
        </row>
        <row r="1640">
          <cell r="C1640" t="str">
            <v>50119100</v>
          </cell>
          <cell r="Q1640">
            <v>-6143.3835474019361</v>
          </cell>
        </row>
        <row r="1641">
          <cell r="C1641" t="str">
            <v>50119100</v>
          </cell>
          <cell r="Q1641">
            <v>-20678.731622823048</v>
          </cell>
        </row>
        <row r="1642">
          <cell r="C1642" t="str">
            <v>50119100</v>
          </cell>
          <cell r="Q1642">
            <v>-5899.5200497405312</v>
          </cell>
        </row>
        <row r="1643">
          <cell r="C1643" t="str">
            <v>50119100</v>
          </cell>
          <cell r="Q1643">
            <v>-2002.3295170046604</v>
          </cell>
        </row>
        <row r="1644">
          <cell r="C1644" t="str">
            <v>50119100</v>
          </cell>
          <cell r="Q1644">
            <v>-28276.035263029811</v>
          </cell>
        </row>
        <row r="1645">
          <cell r="C1645" t="str">
            <v>50119101</v>
          </cell>
          <cell r="Q1645">
            <v>-3880.212111752538</v>
          </cell>
        </row>
        <row r="1646">
          <cell r="C1646" t="str">
            <v>50119101</v>
          </cell>
          <cell r="Q1646">
            <v>-498.24754627166703</v>
          </cell>
        </row>
        <row r="1647">
          <cell r="C1647" t="str">
            <v>50119101</v>
          </cell>
          <cell r="Q1647">
            <v>-20306.149965778972</v>
          </cell>
        </row>
        <row r="1648">
          <cell r="C1648" t="str">
            <v>50119101</v>
          </cell>
          <cell r="Q1648">
            <v>-315.39037619682</v>
          </cell>
        </row>
        <row r="1649">
          <cell r="C1649" t="str">
            <v>50119102</v>
          </cell>
          <cell r="Q1649">
            <v>-39830.177656075561</v>
          </cell>
        </row>
        <row r="1650">
          <cell r="C1650" t="str">
            <v>50119102</v>
          </cell>
          <cell r="Q1650">
            <v>-1679.1904269209513</v>
          </cell>
        </row>
        <row r="1651">
          <cell r="C1651" t="str">
            <v>50119102</v>
          </cell>
          <cell r="Q1651">
            <v>-30131.871616113171</v>
          </cell>
        </row>
        <row r="1652">
          <cell r="C1652" t="str">
            <v>50119102</v>
          </cell>
          <cell r="Q1652">
            <v>-3137.2105479396077</v>
          </cell>
        </row>
        <row r="1653">
          <cell r="C1653" t="str">
            <v>50119102</v>
          </cell>
          <cell r="Q1653">
            <v>-40221.549752950719</v>
          </cell>
        </row>
        <row r="1654">
          <cell r="C1654" t="str">
            <v>50113001</v>
          </cell>
          <cell r="Q1654">
            <v>-1264705.8138757532</v>
          </cell>
        </row>
        <row r="1655">
          <cell r="C1655" t="str">
            <v>50113001</v>
          </cell>
          <cell r="Q1655">
            <v>-692656.32998003589</v>
          </cell>
        </row>
        <row r="1656">
          <cell r="C1656" t="str">
            <v>50113001</v>
          </cell>
          <cell r="Q1656">
            <v>-694234.80228228669</v>
          </cell>
        </row>
        <row r="1657">
          <cell r="C1657" t="str">
            <v>50113001</v>
          </cell>
          <cell r="Q1657">
            <v>-306500.5591605684</v>
          </cell>
        </row>
        <row r="1658">
          <cell r="C1658" t="str">
            <v>50113001</v>
          </cell>
          <cell r="Q1658">
            <v>-655215.37979418121</v>
          </cell>
        </row>
        <row r="1659">
          <cell r="C1659" t="str">
            <v>50113001</v>
          </cell>
          <cell r="Q1659">
            <v>-336687.1149071746</v>
          </cell>
        </row>
        <row r="1660">
          <cell r="C1660" t="str">
            <v>50113002</v>
          </cell>
          <cell r="Q1660">
            <v>-25290.609146288887</v>
          </cell>
        </row>
        <row r="1661">
          <cell r="C1661" t="str">
            <v>50113002</v>
          </cell>
          <cell r="Q1661">
            <v>-19410.684979061789</v>
          </cell>
        </row>
        <row r="1662">
          <cell r="C1662" t="str">
            <v>50113002</v>
          </cell>
          <cell r="Q1662">
            <v>-40298.705874649298</v>
          </cell>
        </row>
        <row r="1663">
          <cell r="C1663" t="str">
            <v>50113006</v>
          </cell>
          <cell r="Q1663">
            <v>-5694.5097866015813</v>
          </cell>
        </row>
        <row r="1664">
          <cell r="C1664" t="str">
            <v>50113006</v>
          </cell>
          <cell r="Q1664">
            <v>-45061.745938171487</v>
          </cell>
        </row>
        <row r="1665">
          <cell r="C1665" t="str">
            <v>50113006</v>
          </cell>
          <cell r="Q1665">
            <v>-69243.744275226854</v>
          </cell>
        </row>
        <row r="1666">
          <cell r="C1666" t="str">
            <v>50113008</v>
          </cell>
          <cell r="Q1666">
            <v>-270747.86263654107</v>
          </cell>
        </row>
        <row r="1667">
          <cell r="C1667" t="str">
            <v>50113008</v>
          </cell>
          <cell r="Q1667">
            <v>-3489249.9451501402</v>
          </cell>
        </row>
        <row r="1668">
          <cell r="C1668" t="str">
            <v>50113008</v>
          </cell>
          <cell r="Q1668">
            <v>-5222337.1338448199</v>
          </cell>
        </row>
        <row r="1669">
          <cell r="C1669" t="str">
            <v>50113008</v>
          </cell>
          <cell r="Q1669">
            <v>-238693.98601251573</v>
          </cell>
        </row>
        <row r="1670">
          <cell r="C1670" t="str">
            <v>50113008</v>
          </cell>
          <cell r="Q1670">
            <v>-1088775.3948225204</v>
          </cell>
        </row>
        <row r="1671">
          <cell r="C1671" t="str">
            <v>50113008</v>
          </cell>
          <cell r="Q1671">
            <v>-1690195.6775334687</v>
          </cell>
        </row>
        <row r="1672">
          <cell r="C1672" t="str">
            <v>50113010</v>
          </cell>
          <cell r="Q1672">
            <v>-8369999.9999999963</v>
          </cell>
        </row>
        <row r="1673">
          <cell r="C1673" t="str">
            <v>50113011</v>
          </cell>
          <cell r="Q1673">
            <v>-1110.0120516045749</v>
          </cell>
        </row>
        <row r="1674">
          <cell r="C1674" t="str">
            <v>50113011</v>
          </cell>
          <cell r="Q1674">
            <v>-32065.645024267833</v>
          </cell>
        </row>
        <row r="1675">
          <cell r="C1675" t="str">
            <v>50113011</v>
          </cell>
          <cell r="Q1675">
            <v>-26824.34292412757</v>
          </cell>
        </row>
        <row r="1676">
          <cell r="C1676" t="str">
            <v>50113012</v>
          </cell>
          <cell r="Q1676">
            <v>-1314517.7265766775</v>
          </cell>
        </row>
        <row r="1677">
          <cell r="C1677" t="str">
            <v>50113012</v>
          </cell>
          <cell r="Q1677">
            <v>-1785482.2734233241</v>
          </cell>
        </row>
        <row r="1678">
          <cell r="C1678" t="str">
            <v>50113013</v>
          </cell>
          <cell r="Q1678">
            <v>-146717.11904494461</v>
          </cell>
        </row>
        <row r="1679">
          <cell r="C1679" t="str">
            <v>50113013</v>
          </cell>
          <cell r="Q1679">
            <v>-90827.476164997119</v>
          </cell>
        </row>
        <row r="1680">
          <cell r="C1680" t="str">
            <v>50113013</v>
          </cell>
          <cell r="Q1680">
            <v>-153179.09612852149</v>
          </cell>
        </row>
        <row r="1681">
          <cell r="C1681" t="str">
            <v>50113013</v>
          </cell>
          <cell r="Q1681">
            <v>-237702.40960204147</v>
          </cell>
        </row>
        <row r="1682">
          <cell r="C1682" t="str">
            <v>50113013</v>
          </cell>
          <cell r="Q1682">
            <v>-51573.89905949535</v>
          </cell>
        </row>
        <row r="1683">
          <cell r="C1683" t="str">
            <v>50113014</v>
          </cell>
          <cell r="Q1683">
            <v>-20912.286192947915</v>
          </cell>
        </row>
        <row r="1684">
          <cell r="C1684" t="str">
            <v>50113014</v>
          </cell>
          <cell r="Q1684">
            <v>-30961.698022738005</v>
          </cell>
        </row>
        <row r="1685">
          <cell r="C1685" t="str">
            <v>50113014</v>
          </cell>
          <cell r="Q1685">
            <v>-4233.050699055234</v>
          </cell>
        </row>
        <row r="1686">
          <cell r="C1686" t="str">
            <v>50113014</v>
          </cell>
          <cell r="Q1686">
            <v>-9570.0741698058537</v>
          </cell>
        </row>
        <row r="1687">
          <cell r="C1687" t="str">
            <v>50113014</v>
          </cell>
          <cell r="Q1687">
            <v>-49322.890915452983</v>
          </cell>
        </row>
        <row r="1688">
          <cell r="C1688" t="str">
            <v>50113016</v>
          </cell>
          <cell r="Q1688">
            <v>-271999999.99999988</v>
          </cell>
        </row>
        <row r="1689">
          <cell r="C1689" t="str">
            <v>50113017</v>
          </cell>
          <cell r="Q1689">
            <v>-2000000.0000000002</v>
          </cell>
        </row>
        <row r="1690">
          <cell r="C1690" t="str">
            <v>50113190</v>
          </cell>
          <cell r="Q1690">
            <v>-5214.9427244224007</v>
          </cell>
        </row>
        <row r="1691">
          <cell r="C1691" t="str">
            <v>50113190</v>
          </cell>
          <cell r="Q1691">
            <v>-3476.6335782719088</v>
          </cell>
        </row>
        <row r="1692">
          <cell r="C1692" t="str">
            <v>50113190</v>
          </cell>
          <cell r="Q1692">
            <v>-1812.820611297441</v>
          </cell>
        </row>
        <row r="1693">
          <cell r="C1693" t="str">
            <v>50113190</v>
          </cell>
          <cell r="Q1693">
            <v>-421.89279681104097</v>
          </cell>
        </row>
        <row r="1694">
          <cell r="C1694" t="str">
            <v>50113190</v>
          </cell>
          <cell r="Q1694">
            <v>-8680.3831505035669</v>
          </cell>
        </row>
        <row r="1695">
          <cell r="C1695" t="str">
            <v>50113190</v>
          </cell>
          <cell r="Q1695">
            <v>-393.32713869362698</v>
          </cell>
        </row>
        <row r="1696">
          <cell r="C1696" t="str">
            <v>50115020</v>
          </cell>
          <cell r="Q1696">
            <v>-16866.180886481896</v>
          </cell>
        </row>
        <row r="1697">
          <cell r="C1697" t="str">
            <v>50115020</v>
          </cell>
          <cell r="Q1697">
            <v>-3941.82115917686</v>
          </cell>
        </row>
        <row r="1698">
          <cell r="C1698" t="str">
            <v>50115020</v>
          </cell>
          <cell r="Q1698">
            <v>-10056.8486524988</v>
          </cell>
        </row>
        <row r="1699">
          <cell r="C1699" t="str">
            <v>50115020</v>
          </cell>
          <cell r="Q1699">
            <v>-39135.14930184243</v>
          </cell>
        </row>
        <row r="1700">
          <cell r="C1700" t="str">
            <v>50115040</v>
          </cell>
          <cell r="Q1700">
            <v>-7363.7782538364027</v>
          </cell>
        </row>
        <row r="1701">
          <cell r="C1701" t="str">
            <v>50115040</v>
          </cell>
          <cell r="Q1701">
            <v>-1636.2217461636037</v>
          </cell>
        </row>
        <row r="1702">
          <cell r="C1702" t="str">
            <v>50115050</v>
          </cell>
          <cell r="Q1702">
            <v>-15752.805844196571</v>
          </cell>
        </row>
        <row r="1703">
          <cell r="C1703" t="str">
            <v>50115050</v>
          </cell>
          <cell r="Q1703">
            <v>-14640.014744374024</v>
          </cell>
        </row>
        <row r="1704">
          <cell r="C1704" t="str">
            <v>50115050</v>
          </cell>
          <cell r="Q1704">
            <v>-95975.617615147436</v>
          </cell>
        </row>
        <row r="1705">
          <cell r="C1705" t="str">
            <v>50115050</v>
          </cell>
          <cell r="Q1705">
            <v>-4865.2400517973938</v>
          </cell>
        </row>
        <row r="1706">
          <cell r="C1706" t="str">
            <v>50115050</v>
          </cell>
          <cell r="Q1706">
            <v>-50881.296168009038</v>
          </cell>
        </row>
        <row r="1707">
          <cell r="C1707" t="str">
            <v>50115050</v>
          </cell>
          <cell r="Q1707">
            <v>-17885.025576475531</v>
          </cell>
        </row>
        <row r="1708">
          <cell r="C1708" t="str">
            <v>50115060</v>
          </cell>
          <cell r="Q1708">
            <v>-125371.67054560519</v>
          </cell>
        </row>
        <row r="1709">
          <cell r="C1709" t="str">
            <v>50115060</v>
          </cell>
          <cell r="Q1709">
            <v>-350136.27466297452</v>
          </cell>
        </row>
        <row r="1710">
          <cell r="C1710" t="str">
            <v>50115060</v>
          </cell>
          <cell r="Q1710">
            <v>-518012.97682459903</v>
          </cell>
        </row>
        <row r="1711">
          <cell r="C1711" t="str">
            <v>50115060</v>
          </cell>
          <cell r="Q1711">
            <v>-33857.915201085081</v>
          </cell>
        </row>
        <row r="1712">
          <cell r="C1712" t="str">
            <v>50115060</v>
          </cell>
          <cell r="Q1712">
            <v>-46767.531742717176</v>
          </cell>
        </row>
        <row r="1713">
          <cell r="C1713" t="str">
            <v>50115060</v>
          </cell>
          <cell r="Q1713">
            <v>-65853.631023018854</v>
          </cell>
        </row>
        <row r="1714">
          <cell r="C1714" t="str">
            <v>50115063</v>
          </cell>
          <cell r="Q1714">
            <v>-30337.31349633167</v>
          </cell>
        </row>
        <row r="1715">
          <cell r="C1715" t="str">
            <v>50115063</v>
          </cell>
          <cell r="Q1715">
            <v>-86029.544641114844</v>
          </cell>
        </row>
        <row r="1716">
          <cell r="C1716" t="str">
            <v>50115063</v>
          </cell>
          <cell r="Q1716">
            <v>-8271.7781442162395</v>
          </cell>
        </row>
        <row r="1717">
          <cell r="C1717" t="str">
            <v>50115063</v>
          </cell>
          <cell r="Q1717">
            <v>-48823.023474977352</v>
          </cell>
        </row>
        <row r="1718">
          <cell r="C1718" t="str">
            <v>50115063</v>
          </cell>
          <cell r="Q1718">
            <v>-101538.34024335994</v>
          </cell>
        </row>
        <row r="1719">
          <cell r="C1719" t="str">
            <v>50115064</v>
          </cell>
          <cell r="Q1719">
            <v>0</v>
          </cell>
        </row>
        <row r="1720">
          <cell r="C1720" t="str">
            <v>50115065</v>
          </cell>
          <cell r="Q1720">
            <v>-3477.188074375571</v>
          </cell>
        </row>
        <row r="1721">
          <cell r="C1721" t="str">
            <v>50115065</v>
          </cell>
          <cell r="Q1721">
            <v>-16708.507545875826</v>
          </cell>
        </row>
        <row r="1722">
          <cell r="C1722" t="str">
            <v>50115065</v>
          </cell>
          <cell r="Q1722">
            <v>-24657.494890066177</v>
          </cell>
        </row>
        <row r="1723">
          <cell r="C1723" t="str">
            <v>50115065</v>
          </cell>
          <cell r="Q1723">
            <v>-17336.802743020322</v>
          </cell>
        </row>
        <row r="1724">
          <cell r="C1724" t="str">
            <v>50115065</v>
          </cell>
          <cell r="Q1724">
            <v>-7210.3784347258625</v>
          </cell>
        </row>
        <row r="1725">
          <cell r="C1725" t="str">
            <v>50115065</v>
          </cell>
          <cell r="Q1725">
            <v>-100609.62831193625</v>
          </cell>
        </row>
        <row r="1726">
          <cell r="C1726" t="str">
            <v>50115067</v>
          </cell>
          <cell r="Q1726">
            <v>-15363.995632959319</v>
          </cell>
        </row>
        <row r="1727">
          <cell r="C1727" t="str">
            <v>50115067</v>
          </cell>
          <cell r="Q1727">
            <v>-78418.639450562099</v>
          </cell>
        </row>
        <row r="1728">
          <cell r="C1728" t="str">
            <v>50115067</v>
          </cell>
          <cell r="Q1728">
            <v>-20098.53164651155</v>
          </cell>
        </row>
        <row r="1729">
          <cell r="C1729" t="str">
            <v>50115067</v>
          </cell>
          <cell r="Q1729">
            <v>-17637.158912146439</v>
          </cell>
        </row>
        <row r="1730">
          <cell r="C1730" t="str">
            <v>50115067</v>
          </cell>
          <cell r="Q1730">
            <v>-43481.674357820593</v>
          </cell>
        </row>
        <row r="1731">
          <cell r="C1731" t="str">
            <v>50115070</v>
          </cell>
          <cell r="Q1731">
            <v>-6899.0052162333595</v>
          </cell>
        </row>
        <row r="1732">
          <cell r="C1732" t="str">
            <v>50115070</v>
          </cell>
          <cell r="Q1732">
            <v>-143100.99478376657</v>
          </cell>
        </row>
        <row r="1733">
          <cell r="C1733" t="str">
            <v>50115079</v>
          </cell>
          <cell r="Q1733">
            <v>-34518.613519330975</v>
          </cell>
        </row>
        <row r="1734">
          <cell r="C1734" t="str">
            <v>50115079</v>
          </cell>
          <cell r="Q1734">
            <v>-190481.38648066891</v>
          </cell>
        </row>
        <row r="1735">
          <cell r="C1735" t="str">
            <v>50117002</v>
          </cell>
          <cell r="Q1735">
            <v>-9136.3967018564654</v>
          </cell>
        </row>
        <row r="1736">
          <cell r="C1736" t="str">
            <v>50117002</v>
          </cell>
          <cell r="Q1736">
            <v>-6970.4625491485776</v>
          </cell>
        </row>
        <row r="1737">
          <cell r="C1737" t="str">
            <v>50117002</v>
          </cell>
          <cell r="Q1737">
            <v>-4441.2380875496428</v>
          </cell>
        </row>
        <row r="1738">
          <cell r="C1738" t="str">
            <v>50117002</v>
          </cell>
          <cell r="Q1738">
            <v>-148.8298083994051</v>
          </cell>
        </row>
        <row r="1739">
          <cell r="C1739" t="str">
            <v>50117002</v>
          </cell>
          <cell r="Q1739">
            <v>-4303.072853045921</v>
          </cell>
        </row>
        <row r="1740">
          <cell r="C1740" t="str">
            <v>50117003</v>
          </cell>
          <cell r="Q1740">
            <v>-61381.352668460655</v>
          </cell>
        </row>
        <row r="1741">
          <cell r="C1741" t="str">
            <v>50117003</v>
          </cell>
          <cell r="Q1741">
            <v>-43456.971167806623</v>
          </cell>
        </row>
        <row r="1742">
          <cell r="C1742" t="str">
            <v>50117003</v>
          </cell>
          <cell r="Q1742">
            <v>-35669.464950236295</v>
          </cell>
        </row>
        <row r="1743">
          <cell r="C1743" t="str">
            <v>50117003</v>
          </cell>
          <cell r="Q1743">
            <v>-36012.960030284914</v>
          </cell>
        </row>
        <row r="1744">
          <cell r="C1744" t="str">
            <v>50117003</v>
          </cell>
          <cell r="Q1744">
            <v>-29962.93178319744</v>
          </cell>
        </row>
        <row r="1745">
          <cell r="C1745" t="str">
            <v>50117003</v>
          </cell>
          <cell r="Q1745">
            <v>-73516.319400014065</v>
          </cell>
        </row>
        <row r="1746">
          <cell r="C1746" t="str">
            <v>50117004</v>
          </cell>
          <cell r="Q1746">
            <v>-11628.070001694237</v>
          </cell>
        </row>
        <row r="1747">
          <cell r="C1747" t="str">
            <v>50117004</v>
          </cell>
          <cell r="Q1747">
            <v>-18445.026028050994</v>
          </cell>
        </row>
        <row r="1748">
          <cell r="C1748" t="str">
            <v>50117004</v>
          </cell>
          <cell r="Q1748">
            <v>-9344.3106025410052</v>
          </cell>
        </row>
        <row r="1749">
          <cell r="C1749" t="str">
            <v>50117004</v>
          </cell>
          <cell r="Q1749">
            <v>-18421.500534251056</v>
          </cell>
        </row>
        <row r="1750">
          <cell r="C1750" t="str">
            <v>50117004</v>
          </cell>
          <cell r="Q1750">
            <v>-41032.46139483944</v>
          </cell>
        </row>
        <row r="1751">
          <cell r="C1751" t="str">
            <v>50117004</v>
          </cell>
          <cell r="Q1751">
            <v>-21128.631438623277</v>
          </cell>
        </row>
        <row r="1752">
          <cell r="C1752" t="str">
            <v>50117024</v>
          </cell>
          <cell r="Q1752">
            <v>-7297.4905506254399</v>
          </cell>
        </row>
        <row r="1753">
          <cell r="C1753" t="str">
            <v>50117024</v>
          </cell>
          <cell r="Q1753">
            <v>-45496.545387433303</v>
          </cell>
        </row>
        <row r="1754">
          <cell r="C1754" t="str">
            <v>50117024</v>
          </cell>
          <cell r="Q1754">
            <v>-16029.628823554243</v>
          </cell>
        </row>
        <row r="1755">
          <cell r="C1755" t="str">
            <v>50117024</v>
          </cell>
          <cell r="Q1755">
            <v>-20997.799310369606</v>
          </cell>
        </row>
        <row r="1756">
          <cell r="C1756" t="str">
            <v>50117024</v>
          </cell>
          <cell r="Q1756">
            <v>-39.8929483434191</v>
          </cell>
        </row>
        <row r="1757">
          <cell r="C1757" t="str">
            <v>50117024</v>
          </cell>
          <cell r="Q1757">
            <v>-3496.6655722376868</v>
          </cell>
        </row>
        <row r="1758">
          <cell r="C1758" t="str">
            <v>50117024</v>
          </cell>
          <cell r="Q1758">
            <v>-21736.032914445703</v>
          </cell>
        </row>
        <row r="1759">
          <cell r="C1759" t="str">
            <v>50117024</v>
          </cell>
          <cell r="Q1759">
            <v>-9905.9444929906022</v>
          </cell>
        </row>
        <row r="1760">
          <cell r="C1760" t="str">
            <v>50119100</v>
          </cell>
          <cell r="Q1760">
            <v>-6556.4570530459159</v>
          </cell>
        </row>
        <row r="1761">
          <cell r="C1761" t="str">
            <v>50119100</v>
          </cell>
          <cell r="Q1761">
            <v>-354.54969041288223</v>
          </cell>
        </row>
        <row r="1762">
          <cell r="C1762" t="str">
            <v>50119100</v>
          </cell>
          <cell r="Q1762">
            <v>-1047.6574072571561</v>
          </cell>
        </row>
        <row r="1763">
          <cell r="C1763" t="str">
            <v>50119100</v>
          </cell>
          <cell r="Q1763">
            <v>-1041.3358492840421</v>
          </cell>
        </row>
        <row r="1764">
          <cell r="C1764" t="str">
            <v>50119101</v>
          </cell>
          <cell r="Q1764">
            <v>-1000</v>
          </cell>
        </row>
        <row r="1765">
          <cell r="C1765" t="str">
            <v>50119102</v>
          </cell>
          <cell r="Q1765">
            <v>-19543.523943487722</v>
          </cell>
        </row>
        <row r="1766">
          <cell r="C1766" t="str">
            <v>50119102</v>
          </cell>
          <cell r="Q1766">
            <v>-33747.512551881809</v>
          </cell>
        </row>
        <row r="1767">
          <cell r="C1767" t="str">
            <v>50119102</v>
          </cell>
          <cell r="Q1767">
            <v>-11013.246527703721</v>
          </cell>
        </row>
        <row r="1768">
          <cell r="C1768" t="str">
            <v>50119102</v>
          </cell>
          <cell r="Q1768">
            <v>-10695.716976926717</v>
          </cell>
        </row>
        <row r="1769">
          <cell r="C1769" t="str">
            <v>50113001</v>
          </cell>
          <cell r="Q1769">
            <v>-211708.93021187233</v>
          </cell>
        </row>
        <row r="1770">
          <cell r="C1770" t="str">
            <v>50113001</v>
          </cell>
          <cell r="Q1770">
            <v>-383031.34327173169</v>
          </cell>
        </row>
        <row r="1771">
          <cell r="C1771" t="str">
            <v>50113001</v>
          </cell>
          <cell r="Q1771">
            <v>-150750.49650147531</v>
          </cell>
        </row>
        <row r="1772">
          <cell r="C1772" t="str">
            <v>50113001</v>
          </cell>
          <cell r="Q1772">
            <v>-139557.73573745973</v>
          </cell>
        </row>
        <row r="1773">
          <cell r="C1773" t="str">
            <v>50113001</v>
          </cell>
          <cell r="Q1773">
            <v>-2419951.4942774614</v>
          </cell>
        </row>
        <row r="1774">
          <cell r="C1774" t="str">
            <v>50113006</v>
          </cell>
          <cell r="Q1774">
            <v>-3750.0034705158901</v>
          </cell>
        </row>
        <row r="1775">
          <cell r="C1775" t="str">
            <v>50113006</v>
          </cell>
          <cell r="Q1775">
            <v>-1249.9965294841149</v>
          </cell>
        </row>
        <row r="1776">
          <cell r="C1776" t="str">
            <v>50113013</v>
          </cell>
          <cell r="Q1776">
            <v>-10909.543892200756</v>
          </cell>
        </row>
        <row r="1777">
          <cell r="C1777" t="str">
            <v>50113013</v>
          </cell>
          <cell r="Q1777">
            <v>-1144.08036754811</v>
          </cell>
        </row>
        <row r="1778">
          <cell r="C1778" t="str">
            <v>50113013</v>
          </cell>
          <cell r="Q1778">
            <v>-7946.3757402511328</v>
          </cell>
        </row>
        <row r="1779">
          <cell r="C1779" t="str">
            <v>50113014</v>
          </cell>
          <cell r="Q1779">
            <v>-122.507864193513</v>
          </cell>
        </row>
        <row r="1780">
          <cell r="C1780" t="str">
            <v>50113014</v>
          </cell>
          <cell r="Q1780">
            <v>-127.46501789782</v>
          </cell>
        </row>
        <row r="1781">
          <cell r="C1781" t="str">
            <v>50113014</v>
          </cell>
          <cell r="Q1781">
            <v>-750.02711790866658</v>
          </cell>
        </row>
        <row r="1782">
          <cell r="C1782" t="str">
            <v>50113190</v>
          </cell>
          <cell r="Q1782">
            <v>-1447.4393530997299</v>
          </cell>
        </row>
        <row r="1783">
          <cell r="C1783" t="str">
            <v>50113190</v>
          </cell>
          <cell r="Q1783">
            <v>-776.28032345013503</v>
          </cell>
        </row>
        <row r="1784">
          <cell r="C1784" t="str">
            <v>50113190</v>
          </cell>
          <cell r="Q1784">
            <v>-776.28032345013503</v>
          </cell>
        </row>
        <row r="1785">
          <cell r="C1785" t="str">
            <v>50115020</v>
          </cell>
          <cell r="Q1785">
            <v>-30999.999999999953</v>
          </cell>
        </row>
        <row r="1786">
          <cell r="C1786" t="str">
            <v>50115040</v>
          </cell>
          <cell r="Q1786">
            <v>-1000</v>
          </cell>
        </row>
        <row r="1787">
          <cell r="C1787" t="str">
            <v>50115050</v>
          </cell>
          <cell r="Q1787">
            <v>-1405.9505411331322</v>
          </cell>
        </row>
        <row r="1788">
          <cell r="C1788" t="str">
            <v>50115050</v>
          </cell>
          <cell r="Q1788">
            <v>-8078.4965481973913</v>
          </cell>
        </row>
        <row r="1789">
          <cell r="C1789" t="str">
            <v>50115050</v>
          </cell>
          <cell r="Q1789">
            <v>-454.92291992406325</v>
          </cell>
        </row>
        <row r="1790">
          <cell r="C1790" t="str">
            <v>50115050</v>
          </cell>
          <cell r="Q1790">
            <v>-5060.6299907454104</v>
          </cell>
        </row>
        <row r="1791">
          <cell r="C1791" t="str">
            <v>50115060</v>
          </cell>
          <cell r="Q1791">
            <v>-17822.669119746486</v>
          </cell>
        </row>
        <row r="1792">
          <cell r="C1792" t="str">
            <v>50115060</v>
          </cell>
          <cell r="Q1792">
            <v>-11621.996727614203</v>
          </cell>
        </row>
        <row r="1793">
          <cell r="C1793" t="str">
            <v>50115060</v>
          </cell>
          <cell r="Q1793">
            <v>-2201.3802824552886</v>
          </cell>
        </row>
        <row r="1794">
          <cell r="C1794" t="str">
            <v>50115060</v>
          </cell>
          <cell r="Q1794">
            <v>-33353.953870184036</v>
          </cell>
        </row>
        <row r="1795">
          <cell r="C1795" t="str">
            <v>50115063</v>
          </cell>
          <cell r="Q1795">
            <v>-1156.909220194359</v>
          </cell>
        </row>
        <row r="1796">
          <cell r="C1796" t="str">
            <v>50115063</v>
          </cell>
          <cell r="Q1796">
            <v>-843.09077980564052</v>
          </cell>
        </row>
        <row r="1797">
          <cell r="C1797" t="str">
            <v>50115065</v>
          </cell>
          <cell r="Q1797">
            <v>-1815.6183116267689</v>
          </cell>
        </row>
        <row r="1798">
          <cell r="C1798" t="str">
            <v>50115065</v>
          </cell>
          <cell r="Q1798">
            <v>-742.7186235555713</v>
          </cell>
        </row>
        <row r="1799">
          <cell r="C1799" t="str">
            <v>50115065</v>
          </cell>
          <cell r="Q1799">
            <v>-2400.7842483765653</v>
          </cell>
        </row>
        <row r="1800">
          <cell r="C1800" t="str">
            <v>50115065</v>
          </cell>
          <cell r="Q1800">
            <v>-40.878816441095488</v>
          </cell>
        </row>
        <row r="1801">
          <cell r="C1801" t="str">
            <v>50115067</v>
          </cell>
          <cell r="Q1801">
            <v>-3753.0740368874167</v>
          </cell>
        </row>
        <row r="1802">
          <cell r="C1802" t="str">
            <v>50115067</v>
          </cell>
          <cell r="Q1802">
            <v>-7443.8503333268272</v>
          </cell>
        </row>
        <row r="1803">
          <cell r="C1803" t="str">
            <v>50115067</v>
          </cell>
          <cell r="Q1803">
            <v>-1035.897762645815</v>
          </cell>
        </row>
        <row r="1804">
          <cell r="C1804" t="str">
            <v>50115067</v>
          </cell>
          <cell r="Q1804">
            <v>-7767.1778671399334</v>
          </cell>
        </row>
        <row r="1805">
          <cell r="C1805" t="str">
            <v>50115079</v>
          </cell>
          <cell r="Q1805">
            <v>-621.17286349699896</v>
          </cell>
        </row>
        <row r="1806">
          <cell r="C1806" t="str">
            <v>50115079</v>
          </cell>
          <cell r="Q1806">
            <v>-378.82713650300099</v>
          </cell>
        </row>
        <row r="1807">
          <cell r="C1807" t="str">
            <v>50117002</v>
          </cell>
          <cell r="Q1807">
            <v>-472.56636864178205</v>
          </cell>
        </row>
        <row r="1808">
          <cell r="C1808" t="str">
            <v>50117002</v>
          </cell>
          <cell r="Q1808">
            <v>-8586.6458976640042</v>
          </cell>
        </row>
        <row r="1809">
          <cell r="C1809" t="str">
            <v>50117002</v>
          </cell>
          <cell r="Q1809">
            <v>-9354.2002273828057</v>
          </cell>
        </row>
        <row r="1810">
          <cell r="C1810" t="str">
            <v>50117002</v>
          </cell>
          <cell r="Q1810">
            <v>-18.762515499469298</v>
          </cell>
        </row>
        <row r="1811">
          <cell r="C1811" t="str">
            <v>50117002</v>
          </cell>
          <cell r="Q1811">
            <v>-1614.1344855893581</v>
          </cell>
        </row>
        <row r="1812">
          <cell r="C1812" t="str">
            <v>50117002</v>
          </cell>
          <cell r="Q1812">
            <v>-736.89028264849424</v>
          </cell>
        </row>
        <row r="1813">
          <cell r="C1813" t="str">
            <v>50117002</v>
          </cell>
          <cell r="Q1813">
            <v>-357.76725206859976</v>
          </cell>
        </row>
        <row r="1814">
          <cell r="C1814" t="str">
            <v>50117002</v>
          </cell>
          <cell r="Q1814">
            <v>-3859.0329705054969</v>
          </cell>
        </row>
        <row r="1815">
          <cell r="C1815" t="str">
            <v>50117003</v>
          </cell>
          <cell r="Q1815">
            <v>-6208.0045260589395</v>
          </cell>
        </row>
        <row r="1816">
          <cell r="C1816" t="str">
            <v>50117003</v>
          </cell>
          <cell r="Q1816">
            <v>-17012.77422350306</v>
          </cell>
        </row>
        <row r="1817">
          <cell r="C1817" t="str">
            <v>50117003</v>
          </cell>
          <cell r="Q1817">
            <v>-32700.960611663002</v>
          </cell>
        </row>
        <row r="1818">
          <cell r="C1818" t="str">
            <v>50117003</v>
          </cell>
          <cell r="Q1818">
            <v>-2003.5974643050413</v>
          </cell>
        </row>
        <row r="1819">
          <cell r="C1819" t="str">
            <v>50117003</v>
          </cell>
          <cell r="Q1819">
            <v>-2074.663174469963</v>
          </cell>
        </row>
        <row r="1820">
          <cell r="C1820" t="str">
            <v>50117004</v>
          </cell>
          <cell r="Q1820">
            <v>-84.1715026008915</v>
          </cell>
        </row>
        <row r="1821">
          <cell r="C1821" t="str">
            <v>50117004</v>
          </cell>
          <cell r="Q1821">
            <v>-13060.573816164491</v>
          </cell>
        </row>
        <row r="1822">
          <cell r="C1822" t="str">
            <v>50117004</v>
          </cell>
          <cell r="Q1822">
            <v>-2023.133488736444</v>
          </cell>
        </row>
        <row r="1823">
          <cell r="C1823" t="str">
            <v>50117004</v>
          </cell>
          <cell r="Q1823">
            <v>-2591.8335899558347</v>
          </cell>
        </row>
        <row r="1824">
          <cell r="C1824" t="str">
            <v>50117004</v>
          </cell>
          <cell r="Q1824">
            <v>-21995.308749671771</v>
          </cell>
        </row>
        <row r="1825">
          <cell r="C1825" t="str">
            <v>50117004</v>
          </cell>
          <cell r="Q1825">
            <v>-28976.197987467003</v>
          </cell>
        </row>
        <row r="1826">
          <cell r="C1826" t="str">
            <v>50117004</v>
          </cell>
          <cell r="Q1826">
            <v>-12075.050738249516</v>
          </cell>
        </row>
        <row r="1827">
          <cell r="C1827" t="str">
            <v>50117004</v>
          </cell>
          <cell r="Q1827">
            <v>-16203.511504446378</v>
          </cell>
        </row>
        <row r="1828">
          <cell r="C1828" t="str">
            <v>50117004</v>
          </cell>
          <cell r="Q1828">
            <v>-102990.21862270769</v>
          </cell>
        </row>
        <row r="1829">
          <cell r="C1829" t="str">
            <v>50117024</v>
          </cell>
          <cell r="Q1829">
            <v>-6489.5919534058112</v>
          </cell>
        </row>
        <row r="1830">
          <cell r="C1830" t="str">
            <v>50117024</v>
          </cell>
          <cell r="Q1830">
            <v>-2932.453901694852</v>
          </cell>
        </row>
        <row r="1831">
          <cell r="C1831" t="str">
            <v>50117024</v>
          </cell>
          <cell r="Q1831">
            <v>-22186.206989128459</v>
          </cell>
        </row>
        <row r="1832">
          <cell r="C1832" t="str">
            <v>50117024</v>
          </cell>
          <cell r="Q1832">
            <v>-17084.491449940935</v>
          </cell>
        </row>
        <row r="1833">
          <cell r="C1833" t="str">
            <v>50117024</v>
          </cell>
          <cell r="Q1833">
            <v>-19667.240197595755</v>
          </cell>
        </row>
        <row r="1834">
          <cell r="C1834" t="str">
            <v>50117024</v>
          </cell>
          <cell r="Q1834">
            <v>-38668.317246040817</v>
          </cell>
        </row>
        <row r="1835">
          <cell r="C1835" t="str">
            <v>50117024</v>
          </cell>
          <cell r="Q1835">
            <v>-8446.7090010928459</v>
          </cell>
        </row>
        <row r="1836">
          <cell r="C1836" t="str">
            <v>50117024</v>
          </cell>
          <cell r="Q1836">
            <v>-4524.9892611005516</v>
          </cell>
        </row>
        <row r="1837">
          <cell r="C1837" t="str">
            <v>50119102</v>
          </cell>
          <cell r="Q1837">
            <v>-2921.9982257277629</v>
          </cell>
        </row>
        <row r="1838">
          <cell r="C1838" t="str">
            <v>50119102</v>
          </cell>
          <cell r="Q1838">
            <v>-982.31737065484106</v>
          </cell>
        </row>
        <row r="1839">
          <cell r="C1839" t="str">
            <v>50119102</v>
          </cell>
          <cell r="Q1839">
            <v>-4063.01212758871</v>
          </cell>
        </row>
        <row r="1840">
          <cell r="C1840" t="str">
            <v>50119102</v>
          </cell>
          <cell r="Q1840">
            <v>-2032.672276028685</v>
          </cell>
        </row>
        <row r="1841">
          <cell r="C1841" t="str">
            <v>50113001</v>
          </cell>
          <cell r="Q1841">
            <v>-334117.81161889195</v>
          </cell>
        </row>
        <row r="1842">
          <cell r="C1842" t="str">
            <v>50113001</v>
          </cell>
          <cell r="Q1842">
            <v>-71135.457844568416</v>
          </cell>
        </row>
        <row r="1843">
          <cell r="C1843" t="str">
            <v>50113001</v>
          </cell>
          <cell r="Q1843">
            <v>-294746.73053653911</v>
          </cell>
        </row>
        <row r="1844">
          <cell r="C1844" t="str">
            <v>50115020</v>
          </cell>
          <cell r="Q1844">
            <v>-15000</v>
          </cell>
        </row>
        <row r="1845">
          <cell r="C1845" t="str">
            <v>50115050</v>
          </cell>
          <cell r="Q1845">
            <v>-1394.678975358725</v>
          </cell>
        </row>
        <row r="1846">
          <cell r="C1846" t="str">
            <v>50115050</v>
          </cell>
          <cell r="Q1846">
            <v>-1605.3210246412746</v>
          </cell>
        </row>
        <row r="1847">
          <cell r="C1847" t="str">
            <v>50115060</v>
          </cell>
          <cell r="Q1847">
            <v>-16883.48282308122</v>
          </cell>
        </row>
        <row r="1848">
          <cell r="C1848" t="str">
            <v>50115060</v>
          </cell>
          <cell r="Q1848">
            <v>-23116.517176918791</v>
          </cell>
        </row>
        <row r="1849">
          <cell r="C1849" t="str">
            <v>50115063</v>
          </cell>
          <cell r="Q1849">
            <v>-1889.3058844962661</v>
          </cell>
        </row>
        <row r="1850">
          <cell r="C1850" t="str">
            <v>50115063</v>
          </cell>
          <cell r="Q1850">
            <v>-28110.694115503738</v>
          </cell>
        </row>
        <row r="1851">
          <cell r="C1851" t="str">
            <v>50115065</v>
          </cell>
          <cell r="Q1851">
            <v>-3978.0069224113076</v>
          </cell>
        </row>
        <row r="1852">
          <cell r="C1852" t="str">
            <v>50115065</v>
          </cell>
          <cell r="Q1852">
            <v>-5021.9930775886924</v>
          </cell>
        </row>
        <row r="1853">
          <cell r="C1853" t="str">
            <v>50115067</v>
          </cell>
          <cell r="Q1853">
            <v>-1687.5</v>
          </cell>
        </row>
        <row r="1854">
          <cell r="C1854" t="str">
            <v>50115067</v>
          </cell>
          <cell r="Q1854">
            <v>-1312.5</v>
          </cell>
        </row>
        <row r="1855">
          <cell r="C1855" t="str">
            <v>50117002</v>
          </cell>
          <cell r="Q1855">
            <v>-37.574316290130803</v>
          </cell>
        </row>
        <row r="1856">
          <cell r="C1856" t="str">
            <v>50117002</v>
          </cell>
          <cell r="Q1856">
            <v>-962.42568370986999</v>
          </cell>
        </row>
        <row r="1857">
          <cell r="C1857" t="str">
            <v>50117003</v>
          </cell>
          <cell r="Q1857">
            <v>-14999.999999999993</v>
          </cell>
        </row>
        <row r="1858">
          <cell r="C1858" t="str">
            <v>50117004</v>
          </cell>
          <cell r="Q1858">
            <v>-17797.181042388056</v>
          </cell>
        </row>
        <row r="1859">
          <cell r="C1859" t="str">
            <v>50117004</v>
          </cell>
          <cell r="Q1859">
            <v>-5168.2550074926839</v>
          </cell>
        </row>
        <row r="1860">
          <cell r="C1860" t="str">
            <v>50117004</v>
          </cell>
          <cell r="Q1860">
            <v>-2034.5639501192504</v>
          </cell>
        </row>
        <row r="1861">
          <cell r="C1861" t="str">
            <v>50117024</v>
          </cell>
          <cell r="Q1861">
            <v>-943.62838341655799</v>
          </cell>
        </row>
        <row r="1862">
          <cell r="C1862" t="str">
            <v>50117024</v>
          </cell>
          <cell r="Q1862">
            <v>-8363.9818174308257</v>
          </cell>
        </row>
        <row r="1863">
          <cell r="C1863" t="str">
            <v>50117024</v>
          </cell>
          <cell r="Q1863">
            <v>-692.38979915261098</v>
          </cell>
        </row>
        <row r="1864">
          <cell r="C1864" t="str">
            <v>50119100</v>
          </cell>
          <cell r="Q1864">
            <v>0</v>
          </cell>
        </row>
        <row r="1865">
          <cell r="C1865" t="str">
            <v>50119100</v>
          </cell>
          <cell r="Q1865">
            <v>0</v>
          </cell>
        </row>
        <row r="1866">
          <cell r="C1866" t="str">
            <v>50119102</v>
          </cell>
          <cell r="Q1866">
            <v>-1097.7067047260703</v>
          </cell>
        </row>
        <row r="1867">
          <cell r="C1867" t="str">
            <v>50119102</v>
          </cell>
          <cell r="Q1867">
            <v>-2902.2932952739297</v>
          </cell>
        </row>
        <row r="1868">
          <cell r="C1868" t="str">
            <v>50113001</v>
          </cell>
          <cell r="Q1868">
            <v>-123151.6317871926</v>
          </cell>
        </row>
        <row r="1869">
          <cell r="C1869" t="str">
            <v>50113001</v>
          </cell>
          <cell r="Q1869">
            <v>-866848.36821280746</v>
          </cell>
        </row>
        <row r="1870">
          <cell r="C1870" t="str">
            <v>50113006</v>
          </cell>
          <cell r="Q1870">
            <v>-3999.9999999999995</v>
          </cell>
        </row>
        <row r="1871">
          <cell r="C1871" t="str">
            <v>50113013</v>
          </cell>
          <cell r="Q1871">
            <v>-10273.699225124979</v>
          </cell>
        </row>
        <row r="1872">
          <cell r="C1872" t="str">
            <v>50113013</v>
          </cell>
          <cell r="Q1872">
            <v>-189726.30077487513</v>
          </cell>
        </row>
        <row r="1873">
          <cell r="C1873" t="str">
            <v>50113014</v>
          </cell>
          <cell r="Q1873">
            <v>-45000</v>
          </cell>
        </row>
        <row r="1874">
          <cell r="C1874" t="str">
            <v>50113015</v>
          </cell>
          <cell r="Q1874">
            <v>-14715.285668733895</v>
          </cell>
        </row>
        <row r="1875">
          <cell r="C1875" t="str">
            <v>50113015</v>
          </cell>
          <cell r="Q1875">
            <v>-285284.71433126612</v>
          </cell>
        </row>
        <row r="1876">
          <cell r="C1876" t="str">
            <v>50113016</v>
          </cell>
          <cell r="Q1876">
            <v>-38000000.000000007</v>
          </cell>
        </row>
        <row r="1877">
          <cell r="C1877" t="str">
            <v>50113190</v>
          </cell>
          <cell r="Q1877">
            <v>-2522.7012563543099</v>
          </cell>
        </row>
        <row r="1878">
          <cell r="C1878" t="str">
            <v>50113190</v>
          </cell>
          <cell r="Q1878">
            <v>-12477.298743645675</v>
          </cell>
        </row>
        <row r="1879">
          <cell r="C1879" t="str">
            <v>50115020</v>
          </cell>
          <cell r="Q1879">
            <v>-63980.787738244435</v>
          </cell>
        </row>
        <row r="1880">
          <cell r="C1880" t="str">
            <v>50115020</v>
          </cell>
          <cell r="Q1880">
            <v>-1019.21226175552</v>
          </cell>
        </row>
        <row r="1881">
          <cell r="C1881" t="str">
            <v>50115040</v>
          </cell>
          <cell r="Q1881">
            <v>-1000</v>
          </cell>
        </row>
        <row r="1882">
          <cell r="C1882" t="str">
            <v>50115050</v>
          </cell>
          <cell r="Q1882">
            <v>-31431.449777630361</v>
          </cell>
        </row>
        <row r="1883">
          <cell r="C1883" t="str">
            <v>50115050</v>
          </cell>
          <cell r="Q1883">
            <v>-228568.5502223697</v>
          </cell>
        </row>
        <row r="1884">
          <cell r="C1884" t="str">
            <v>50115060</v>
          </cell>
          <cell r="Q1884">
            <v>-99945.143801507555</v>
          </cell>
        </row>
        <row r="1885">
          <cell r="C1885" t="str">
            <v>50115060</v>
          </cell>
          <cell r="Q1885">
            <v>-130054.85619849271</v>
          </cell>
        </row>
        <row r="1886">
          <cell r="C1886" t="str">
            <v>50115063</v>
          </cell>
          <cell r="Q1886">
            <v>-34999.999999999985</v>
          </cell>
        </row>
        <row r="1887">
          <cell r="C1887" t="str">
            <v>50115064</v>
          </cell>
          <cell r="Q1887">
            <v>-4533.2028340243396</v>
          </cell>
        </row>
        <row r="1888">
          <cell r="C1888" t="str">
            <v>50115064</v>
          </cell>
          <cell r="Q1888">
            <v>-15466.797165975642</v>
          </cell>
        </row>
        <row r="1889">
          <cell r="C1889" t="str">
            <v>50115065</v>
          </cell>
          <cell r="Q1889">
            <v>-15674.782506067768</v>
          </cell>
        </row>
        <row r="1890">
          <cell r="C1890" t="str">
            <v>50115065</v>
          </cell>
          <cell r="Q1890">
            <v>-3325.2174939322463</v>
          </cell>
        </row>
        <row r="1891">
          <cell r="C1891" t="str">
            <v>50115067</v>
          </cell>
          <cell r="Q1891">
            <v>-26820.622300692368</v>
          </cell>
        </row>
        <row r="1892">
          <cell r="C1892" t="str">
            <v>50115067</v>
          </cell>
          <cell r="Q1892">
            <v>-19179.377699307654</v>
          </cell>
        </row>
        <row r="1893">
          <cell r="C1893" t="str">
            <v>50115085</v>
          </cell>
          <cell r="Q1893">
            <v>-220000.00000000017</v>
          </cell>
        </row>
        <row r="1894">
          <cell r="C1894" t="str">
            <v>50117002</v>
          </cell>
          <cell r="Q1894">
            <v>-1996.0121858905579</v>
          </cell>
        </row>
        <row r="1895">
          <cell r="C1895" t="str">
            <v>50117002</v>
          </cell>
          <cell r="Q1895">
            <v>-21003.987814109434</v>
          </cell>
        </row>
        <row r="1896">
          <cell r="C1896" t="str">
            <v>50117003</v>
          </cell>
          <cell r="Q1896">
            <v>-131242.75363626261</v>
          </cell>
        </row>
        <row r="1897">
          <cell r="C1897" t="str">
            <v>50117003</v>
          </cell>
          <cell r="Q1897">
            <v>-33757.246363737439</v>
          </cell>
        </row>
        <row r="1898">
          <cell r="C1898" t="str">
            <v>50117004</v>
          </cell>
          <cell r="Q1898">
            <v>-31543.591184988582</v>
          </cell>
        </row>
        <row r="1899">
          <cell r="C1899" t="str">
            <v>50117004</v>
          </cell>
          <cell r="Q1899">
            <v>-1387.6811852020533</v>
          </cell>
        </row>
        <row r="1900">
          <cell r="C1900" t="str">
            <v>50117004</v>
          </cell>
          <cell r="Q1900">
            <v>-12068.727629809362</v>
          </cell>
        </row>
        <row r="1901">
          <cell r="C1901" t="str">
            <v>50117024</v>
          </cell>
          <cell r="Q1901">
            <v>-22088.486401294562</v>
          </cell>
        </row>
        <row r="1902">
          <cell r="C1902" t="str">
            <v>50117024</v>
          </cell>
          <cell r="Q1902">
            <v>-14911.513598705442</v>
          </cell>
        </row>
        <row r="1903">
          <cell r="C1903" t="str">
            <v>50119100</v>
          </cell>
          <cell r="Q1903">
            <v>-1914.3984947028266</v>
          </cell>
        </row>
        <row r="1904">
          <cell r="C1904" t="str">
            <v>50119100</v>
          </cell>
          <cell r="Q1904">
            <v>-5085.6015052971752</v>
          </cell>
        </row>
        <row r="1905">
          <cell r="C1905" t="str">
            <v>50119101</v>
          </cell>
          <cell r="Q1905">
            <v>-28000.000000000018</v>
          </cell>
        </row>
        <row r="1906">
          <cell r="C1906" t="str">
            <v>50119102</v>
          </cell>
          <cell r="Q1906">
            <v>-17006.972728590823</v>
          </cell>
        </row>
        <row r="1907">
          <cell r="C1907" t="str">
            <v>50119102</v>
          </cell>
          <cell r="Q1907">
            <v>-3993.0272714091775</v>
          </cell>
        </row>
        <row r="1908">
          <cell r="C1908" t="str">
            <v>50113001</v>
          </cell>
          <cell r="Q1908">
            <v>-31064600.425180487</v>
          </cell>
        </row>
        <row r="1909">
          <cell r="C1909" t="str">
            <v>50113001</v>
          </cell>
          <cell r="Q1909">
            <v>-6595.5232722381934</v>
          </cell>
        </row>
        <row r="1910">
          <cell r="C1910" t="str">
            <v>50113001</v>
          </cell>
          <cell r="Q1910">
            <v>-715323.0285104207</v>
          </cell>
        </row>
        <row r="1911">
          <cell r="C1911" t="str">
            <v>50113001</v>
          </cell>
          <cell r="Q1911">
            <v>-2878715.8626323827</v>
          </cell>
        </row>
        <row r="1912">
          <cell r="C1912" t="str">
            <v>50113001</v>
          </cell>
          <cell r="Q1912">
            <v>-2184765.1604044791</v>
          </cell>
        </row>
        <row r="1913">
          <cell r="C1913" t="str">
            <v>50113002</v>
          </cell>
          <cell r="Q1913">
            <v>-160915.0614190645</v>
          </cell>
        </row>
        <row r="1914">
          <cell r="C1914" t="str">
            <v>50113002</v>
          </cell>
          <cell r="Q1914">
            <v>-169084.93858093544</v>
          </cell>
        </row>
        <row r="1915">
          <cell r="C1915" t="str">
            <v>50113006</v>
          </cell>
          <cell r="Q1915">
            <v>-108099.52468049034</v>
          </cell>
        </row>
        <row r="1916">
          <cell r="C1916" t="str">
            <v>50113006</v>
          </cell>
          <cell r="Q1916">
            <v>-121900.47531950976</v>
          </cell>
        </row>
        <row r="1917">
          <cell r="C1917" t="str">
            <v>50113008</v>
          </cell>
          <cell r="Q1917">
            <v>-19366.208126029411</v>
          </cell>
        </row>
        <row r="1918">
          <cell r="C1918" t="str">
            <v>50113008</v>
          </cell>
          <cell r="Q1918">
            <v>-30633.791873970589</v>
          </cell>
        </row>
        <row r="1919">
          <cell r="C1919" t="str">
            <v>50113009</v>
          </cell>
          <cell r="Q1919">
            <v>-5000</v>
          </cell>
        </row>
        <row r="1920">
          <cell r="C1920" t="str">
            <v>50113011</v>
          </cell>
          <cell r="Q1920">
            <v>0</v>
          </cell>
        </row>
        <row r="1921">
          <cell r="C1921" t="str">
            <v>50113011</v>
          </cell>
          <cell r="Q1921">
            <v>0</v>
          </cell>
        </row>
        <row r="1922">
          <cell r="C1922" t="str">
            <v>50113013</v>
          </cell>
          <cell r="Q1922">
            <v>-171468.14262929605</v>
          </cell>
        </row>
        <row r="1923">
          <cell r="C1923" t="str">
            <v>50113013</v>
          </cell>
          <cell r="Q1923">
            <v>-228465.63638946455</v>
          </cell>
        </row>
        <row r="1924">
          <cell r="C1924" t="str">
            <v>50113013</v>
          </cell>
          <cell r="Q1924">
            <v>-66.220981239742201</v>
          </cell>
        </row>
        <row r="1925">
          <cell r="C1925" t="str">
            <v>50113014</v>
          </cell>
          <cell r="Q1925">
            <v>-24102.784321737527</v>
          </cell>
        </row>
        <row r="1926">
          <cell r="C1926" t="str">
            <v>50113014</v>
          </cell>
          <cell r="Q1926">
            <v>-233.019131976073</v>
          </cell>
        </row>
        <row r="1927">
          <cell r="C1927" t="str">
            <v>50113014</v>
          </cell>
          <cell r="Q1927">
            <v>-55664.196546286432</v>
          </cell>
        </row>
        <row r="1928">
          <cell r="C1928" t="str">
            <v>50113016</v>
          </cell>
          <cell r="Q1928">
            <v>-305000000</v>
          </cell>
        </row>
        <row r="1929">
          <cell r="C1929" t="str">
            <v>50113017</v>
          </cell>
          <cell r="Q1929">
            <v>-10500000</v>
          </cell>
        </row>
        <row r="1930">
          <cell r="C1930" t="str">
            <v>50113190</v>
          </cell>
          <cell r="Q1930">
            <v>-41688.678011245065</v>
          </cell>
        </row>
        <row r="1931">
          <cell r="C1931" t="str">
            <v>50113190</v>
          </cell>
          <cell r="Q1931">
            <v>-12750.399444841874</v>
          </cell>
        </row>
        <row r="1932">
          <cell r="C1932" t="str">
            <v>50113190</v>
          </cell>
          <cell r="Q1932">
            <v>-560.92254391306699</v>
          </cell>
        </row>
        <row r="1933">
          <cell r="C1933" t="str">
            <v>50115020</v>
          </cell>
          <cell r="Q1933">
            <v>-34180.01120631455</v>
          </cell>
        </row>
        <row r="1934">
          <cell r="C1934" t="str">
            <v>50115020</v>
          </cell>
          <cell r="Q1934">
            <v>-25819.988793685461</v>
          </cell>
        </row>
        <row r="1935">
          <cell r="C1935" t="str">
            <v>50115040</v>
          </cell>
          <cell r="Q1935">
            <v>0</v>
          </cell>
        </row>
        <row r="1936">
          <cell r="C1936" t="str">
            <v>50115040</v>
          </cell>
          <cell r="Q1936">
            <v>0</v>
          </cell>
        </row>
        <row r="1937">
          <cell r="C1937" t="str">
            <v>50115050</v>
          </cell>
          <cell r="Q1937">
            <v>-115936.98066577724</v>
          </cell>
        </row>
        <row r="1938">
          <cell r="C1938" t="str">
            <v>50115050</v>
          </cell>
          <cell r="Q1938">
            <v>-3069.5755203339477</v>
          </cell>
        </row>
        <row r="1939">
          <cell r="C1939" t="str">
            <v>50115050</v>
          </cell>
          <cell r="Q1939">
            <v>-145028.43697464492</v>
          </cell>
        </row>
        <row r="1940">
          <cell r="C1940" t="str">
            <v>50115050</v>
          </cell>
          <cell r="Q1940">
            <v>-132161.25786392621</v>
          </cell>
        </row>
        <row r="1941">
          <cell r="C1941" t="str">
            <v>50115050</v>
          </cell>
          <cell r="Q1941">
            <v>-48803.748975317605</v>
          </cell>
        </row>
        <row r="1942">
          <cell r="C1942" t="str">
            <v>50115060</v>
          </cell>
          <cell r="Q1942">
            <v>-1354742.8163918192</v>
          </cell>
        </row>
        <row r="1943">
          <cell r="C1943" t="str">
            <v>50115060</v>
          </cell>
          <cell r="Q1943">
            <v>-303322.36530044937</v>
          </cell>
        </row>
        <row r="1944">
          <cell r="C1944" t="str">
            <v>50115060</v>
          </cell>
          <cell r="Q1944">
            <v>-24529.710781578593</v>
          </cell>
        </row>
        <row r="1945">
          <cell r="C1945" t="str">
            <v>50115060</v>
          </cell>
          <cell r="Q1945">
            <v>-206215.17582604379</v>
          </cell>
        </row>
        <row r="1946">
          <cell r="C1946" t="str">
            <v>50115060</v>
          </cell>
          <cell r="Q1946">
            <v>-181189.93170010939</v>
          </cell>
        </row>
        <row r="1947">
          <cell r="C1947" t="str">
            <v>50115063</v>
          </cell>
          <cell r="Q1947">
            <v>-593.57025322726099</v>
          </cell>
        </row>
        <row r="1948">
          <cell r="C1948" t="str">
            <v>50115063</v>
          </cell>
          <cell r="Q1948">
            <v>-352832.37712130806</v>
          </cell>
        </row>
        <row r="1949">
          <cell r="C1949" t="str">
            <v>50115063</v>
          </cell>
          <cell r="Q1949">
            <v>-490592.58505567617</v>
          </cell>
        </row>
        <row r="1950">
          <cell r="C1950" t="str">
            <v>50115063</v>
          </cell>
          <cell r="Q1950">
            <v>-2620793.5664949459</v>
          </cell>
        </row>
        <row r="1951">
          <cell r="C1951" t="str">
            <v>50115063</v>
          </cell>
          <cell r="Q1951">
            <v>-3187.9010748422302</v>
          </cell>
        </row>
        <row r="1952">
          <cell r="C1952" t="str">
            <v>50115065</v>
          </cell>
          <cell r="Q1952">
            <v>-23446.885669261905</v>
          </cell>
        </row>
        <row r="1953">
          <cell r="C1953" t="str">
            <v>50115065</v>
          </cell>
          <cell r="Q1953">
            <v>-22933.071853543235</v>
          </cell>
        </row>
        <row r="1954">
          <cell r="C1954" t="str">
            <v>50115065</v>
          </cell>
          <cell r="Q1954">
            <v>-203620.04247719474</v>
          </cell>
        </row>
        <row r="1955">
          <cell r="C1955" t="str">
            <v>50115067</v>
          </cell>
          <cell r="Q1955">
            <v>-12627.072226760305</v>
          </cell>
        </row>
        <row r="1956">
          <cell r="C1956" t="str">
            <v>50115067</v>
          </cell>
          <cell r="Q1956">
            <v>-1235.3103119065199</v>
          </cell>
        </row>
        <row r="1957">
          <cell r="C1957" t="str">
            <v>50115067</v>
          </cell>
          <cell r="Q1957">
            <v>-28646.828158210406</v>
          </cell>
        </row>
        <row r="1958">
          <cell r="C1958" t="str">
            <v>50115067</v>
          </cell>
          <cell r="Q1958">
            <v>-32625.631930141521</v>
          </cell>
        </row>
        <row r="1959">
          <cell r="C1959" t="str">
            <v>50115067</v>
          </cell>
          <cell r="Q1959">
            <v>-44865.157372981288</v>
          </cell>
        </row>
        <row r="1960">
          <cell r="C1960" t="str">
            <v>50115069</v>
          </cell>
          <cell r="Q1960">
            <v>-76881.644289178192</v>
          </cell>
        </row>
        <row r="1961">
          <cell r="C1961" t="str">
            <v>50115069</v>
          </cell>
          <cell r="Q1961">
            <v>-218817.2821340251</v>
          </cell>
        </row>
        <row r="1962">
          <cell r="C1962" t="str">
            <v>50115069</v>
          </cell>
          <cell r="Q1962">
            <v>-254301.07357679651</v>
          </cell>
        </row>
        <row r="1963">
          <cell r="C1963" t="str">
            <v>50115070</v>
          </cell>
          <cell r="Q1963">
            <v>-9999.9999999999964</v>
          </cell>
        </row>
        <row r="1964">
          <cell r="C1964" t="str">
            <v>50115079</v>
          </cell>
          <cell r="Q1964">
            <v>-398.53042814011889</v>
          </cell>
        </row>
        <row r="1965">
          <cell r="C1965" t="str">
            <v>50115079</v>
          </cell>
          <cell r="Q1965">
            <v>-4285.8619758811064</v>
          </cell>
        </row>
        <row r="1966">
          <cell r="C1966" t="str">
            <v>50115079</v>
          </cell>
          <cell r="Q1966">
            <v>-1315.60759597878</v>
          </cell>
        </row>
        <row r="1967">
          <cell r="C1967" t="str">
            <v>50115089</v>
          </cell>
          <cell r="Q1967">
            <v>0</v>
          </cell>
        </row>
        <row r="1968">
          <cell r="C1968" t="str">
            <v>50117002</v>
          </cell>
          <cell r="Q1968">
            <v>-2048.2247994339887</v>
          </cell>
        </row>
        <row r="1969">
          <cell r="C1969" t="str">
            <v>50117002</v>
          </cell>
          <cell r="Q1969">
            <v>-15.6501483298923</v>
          </cell>
        </row>
        <row r="1970">
          <cell r="C1970" t="str">
            <v>50117002</v>
          </cell>
          <cell r="Q1970">
            <v>-35137.675792644295</v>
          </cell>
        </row>
        <row r="1971">
          <cell r="C1971" t="str">
            <v>50117002</v>
          </cell>
          <cell r="Q1971">
            <v>-4310.472876524158</v>
          </cell>
        </row>
        <row r="1972">
          <cell r="C1972" t="str">
            <v>50117002</v>
          </cell>
          <cell r="Q1972">
            <v>-38372.032884964683</v>
          </cell>
        </row>
        <row r="1973">
          <cell r="C1973" t="str">
            <v>50117002</v>
          </cell>
          <cell r="Q1973">
            <v>-15115.943498102952</v>
          </cell>
        </row>
        <row r="1974">
          <cell r="C1974" t="str">
            <v>50117003</v>
          </cell>
          <cell r="Q1974">
            <v>-11147.639324030984</v>
          </cell>
        </row>
        <row r="1975">
          <cell r="C1975" t="str">
            <v>50117003</v>
          </cell>
          <cell r="Q1975">
            <v>-21961.295585913758</v>
          </cell>
        </row>
        <row r="1976">
          <cell r="C1976" t="str">
            <v>50117003</v>
          </cell>
          <cell r="Q1976">
            <v>-60449.9013760573</v>
          </cell>
        </row>
        <row r="1977">
          <cell r="C1977" t="str">
            <v>50117003</v>
          </cell>
          <cell r="Q1977">
            <v>-60777.989760268698</v>
          </cell>
        </row>
        <row r="1978">
          <cell r="C1978" t="str">
            <v>50117003</v>
          </cell>
          <cell r="Q1978">
            <v>-60663.173953729245</v>
          </cell>
        </row>
        <row r="1979">
          <cell r="C1979" t="str">
            <v>50117004</v>
          </cell>
          <cell r="Q1979">
            <v>-58867.457162373234</v>
          </cell>
        </row>
        <row r="1980">
          <cell r="C1980" t="str">
            <v>50117004</v>
          </cell>
          <cell r="Q1980">
            <v>-5114.629500359526</v>
          </cell>
        </row>
        <row r="1981">
          <cell r="C1981" t="str">
            <v>50117004</v>
          </cell>
          <cell r="Q1981">
            <v>-3139.7601707731646</v>
          </cell>
        </row>
        <row r="1982">
          <cell r="C1982" t="str">
            <v>50117004</v>
          </cell>
          <cell r="Q1982">
            <v>-17670.063672537799</v>
          </cell>
        </row>
        <row r="1983">
          <cell r="C1983" t="str">
            <v>50117004</v>
          </cell>
          <cell r="Q1983">
            <v>-82.815725287340001</v>
          </cell>
        </row>
        <row r="1984">
          <cell r="C1984" t="str">
            <v>50117004</v>
          </cell>
          <cell r="Q1984">
            <v>-1568.9297210240081</v>
          </cell>
        </row>
        <row r="1985">
          <cell r="C1985" t="str">
            <v>50117004</v>
          </cell>
          <cell r="Q1985">
            <v>-21981.866785534061</v>
          </cell>
        </row>
        <row r="1986">
          <cell r="C1986" t="str">
            <v>50117004</v>
          </cell>
          <cell r="Q1986">
            <v>-21574.477262110857</v>
          </cell>
        </row>
        <row r="1987">
          <cell r="C1987" t="str">
            <v>50117024</v>
          </cell>
          <cell r="Q1987">
            <v>-4419.7939314390569</v>
          </cell>
        </row>
        <row r="1988">
          <cell r="C1988" t="str">
            <v>50117024</v>
          </cell>
          <cell r="Q1988">
            <v>-702.61997888255087</v>
          </cell>
        </row>
        <row r="1989">
          <cell r="C1989" t="str">
            <v>50117024</v>
          </cell>
          <cell r="Q1989">
            <v>-68624.160747907343</v>
          </cell>
        </row>
        <row r="1990">
          <cell r="C1990" t="str">
            <v>50117024</v>
          </cell>
          <cell r="Q1990">
            <v>-58573.989463475264</v>
          </cell>
        </row>
        <row r="1991">
          <cell r="C1991" t="str">
            <v>50117024</v>
          </cell>
          <cell r="Q1991">
            <v>-52265.238348288061</v>
          </cell>
        </row>
        <row r="1992">
          <cell r="C1992" t="str">
            <v>50117024</v>
          </cell>
          <cell r="Q1992">
            <v>-19379.470287805005</v>
          </cell>
        </row>
        <row r="1993">
          <cell r="C1993" t="str">
            <v>50117024</v>
          </cell>
          <cell r="Q1993">
            <v>-1575.4109369515099</v>
          </cell>
        </row>
        <row r="1994">
          <cell r="C1994" t="str">
            <v>50117024</v>
          </cell>
          <cell r="Q1994">
            <v>-4459.3163052511936</v>
          </cell>
        </row>
        <row r="1995">
          <cell r="C1995" t="str">
            <v>50119100</v>
          </cell>
          <cell r="Q1995">
            <v>-2026.423196703875</v>
          </cell>
        </row>
        <row r="1996">
          <cell r="C1996" t="str">
            <v>50119100</v>
          </cell>
          <cell r="Q1996">
            <v>-5444.0869482361268</v>
          </cell>
        </row>
        <row r="1997">
          <cell r="C1997" t="str">
            <v>50119100</v>
          </cell>
          <cell r="Q1997">
            <v>-12529.489855060008</v>
          </cell>
        </row>
        <row r="1998">
          <cell r="C1998" t="str">
            <v>50119101</v>
          </cell>
          <cell r="Q1998">
            <v>-19724.94397126502</v>
          </cell>
        </row>
        <row r="1999">
          <cell r="C1999" t="str">
            <v>50119101</v>
          </cell>
          <cell r="Q1999">
            <v>-275.05602873496798</v>
          </cell>
        </row>
        <row r="2000">
          <cell r="C2000" t="str">
            <v>50119102</v>
          </cell>
          <cell r="Q2000">
            <v>-3998.1555478258811</v>
          </cell>
        </row>
        <row r="2001">
          <cell r="C2001" t="str">
            <v>50119102</v>
          </cell>
          <cell r="Q2001">
            <v>-1735.0486339621759</v>
          </cell>
        </row>
        <row r="2002">
          <cell r="C2002" t="str">
            <v>50119102</v>
          </cell>
          <cell r="Q2002">
            <v>-49879.910911317871</v>
          </cell>
        </row>
        <row r="2003">
          <cell r="C2003" t="str">
            <v>50119102</v>
          </cell>
          <cell r="Q2003">
            <v>-44792.674126534504</v>
          </cell>
        </row>
        <row r="2004">
          <cell r="C2004" t="str">
            <v>50119102</v>
          </cell>
          <cell r="Q2004">
            <v>-39594.21078035955</v>
          </cell>
        </row>
        <row r="2005">
          <cell r="C2005" t="str">
            <v>50113001</v>
          </cell>
          <cell r="Q2005">
            <v>-60955.504405390944</v>
          </cell>
        </row>
        <row r="2006">
          <cell r="C2006" t="str">
            <v>50113001</v>
          </cell>
          <cell r="Q2006">
            <v>-14851.131402891428</v>
          </cell>
        </row>
        <row r="2007">
          <cell r="C2007" t="str">
            <v>50113001</v>
          </cell>
          <cell r="Q2007">
            <v>-9193.3641917175737</v>
          </cell>
        </row>
        <row r="2008">
          <cell r="C2008" t="str">
            <v>50113005</v>
          </cell>
          <cell r="Q2008">
            <v>-1347923.1347031845</v>
          </cell>
        </row>
        <row r="2009">
          <cell r="C2009" t="str">
            <v>50113005</v>
          </cell>
          <cell r="Q2009">
            <v>-17871519.698941704</v>
          </cell>
        </row>
        <row r="2010">
          <cell r="C2010" t="str">
            <v>50113005</v>
          </cell>
          <cell r="Q2010">
            <v>-6800557.1663551219</v>
          </cell>
        </row>
        <row r="2011">
          <cell r="C2011" t="str">
            <v>50113009</v>
          </cell>
          <cell r="Q2011">
            <v>-375478.29834176821</v>
          </cell>
        </row>
        <row r="2012">
          <cell r="C2012" t="str">
            <v>50113009</v>
          </cell>
          <cell r="Q2012">
            <v>-1624521.701658231</v>
          </cell>
        </row>
        <row r="2013">
          <cell r="C2013" t="str">
            <v>50113016</v>
          </cell>
          <cell r="Q2013">
            <v>-4000000</v>
          </cell>
        </row>
        <row r="2014">
          <cell r="C2014" t="str">
            <v>50115020</v>
          </cell>
          <cell r="Q2014">
            <v>-636.95191665941195</v>
          </cell>
        </row>
        <row r="2015">
          <cell r="C2015" t="str">
            <v>50115020</v>
          </cell>
          <cell r="Q2015">
            <v>-1363.04808334059</v>
          </cell>
        </row>
        <row r="2016">
          <cell r="C2016" t="str">
            <v>50115050</v>
          </cell>
          <cell r="Q2016">
            <v>-3762.7467119495391</v>
          </cell>
        </row>
        <row r="2017">
          <cell r="C2017" t="str">
            <v>50115050</v>
          </cell>
          <cell r="Q2017">
            <v>-2880.2775122200765</v>
          </cell>
        </row>
        <row r="2018">
          <cell r="C2018" t="str">
            <v>50115050</v>
          </cell>
          <cell r="Q2018">
            <v>-6736.7517474312035</v>
          </cell>
        </row>
        <row r="2019">
          <cell r="C2019" t="str">
            <v>50115050</v>
          </cell>
          <cell r="Q2019">
            <v>-14620.224028399189</v>
          </cell>
        </row>
        <row r="2020">
          <cell r="C2020" t="str">
            <v>50115060</v>
          </cell>
          <cell r="Q2020">
            <v>-2751833.8816024987</v>
          </cell>
        </row>
        <row r="2021">
          <cell r="C2021" t="str">
            <v>50115060</v>
          </cell>
          <cell r="Q2021">
            <v>-129698.72814176141</v>
          </cell>
        </row>
        <row r="2022">
          <cell r="C2022" t="str">
            <v>50115060</v>
          </cell>
          <cell r="Q2022">
            <v>-5079.2785024073364</v>
          </cell>
        </row>
        <row r="2023">
          <cell r="C2023" t="str">
            <v>50115060</v>
          </cell>
          <cell r="Q2023">
            <v>-13388.111753330733</v>
          </cell>
        </row>
        <row r="2024">
          <cell r="C2024" t="str">
            <v>50115063</v>
          </cell>
          <cell r="Q2024">
            <v>-12000</v>
          </cell>
        </row>
        <row r="2025">
          <cell r="C2025" t="str">
            <v>50115065</v>
          </cell>
          <cell r="Q2025">
            <v>-6701.2418904624437</v>
          </cell>
        </row>
        <row r="2026">
          <cell r="C2026" t="str">
            <v>50115065</v>
          </cell>
          <cell r="Q2026">
            <v>-2187.651774009842</v>
          </cell>
        </row>
        <row r="2027">
          <cell r="C2027" t="str">
            <v>50115065</v>
          </cell>
          <cell r="Q2027">
            <v>-7704.0666480418931</v>
          </cell>
        </row>
        <row r="2028">
          <cell r="C2028" t="str">
            <v>50115065</v>
          </cell>
          <cell r="Q2028">
            <v>-6407.0396874858179</v>
          </cell>
        </row>
        <row r="2029">
          <cell r="C2029" t="str">
            <v>50115067</v>
          </cell>
          <cell r="Q2029">
            <v>-3098.492823477578</v>
          </cell>
        </row>
        <row r="2030">
          <cell r="C2030" t="str">
            <v>50115067</v>
          </cell>
          <cell r="Q2030">
            <v>-6631.9405006126453</v>
          </cell>
        </row>
        <row r="2031">
          <cell r="C2031" t="str">
            <v>50115067</v>
          </cell>
          <cell r="Q2031">
            <v>-16417.079486709266</v>
          </cell>
        </row>
        <row r="2032">
          <cell r="C2032" t="str">
            <v>50115067</v>
          </cell>
          <cell r="Q2032">
            <v>-26852.487189200499</v>
          </cell>
        </row>
        <row r="2033">
          <cell r="C2033" t="str">
            <v>50115079</v>
          </cell>
          <cell r="Q2033">
            <v>-2000.0000000000039</v>
          </cell>
        </row>
        <row r="2034">
          <cell r="C2034" t="str">
            <v>50117002</v>
          </cell>
          <cell r="Q2034">
            <v>-1168.725651045911</v>
          </cell>
        </row>
        <row r="2035">
          <cell r="C2035" t="str">
            <v>50117002</v>
          </cell>
          <cell r="Q2035">
            <v>-2084.6869752185444</v>
          </cell>
        </row>
        <row r="2036">
          <cell r="C2036" t="str">
            <v>50117002</v>
          </cell>
          <cell r="Q2036">
            <v>-3884.0377100182163</v>
          </cell>
        </row>
        <row r="2037">
          <cell r="C2037" t="str">
            <v>50117002</v>
          </cell>
          <cell r="Q2037">
            <v>-2862.5496637173292</v>
          </cell>
        </row>
        <row r="2038">
          <cell r="C2038" t="str">
            <v>50117003</v>
          </cell>
          <cell r="Q2038">
            <v>-26116.660351624982</v>
          </cell>
        </row>
        <row r="2039">
          <cell r="C2039" t="str">
            <v>50117003</v>
          </cell>
          <cell r="Q2039">
            <v>-8935.809407706889</v>
          </cell>
        </row>
        <row r="2040">
          <cell r="C2040" t="str">
            <v>50117003</v>
          </cell>
          <cell r="Q2040">
            <v>-6947.5302406681112</v>
          </cell>
        </row>
        <row r="2041">
          <cell r="C2041" t="str">
            <v>50117004</v>
          </cell>
          <cell r="Q2041">
            <v>-9120.0428523248029</v>
          </cell>
        </row>
        <row r="2042">
          <cell r="C2042" t="str">
            <v>50117004</v>
          </cell>
          <cell r="Q2042">
            <v>-8385.3984671035614</v>
          </cell>
        </row>
        <row r="2043">
          <cell r="C2043" t="str">
            <v>50117004</v>
          </cell>
          <cell r="Q2043">
            <v>-17698.923533729678</v>
          </cell>
        </row>
        <row r="2044">
          <cell r="C2044" t="str">
            <v>50117004</v>
          </cell>
          <cell r="Q2044">
            <v>-2768.5236448282881</v>
          </cell>
        </row>
        <row r="2045">
          <cell r="C2045" t="str">
            <v>50117004</v>
          </cell>
          <cell r="Q2045">
            <v>-1027.1115020136622</v>
          </cell>
        </row>
        <row r="2046">
          <cell r="C2046" t="str">
            <v>50117024</v>
          </cell>
          <cell r="Q2046">
            <v>-9008.0971536348334</v>
          </cell>
        </row>
        <row r="2047">
          <cell r="C2047" t="str">
            <v>50117024</v>
          </cell>
          <cell r="Q2047">
            <v>-11079.138451929615</v>
          </cell>
        </row>
        <row r="2048">
          <cell r="C2048" t="str">
            <v>50117024</v>
          </cell>
          <cell r="Q2048">
            <v>-29221.656387996369</v>
          </cell>
        </row>
        <row r="2049">
          <cell r="C2049" t="str">
            <v>50117024</v>
          </cell>
          <cell r="Q2049">
            <v>-14209.953466868486</v>
          </cell>
        </row>
        <row r="2050">
          <cell r="C2050" t="str">
            <v>50117024</v>
          </cell>
          <cell r="Q2050">
            <v>-481.154539570672</v>
          </cell>
        </row>
        <row r="2051">
          <cell r="C2051" t="str">
            <v>50119100</v>
          </cell>
          <cell r="Q2051">
            <v>-1000.0000000000009</v>
          </cell>
        </row>
        <row r="2052">
          <cell r="C2052" t="str">
            <v>50119102</v>
          </cell>
          <cell r="Q2052">
            <v>-14805.312762729929</v>
          </cell>
        </row>
        <row r="2053">
          <cell r="C2053" t="str">
            <v>50119102</v>
          </cell>
          <cell r="Q2053">
            <v>-2023.0600655397338</v>
          </cell>
        </row>
        <row r="2054">
          <cell r="C2054" t="str">
            <v>50119102</v>
          </cell>
          <cell r="Q2054">
            <v>-12096.248015156718</v>
          </cell>
        </row>
        <row r="2055">
          <cell r="C2055" t="str">
            <v>50119102</v>
          </cell>
          <cell r="Q2055">
            <v>-8075.3791565736028</v>
          </cell>
        </row>
        <row r="2056">
          <cell r="C2056" t="str">
            <v>50113001</v>
          </cell>
          <cell r="Q2056">
            <v>-270000.00000000006</v>
          </cell>
        </row>
        <row r="2057">
          <cell r="C2057" t="str">
            <v>50113013</v>
          </cell>
          <cell r="Q2057">
            <v>-2999.9999999999991</v>
          </cell>
        </row>
        <row r="2058">
          <cell r="C2058" t="str">
            <v>50113190</v>
          </cell>
          <cell r="Q2058">
            <v>-110000.00000000017</v>
          </cell>
        </row>
        <row r="2059">
          <cell r="C2059" t="str">
            <v>50115020</v>
          </cell>
          <cell r="Q2059">
            <v>-1000</v>
          </cell>
        </row>
        <row r="2060">
          <cell r="C2060" t="str">
            <v>50115040</v>
          </cell>
          <cell r="Q2060">
            <v>-2999.9999999999982</v>
          </cell>
        </row>
        <row r="2061">
          <cell r="C2061" t="str">
            <v>50115050</v>
          </cell>
          <cell r="Q2061">
            <v>-39999.999999999993</v>
          </cell>
        </row>
        <row r="2062">
          <cell r="C2062" t="str">
            <v>50115060</v>
          </cell>
          <cell r="Q2062">
            <v>-90000.000000000015</v>
          </cell>
        </row>
        <row r="2063">
          <cell r="C2063" t="str">
            <v>50115064</v>
          </cell>
          <cell r="Q2063">
            <v>-59999.999999999985</v>
          </cell>
        </row>
        <row r="2064">
          <cell r="C2064" t="str">
            <v>50115065</v>
          </cell>
          <cell r="Q2064">
            <v>-14999.999999999998</v>
          </cell>
        </row>
        <row r="2065">
          <cell r="C2065" t="str">
            <v>50115067</v>
          </cell>
          <cell r="Q2065">
            <v>-170000</v>
          </cell>
        </row>
        <row r="2066">
          <cell r="C2066" t="str">
            <v>50115079</v>
          </cell>
          <cell r="Q2066">
            <v>-999.99999999999943</v>
          </cell>
        </row>
        <row r="2067">
          <cell r="C2067" t="str">
            <v>50115090</v>
          </cell>
          <cell r="Q2067">
            <v>-3300000.0000000014</v>
          </cell>
        </row>
        <row r="2068">
          <cell r="C2068" t="str">
            <v>50117002</v>
          </cell>
          <cell r="Q2068">
            <v>-34999.999999999985</v>
          </cell>
        </row>
        <row r="2069">
          <cell r="C2069" t="str">
            <v>50117003</v>
          </cell>
          <cell r="Q2069">
            <v>-199999.99999999988</v>
          </cell>
        </row>
        <row r="2070">
          <cell r="C2070" t="str">
            <v>50117004</v>
          </cell>
          <cell r="Q2070">
            <v>-40000.000000000007</v>
          </cell>
        </row>
        <row r="2071">
          <cell r="C2071" t="str">
            <v>50117011</v>
          </cell>
          <cell r="Q2071">
            <v>-60000</v>
          </cell>
        </row>
        <row r="2072">
          <cell r="C2072" t="str">
            <v>50117024</v>
          </cell>
          <cell r="Q2072">
            <v>-100000.00000000006</v>
          </cell>
        </row>
        <row r="2073">
          <cell r="C2073" t="str">
            <v>50119100</v>
          </cell>
          <cell r="Q2073">
            <v>-15999.999999999989</v>
          </cell>
        </row>
        <row r="2074">
          <cell r="C2074" t="str">
            <v>50119101</v>
          </cell>
          <cell r="Q2074">
            <v>-16000.000000000015</v>
          </cell>
        </row>
        <row r="2075">
          <cell r="C2075" t="str">
            <v>50119102</v>
          </cell>
          <cell r="Q2075">
            <v>-17999.999999999993</v>
          </cell>
        </row>
        <row r="2076">
          <cell r="C2076" t="str">
            <v>50113001</v>
          </cell>
          <cell r="Q2076">
            <v>-193398.40503723948</v>
          </cell>
        </row>
        <row r="2077">
          <cell r="C2077" t="str">
            <v>50113001</v>
          </cell>
          <cell r="Q2077">
            <v>-155599.8137051989</v>
          </cell>
        </row>
        <row r="2078">
          <cell r="C2078" t="str">
            <v>50113001</v>
          </cell>
          <cell r="Q2078">
            <v>-122217.85309264585</v>
          </cell>
        </row>
        <row r="2079">
          <cell r="C2079" t="str">
            <v>50113001</v>
          </cell>
          <cell r="Q2079">
            <v>-193767.8791840623</v>
          </cell>
        </row>
        <row r="2080">
          <cell r="C2080" t="str">
            <v>50113001</v>
          </cell>
          <cell r="Q2080">
            <v>-205016.04898085337</v>
          </cell>
        </row>
        <row r="2081">
          <cell r="C2081" t="str">
            <v>50113002</v>
          </cell>
          <cell r="Q2081">
            <v>-10000</v>
          </cell>
        </row>
        <row r="2082">
          <cell r="C2082" t="str">
            <v>50113006</v>
          </cell>
          <cell r="Q2082">
            <v>-55000</v>
          </cell>
        </row>
        <row r="2083">
          <cell r="C2083" t="str">
            <v>50113008</v>
          </cell>
          <cell r="Q2083">
            <v>-65000.000000000015</v>
          </cell>
        </row>
        <row r="2084">
          <cell r="C2084" t="str">
            <v>50113011</v>
          </cell>
          <cell r="Q2084">
            <v>-99999.999999999956</v>
          </cell>
        </row>
        <row r="2085">
          <cell r="C2085" t="str">
            <v>50113013</v>
          </cell>
          <cell r="Q2085">
            <v>-5224.3732637598096</v>
          </cell>
        </row>
        <row r="2086">
          <cell r="C2086" t="str">
            <v>50113013</v>
          </cell>
          <cell r="Q2086">
            <v>-3883.7166861553642</v>
          </cell>
        </row>
        <row r="2087">
          <cell r="C2087" t="str">
            <v>50113013</v>
          </cell>
          <cell r="Q2087">
            <v>-2213.6168544566044</v>
          </cell>
        </row>
        <row r="2088">
          <cell r="C2088" t="str">
            <v>50113013</v>
          </cell>
          <cell r="Q2088">
            <v>-1533.8366599301103</v>
          </cell>
        </row>
        <row r="2089">
          <cell r="C2089" t="str">
            <v>50113013</v>
          </cell>
          <cell r="Q2089">
            <v>-267144.45653569815</v>
          </cell>
        </row>
        <row r="2090">
          <cell r="C2090" t="str">
            <v>50113014</v>
          </cell>
          <cell r="Q2090">
            <v>-69999.999999999927</v>
          </cell>
        </row>
        <row r="2091">
          <cell r="C2091" t="str">
            <v>50113190</v>
          </cell>
          <cell r="Q2091">
            <v>-49999.999999999985</v>
          </cell>
        </row>
        <row r="2092">
          <cell r="C2092" t="str">
            <v>50115007</v>
          </cell>
          <cell r="Q2092">
            <v>-800000.00000000023</v>
          </cell>
        </row>
        <row r="2093">
          <cell r="C2093" t="str">
            <v>50115010</v>
          </cell>
          <cell r="Q2093">
            <v>-5000</v>
          </cell>
        </row>
        <row r="2094">
          <cell r="C2094" t="str">
            <v>50115020</v>
          </cell>
          <cell r="Q2094">
            <v>0</v>
          </cell>
        </row>
        <row r="2095">
          <cell r="C2095" t="str">
            <v>50115050</v>
          </cell>
          <cell r="Q2095">
            <v>-22168.043062103348</v>
          </cell>
        </row>
        <row r="2096">
          <cell r="C2096" t="str">
            <v>50115050</v>
          </cell>
          <cell r="Q2096">
            <v>-22615.097804436242</v>
          </cell>
        </row>
        <row r="2097">
          <cell r="C2097" t="str">
            <v>50115050</v>
          </cell>
          <cell r="Q2097">
            <v>-335414.26327293221</v>
          </cell>
        </row>
        <row r="2098">
          <cell r="C2098" t="str">
            <v>50115050</v>
          </cell>
          <cell r="Q2098">
            <v>-75936.777092220189</v>
          </cell>
        </row>
        <row r="2099">
          <cell r="C2099" t="str">
            <v>50115050</v>
          </cell>
          <cell r="Q2099">
            <v>-23865.818768308</v>
          </cell>
        </row>
        <row r="2100">
          <cell r="C2100" t="str">
            <v>50115060</v>
          </cell>
          <cell r="Q2100">
            <v>-42292.123459907947</v>
          </cell>
        </row>
        <row r="2101">
          <cell r="C2101" t="str">
            <v>50115060</v>
          </cell>
          <cell r="Q2101">
            <v>-251081.27438839443</v>
          </cell>
        </row>
        <row r="2102">
          <cell r="C2102" t="str">
            <v>50115060</v>
          </cell>
          <cell r="Q2102">
            <v>-50208.670075697788</v>
          </cell>
        </row>
        <row r="2103">
          <cell r="C2103" t="str">
            <v>50115060</v>
          </cell>
          <cell r="Q2103">
            <v>-67217.210264759546</v>
          </cell>
        </row>
        <row r="2104">
          <cell r="C2104" t="str">
            <v>50115060</v>
          </cell>
          <cell r="Q2104">
            <v>-119200.72181124052</v>
          </cell>
        </row>
        <row r="2105">
          <cell r="C2105" t="str">
            <v>50115063</v>
          </cell>
          <cell r="Q2105">
            <v>-44999.999999999985</v>
          </cell>
        </row>
        <row r="2106">
          <cell r="C2106" t="str">
            <v>50115064</v>
          </cell>
          <cell r="Q2106">
            <v>-129347.334390038</v>
          </cell>
        </row>
        <row r="2107">
          <cell r="C2107" t="str">
            <v>50115064</v>
          </cell>
          <cell r="Q2107">
            <v>-19407.246182891329</v>
          </cell>
        </row>
        <row r="2108">
          <cell r="C2108" t="str">
            <v>50115064</v>
          </cell>
          <cell r="Q2108">
            <v>-55010.00873073611</v>
          </cell>
        </row>
        <row r="2109">
          <cell r="C2109" t="str">
            <v>50115064</v>
          </cell>
          <cell r="Q2109">
            <v>-347519.70082670794</v>
          </cell>
        </row>
        <row r="2110">
          <cell r="C2110" t="str">
            <v>50115064</v>
          </cell>
          <cell r="Q2110">
            <v>-83715.70986962656</v>
          </cell>
        </row>
        <row r="2111">
          <cell r="C2111" t="str">
            <v>50115065</v>
          </cell>
          <cell r="Q2111">
            <v>-2897.299529159503</v>
          </cell>
        </row>
        <row r="2112">
          <cell r="C2112" t="str">
            <v>50115065</v>
          </cell>
          <cell r="Q2112">
            <v>-1728.1871663315801</v>
          </cell>
        </row>
        <row r="2113">
          <cell r="C2113" t="str">
            <v>50115065</v>
          </cell>
          <cell r="Q2113">
            <v>-21779.37200934955</v>
          </cell>
        </row>
        <row r="2114">
          <cell r="C2114" t="str">
            <v>50115065</v>
          </cell>
          <cell r="Q2114">
            <v>-7622.1264536349918</v>
          </cell>
        </row>
        <row r="2115">
          <cell r="C2115" t="str">
            <v>50115065</v>
          </cell>
          <cell r="Q2115">
            <v>-3973.0148415243643</v>
          </cell>
        </row>
        <row r="2116">
          <cell r="C2116" t="str">
            <v>50115067</v>
          </cell>
          <cell r="Q2116">
            <v>-10369.995656140512</v>
          </cell>
        </row>
        <row r="2117">
          <cell r="C2117" t="str">
            <v>50115067</v>
          </cell>
          <cell r="Q2117">
            <v>-15670.607517095212</v>
          </cell>
        </row>
        <row r="2118">
          <cell r="C2118" t="str">
            <v>50115067</v>
          </cell>
          <cell r="Q2118">
            <v>-57989.747270944688</v>
          </cell>
        </row>
        <row r="2119">
          <cell r="C2119" t="str">
            <v>50115067</v>
          </cell>
          <cell r="Q2119">
            <v>-56528.248056090597</v>
          </cell>
        </row>
        <row r="2120">
          <cell r="C2120" t="str">
            <v>50115067</v>
          </cell>
          <cell r="Q2120">
            <v>-99441.401499728861</v>
          </cell>
        </row>
        <row r="2121">
          <cell r="C2121" t="str">
            <v>50115079</v>
          </cell>
          <cell r="Q2121">
            <v>-1000</v>
          </cell>
        </row>
        <row r="2122">
          <cell r="C2122" t="str">
            <v>50115080</v>
          </cell>
          <cell r="Q2122">
            <v>0</v>
          </cell>
        </row>
        <row r="2123">
          <cell r="C2123" t="str">
            <v>50115089</v>
          </cell>
          <cell r="Q2123">
            <v>0</v>
          </cell>
        </row>
        <row r="2124">
          <cell r="C2124" t="str">
            <v>50115090</v>
          </cell>
          <cell r="Q2124">
            <v>-714817.25015536719</v>
          </cell>
        </row>
        <row r="2125">
          <cell r="C2125" t="str">
            <v>50115090</v>
          </cell>
          <cell r="Q2125">
            <v>-148830.86612062779</v>
          </cell>
        </row>
        <row r="2126">
          <cell r="C2126" t="str">
            <v>50115090</v>
          </cell>
          <cell r="Q2126">
            <v>-130895.82572910807</v>
          </cell>
        </row>
        <row r="2127">
          <cell r="C2127" t="str">
            <v>50115090</v>
          </cell>
          <cell r="Q2127">
            <v>-175456.05799489713</v>
          </cell>
        </row>
        <row r="2128">
          <cell r="C2128" t="str">
            <v>50117002</v>
          </cell>
          <cell r="Q2128">
            <v>-21047.899400049027</v>
          </cell>
        </row>
        <row r="2129">
          <cell r="C2129" t="str">
            <v>50117002</v>
          </cell>
          <cell r="Q2129">
            <v>-7685.881518538441</v>
          </cell>
        </row>
        <row r="2130">
          <cell r="C2130" t="str">
            <v>50117002</v>
          </cell>
          <cell r="Q2130">
            <v>-45493.765108807958</v>
          </cell>
        </row>
        <row r="2131">
          <cell r="C2131" t="str">
            <v>50117002</v>
          </cell>
          <cell r="Q2131">
            <v>-1940.7451241197462</v>
          </cell>
        </row>
        <row r="2132">
          <cell r="C2132" t="str">
            <v>50117002</v>
          </cell>
          <cell r="Q2132">
            <v>-3831.7088484848127</v>
          </cell>
        </row>
        <row r="2133">
          <cell r="C2133" t="str">
            <v>50117003</v>
          </cell>
          <cell r="Q2133">
            <v>-39552.872441741565</v>
          </cell>
        </row>
        <row r="2134">
          <cell r="C2134" t="str">
            <v>50117003</v>
          </cell>
          <cell r="Q2134">
            <v>-92190.794138924801</v>
          </cell>
        </row>
        <row r="2135">
          <cell r="C2135" t="str">
            <v>50117003</v>
          </cell>
          <cell r="Q2135">
            <v>-36521.560289584726</v>
          </cell>
        </row>
        <row r="2136">
          <cell r="C2136" t="str">
            <v>50117003</v>
          </cell>
          <cell r="Q2136">
            <v>-51685.041572994392</v>
          </cell>
        </row>
        <row r="2137">
          <cell r="C2137" t="str">
            <v>50117003</v>
          </cell>
          <cell r="Q2137">
            <v>-50049.731556754559</v>
          </cell>
        </row>
        <row r="2138">
          <cell r="C2138" t="str">
            <v>50117004</v>
          </cell>
          <cell r="Q2138">
            <v>-8413.5572380180874</v>
          </cell>
        </row>
        <row r="2139">
          <cell r="C2139" t="str">
            <v>50117004</v>
          </cell>
          <cell r="Q2139">
            <v>-10145.321579353778</v>
          </cell>
        </row>
        <row r="2140">
          <cell r="C2140" t="str">
            <v>50117004</v>
          </cell>
          <cell r="Q2140">
            <v>-2496.9784075428979</v>
          </cell>
        </row>
        <row r="2141">
          <cell r="C2141" t="str">
            <v>50117004</v>
          </cell>
          <cell r="Q2141">
            <v>-24951.103192347658</v>
          </cell>
        </row>
        <row r="2142">
          <cell r="C2142" t="str">
            <v>50117004</v>
          </cell>
          <cell r="Q2142">
            <v>-13993.039582737583</v>
          </cell>
        </row>
        <row r="2143">
          <cell r="C2143" t="str">
            <v>50117011</v>
          </cell>
          <cell r="Q2143">
            <v>-4487.1981668145718</v>
          </cell>
        </row>
        <row r="2144">
          <cell r="C2144" t="str">
            <v>50117011</v>
          </cell>
          <cell r="Q2144">
            <v>-8968.7007430758858</v>
          </cell>
        </row>
        <row r="2145">
          <cell r="C2145" t="str">
            <v>50117011</v>
          </cell>
          <cell r="Q2145">
            <v>-97384.575987566888</v>
          </cell>
        </row>
        <row r="2146">
          <cell r="C2146" t="str">
            <v>50117011</v>
          </cell>
          <cell r="Q2146">
            <v>-9159.525102542706</v>
          </cell>
        </row>
        <row r="2147">
          <cell r="C2147" t="str">
            <v>50117024</v>
          </cell>
          <cell r="Q2147">
            <v>-20352.442298633385</v>
          </cell>
        </row>
        <row r="2148">
          <cell r="C2148" t="str">
            <v>50117024</v>
          </cell>
          <cell r="Q2148">
            <v>-63284.144025782763</v>
          </cell>
        </row>
        <row r="2149">
          <cell r="C2149" t="str">
            <v>50117024</v>
          </cell>
          <cell r="Q2149">
            <v>-18942.935052184748</v>
          </cell>
        </row>
        <row r="2150">
          <cell r="C2150" t="str">
            <v>50117024</v>
          </cell>
          <cell r="Q2150">
            <v>-7647.5495597369445</v>
          </cell>
        </row>
        <row r="2151">
          <cell r="C2151" t="str">
            <v>50117024</v>
          </cell>
          <cell r="Q2151">
            <v>-9772.9290636621499</v>
          </cell>
        </row>
        <row r="2152">
          <cell r="C2152" t="str">
            <v>50119100</v>
          </cell>
          <cell r="Q2152">
            <v>-6990.509904589896</v>
          </cell>
        </row>
        <row r="2153">
          <cell r="C2153" t="str">
            <v>50119100</v>
          </cell>
          <cell r="Q2153">
            <v>-85205.724883971707</v>
          </cell>
        </row>
        <row r="2154">
          <cell r="C2154" t="str">
            <v>50119100</v>
          </cell>
          <cell r="Q2154">
            <v>-104582.50060288006</v>
          </cell>
        </row>
        <row r="2155">
          <cell r="C2155" t="str">
            <v>50119100</v>
          </cell>
          <cell r="Q2155">
            <v>-1375.2927034621737</v>
          </cell>
        </row>
        <row r="2156">
          <cell r="C2156" t="str">
            <v>50119100</v>
          </cell>
          <cell r="Q2156">
            <v>-11845.971905096263</v>
          </cell>
        </row>
        <row r="2157">
          <cell r="C2157" t="str">
            <v>50119101</v>
          </cell>
          <cell r="Q2157">
            <v>-355900.96122507926</v>
          </cell>
        </row>
        <row r="2158">
          <cell r="C2158" t="str">
            <v>50119101</v>
          </cell>
          <cell r="Q2158">
            <v>-7364.1727023198846</v>
          </cell>
        </row>
        <row r="2159">
          <cell r="C2159" t="str">
            <v>50119101</v>
          </cell>
          <cell r="Q2159">
            <v>-395007.46675563755</v>
          </cell>
        </row>
        <row r="2160">
          <cell r="C2160" t="str">
            <v>50119101</v>
          </cell>
          <cell r="Q2160">
            <v>-21727.39931696331</v>
          </cell>
        </row>
        <row r="2161">
          <cell r="C2161" t="str">
            <v>50119102</v>
          </cell>
          <cell r="Q2161">
            <v>-20072.680118896347</v>
          </cell>
        </row>
        <row r="2162">
          <cell r="C2162" t="str">
            <v>50119102</v>
          </cell>
          <cell r="Q2162">
            <v>-4847.6764525456638</v>
          </cell>
        </row>
        <row r="2163">
          <cell r="C2163" t="str">
            <v>50119102</v>
          </cell>
          <cell r="Q2163">
            <v>-16671.927588930597</v>
          </cell>
        </row>
        <row r="2164">
          <cell r="C2164" t="str">
            <v>50119102</v>
          </cell>
          <cell r="Q2164">
            <v>-13079.653720068707</v>
          </cell>
        </row>
        <row r="2165">
          <cell r="C2165" t="str">
            <v>50119102</v>
          </cell>
          <cell r="Q2165">
            <v>-5328.0621195586928</v>
          </cell>
        </row>
        <row r="2166">
          <cell r="C2166" t="str">
            <v>50113001</v>
          </cell>
          <cell r="Q2166">
            <v>-11279.218408915302</v>
          </cell>
        </row>
        <row r="2167">
          <cell r="C2167" t="str">
            <v>50113001</v>
          </cell>
          <cell r="Q2167">
            <v>-578720.78159108479</v>
          </cell>
        </row>
        <row r="2168">
          <cell r="C2168" t="str">
            <v>50113006</v>
          </cell>
          <cell r="Q2168">
            <v>-9999.9999999999891</v>
          </cell>
        </row>
        <row r="2169">
          <cell r="C2169" t="str">
            <v>50113013</v>
          </cell>
          <cell r="Q2169">
            <v>-55000.000000000029</v>
          </cell>
        </row>
        <row r="2170">
          <cell r="C2170" t="str">
            <v>50113014</v>
          </cell>
          <cell r="Q2170">
            <v>-5000</v>
          </cell>
        </row>
        <row r="2171">
          <cell r="C2171" t="str">
            <v>50115020</v>
          </cell>
          <cell r="Q2171">
            <v>-10000</v>
          </cell>
        </row>
        <row r="2172">
          <cell r="C2172" t="str">
            <v>50115050</v>
          </cell>
          <cell r="Q2172">
            <v>-8573.5277110929692</v>
          </cell>
        </row>
        <row r="2173">
          <cell r="C2173" t="str">
            <v>50115050</v>
          </cell>
          <cell r="Q2173">
            <v>-113426.4722889071</v>
          </cell>
        </row>
        <row r="2174">
          <cell r="C2174" t="str">
            <v>50115060</v>
          </cell>
          <cell r="Q2174">
            <v>-57837.812575668395</v>
          </cell>
        </row>
        <row r="2175">
          <cell r="C2175" t="str">
            <v>50115060</v>
          </cell>
          <cell r="Q2175">
            <v>-170162.18742433167</v>
          </cell>
        </row>
        <row r="2176">
          <cell r="C2176" t="str">
            <v>50115063</v>
          </cell>
          <cell r="Q2176">
            <v>-9000.0000000000091</v>
          </cell>
        </row>
        <row r="2177">
          <cell r="C2177" t="str">
            <v>50115065</v>
          </cell>
          <cell r="Q2177">
            <v>-735.90323654902295</v>
          </cell>
        </row>
        <row r="2178">
          <cell r="C2178" t="str">
            <v>50115065</v>
          </cell>
          <cell r="Q2178">
            <v>-39264.096763451016</v>
          </cell>
        </row>
        <row r="2179">
          <cell r="C2179" t="str">
            <v>50115067</v>
          </cell>
          <cell r="Q2179">
            <v>-32234.457981006552</v>
          </cell>
        </row>
        <row r="2180">
          <cell r="C2180" t="str">
            <v>50115067</v>
          </cell>
          <cell r="Q2180">
            <v>-3765.5420189934725</v>
          </cell>
        </row>
        <row r="2181">
          <cell r="C2181" t="str">
            <v>50117002</v>
          </cell>
          <cell r="Q2181">
            <v>-37373.373551396617</v>
          </cell>
        </row>
        <row r="2182">
          <cell r="C2182" t="str">
            <v>50117002</v>
          </cell>
          <cell r="Q2182">
            <v>-42626.626448603361</v>
          </cell>
        </row>
        <row r="2183">
          <cell r="C2183" t="str">
            <v>50117003</v>
          </cell>
          <cell r="Q2183">
            <v>-112057.82429713667</v>
          </cell>
        </row>
        <row r="2184">
          <cell r="C2184" t="str">
            <v>50117003</v>
          </cell>
          <cell r="Q2184">
            <v>-57942.175702863438</v>
          </cell>
        </row>
        <row r="2185">
          <cell r="C2185" t="str">
            <v>50117004</v>
          </cell>
          <cell r="Q2185">
            <v>-26823.249579475032</v>
          </cell>
        </row>
        <row r="2186">
          <cell r="C2186" t="str">
            <v>50117004</v>
          </cell>
          <cell r="Q2186">
            <v>-48176.750420524928</v>
          </cell>
        </row>
        <row r="2187">
          <cell r="C2187" t="str">
            <v>50117024</v>
          </cell>
          <cell r="Q2187">
            <v>-62792.91085660072</v>
          </cell>
        </row>
        <row r="2188">
          <cell r="C2188" t="str">
            <v>50117024</v>
          </cell>
          <cell r="Q2188">
            <v>-112207.08914339935</v>
          </cell>
        </row>
        <row r="2189">
          <cell r="C2189" t="str">
            <v>50119100</v>
          </cell>
          <cell r="Q2189">
            <v>-4220.0545155472273</v>
          </cell>
        </row>
        <row r="2190">
          <cell r="C2190" t="str">
            <v>50119100</v>
          </cell>
          <cell r="Q2190">
            <v>-779.94548445277474</v>
          </cell>
        </row>
        <row r="2191">
          <cell r="C2191" t="str">
            <v>50119101</v>
          </cell>
          <cell r="Q2191">
            <v>-2000</v>
          </cell>
        </row>
        <row r="2192">
          <cell r="C2192" t="str">
            <v>50119102</v>
          </cell>
          <cell r="Q2192">
            <v>-10593.925868157823</v>
          </cell>
        </row>
        <row r="2193">
          <cell r="C2193" t="str">
            <v>50119102</v>
          </cell>
          <cell r="Q2193">
            <v>-71406.074131842193</v>
          </cell>
        </row>
        <row r="2194">
          <cell r="C2194" t="str">
            <v>50113001</v>
          </cell>
          <cell r="Q2194">
            <v>-7585.6715183081587</v>
          </cell>
        </row>
        <row r="2195">
          <cell r="C2195" t="str">
            <v>50113001</v>
          </cell>
          <cell r="Q2195">
            <v>-2414.3284816918526</v>
          </cell>
        </row>
        <row r="2196">
          <cell r="C2196" t="str">
            <v>50113190</v>
          </cell>
          <cell r="Q2196">
            <v>-7000</v>
          </cell>
        </row>
        <row r="2197">
          <cell r="C2197" t="str">
            <v>50115020</v>
          </cell>
          <cell r="Q2197">
            <v>-5000.0000000000027</v>
          </cell>
        </row>
        <row r="2198">
          <cell r="C2198" t="str">
            <v>50115050</v>
          </cell>
          <cell r="Q2198">
            <v>-145.33325391625499</v>
          </cell>
        </row>
        <row r="2199">
          <cell r="C2199" t="str">
            <v>50115050</v>
          </cell>
          <cell r="Q2199">
            <v>-1854.6667460837443</v>
          </cell>
        </row>
        <row r="2200">
          <cell r="C2200" t="str">
            <v>50115060</v>
          </cell>
          <cell r="Q2200">
            <v>-3807.1188362904204</v>
          </cell>
        </row>
        <row r="2201">
          <cell r="C2201" t="str">
            <v>50115060</v>
          </cell>
          <cell r="Q2201">
            <v>-250.15540993350001</v>
          </cell>
        </row>
        <row r="2202">
          <cell r="C2202" t="str">
            <v>50115060</v>
          </cell>
          <cell r="Q2202">
            <v>-105942.72575377619</v>
          </cell>
        </row>
        <row r="2203">
          <cell r="C2203" t="str">
            <v>50115063</v>
          </cell>
          <cell r="Q2203">
            <v>0</v>
          </cell>
        </row>
        <row r="2204">
          <cell r="C2204" t="str">
            <v>50115065</v>
          </cell>
          <cell r="Q2204">
            <v>-4012.097511055882</v>
          </cell>
        </row>
        <row r="2205">
          <cell r="C2205" t="str">
            <v>50115065</v>
          </cell>
          <cell r="Q2205">
            <v>-9356.4197215014101</v>
          </cell>
        </row>
        <row r="2206">
          <cell r="C2206" t="str">
            <v>50115065</v>
          </cell>
          <cell r="Q2206">
            <v>-2631.4827674427161</v>
          </cell>
        </row>
        <row r="2207">
          <cell r="C2207" t="str">
            <v>50115067</v>
          </cell>
          <cell r="Q2207">
            <v>-2094.9322591065397</v>
          </cell>
        </row>
        <row r="2208">
          <cell r="C2208" t="str">
            <v>50115067</v>
          </cell>
          <cell r="Q2208">
            <v>-444.16364223687498</v>
          </cell>
        </row>
        <row r="2209">
          <cell r="C2209" t="str">
            <v>50115067</v>
          </cell>
          <cell r="Q2209">
            <v>-2460.9040986565828</v>
          </cell>
        </row>
        <row r="2210">
          <cell r="C2210" t="str">
            <v>50115079</v>
          </cell>
          <cell r="Q2210">
            <v>-1000</v>
          </cell>
        </row>
        <row r="2211">
          <cell r="C2211" t="str">
            <v>50117002</v>
          </cell>
          <cell r="Q2211">
            <v>-1000.0000000000002</v>
          </cell>
        </row>
        <row r="2212">
          <cell r="C2212" t="str">
            <v>50117003</v>
          </cell>
          <cell r="Q2212">
            <v>-1014.3452330341199</v>
          </cell>
        </row>
        <row r="2213">
          <cell r="C2213" t="str">
            <v>50117003</v>
          </cell>
          <cell r="Q2213">
            <v>-17463.699636814152</v>
          </cell>
        </row>
        <row r="2214">
          <cell r="C2214" t="str">
            <v>50117003</v>
          </cell>
          <cell r="Q2214">
            <v>-1521.9551301517115</v>
          </cell>
        </row>
        <row r="2215">
          <cell r="C2215" t="str">
            <v>50117004</v>
          </cell>
          <cell r="Q2215">
            <v>-3560.378876188262</v>
          </cell>
        </row>
        <row r="2216">
          <cell r="C2216" t="str">
            <v>50117004</v>
          </cell>
          <cell r="Q2216">
            <v>-19063.468036837927</v>
          </cell>
        </row>
        <row r="2217">
          <cell r="C2217" t="str">
            <v>50117004</v>
          </cell>
          <cell r="Q2217">
            <v>-2376.1530869738053</v>
          </cell>
        </row>
        <row r="2218">
          <cell r="C2218" t="str">
            <v>50117024</v>
          </cell>
          <cell r="Q2218">
            <v>-4542.9459525730708</v>
          </cell>
        </row>
        <row r="2219">
          <cell r="C2219" t="str">
            <v>50117024</v>
          </cell>
          <cell r="Q2219">
            <v>-2287.5003547087472</v>
          </cell>
        </row>
        <row r="2220">
          <cell r="C2220" t="str">
            <v>50117024</v>
          </cell>
          <cell r="Q2220">
            <v>-8169.5536927181738</v>
          </cell>
        </row>
        <row r="2221">
          <cell r="C2221" t="str">
            <v>50119102</v>
          </cell>
          <cell r="Q2221">
            <v>-1410.2577022021514</v>
          </cell>
        </row>
        <row r="2222">
          <cell r="C2222" t="str">
            <v>50119102</v>
          </cell>
          <cell r="Q2222">
            <v>-1410.2577022021514</v>
          </cell>
        </row>
        <row r="2223">
          <cell r="C2223" t="str">
            <v>50119102</v>
          </cell>
          <cell r="Q2223">
            <v>-7179.4845955957007</v>
          </cell>
        </row>
        <row r="2224">
          <cell r="C2224" t="str">
            <v>50113001</v>
          </cell>
          <cell r="Q2224">
            <v>-1171.397968672306</v>
          </cell>
        </row>
        <row r="2225">
          <cell r="C2225" t="str">
            <v>50113001</v>
          </cell>
          <cell r="Q2225">
            <v>-38828.602031327682</v>
          </cell>
        </row>
        <row r="2226">
          <cell r="C2226" t="str">
            <v>50115020</v>
          </cell>
          <cell r="Q2226">
            <v>-4075000</v>
          </cell>
        </row>
        <row r="2227">
          <cell r="C2227" t="str">
            <v>50115040</v>
          </cell>
          <cell r="Q2227">
            <v>-1484.27096404959</v>
          </cell>
        </row>
        <row r="2228">
          <cell r="C2228" t="str">
            <v>50115040</v>
          </cell>
          <cell r="Q2228">
            <v>-198515.72903595041</v>
          </cell>
        </row>
        <row r="2229">
          <cell r="C2229" t="str">
            <v>50115050</v>
          </cell>
          <cell r="Q2229">
            <v>-6716.8290750276255</v>
          </cell>
        </row>
        <row r="2230">
          <cell r="C2230" t="str">
            <v>50115050</v>
          </cell>
          <cell r="Q2230">
            <v>-3283.170924972374</v>
          </cell>
        </row>
        <row r="2231">
          <cell r="C2231" t="str">
            <v>50115060</v>
          </cell>
          <cell r="Q2231">
            <v>-40825.52494415488</v>
          </cell>
        </row>
        <row r="2232">
          <cell r="C2232" t="str">
            <v>50115060</v>
          </cell>
          <cell r="Q2232">
            <v>-149174.47505584511</v>
          </cell>
        </row>
        <row r="2233">
          <cell r="C2233" t="str">
            <v>50115065</v>
          </cell>
          <cell r="Q2233">
            <v>-4397.4215246636759</v>
          </cell>
        </row>
        <row r="2234">
          <cell r="C2234" t="str">
            <v>50115065</v>
          </cell>
          <cell r="Q2234">
            <v>-602.57847533632264</v>
          </cell>
        </row>
        <row r="2235">
          <cell r="C2235" t="str">
            <v>50115067</v>
          </cell>
          <cell r="Q2235">
            <v>-8954.0810053731166</v>
          </cell>
        </row>
        <row r="2236">
          <cell r="C2236" t="str">
            <v>50115067</v>
          </cell>
          <cell r="Q2236">
            <v>-11045.918994626885</v>
          </cell>
        </row>
        <row r="2237">
          <cell r="C2237" t="str">
            <v>50117002</v>
          </cell>
          <cell r="Q2237">
            <v>-5107.9341816001606</v>
          </cell>
        </row>
        <row r="2238">
          <cell r="C2238" t="str">
            <v>50117002</v>
          </cell>
          <cell r="Q2238">
            <v>-1892.0658183998396</v>
          </cell>
        </row>
        <row r="2239">
          <cell r="C2239" t="str">
            <v>50117003</v>
          </cell>
          <cell r="Q2239">
            <v>-6410.0419050651972</v>
          </cell>
        </row>
        <row r="2240">
          <cell r="C2240" t="str">
            <v>50117003</v>
          </cell>
          <cell r="Q2240">
            <v>-5589.9580949347965</v>
          </cell>
        </row>
        <row r="2241">
          <cell r="C2241" t="str">
            <v>50117004</v>
          </cell>
          <cell r="Q2241">
            <v>-24576.021157361625</v>
          </cell>
        </row>
        <row r="2242">
          <cell r="C2242" t="str">
            <v>50117004</v>
          </cell>
          <cell r="Q2242">
            <v>-12423.978842638371</v>
          </cell>
        </row>
        <row r="2243">
          <cell r="C2243" t="str">
            <v>50117011</v>
          </cell>
          <cell r="Q2243">
            <v>-2000</v>
          </cell>
        </row>
        <row r="2244">
          <cell r="C2244" t="str">
            <v>50117024</v>
          </cell>
          <cell r="Q2244">
            <v>-12623.403653758362</v>
          </cell>
        </row>
        <row r="2245">
          <cell r="C2245" t="str">
            <v>50117024</v>
          </cell>
          <cell r="Q2245">
            <v>-9376.5963462416457</v>
          </cell>
        </row>
        <row r="2246">
          <cell r="C2246" t="str">
            <v>50119101</v>
          </cell>
          <cell r="Q2246">
            <v>-1000</v>
          </cell>
        </row>
        <row r="2247">
          <cell r="C2247" t="str">
            <v>50119102</v>
          </cell>
          <cell r="Q2247">
            <v>-2999.9999999999986</v>
          </cell>
        </row>
        <row r="2248">
          <cell r="C2248" t="str">
            <v>50113001</v>
          </cell>
          <cell r="Q2248">
            <v>-9295.6316718504677</v>
          </cell>
        </row>
        <row r="2249">
          <cell r="C2249" t="str">
            <v>50113001</v>
          </cell>
          <cell r="Q2249">
            <v>-77522.982530007459</v>
          </cell>
        </row>
        <row r="2250">
          <cell r="C2250" t="str">
            <v>50113001</v>
          </cell>
          <cell r="Q2250">
            <v>-93181.38579814219</v>
          </cell>
        </row>
        <row r="2251">
          <cell r="C2251" t="str">
            <v>50113013</v>
          </cell>
          <cell r="Q2251">
            <v>-7597.4113179029682</v>
          </cell>
        </row>
        <row r="2252">
          <cell r="C2252" t="str">
            <v>50113013</v>
          </cell>
          <cell r="Q2252">
            <v>-22402.58868209703</v>
          </cell>
        </row>
        <row r="2253">
          <cell r="C2253" t="str">
            <v>50113016</v>
          </cell>
          <cell r="Q2253">
            <v>-500000.00000000023</v>
          </cell>
        </row>
        <row r="2254">
          <cell r="C2254" t="str">
            <v>50115004</v>
          </cell>
          <cell r="Q2254">
            <v>-50000.000000000058</v>
          </cell>
        </row>
        <row r="2255">
          <cell r="C2255" t="str">
            <v>50115008</v>
          </cell>
          <cell r="Q2255">
            <v>-99999.999999999985</v>
          </cell>
        </row>
        <row r="2256">
          <cell r="C2256" t="str">
            <v>50115011</v>
          </cell>
          <cell r="Q2256">
            <v>-11322.471065726641</v>
          </cell>
        </row>
        <row r="2257">
          <cell r="C2257" t="str">
            <v>50115011</v>
          </cell>
          <cell r="Q2257">
            <v>-1388677.5289342732</v>
          </cell>
        </row>
        <row r="2258">
          <cell r="C2258" t="str">
            <v>50115050</v>
          </cell>
          <cell r="Q2258">
            <v>-149618.53041052111</v>
          </cell>
        </row>
        <row r="2259">
          <cell r="C2259" t="str">
            <v>50115050</v>
          </cell>
          <cell r="Q2259">
            <v>-253410.29583688104</v>
          </cell>
        </row>
        <row r="2260">
          <cell r="C2260" t="str">
            <v>50115050</v>
          </cell>
          <cell r="Q2260">
            <v>-146971.1737525978</v>
          </cell>
        </row>
        <row r="2261">
          <cell r="C2261" t="str">
            <v>50115060</v>
          </cell>
          <cell r="Q2261">
            <v>-165179.04888913818</v>
          </cell>
        </row>
        <row r="2262">
          <cell r="C2262" t="str">
            <v>50115060</v>
          </cell>
          <cell r="Q2262">
            <v>-78370.592899388284</v>
          </cell>
        </row>
        <row r="2263">
          <cell r="C2263" t="str">
            <v>50115060</v>
          </cell>
          <cell r="Q2263">
            <v>-56450.358211473664</v>
          </cell>
        </row>
        <row r="2264">
          <cell r="C2264" t="str">
            <v>50115064</v>
          </cell>
          <cell r="Q2264">
            <v>-337665.6379926072</v>
          </cell>
        </row>
        <row r="2265">
          <cell r="C2265" t="str">
            <v>50115064</v>
          </cell>
          <cell r="Q2265">
            <v>-212334.36200739274</v>
          </cell>
        </row>
        <row r="2266">
          <cell r="C2266" t="str">
            <v>50115065</v>
          </cell>
          <cell r="Q2266">
            <v>-2657.1008896557473</v>
          </cell>
        </row>
        <row r="2267">
          <cell r="C2267" t="str">
            <v>50115065</v>
          </cell>
          <cell r="Q2267">
            <v>-2342.899110344255</v>
          </cell>
        </row>
        <row r="2268">
          <cell r="C2268" t="str">
            <v>50115067</v>
          </cell>
          <cell r="Q2268">
            <v>-32241.963483031504</v>
          </cell>
        </row>
        <row r="2269">
          <cell r="C2269" t="str">
            <v>50115067</v>
          </cell>
          <cell r="Q2269">
            <v>-37758.036516968554</v>
          </cell>
        </row>
        <row r="2270">
          <cell r="C2270" t="str">
            <v>50115080</v>
          </cell>
          <cell r="Q2270">
            <v>-120000</v>
          </cell>
        </row>
        <row r="2271">
          <cell r="C2271" t="str">
            <v>50117002</v>
          </cell>
          <cell r="Q2271">
            <v>-238.984737093717</v>
          </cell>
        </row>
        <row r="2272">
          <cell r="C2272" t="str">
            <v>50117002</v>
          </cell>
          <cell r="Q2272">
            <v>-4761.0152629062823</v>
          </cell>
        </row>
        <row r="2273">
          <cell r="C2273" t="str">
            <v>50117003</v>
          </cell>
          <cell r="Q2273">
            <v>-11556.219929954812</v>
          </cell>
        </row>
        <row r="2274">
          <cell r="C2274" t="str">
            <v>50117003</v>
          </cell>
          <cell r="Q2274">
            <v>-13443.780070045212</v>
          </cell>
        </row>
        <row r="2275">
          <cell r="C2275" t="str">
            <v>50117004</v>
          </cell>
          <cell r="Q2275">
            <v>-971.27074940184798</v>
          </cell>
        </row>
        <row r="2276">
          <cell r="C2276" t="str">
            <v>50117004</v>
          </cell>
          <cell r="Q2276">
            <v>-19028.729250598157</v>
          </cell>
        </row>
        <row r="2277">
          <cell r="C2277" t="str">
            <v>50117024</v>
          </cell>
          <cell r="Q2277">
            <v>-1101.6381905319249</v>
          </cell>
        </row>
        <row r="2278">
          <cell r="C2278" t="str">
            <v>50117024</v>
          </cell>
          <cell r="Q2278">
            <v>-18898.361809468061</v>
          </cell>
        </row>
        <row r="2279">
          <cell r="C2279" t="str">
            <v>50119100</v>
          </cell>
          <cell r="Q2279">
            <v>-54999.999999999971</v>
          </cell>
        </row>
        <row r="2280">
          <cell r="C2280" t="str">
            <v>50119101</v>
          </cell>
          <cell r="Q2280">
            <v>-83000.000000000029</v>
          </cell>
        </row>
        <row r="2281">
          <cell r="C2281" t="str">
            <v>50119102</v>
          </cell>
          <cell r="Q2281">
            <v>-5057.8603664956217</v>
          </cell>
        </row>
        <row r="2282">
          <cell r="C2282" t="str">
            <v>50119102</v>
          </cell>
          <cell r="Q2282">
            <v>-27942.13963350439</v>
          </cell>
        </row>
        <row r="2283">
          <cell r="C2283" t="str">
            <v>50113001</v>
          </cell>
          <cell r="Q2283">
            <v>-38356.591915878053</v>
          </cell>
        </row>
        <row r="2284">
          <cell r="C2284" t="str">
            <v>50113001</v>
          </cell>
          <cell r="Q2284">
            <v>-1011598.9815762717</v>
          </cell>
        </row>
        <row r="2285">
          <cell r="C2285" t="str">
            <v>50113001</v>
          </cell>
          <cell r="Q2285">
            <v>-950044.42650785006</v>
          </cell>
        </row>
        <row r="2286">
          <cell r="C2286" t="str">
            <v>50113002</v>
          </cell>
          <cell r="Q2286">
            <v>-34972.126773886142</v>
          </cell>
        </row>
        <row r="2287">
          <cell r="C2287" t="str">
            <v>50113002</v>
          </cell>
          <cell r="Q2287">
            <v>-15027.87322611385</v>
          </cell>
        </row>
        <row r="2288">
          <cell r="C2288" t="str">
            <v>50113006</v>
          </cell>
          <cell r="Q2288">
            <v>-183933.95239140352</v>
          </cell>
        </row>
        <row r="2289">
          <cell r="C2289" t="str">
            <v>50113006</v>
          </cell>
          <cell r="Q2289">
            <v>-176066.04760859645</v>
          </cell>
        </row>
        <row r="2290">
          <cell r="C2290" t="str">
            <v>50113013</v>
          </cell>
          <cell r="Q2290">
            <v>-262814.41006635764</v>
          </cell>
        </row>
        <row r="2291">
          <cell r="C2291" t="str">
            <v>50113013</v>
          </cell>
          <cell r="Q2291">
            <v>-117185.58993364233</v>
          </cell>
        </row>
        <row r="2292">
          <cell r="C2292" t="str">
            <v>50113014</v>
          </cell>
          <cell r="Q2292">
            <v>-70640.562480937355</v>
          </cell>
        </row>
        <row r="2293">
          <cell r="C2293" t="str">
            <v>50113014</v>
          </cell>
          <cell r="Q2293">
            <v>-9359.4375190626088</v>
          </cell>
        </row>
        <row r="2294">
          <cell r="C2294" t="str">
            <v>50113190</v>
          </cell>
          <cell r="Q2294">
            <v>0</v>
          </cell>
        </row>
        <row r="2295">
          <cell r="C2295" t="str">
            <v>50113190</v>
          </cell>
          <cell r="Q2295">
            <v>-39999.999999999949</v>
          </cell>
        </row>
        <row r="2296">
          <cell r="C2296" t="str">
            <v>50115020</v>
          </cell>
          <cell r="Q2296">
            <v>-4238.796585165298</v>
          </cell>
        </row>
        <row r="2297">
          <cell r="C2297" t="str">
            <v>50115020</v>
          </cell>
          <cell r="Q2297">
            <v>-10761.203414834703</v>
          </cell>
        </row>
        <row r="2298">
          <cell r="C2298" t="str">
            <v>50115040</v>
          </cell>
          <cell r="Q2298">
            <v>-1042.237072601052</v>
          </cell>
        </row>
        <row r="2299">
          <cell r="C2299" t="str">
            <v>50115040</v>
          </cell>
          <cell r="Q2299">
            <v>-957.76292739894905</v>
          </cell>
        </row>
        <row r="2300">
          <cell r="C2300" t="str">
            <v>50115050</v>
          </cell>
          <cell r="Q2300">
            <v>-227227.68803052398</v>
          </cell>
        </row>
        <row r="2301">
          <cell r="C2301" t="str">
            <v>50115050</v>
          </cell>
          <cell r="Q2301">
            <v>-162447.51524291828</v>
          </cell>
        </row>
        <row r="2302">
          <cell r="C2302" t="str">
            <v>50115050</v>
          </cell>
          <cell r="Q2302">
            <v>-324.79672655786118</v>
          </cell>
        </row>
        <row r="2303">
          <cell r="C2303" t="str">
            <v>50115060</v>
          </cell>
          <cell r="Q2303">
            <v>-315009.63066282769</v>
          </cell>
        </row>
        <row r="2304">
          <cell r="C2304" t="str">
            <v>50115060</v>
          </cell>
          <cell r="Q2304">
            <v>-11333.864952604616</v>
          </cell>
        </row>
        <row r="2305">
          <cell r="C2305" t="str">
            <v>50115060</v>
          </cell>
          <cell r="Q2305">
            <v>-343656.50438456796</v>
          </cell>
        </row>
        <row r="2306">
          <cell r="C2306" t="str">
            <v>50115063</v>
          </cell>
          <cell r="Q2306">
            <v>-26373.38008887889</v>
          </cell>
        </row>
        <row r="2307">
          <cell r="C2307" t="str">
            <v>50115063</v>
          </cell>
          <cell r="Q2307">
            <v>-6310.5202934245399</v>
          </cell>
        </row>
        <row r="2308">
          <cell r="C2308" t="str">
            <v>50115063</v>
          </cell>
          <cell r="Q2308">
            <v>-37316.099617696527</v>
          </cell>
        </row>
        <row r="2309">
          <cell r="C2309" t="str">
            <v>50115064</v>
          </cell>
          <cell r="Q2309">
            <v>-1000</v>
          </cell>
        </row>
        <row r="2310">
          <cell r="C2310" t="str">
            <v>50115065</v>
          </cell>
          <cell r="Q2310">
            <v>-7387.2603041657503</v>
          </cell>
        </row>
        <row r="2311">
          <cell r="C2311" t="str">
            <v>50115065</v>
          </cell>
          <cell r="Q2311">
            <v>-5300.2718389537877</v>
          </cell>
        </row>
        <row r="2312">
          <cell r="C2312" t="str">
            <v>50115065</v>
          </cell>
          <cell r="Q2312">
            <v>-1312.4678568804627</v>
          </cell>
        </row>
        <row r="2313">
          <cell r="C2313" t="str">
            <v>50115067</v>
          </cell>
          <cell r="Q2313">
            <v>-99791.686417140387</v>
          </cell>
        </row>
        <row r="2314">
          <cell r="C2314" t="str">
            <v>50115067</v>
          </cell>
          <cell r="Q2314">
            <v>-111450.8783860741</v>
          </cell>
        </row>
        <row r="2315">
          <cell r="C2315" t="str">
            <v>50115067</v>
          </cell>
          <cell r="Q2315">
            <v>-757.43519678560801</v>
          </cell>
        </row>
        <row r="2316">
          <cell r="C2316" t="str">
            <v>50115070</v>
          </cell>
          <cell r="Q2316">
            <v>-2000</v>
          </cell>
        </row>
        <row r="2317">
          <cell r="C2317" t="str">
            <v>50115079</v>
          </cell>
          <cell r="Q2317">
            <v>-3154.0811690176865</v>
          </cell>
        </row>
        <row r="2318">
          <cell r="C2318" t="str">
            <v>50115079</v>
          </cell>
          <cell r="Q2318">
            <v>-845.91883098231096</v>
          </cell>
        </row>
        <row r="2319">
          <cell r="C2319" t="str">
            <v>50115089</v>
          </cell>
          <cell r="Q2319">
            <v>0</v>
          </cell>
        </row>
        <row r="2320">
          <cell r="C2320" t="str">
            <v>50117002</v>
          </cell>
          <cell r="Q2320">
            <v>-42423.303765123703</v>
          </cell>
        </row>
        <row r="2321">
          <cell r="C2321" t="str">
            <v>50117002</v>
          </cell>
          <cell r="Q2321">
            <v>-37576.696234876326</v>
          </cell>
        </row>
        <row r="2322">
          <cell r="C2322" t="str">
            <v>50117003</v>
          </cell>
          <cell r="Q2322">
            <v>-106424.63761223477</v>
          </cell>
        </row>
        <row r="2323">
          <cell r="C2323" t="str">
            <v>50117003</v>
          </cell>
          <cell r="Q2323">
            <v>-102317.52780555363</v>
          </cell>
        </row>
        <row r="2324">
          <cell r="C2324" t="str">
            <v>50117003</v>
          </cell>
          <cell r="Q2324">
            <v>-1257.8345822116601</v>
          </cell>
        </row>
        <row r="2325">
          <cell r="C2325" t="str">
            <v>50117004</v>
          </cell>
          <cell r="Q2325">
            <v>-5120.5531055321962</v>
          </cell>
        </row>
        <row r="2326">
          <cell r="C2326" t="str">
            <v>50117004</v>
          </cell>
          <cell r="Q2326">
            <v>-7677.5481530925845</v>
          </cell>
        </row>
        <row r="2327">
          <cell r="C2327" t="str">
            <v>50117004</v>
          </cell>
          <cell r="Q2327">
            <v>-18151.24668328269</v>
          </cell>
        </row>
        <row r="2328">
          <cell r="C2328" t="str">
            <v>50117004</v>
          </cell>
          <cell r="Q2328">
            <v>-24050.652058092528</v>
          </cell>
        </row>
        <row r="2329">
          <cell r="C2329" t="str">
            <v>50117024</v>
          </cell>
          <cell r="Q2329">
            <v>-523.30255674674402</v>
          </cell>
        </row>
        <row r="2330">
          <cell r="C2330" t="str">
            <v>50117024</v>
          </cell>
          <cell r="Q2330">
            <v>-70180.226774109862</v>
          </cell>
        </row>
        <row r="2331">
          <cell r="C2331" t="str">
            <v>50117024</v>
          </cell>
          <cell r="Q2331">
            <v>-47757.5430941218</v>
          </cell>
        </row>
        <row r="2332">
          <cell r="C2332" t="str">
            <v>50117024</v>
          </cell>
          <cell r="Q2332">
            <v>-1538.9275750215854</v>
          </cell>
        </row>
        <row r="2333">
          <cell r="C2333" t="str">
            <v>50119100</v>
          </cell>
          <cell r="Q2333">
            <v>-13171.150564527918</v>
          </cell>
        </row>
        <row r="2334">
          <cell r="C2334" t="str">
            <v>50119100</v>
          </cell>
          <cell r="Q2334">
            <v>-13828.849435472095</v>
          </cell>
        </row>
        <row r="2335">
          <cell r="C2335" t="str">
            <v>50119101</v>
          </cell>
          <cell r="Q2335">
            <v>-2677.9003926890855</v>
          </cell>
        </row>
        <row r="2336">
          <cell r="C2336" t="str">
            <v>50119101</v>
          </cell>
          <cell r="Q2336">
            <v>-322.099607310914</v>
          </cell>
        </row>
        <row r="2337">
          <cell r="C2337" t="str">
            <v>50119102</v>
          </cell>
          <cell r="Q2337">
            <v>-230373.98164663592</v>
          </cell>
        </row>
        <row r="2338">
          <cell r="C2338" t="str">
            <v>50119102</v>
          </cell>
          <cell r="Q2338">
            <v>-175.76651116751799</v>
          </cell>
        </row>
        <row r="2339">
          <cell r="C2339" t="str">
            <v>50119102</v>
          </cell>
          <cell r="Q2339">
            <v>-204450.2518421968</v>
          </cell>
        </row>
        <row r="2340">
          <cell r="C2340" t="str">
            <v>50113001</v>
          </cell>
          <cell r="Q2340">
            <v>-558878.48689743492</v>
          </cell>
        </row>
        <row r="2341">
          <cell r="C2341" t="str">
            <v>50113001</v>
          </cell>
          <cell r="Q2341">
            <v>-32665.630163551243</v>
          </cell>
        </row>
        <row r="2342">
          <cell r="C2342" t="str">
            <v>50113001</v>
          </cell>
          <cell r="Q2342">
            <v>-97484.049421557502</v>
          </cell>
        </row>
        <row r="2343">
          <cell r="C2343" t="str">
            <v>50113001</v>
          </cell>
          <cell r="Q2343">
            <v>-400971.83351745637</v>
          </cell>
        </row>
        <row r="2344">
          <cell r="C2344" t="str">
            <v>50113002</v>
          </cell>
          <cell r="Q2344">
            <v>-6897.4068144197299</v>
          </cell>
        </row>
        <row r="2345">
          <cell r="C2345" t="str">
            <v>50113002</v>
          </cell>
          <cell r="Q2345">
            <v>-13102.59318558025</v>
          </cell>
        </row>
        <row r="2346">
          <cell r="C2346" t="str">
            <v>50113006</v>
          </cell>
          <cell r="Q2346">
            <v>-2286.97087495798</v>
          </cell>
        </row>
        <row r="2347">
          <cell r="C2347" t="str">
            <v>50113006</v>
          </cell>
          <cell r="Q2347">
            <v>-2713.0291250420169</v>
          </cell>
        </row>
        <row r="2348">
          <cell r="C2348" t="str">
            <v>50113008</v>
          </cell>
          <cell r="Q2348">
            <v>-186309.36746636804</v>
          </cell>
        </row>
        <row r="2349">
          <cell r="C2349" t="str">
            <v>50113008</v>
          </cell>
          <cell r="Q2349">
            <v>-63690.632533632088</v>
          </cell>
        </row>
        <row r="2350">
          <cell r="C2350" t="str">
            <v>50113012</v>
          </cell>
          <cell r="Q2350">
            <v>-15000</v>
          </cell>
        </row>
        <row r="2351">
          <cell r="C2351" t="str">
            <v>50113013</v>
          </cell>
          <cell r="Q2351">
            <v>-155650.82357020568</v>
          </cell>
        </row>
        <row r="2352">
          <cell r="C2352" t="str">
            <v>50113013</v>
          </cell>
          <cell r="Q2352">
            <v>-2375.23033276774</v>
          </cell>
        </row>
        <row r="2353">
          <cell r="C2353" t="str">
            <v>50113013</v>
          </cell>
          <cell r="Q2353">
            <v>-345973.94609702658</v>
          </cell>
        </row>
        <row r="2354">
          <cell r="C2354" t="str">
            <v>50113014</v>
          </cell>
          <cell r="Q2354">
            <v>-1183.043462492941</v>
          </cell>
        </row>
        <row r="2355">
          <cell r="C2355" t="str">
            <v>50113014</v>
          </cell>
          <cell r="Q2355">
            <v>-3816.9565375070597</v>
          </cell>
        </row>
        <row r="2356">
          <cell r="C2356" t="str">
            <v>50113190</v>
          </cell>
          <cell r="Q2356">
            <v>-10574.038779753701</v>
          </cell>
        </row>
        <row r="2357">
          <cell r="C2357" t="str">
            <v>50113190</v>
          </cell>
          <cell r="Q2357">
            <v>-30618.821157259281</v>
          </cell>
        </row>
        <row r="2358">
          <cell r="C2358" t="str">
            <v>50113190</v>
          </cell>
          <cell r="Q2358">
            <v>-503.80859216347602</v>
          </cell>
        </row>
        <row r="2359">
          <cell r="C2359" t="str">
            <v>50113190</v>
          </cell>
          <cell r="Q2359">
            <v>-8303.3314708235484</v>
          </cell>
        </row>
        <row r="2360">
          <cell r="C2360" t="str">
            <v>50115003</v>
          </cell>
          <cell r="Q2360">
            <v>-499999.99999999942</v>
          </cell>
        </row>
        <row r="2361">
          <cell r="C2361" t="str">
            <v>50115004</v>
          </cell>
          <cell r="Q2361">
            <v>-12249999.999999994</v>
          </cell>
        </row>
        <row r="2362">
          <cell r="C2362" t="str">
            <v>50115011</v>
          </cell>
          <cell r="Q2362">
            <v>-300000.00000000012</v>
          </cell>
        </row>
        <row r="2363">
          <cell r="C2363" t="str">
            <v>50115020</v>
          </cell>
          <cell r="Q2363">
            <v>-10454.911617920619</v>
          </cell>
        </row>
        <row r="2364">
          <cell r="C2364" t="str">
            <v>50115020</v>
          </cell>
          <cell r="Q2364">
            <v>-4545.0883820793752</v>
          </cell>
        </row>
        <row r="2365">
          <cell r="C2365" t="str">
            <v>50115040</v>
          </cell>
          <cell r="Q2365">
            <v>-3000</v>
          </cell>
        </row>
        <row r="2366">
          <cell r="C2366" t="str">
            <v>50115050</v>
          </cell>
          <cell r="Q2366">
            <v>-359754.36203432205</v>
          </cell>
        </row>
        <row r="2367">
          <cell r="C2367" t="str">
            <v>50115050</v>
          </cell>
          <cell r="Q2367">
            <v>-77032.203475724382</v>
          </cell>
        </row>
        <row r="2368">
          <cell r="C2368" t="str">
            <v>50115050</v>
          </cell>
          <cell r="Q2368">
            <v>-193213.43448995354</v>
          </cell>
        </row>
        <row r="2369">
          <cell r="C2369" t="str">
            <v>50115060</v>
          </cell>
          <cell r="Q2369">
            <v>-29718.228579077782</v>
          </cell>
        </row>
        <row r="2370">
          <cell r="C2370" t="str">
            <v>50115060</v>
          </cell>
          <cell r="Q2370">
            <v>-149728.71716622807</v>
          </cell>
        </row>
        <row r="2371">
          <cell r="C2371" t="str">
            <v>50115060</v>
          </cell>
          <cell r="Q2371">
            <v>-1143138.4391769904</v>
          </cell>
        </row>
        <row r="2372">
          <cell r="C2372" t="str">
            <v>50115060</v>
          </cell>
          <cell r="Q2372">
            <v>-167414.61507770442</v>
          </cell>
        </row>
        <row r="2373">
          <cell r="C2373" t="str">
            <v>50115063</v>
          </cell>
          <cell r="Q2373">
            <v>-47191.04913933434</v>
          </cell>
        </row>
        <row r="2374">
          <cell r="C2374" t="str">
            <v>50115063</v>
          </cell>
          <cell r="Q2374">
            <v>-13930.0781771</v>
          </cell>
        </row>
        <row r="2375">
          <cell r="C2375" t="str">
            <v>50115063</v>
          </cell>
          <cell r="Q2375">
            <v>-38878.872683565634</v>
          </cell>
        </row>
        <row r="2376">
          <cell r="C2376" t="str">
            <v>50115064</v>
          </cell>
          <cell r="Q2376">
            <v>-10926.763674613536</v>
          </cell>
        </row>
        <row r="2377">
          <cell r="C2377" t="str">
            <v>50115064</v>
          </cell>
          <cell r="Q2377">
            <v>-54073.236325386497</v>
          </cell>
        </row>
        <row r="2378">
          <cell r="C2378" t="str">
            <v>50115065</v>
          </cell>
          <cell r="Q2378">
            <v>-2922.5134045815689</v>
          </cell>
        </row>
        <row r="2379">
          <cell r="C2379" t="str">
            <v>50115065</v>
          </cell>
          <cell r="Q2379">
            <v>-495.77908852157191</v>
          </cell>
        </row>
        <row r="2380">
          <cell r="C2380" t="str">
            <v>50115065</v>
          </cell>
          <cell r="Q2380">
            <v>-4473.437567271294</v>
          </cell>
        </row>
        <row r="2381">
          <cell r="C2381" t="str">
            <v>50115065</v>
          </cell>
          <cell r="Q2381">
            <v>-22108.269939625592</v>
          </cell>
        </row>
        <row r="2382">
          <cell r="C2382" t="str">
            <v>50115067</v>
          </cell>
          <cell r="Q2382">
            <v>-34539.602039533755</v>
          </cell>
        </row>
        <row r="2383">
          <cell r="C2383" t="str">
            <v>50115067</v>
          </cell>
          <cell r="Q2383">
            <v>-31348.485924921999</v>
          </cell>
        </row>
        <row r="2384">
          <cell r="C2384" t="str">
            <v>50115067</v>
          </cell>
          <cell r="Q2384">
            <v>-24111.912035544276</v>
          </cell>
        </row>
        <row r="2385">
          <cell r="C2385" t="str">
            <v>50115070</v>
          </cell>
          <cell r="Q2385">
            <v>-3522.8978824659198</v>
          </cell>
        </row>
        <row r="2386">
          <cell r="C2386" t="str">
            <v>50115070</v>
          </cell>
          <cell r="Q2386">
            <v>-36477.102117534101</v>
          </cell>
        </row>
        <row r="2387">
          <cell r="C2387" t="str">
            <v>50115079</v>
          </cell>
          <cell r="Q2387">
            <v>-1205.6033479481471</v>
          </cell>
        </row>
        <row r="2388">
          <cell r="C2388" t="str">
            <v>50115079</v>
          </cell>
          <cell r="Q2388">
            <v>-4214.7884274648413</v>
          </cell>
        </row>
        <row r="2389">
          <cell r="C2389" t="str">
            <v>50115079</v>
          </cell>
          <cell r="Q2389">
            <v>-24579.60822458706</v>
          </cell>
        </row>
        <row r="2390">
          <cell r="C2390" t="str">
            <v>50115080</v>
          </cell>
          <cell r="Q2390">
            <v>-154999.99999999988</v>
          </cell>
        </row>
        <row r="2391">
          <cell r="C2391" t="str">
            <v>50115090</v>
          </cell>
          <cell r="Q2391">
            <v>0</v>
          </cell>
        </row>
        <row r="2392">
          <cell r="C2392" t="str">
            <v>50117002</v>
          </cell>
          <cell r="Q2392">
            <v>-1358.4960090463633</v>
          </cell>
        </row>
        <row r="2393">
          <cell r="C2393" t="str">
            <v>50117002</v>
          </cell>
          <cell r="Q2393">
            <v>-121.45866004044768</v>
          </cell>
        </row>
        <row r="2394">
          <cell r="C2394" t="str">
            <v>50117002</v>
          </cell>
          <cell r="Q2394">
            <v>-20838.908171318264</v>
          </cell>
        </row>
        <row r="2395">
          <cell r="C2395" t="str">
            <v>50117002</v>
          </cell>
          <cell r="Q2395">
            <v>-17681.137159594931</v>
          </cell>
        </row>
        <row r="2396">
          <cell r="C2396" t="str">
            <v>50117003</v>
          </cell>
          <cell r="Q2396">
            <v>-78196.3537775531</v>
          </cell>
        </row>
        <row r="2397">
          <cell r="C2397" t="str">
            <v>50117003</v>
          </cell>
          <cell r="Q2397">
            <v>-19863.994246937131</v>
          </cell>
        </row>
        <row r="2398">
          <cell r="C2398" t="str">
            <v>50117003</v>
          </cell>
          <cell r="Q2398">
            <v>-91939.65197550974</v>
          </cell>
        </row>
        <row r="2399">
          <cell r="C2399" t="str">
            <v>50117004</v>
          </cell>
          <cell r="Q2399">
            <v>-17674.066524244408</v>
          </cell>
        </row>
        <row r="2400">
          <cell r="C2400" t="str">
            <v>50117004</v>
          </cell>
          <cell r="Q2400">
            <v>-19476.609606571674</v>
          </cell>
        </row>
        <row r="2401">
          <cell r="C2401" t="str">
            <v>50117004</v>
          </cell>
          <cell r="Q2401">
            <v>-30771.232325393921</v>
          </cell>
        </row>
        <row r="2402">
          <cell r="C2402" t="str">
            <v>50117004</v>
          </cell>
          <cell r="Q2402">
            <v>-7078.091543789973</v>
          </cell>
        </row>
        <row r="2403">
          <cell r="C2403" t="str">
            <v>50117024</v>
          </cell>
          <cell r="Q2403">
            <v>-19158.780347337488</v>
          </cell>
        </row>
        <row r="2404">
          <cell r="C2404" t="str">
            <v>50117024</v>
          </cell>
          <cell r="Q2404">
            <v>-2132.7685054123663</v>
          </cell>
        </row>
        <row r="2405">
          <cell r="C2405" t="str">
            <v>50117024</v>
          </cell>
          <cell r="Q2405">
            <v>-38271.781572715372</v>
          </cell>
        </row>
        <row r="2406">
          <cell r="C2406" t="str">
            <v>50117024</v>
          </cell>
          <cell r="Q2406">
            <v>-10436.669574534766</v>
          </cell>
        </row>
        <row r="2407">
          <cell r="C2407" t="str">
            <v>50119100</v>
          </cell>
          <cell r="Q2407">
            <v>-4442.3816648376669</v>
          </cell>
        </row>
        <row r="2408">
          <cell r="C2408" t="str">
            <v>50119100</v>
          </cell>
          <cell r="Q2408">
            <v>-2275.3094844816042</v>
          </cell>
        </row>
        <row r="2409">
          <cell r="C2409" t="str">
            <v>50119100</v>
          </cell>
          <cell r="Q2409">
            <v>-282.30885068072803</v>
          </cell>
        </row>
        <row r="2410">
          <cell r="C2410" t="str">
            <v>50119101</v>
          </cell>
          <cell r="Q2410">
            <v>-2000</v>
          </cell>
        </row>
        <row r="2411">
          <cell r="C2411" t="str">
            <v>50119102</v>
          </cell>
          <cell r="Q2411">
            <v>-17973.554563737689</v>
          </cell>
        </row>
        <row r="2412">
          <cell r="C2412" t="str">
            <v>50119102</v>
          </cell>
          <cell r="Q2412">
            <v>-27448.895856034287</v>
          </cell>
        </row>
        <row r="2413">
          <cell r="C2413" t="str">
            <v>50119102</v>
          </cell>
          <cell r="Q2413">
            <v>-34577.549580228013</v>
          </cell>
        </row>
        <row r="2414">
          <cell r="C2414" t="str">
            <v>50113001</v>
          </cell>
          <cell r="Q2414">
            <v>-57775.703008221302</v>
          </cell>
        </row>
        <row r="2415">
          <cell r="C2415" t="str">
            <v>50113001</v>
          </cell>
          <cell r="Q2415">
            <v>-8285684.3410705235</v>
          </cell>
        </row>
        <row r="2416">
          <cell r="C2416" t="str">
            <v>50113001</v>
          </cell>
          <cell r="Q2416">
            <v>-9581091.4215390179</v>
          </cell>
        </row>
        <row r="2417">
          <cell r="C2417" t="str">
            <v>50113001</v>
          </cell>
          <cell r="Q2417">
            <v>-14174.583869564418</v>
          </cell>
        </row>
        <row r="2418">
          <cell r="C2418" t="str">
            <v>50113001</v>
          </cell>
          <cell r="Q2418">
            <v>-5486788.3595811371</v>
          </cell>
        </row>
        <row r="2419">
          <cell r="C2419" t="str">
            <v>50113001</v>
          </cell>
          <cell r="Q2419">
            <v>-902.10426547275097</v>
          </cell>
        </row>
        <row r="2420">
          <cell r="C2420" t="str">
            <v>50113001</v>
          </cell>
          <cell r="Q2420">
            <v>-7437037.9768384201</v>
          </cell>
        </row>
        <row r="2421">
          <cell r="C2421" t="str">
            <v>50113001</v>
          </cell>
          <cell r="Q2421">
            <v>-3983.6192743679258</v>
          </cell>
        </row>
        <row r="2422">
          <cell r="C2422" t="str">
            <v>50113001</v>
          </cell>
          <cell r="Q2422">
            <v>-21612.397183978788</v>
          </cell>
        </row>
        <row r="2423">
          <cell r="C2423" t="str">
            <v>50113001</v>
          </cell>
          <cell r="Q2423">
            <v>-180154.54932834953</v>
          </cell>
        </row>
        <row r="2424">
          <cell r="C2424" t="str">
            <v>50113001</v>
          </cell>
          <cell r="Q2424">
            <v>-30698.651202600766</v>
          </cell>
        </row>
        <row r="2425">
          <cell r="C2425" t="str">
            <v>50113001</v>
          </cell>
          <cell r="Q2425">
            <v>-96.292838347035499</v>
          </cell>
        </row>
        <row r="2426">
          <cell r="C2426" t="str">
            <v>50113002</v>
          </cell>
          <cell r="Q2426">
            <v>-31334.745929233191</v>
          </cell>
        </row>
        <row r="2427">
          <cell r="C2427" t="str">
            <v>50113002</v>
          </cell>
          <cell r="Q2427">
            <v>-213970.18517787615</v>
          </cell>
        </row>
        <row r="2428">
          <cell r="C2428" t="str">
            <v>50113002</v>
          </cell>
          <cell r="Q2428">
            <v>-204695.06889289047</v>
          </cell>
        </row>
        <row r="2429">
          <cell r="C2429" t="str">
            <v>50113006</v>
          </cell>
          <cell r="Q2429">
            <v>-59496.229355847987</v>
          </cell>
        </row>
        <row r="2430">
          <cell r="C2430" t="str">
            <v>50113006</v>
          </cell>
          <cell r="Q2430">
            <v>-7083.4135910995356</v>
          </cell>
        </row>
        <row r="2431">
          <cell r="C2431" t="str">
            <v>50113006</v>
          </cell>
          <cell r="Q2431">
            <v>-13420.357053052487</v>
          </cell>
        </row>
        <row r="2432">
          <cell r="C2432" t="str">
            <v>50113007</v>
          </cell>
          <cell r="Q2432">
            <v>-97862.7676349229</v>
          </cell>
        </row>
        <row r="2433">
          <cell r="C2433" t="str">
            <v>50113007</v>
          </cell>
          <cell r="Q2433">
            <v>-2137.23236507708</v>
          </cell>
        </row>
        <row r="2434">
          <cell r="C2434" t="str">
            <v>50113008</v>
          </cell>
          <cell r="Q2434">
            <v>-3060196.7801343799</v>
          </cell>
        </row>
        <row r="2435">
          <cell r="C2435" t="str">
            <v>50113008</v>
          </cell>
          <cell r="Q2435">
            <v>-7818263.7068785047</v>
          </cell>
        </row>
        <row r="2436">
          <cell r="C2436" t="str">
            <v>50113008</v>
          </cell>
          <cell r="Q2436">
            <v>-3189083.2672833325</v>
          </cell>
        </row>
        <row r="2437">
          <cell r="C2437" t="str">
            <v>50113008</v>
          </cell>
          <cell r="Q2437">
            <v>-5317456.2457037829</v>
          </cell>
        </row>
        <row r="2438">
          <cell r="C2438" t="str">
            <v>50113011</v>
          </cell>
          <cell r="Q2438">
            <v>-578225.63846908417</v>
          </cell>
        </row>
        <row r="2439">
          <cell r="C2439" t="str">
            <v>50113011</v>
          </cell>
          <cell r="Q2439">
            <v>-13223721.191186074</v>
          </cell>
        </row>
        <row r="2440">
          <cell r="C2440" t="str">
            <v>50113011</v>
          </cell>
          <cell r="Q2440">
            <v>-501746.01538754511</v>
          </cell>
        </row>
        <row r="2441">
          <cell r="C2441" t="str">
            <v>50113011</v>
          </cell>
          <cell r="Q2441">
            <v>-696307.15495728806</v>
          </cell>
        </row>
        <row r="2442">
          <cell r="C2442" t="str">
            <v>50113012</v>
          </cell>
          <cell r="Q2442">
            <v>-15000</v>
          </cell>
        </row>
        <row r="2443">
          <cell r="C2443" t="str">
            <v>50113013</v>
          </cell>
          <cell r="Q2443">
            <v>-1022955.5715623845</v>
          </cell>
        </row>
        <row r="2444">
          <cell r="C2444" t="str">
            <v>50113013</v>
          </cell>
          <cell r="Q2444">
            <v>-618630.56902650592</v>
          </cell>
        </row>
        <row r="2445">
          <cell r="C2445" t="str">
            <v>50113013</v>
          </cell>
          <cell r="Q2445">
            <v>-1748092.3402040596</v>
          </cell>
        </row>
        <row r="2446">
          <cell r="C2446" t="str">
            <v>50113013</v>
          </cell>
          <cell r="Q2446">
            <v>-10321.519207049465</v>
          </cell>
        </row>
        <row r="2447">
          <cell r="C2447" t="str">
            <v>50113014</v>
          </cell>
          <cell r="Q2447">
            <v>-2612368.2668748568</v>
          </cell>
        </row>
        <row r="2448">
          <cell r="C2448" t="str">
            <v>50113014</v>
          </cell>
          <cell r="Q2448">
            <v>-3130223.1267193072</v>
          </cell>
        </row>
        <row r="2449">
          <cell r="C2449" t="str">
            <v>50113014</v>
          </cell>
          <cell r="Q2449">
            <v>-20318.5859685209</v>
          </cell>
        </row>
        <row r="2450">
          <cell r="C2450" t="str">
            <v>50113014</v>
          </cell>
          <cell r="Q2450">
            <v>-837090.02043731464</v>
          </cell>
        </row>
        <row r="2451">
          <cell r="C2451" t="str">
            <v>50113016</v>
          </cell>
          <cell r="Q2451">
            <v>-274999999.99999988</v>
          </cell>
        </row>
        <row r="2452">
          <cell r="C2452" t="str">
            <v>50113017</v>
          </cell>
          <cell r="Q2452">
            <v>-124630.04530373741</v>
          </cell>
        </row>
        <row r="2453">
          <cell r="C2453" t="str">
            <v>50113017</v>
          </cell>
          <cell r="Q2453">
            <v>-29113967.196438998</v>
          </cell>
        </row>
        <row r="2454">
          <cell r="C2454" t="str">
            <v>50113017</v>
          </cell>
          <cell r="Q2454">
            <v>-761402.75825726439</v>
          </cell>
        </row>
        <row r="2455">
          <cell r="C2455" t="str">
            <v>50113190</v>
          </cell>
          <cell r="Q2455">
            <v>-1057.4095131484401</v>
          </cell>
        </row>
        <row r="2456">
          <cell r="C2456" t="str">
            <v>50113190</v>
          </cell>
          <cell r="Q2456">
            <v>-21792.967925036701</v>
          </cell>
        </row>
        <row r="2457">
          <cell r="C2457" t="str">
            <v>50113190</v>
          </cell>
          <cell r="Q2457">
            <v>-8793.5398562447372</v>
          </cell>
        </row>
        <row r="2458">
          <cell r="C2458" t="str">
            <v>50113190</v>
          </cell>
          <cell r="Q2458">
            <v>-21792.967925036701</v>
          </cell>
        </row>
        <row r="2459">
          <cell r="C2459" t="str">
            <v>50113190</v>
          </cell>
          <cell r="Q2459">
            <v>-16563.114780533429</v>
          </cell>
        </row>
        <row r="2460">
          <cell r="C2460" t="str">
            <v>50115020</v>
          </cell>
          <cell r="Q2460">
            <v>-3621858.1312680505</v>
          </cell>
        </row>
        <row r="2461">
          <cell r="C2461" t="str">
            <v>50115020</v>
          </cell>
          <cell r="Q2461">
            <v>-81186.080019464876</v>
          </cell>
        </row>
        <row r="2462">
          <cell r="C2462" t="str">
            <v>50115020</v>
          </cell>
          <cell r="Q2462">
            <v>-15646.092743787569</v>
          </cell>
        </row>
        <row r="2463">
          <cell r="C2463" t="str">
            <v>50115020</v>
          </cell>
          <cell r="Q2463">
            <v>-84279.729425942336</v>
          </cell>
        </row>
        <row r="2464">
          <cell r="C2464" t="str">
            <v>50115020</v>
          </cell>
          <cell r="Q2464">
            <v>-36226.226076336614</v>
          </cell>
        </row>
        <row r="2465">
          <cell r="C2465" t="str">
            <v>50115020</v>
          </cell>
          <cell r="Q2465">
            <v>-5930068.9462863989</v>
          </cell>
        </row>
        <row r="2466">
          <cell r="C2466" t="str">
            <v>50115020</v>
          </cell>
          <cell r="Q2466">
            <v>-8919542.0351699889</v>
          </cell>
        </row>
        <row r="2467">
          <cell r="C2467" t="str">
            <v>50115020</v>
          </cell>
          <cell r="Q2467">
            <v>-1915798.5876961094</v>
          </cell>
        </row>
        <row r="2468">
          <cell r="C2468" t="str">
            <v>50115020</v>
          </cell>
          <cell r="Q2468">
            <v>-407698.78099551436</v>
          </cell>
        </row>
        <row r="2469">
          <cell r="C2469" t="str">
            <v>50115020</v>
          </cell>
          <cell r="Q2469">
            <v>-2363130.822440024</v>
          </cell>
        </row>
        <row r="2470">
          <cell r="C2470" t="str">
            <v>50115020</v>
          </cell>
          <cell r="Q2470">
            <v>-3549564.5678783846</v>
          </cell>
        </row>
        <row r="2471">
          <cell r="C2471" t="str">
            <v>50115040</v>
          </cell>
          <cell r="Q2471">
            <v>-2779.2498878840738</v>
          </cell>
        </row>
        <row r="2472">
          <cell r="C2472" t="str">
            <v>50115040</v>
          </cell>
          <cell r="Q2472">
            <v>-1227.1307087124749</v>
          </cell>
        </row>
        <row r="2473">
          <cell r="C2473" t="str">
            <v>50115040</v>
          </cell>
          <cell r="Q2473">
            <v>-832.87430547711574</v>
          </cell>
        </row>
        <row r="2474">
          <cell r="C2474" t="str">
            <v>50115040</v>
          </cell>
          <cell r="Q2474">
            <v>-815160.74509792624</v>
          </cell>
        </row>
        <row r="2475">
          <cell r="C2475" t="str">
            <v>50115050</v>
          </cell>
          <cell r="Q2475">
            <v>-40773.946119235392</v>
          </cell>
        </row>
        <row r="2476">
          <cell r="C2476" t="str">
            <v>50115050</v>
          </cell>
          <cell r="Q2476">
            <v>-231731.92527240419</v>
          </cell>
        </row>
        <row r="2477">
          <cell r="C2477" t="str">
            <v>50115050</v>
          </cell>
          <cell r="Q2477">
            <v>-460113.69366932695</v>
          </cell>
        </row>
        <row r="2478">
          <cell r="C2478" t="str">
            <v>50115050</v>
          </cell>
          <cell r="Q2478">
            <v>-261559.70296577417</v>
          </cell>
        </row>
        <row r="2479">
          <cell r="C2479" t="str">
            <v>50115050</v>
          </cell>
          <cell r="Q2479">
            <v>-205820.73197325945</v>
          </cell>
        </row>
        <row r="2480">
          <cell r="C2480" t="str">
            <v>50115060</v>
          </cell>
          <cell r="Q2480">
            <v>-700473.7882560757</v>
          </cell>
        </row>
        <row r="2481">
          <cell r="C2481" t="str">
            <v>50115060</v>
          </cell>
          <cell r="Q2481">
            <v>-873696.15867799218</v>
          </cell>
        </row>
        <row r="2482">
          <cell r="C2482" t="str">
            <v>50115060</v>
          </cell>
          <cell r="Q2482">
            <v>-792029.23633085145</v>
          </cell>
        </row>
        <row r="2483">
          <cell r="C2483" t="str">
            <v>50115060</v>
          </cell>
          <cell r="Q2483">
            <v>-645180.65199060447</v>
          </cell>
        </row>
        <row r="2484">
          <cell r="C2484" t="str">
            <v>50115060</v>
          </cell>
          <cell r="Q2484">
            <v>-1231343.3544347964</v>
          </cell>
        </row>
        <row r="2485">
          <cell r="C2485" t="str">
            <v>50115060</v>
          </cell>
          <cell r="Q2485">
            <v>-868276.81030968123</v>
          </cell>
        </row>
        <row r="2486">
          <cell r="C2486" t="str">
            <v>50115063</v>
          </cell>
          <cell r="Q2486">
            <v>-196637.38608388824</v>
          </cell>
        </row>
        <row r="2487">
          <cell r="C2487" t="str">
            <v>50115063</v>
          </cell>
          <cell r="Q2487">
            <v>-193928.80724683896</v>
          </cell>
        </row>
        <row r="2488">
          <cell r="C2488" t="str">
            <v>50115063</v>
          </cell>
          <cell r="Q2488">
            <v>-1253246.9628404388</v>
          </cell>
        </row>
        <row r="2489">
          <cell r="C2489" t="str">
            <v>50115063</v>
          </cell>
          <cell r="Q2489">
            <v>-24043.830954755402</v>
          </cell>
        </row>
        <row r="2490">
          <cell r="C2490" t="str">
            <v>50115063</v>
          </cell>
          <cell r="Q2490">
            <v>-122079.830851276</v>
          </cell>
        </row>
        <row r="2491">
          <cell r="C2491" t="str">
            <v>50115063</v>
          </cell>
          <cell r="Q2491">
            <v>-205063.18202280236</v>
          </cell>
        </row>
        <row r="2492">
          <cell r="C2492" t="str">
            <v>50115064</v>
          </cell>
          <cell r="Q2492">
            <v>-6449.10330793923</v>
          </cell>
        </row>
        <row r="2493">
          <cell r="C2493" t="str">
            <v>50115064</v>
          </cell>
          <cell r="Q2493">
            <v>-16798.969406180269</v>
          </cell>
        </row>
        <row r="2494">
          <cell r="C2494" t="str">
            <v>50115064</v>
          </cell>
          <cell r="Q2494">
            <v>-12751.927285880502</v>
          </cell>
        </row>
        <row r="2495">
          <cell r="C2495" t="str">
            <v>50115065</v>
          </cell>
          <cell r="Q2495">
            <v>-140989.47674287792</v>
          </cell>
        </row>
        <row r="2496">
          <cell r="C2496" t="str">
            <v>50115065</v>
          </cell>
          <cell r="Q2496">
            <v>-12218.0643514207</v>
          </cell>
        </row>
        <row r="2497">
          <cell r="C2497" t="str">
            <v>50115065</v>
          </cell>
          <cell r="Q2497">
            <v>-167.9494425098305</v>
          </cell>
        </row>
        <row r="2498">
          <cell r="C2498" t="str">
            <v>50115065</v>
          </cell>
          <cell r="Q2498">
            <v>-37042.382946688907</v>
          </cell>
        </row>
        <row r="2499">
          <cell r="C2499" t="str">
            <v>50115065</v>
          </cell>
          <cell r="Q2499">
            <v>-83487.307243999516</v>
          </cell>
        </row>
        <row r="2500">
          <cell r="C2500" t="str">
            <v>50115065</v>
          </cell>
          <cell r="Q2500">
            <v>-701094.81927250302</v>
          </cell>
        </row>
        <row r="2501">
          <cell r="C2501" t="str">
            <v>50115067</v>
          </cell>
          <cell r="Q2501">
            <v>-120737.63927564165</v>
          </cell>
        </row>
        <row r="2502">
          <cell r="C2502" t="str">
            <v>50115067</v>
          </cell>
          <cell r="Q2502">
            <v>-81221.233584766087</v>
          </cell>
        </row>
        <row r="2503">
          <cell r="C2503" t="str">
            <v>50115067</v>
          </cell>
          <cell r="Q2503">
            <v>-120495.96169254344</v>
          </cell>
        </row>
        <row r="2504">
          <cell r="C2504" t="str">
            <v>50115067</v>
          </cell>
          <cell r="Q2504">
            <v>-101814.31945075156</v>
          </cell>
        </row>
        <row r="2505">
          <cell r="C2505" t="str">
            <v>50115067</v>
          </cell>
          <cell r="Q2505">
            <v>-37730.845996296972</v>
          </cell>
        </row>
        <row r="2506">
          <cell r="C2506" t="str">
            <v>50115069</v>
          </cell>
          <cell r="Q2506">
            <v>-999999.99999999988</v>
          </cell>
        </row>
        <row r="2507">
          <cell r="C2507" t="str">
            <v>50115070</v>
          </cell>
          <cell r="Q2507">
            <v>-81469.994173568804</v>
          </cell>
        </row>
        <row r="2508">
          <cell r="C2508" t="str">
            <v>50115070</v>
          </cell>
          <cell r="Q2508">
            <v>-104492.19484786445</v>
          </cell>
        </row>
        <row r="2509">
          <cell r="C2509" t="str">
            <v>50115070</v>
          </cell>
          <cell r="Q2509">
            <v>-64037.81097856682</v>
          </cell>
        </row>
        <row r="2510">
          <cell r="C2510" t="str">
            <v>50115079</v>
          </cell>
          <cell r="Q2510">
            <v>-3072.6685938120345</v>
          </cell>
        </row>
        <row r="2511">
          <cell r="C2511" t="str">
            <v>50115079</v>
          </cell>
          <cell r="Q2511">
            <v>-18676.298951566147</v>
          </cell>
        </row>
        <row r="2512">
          <cell r="C2512" t="str">
            <v>50115079</v>
          </cell>
          <cell r="Q2512">
            <v>-251.032454621819</v>
          </cell>
        </row>
        <row r="2513">
          <cell r="C2513" t="str">
            <v>50115089</v>
          </cell>
          <cell r="Q2513">
            <v>-9132.5521709862005</v>
          </cell>
        </row>
        <row r="2514">
          <cell r="C2514" t="str">
            <v>50115089</v>
          </cell>
          <cell r="Q2514">
            <v>-443867.44782901369</v>
          </cell>
        </row>
        <row r="2515">
          <cell r="C2515" t="str">
            <v>50117002</v>
          </cell>
          <cell r="Q2515">
            <v>-23519.935934136756</v>
          </cell>
        </row>
        <row r="2516">
          <cell r="C2516" t="str">
            <v>50117002</v>
          </cell>
          <cell r="Q2516">
            <v>-16817.299274874073</v>
          </cell>
        </row>
        <row r="2517">
          <cell r="C2517" t="str">
            <v>50117002</v>
          </cell>
          <cell r="Q2517">
            <v>-36446.688517712922</v>
          </cell>
        </row>
        <row r="2518">
          <cell r="C2518" t="str">
            <v>50117002</v>
          </cell>
          <cell r="Q2518">
            <v>-12306.890945407727</v>
          </cell>
        </row>
        <row r="2519">
          <cell r="C2519" t="str">
            <v>50117002</v>
          </cell>
          <cell r="Q2519">
            <v>-909.18532786853734</v>
          </cell>
        </row>
        <row r="2520">
          <cell r="C2520" t="str">
            <v>50117003</v>
          </cell>
          <cell r="Q2520">
            <v>-65256.661836120671</v>
          </cell>
        </row>
        <row r="2521">
          <cell r="C2521" t="str">
            <v>50117003</v>
          </cell>
          <cell r="Q2521">
            <v>-76088.078613760008</v>
          </cell>
        </row>
        <row r="2522">
          <cell r="C2522" t="str">
            <v>50117003</v>
          </cell>
          <cell r="Q2522">
            <v>-182648.62989627779</v>
          </cell>
        </row>
        <row r="2523">
          <cell r="C2523" t="str">
            <v>50117003</v>
          </cell>
          <cell r="Q2523">
            <v>-161741.25459415262</v>
          </cell>
        </row>
        <row r="2524">
          <cell r="C2524" t="str">
            <v>50117003</v>
          </cell>
          <cell r="Q2524">
            <v>-184265.37505968893</v>
          </cell>
        </row>
        <row r="2525">
          <cell r="C2525" t="str">
            <v>50117004</v>
          </cell>
          <cell r="Q2525">
            <v>-98245.892793841282</v>
          </cell>
        </row>
        <row r="2526">
          <cell r="C2526" t="str">
            <v>50117004</v>
          </cell>
          <cell r="Q2526">
            <v>-54869.979739022834</v>
          </cell>
        </row>
        <row r="2527">
          <cell r="C2527" t="str">
            <v>50117004</v>
          </cell>
          <cell r="Q2527">
            <v>-22228.31109675032</v>
          </cell>
        </row>
        <row r="2528">
          <cell r="C2528" t="str">
            <v>50117004</v>
          </cell>
          <cell r="Q2528">
            <v>-18555.505038803291</v>
          </cell>
        </row>
        <row r="2529">
          <cell r="C2529" t="str">
            <v>50117004</v>
          </cell>
          <cell r="Q2529">
            <v>-41100.311331582248</v>
          </cell>
        </row>
        <row r="2530">
          <cell r="C2530" t="str">
            <v>50117011</v>
          </cell>
          <cell r="Q2530">
            <v>0</v>
          </cell>
        </row>
        <row r="2531">
          <cell r="C2531" t="str">
            <v>50117024</v>
          </cell>
          <cell r="Q2531">
            <v>-39399.660586919934</v>
          </cell>
        </row>
        <row r="2532">
          <cell r="C2532" t="str">
            <v>50117024</v>
          </cell>
          <cell r="Q2532">
            <v>-53013.861651759384</v>
          </cell>
        </row>
        <row r="2533">
          <cell r="C2533" t="str">
            <v>50117024</v>
          </cell>
          <cell r="Q2533">
            <v>-72721.987972922449</v>
          </cell>
        </row>
        <row r="2534">
          <cell r="C2534" t="str">
            <v>50117024</v>
          </cell>
          <cell r="Q2534">
            <v>-23789.63039789478</v>
          </cell>
        </row>
        <row r="2535">
          <cell r="C2535" t="str">
            <v>50117024</v>
          </cell>
          <cell r="Q2535">
            <v>-81061.401727038727</v>
          </cell>
        </row>
        <row r="2536">
          <cell r="C2536" t="str">
            <v>50117024</v>
          </cell>
          <cell r="Q2536">
            <v>-13.457663464718699</v>
          </cell>
        </row>
        <row r="2537">
          <cell r="C2537" t="str">
            <v>50119100</v>
          </cell>
          <cell r="Q2537">
            <v>-30936.572435346341</v>
          </cell>
        </row>
        <row r="2538">
          <cell r="C2538" t="str">
            <v>50119100</v>
          </cell>
          <cell r="Q2538">
            <v>-9450.7513771809554</v>
          </cell>
        </row>
        <row r="2539">
          <cell r="C2539" t="str">
            <v>50119100</v>
          </cell>
          <cell r="Q2539">
            <v>-13.118208224964601</v>
          </cell>
        </row>
        <row r="2540">
          <cell r="C2540" t="str">
            <v>50119100</v>
          </cell>
          <cell r="Q2540">
            <v>-520.49463063663256</v>
          </cell>
        </row>
        <row r="2541">
          <cell r="C2541" t="str">
            <v>50119100</v>
          </cell>
          <cell r="Q2541">
            <v>-29079.063348611096</v>
          </cell>
        </row>
        <row r="2542">
          <cell r="C2542" t="str">
            <v>50119101</v>
          </cell>
          <cell r="Q2542">
            <v>-5494.1869668077397</v>
          </cell>
        </row>
        <row r="2543">
          <cell r="C2543" t="str">
            <v>50119101</v>
          </cell>
          <cell r="Q2543">
            <v>-2071.4755987823937</v>
          </cell>
        </row>
        <row r="2544">
          <cell r="C2544" t="str">
            <v>50119101</v>
          </cell>
          <cell r="Q2544">
            <v>-52987.937157964167</v>
          </cell>
        </row>
        <row r="2545">
          <cell r="C2545" t="str">
            <v>50119101</v>
          </cell>
          <cell r="Q2545">
            <v>-10862.996785352665</v>
          </cell>
        </row>
        <row r="2546">
          <cell r="C2546" t="str">
            <v>50119101</v>
          </cell>
          <cell r="Q2546">
            <v>-549.45733039931702</v>
          </cell>
        </row>
        <row r="2547">
          <cell r="C2547" t="str">
            <v>50119101</v>
          </cell>
          <cell r="Q2547">
            <v>-8033.9461606937321</v>
          </cell>
        </row>
        <row r="2548">
          <cell r="C2548" t="str">
            <v>50119102</v>
          </cell>
          <cell r="Q2548">
            <v>-13186.911909675549</v>
          </cell>
        </row>
        <row r="2549">
          <cell r="C2549" t="str">
            <v>50119102</v>
          </cell>
          <cell r="Q2549">
            <v>-6109.9155936658617</v>
          </cell>
        </row>
        <row r="2550">
          <cell r="C2550" t="str">
            <v>50119102</v>
          </cell>
          <cell r="Q2550">
            <v>-71539.797980472882</v>
          </cell>
        </row>
        <row r="2551">
          <cell r="C2551" t="str">
            <v>50119102</v>
          </cell>
          <cell r="Q2551">
            <v>-46260.864542017902</v>
          </cell>
        </row>
        <row r="2552">
          <cell r="C2552" t="str">
            <v>50119102</v>
          </cell>
          <cell r="Q2552">
            <v>-47902.509974167806</v>
          </cell>
        </row>
        <row r="2553">
          <cell r="C2553" t="str">
            <v>50113001</v>
          </cell>
          <cell r="Q2553">
            <v>-9826.9893981456025</v>
          </cell>
        </row>
        <row r="2554">
          <cell r="C2554" t="str">
            <v>50113001</v>
          </cell>
          <cell r="Q2554">
            <v>-173.01060185439769</v>
          </cell>
        </row>
        <row r="2555">
          <cell r="C2555" t="str">
            <v>50113016</v>
          </cell>
          <cell r="Q2555">
            <v>0</v>
          </cell>
        </row>
        <row r="2556">
          <cell r="C2556" t="str">
            <v>50113190</v>
          </cell>
          <cell r="Q2556">
            <v>0</v>
          </cell>
        </row>
        <row r="2557">
          <cell r="C2557" t="str">
            <v>50115020</v>
          </cell>
          <cell r="Q2557">
            <v>-64362379.087315366</v>
          </cell>
        </row>
        <row r="2558">
          <cell r="C2558" t="str">
            <v>50115020</v>
          </cell>
          <cell r="Q2558">
            <v>-3424620.9126846418</v>
          </cell>
        </row>
        <row r="2559">
          <cell r="C2559" t="str">
            <v>50115040</v>
          </cell>
          <cell r="Q2559">
            <v>-652004.02758678957</v>
          </cell>
        </row>
        <row r="2560">
          <cell r="C2560" t="str">
            <v>50115040</v>
          </cell>
          <cell r="Q2560">
            <v>-47995.972413210096</v>
          </cell>
        </row>
        <row r="2561">
          <cell r="C2561" t="str">
            <v>50115050</v>
          </cell>
          <cell r="Q2561">
            <v>-1191.9278605372051</v>
          </cell>
        </row>
        <row r="2562">
          <cell r="C2562" t="str">
            <v>50115050</v>
          </cell>
          <cell r="Q2562">
            <v>-3808.0721394627985</v>
          </cell>
        </row>
        <row r="2563">
          <cell r="C2563" t="str">
            <v>50115060</v>
          </cell>
          <cell r="Q2563">
            <v>-748618.97027688671</v>
          </cell>
        </row>
        <row r="2564">
          <cell r="C2564" t="str">
            <v>50115060</v>
          </cell>
          <cell r="Q2564">
            <v>-204381.02972311265</v>
          </cell>
        </row>
        <row r="2565">
          <cell r="C2565" t="str">
            <v>50115065</v>
          </cell>
          <cell r="Q2565">
            <v>-5000.0000000000027</v>
          </cell>
        </row>
        <row r="2566">
          <cell r="C2566" t="str">
            <v>50115067</v>
          </cell>
          <cell r="Q2566">
            <v>-44078.73636946761</v>
          </cell>
        </row>
        <row r="2567">
          <cell r="C2567" t="str">
            <v>50115067</v>
          </cell>
          <cell r="Q2567">
            <v>-5921.2636305323958</v>
          </cell>
        </row>
        <row r="2568">
          <cell r="C2568" t="str">
            <v>50117002</v>
          </cell>
          <cell r="Q2568">
            <v>-1433.8289743667167</v>
          </cell>
        </row>
        <row r="2569">
          <cell r="C2569" t="str">
            <v>50117002</v>
          </cell>
          <cell r="Q2569">
            <v>-3566.1710256332831</v>
          </cell>
        </row>
        <row r="2570">
          <cell r="C2570" t="str">
            <v>50117003</v>
          </cell>
          <cell r="Q2570">
            <v>-63525.390195516709</v>
          </cell>
        </row>
        <row r="2571">
          <cell r="C2571" t="str">
            <v>50117003</v>
          </cell>
          <cell r="Q2571">
            <v>-11474.609804483249</v>
          </cell>
        </row>
        <row r="2572">
          <cell r="C2572" t="str">
            <v>50117004</v>
          </cell>
          <cell r="Q2572">
            <v>-136908.80435546846</v>
          </cell>
        </row>
        <row r="2573">
          <cell r="C2573" t="str">
            <v>50117004</v>
          </cell>
          <cell r="Q2573">
            <v>-13091.195644531457</v>
          </cell>
        </row>
        <row r="2574">
          <cell r="C2574" t="str">
            <v>50117024</v>
          </cell>
          <cell r="Q2574">
            <v>-11209.114804077308</v>
          </cell>
        </row>
        <row r="2575">
          <cell r="C2575" t="str">
            <v>50117024</v>
          </cell>
          <cell r="Q2575">
            <v>-58790.885195922718</v>
          </cell>
        </row>
        <row r="2576">
          <cell r="C2576" t="str">
            <v>50119102</v>
          </cell>
          <cell r="Q2576">
            <v>-5000.0000000000018</v>
          </cell>
        </row>
        <row r="2577">
          <cell r="C2577" t="str">
            <v>50113001</v>
          </cell>
          <cell r="Q2577">
            <v>-159390.77722718613</v>
          </cell>
        </row>
        <row r="2578">
          <cell r="C2578" t="str">
            <v>50113001</v>
          </cell>
          <cell r="Q2578">
            <v>-170609.2227728139</v>
          </cell>
        </row>
        <row r="2579">
          <cell r="C2579" t="str">
            <v>50113006</v>
          </cell>
          <cell r="Q2579">
            <v>-1999.9999999999989</v>
          </cell>
        </row>
        <row r="2580">
          <cell r="C2580" t="str">
            <v>50113009</v>
          </cell>
          <cell r="Q2580">
            <v>-1811245.7639125511</v>
          </cell>
        </row>
        <row r="2581">
          <cell r="C2581" t="str">
            <v>50113009</v>
          </cell>
          <cell r="Q2581">
            <v>-5321754.2360874461</v>
          </cell>
        </row>
        <row r="2582">
          <cell r="C2582" t="str">
            <v>50113012</v>
          </cell>
          <cell r="Q2582">
            <v>-15000</v>
          </cell>
        </row>
        <row r="2583">
          <cell r="C2583" t="str">
            <v>50113190</v>
          </cell>
          <cell r="Q2583">
            <v>-19999.999999999989</v>
          </cell>
        </row>
        <row r="2584">
          <cell r="C2584" t="str">
            <v>50115040</v>
          </cell>
          <cell r="Q2584">
            <v>-779.97975448751697</v>
          </cell>
        </row>
        <row r="2585">
          <cell r="C2585" t="str">
            <v>50115040</v>
          </cell>
          <cell r="Q2585">
            <v>-220.02024551248201</v>
          </cell>
        </row>
        <row r="2586">
          <cell r="C2586" t="str">
            <v>50115050</v>
          </cell>
          <cell r="Q2586">
            <v>-7641.2229416482533</v>
          </cell>
        </row>
        <row r="2587">
          <cell r="C2587" t="str">
            <v>50115050</v>
          </cell>
          <cell r="Q2587">
            <v>-43346.16755460979</v>
          </cell>
        </row>
        <row r="2588">
          <cell r="C2588" t="str">
            <v>50115050</v>
          </cell>
          <cell r="Q2588">
            <v>-41012.609503741958</v>
          </cell>
        </row>
        <row r="2589">
          <cell r="C2589" t="str">
            <v>50115060</v>
          </cell>
          <cell r="Q2589">
            <v>-970394.54551807488</v>
          </cell>
        </row>
        <row r="2590">
          <cell r="C2590" t="str">
            <v>50115060</v>
          </cell>
          <cell r="Q2590">
            <v>-322083.86877509265</v>
          </cell>
        </row>
        <row r="2591">
          <cell r="C2591" t="str">
            <v>50115060</v>
          </cell>
          <cell r="Q2591">
            <v>-11271521.585706834</v>
          </cell>
        </row>
        <row r="2592">
          <cell r="C2592" t="str">
            <v>50115063</v>
          </cell>
          <cell r="Q2592">
            <v>-961.31805157593192</v>
          </cell>
        </row>
        <row r="2593">
          <cell r="C2593" t="str">
            <v>50115063</v>
          </cell>
          <cell r="Q2593">
            <v>-9504.6513849092735</v>
          </cell>
        </row>
        <row r="2594">
          <cell r="C2594" t="str">
            <v>50115063</v>
          </cell>
          <cell r="Q2594">
            <v>-534.03056351480404</v>
          </cell>
        </row>
        <row r="2595">
          <cell r="C2595" t="str">
            <v>50115064</v>
          </cell>
          <cell r="Q2595">
            <v>-55000.000000000015</v>
          </cell>
        </row>
        <row r="2596">
          <cell r="C2596" t="str">
            <v>50115065</v>
          </cell>
          <cell r="Q2596">
            <v>-3719.8526336793684</v>
          </cell>
        </row>
        <row r="2597">
          <cell r="C2597" t="str">
            <v>50115065</v>
          </cell>
          <cell r="Q2597">
            <v>-275351.71021762688</v>
          </cell>
        </row>
        <row r="2598">
          <cell r="C2598" t="str">
            <v>50115065</v>
          </cell>
          <cell r="Q2598">
            <v>-928.43714869370581</v>
          </cell>
        </row>
        <row r="2599">
          <cell r="C2599" t="str">
            <v>50115067</v>
          </cell>
          <cell r="Q2599">
            <v>-11223.821431552336</v>
          </cell>
        </row>
        <row r="2600">
          <cell r="C2600" t="str">
            <v>50115067</v>
          </cell>
          <cell r="Q2600">
            <v>-56285.192582339332</v>
          </cell>
        </row>
        <row r="2601">
          <cell r="C2601" t="str">
            <v>50115067</v>
          </cell>
          <cell r="Q2601">
            <v>-70490.985986108368</v>
          </cell>
        </row>
        <row r="2602">
          <cell r="C2602" t="str">
            <v>50115070</v>
          </cell>
          <cell r="Q2602">
            <v>-12910.572421889356</v>
          </cell>
        </row>
        <row r="2603">
          <cell r="C2603" t="str">
            <v>50115070</v>
          </cell>
          <cell r="Q2603">
            <v>-12442089.427578114</v>
          </cell>
        </row>
        <row r="2604">
          <cell r="C2604" t="str">
            <v>50115075</v>
          </cell>
          <cell r="Q2604">
            <v>-24227000.000000011</v>
          </cell>
        </row>
        <row r="2605">
          <cell r="C2605" t="str">
            <v>50115079</v>
          </cell>
          <cell r="Q2605">
            <v>-1170.901384441732</v>
          </cell>
        </row>
        <row r="2606">
          <cell r="C2606" t="str">
            <v>50115079</v>
          </cell>
          <cell r="Q2606">
            <v>-3829.09861555827</v>
          </cell>
        </row>
        <row r="2607">
          <cell r="C2607" t="str">
            <v>50115083</v>
          </cell>
          <cell r="Q2607">
            <v>-3270000</v>
          </cell>
        </row>
        <row r="2608">
          <cell r="C2608" t="str">
            <v>50115090</v>
          </cell>
          <cell r="Q2608">
            <v>0</v>
          </cell>
        </row>
        <row r="2609">
          <cell r="C2609" t="str">
            <v>50117002</v>
          </cell>
          <cell r="Q2609">
            <v>-3693.9985525047086</v>
          </cell>
        </row>
        <row r="2610">
          <cell r="C2610" t="str">
            <v>50117002</v>
          </cell>
          <cell r="Q2610">
            <v>-15210.506835525401</v>
          </cell>
        </row>
        <row r="2611">
          <cell r="C2611" t="str">
            <v>50117002</v>
          </cell>
          <cell r="Q2611">
            <v>-1095.4946119698902</v>
          </cell>
        </row>
        <row r="2612">
          <cell r="C2612" t="str">
            <v>50117003</v>
          </cell>
          <cell r="Q2612">
            <v>-34745.048732915668</v>
          </cell>
        </row>
        <row r="2613">
          <cell r="C2613" t="str">
            <v>50117003</v>
          </cell>
          <cell r="Q2613">
            <v>-130254.95126708435</v>
          </cell>
        </row>
        <row r="2614">
          <cell r="C2614" t="str">
            <v>50117004</v>
          </cell>
          <cell r="Q2614">
            <v>-57743.795173254279</v>
          </cell>
        </row>
        <row r="2615">
          <cell r="C2615" t="str">
            <v>50117004</v>
          </cell>
          <cell r="Q2615">
            <v>-20163.110499232367</v>
          </cell>
        </row>
        <row r="2616">
          <cell r="C2616" t="str">
            <v>50117004</v>
          </cell>
          <cell r="Q2616">
            <v>-7093.0943275133868</v>
          </cell>
        </row>
        <row r="2617">
          <cell r="C2617" t="str">
            <v>50117024</v>
          </cell>
          <cell r="Q2617">
            <v>-33821.732364911011</v>
          </cell>
        </row>
        <row r="2618">
          <cell r="C2618" t="str">
            <v>50117024</v>
          </cell>
          <cell r="Q2618">
            <v>-11375.794940002046</v>
          </cell>
        </row>
        <row r="2619">
          <cell r="C2619" t="str">
            <v>50117024</v>
          </cell>
          <cell r="Q2619">
            <v>-74802.472695086923</v>
          </cell>
        </row>
        <row r="2620">
          <cell r="C2620" t="str">
            <v>50119100</v>
          </cell>
          <cell r="Q2620">
            <v>-155.84381794093332</v>
          </cell>
        </row>
        <row r="2621">
          <cell r="C2621" t="str">
            <v>50119100</v>
          </cell>
          <cell r="Q2621">
            <v>-103.892062573567</v>
          </cell>
        </row>
        <row r="2622">
          <cell r="C2622" t="str">
            <v>50119100</v>
          </cell>
          <cell r="Q2622">
            <v>-76740.26411948551</v>
          </cell>
        </row>
        <row r="2623">
          <cell r="C2623" t="str">
            <v>50119101</v>
          </cell>
          <cell r="Q2623">
            <v>-7492.9758088307899</v>
          </cell>
        </row>
        <row r="2624">
          <cell r="C2624" t="str">
            <v>50119101</v>
          </cell>
          <cell r="Q2624">
            <v>-59013.727037433695</v>
          </cell>
        </row>
        <row r="2625">
          <cell r="C2625" t="str">
            <v>50119101</v>
          </cell>
          <cell r="Q2625">
            <v>-13493.29715373549</v>
          </cell>
        </row>
        <row r="2626">
          <cell r="C2626" t="str">
            <v>50119102</v>
          </cell>
          <cell r="Q2626">
            <v>-60155.066737245979</v>
          </cell>
        </row>
        <row r="2627">
          <cell r="C2627" t="str">
            <v>50119102</v>
          </cell>
          <cell r="Q2627">
            <v>-11397.370451541155</v>
          </cell>
        </row>
        <row r="2628">
          <cell r="C2628" t="str">
            <v>50119102</v>
          </cell>
          <cell r="Q2628">
            <v>-26447.562811212865</v>
          </cell>
        </row>
        <row r="2629">
          <cell r="C2629" t="str">
            <v>50113001</v>
          </cell>
          <cell r="Q2629">
            <v>-96974.736180400316</v>
          </cell>
        </row>
        <row r="2630">
          <cell r="C2630" t="str">
            <v>50113001</v>
          </cell>
          <cell r="Q2630">
            <v>-3025.2638195997411</v>
          </cell>
        </row>
        <row r="2631">
          <cell r="C2631" t="str">
            <v>50113008</v>
          </cell>
          <cell r="Q2631">
            <v>-20000.000000000076</v>
          </cell>
        </row>
        <row r="2632">
          <cell r="C2632" t="str">
            <v>50115020</v>
          </cell>
          <cell r="Q2632">
            <v>-7796762.0054525509</v>
          </cell>
        </row>
        <row r="2633">
          <cell r="C2633" t="str">
            <v>50115020</v>
          </cell>
          <cell r="Q2633">
            <v>-7318691.481272351</v>
          </cell>
        </row>
        <row r="2634">
          <cell r="C2634" t="str">
            <v>50115020</v>
          </cell>
          <cell r="Q2634">
            <v>-34546.513275100602</v>
          </cell>
        </row>
        <row r="2635">
          <cell r="C2635" t="str">
            <v>50115040</v>
          </cell>
          <cell r="Q2635">
            <v>-53749.664903754587</v>
          </cell>
        </row>
        <row r="2636">
          <cell r="C2636" t="str">
            <v>50115040</v>
          </cell>
          <cell r="Q2636">
            <v>-411250.33509624552</v>
          </cell>
        </row>
        <row r="2637">
          <cell r="C2637" t="str">
            <v>50115050</v>
          </cell>
          <cell r="Q2637">
            <v>-278127.96850285248</v>
          </cell>
        </row>
        <row r="2638">
          <cell r="C2638" t="str">
            <v>50115050</v>
          </cell>
          <cell r="Q2638">
            <v>-1872.031497147505</v>
          </cell>
        </row>
        <row r="2639">
          <cell r="C2639" t="str">
            <v>50115060</v>
          </cell>
          <cell r="Q2639">
            <v>-54605.552203717569</v>
          </cell>
        </row>
        <row r="2640">
          <cell r="C2640" t="str">
            <v>50115060</v>
          </cell>
          <cell r="Q2640">
            <v>-335394.4477962823</v>
          </cell>
        </row>
        <row r="2641">
          <cell r="C2641" t="str">
            <v>50115063</v>
          </cell>
          <cell r="Q2641">
            <v>-25075000.000000007</v>
          </cell>
        </row>
        <row r="2642">
          <cell r="C2642" t="str">
            <v>50115065</v>
          </cell>
          <cell r="Q2642">
            <v>-60000.000000000007</v>
          </cell>
        </row>
        <row r="2643">
          <cell r="C2643" t="str">
            <v>50115067</v>
          </cell>
          <cell r="Q2643">
            <v>-68201.793214115314</v>
          </cell>
        </row>
        <row r="2644">
          <cell r="C2644" t="str">
            <v>50115067</v>
          </cell>
          <cell r="Q2644">
            <v>-803.9316083896</v>
          </cell>
        </row>
        <row r="2645">
          <cell r="C2645" t="str">
            <v>50115067</v>
          </cell>
          <cell r="Q2645">
            <v>-10994.275177495028</v>
          </cell>
        </row>
        <row r="2646">
          <cell r="C2646" t="str">
            <v>50117002</v>
          </cell>
          <cell r="Q2646">
            <v>-1283.7470526632746</v>
          </cell>
        </row>
        <row r="2647">
          <cell r="C2647" t="str">
            <v>50117002</v>
          </cell>
          <cell r="Q2647">
            <v>-19531.950475938444</v>
          </cell>
        </row>
        <row r="2648">
          <cell r="C2648" t="str">
            <v>50117002</v>
          </cell>
          <cell r="Q2648">
            <v>-9184.302471398285</v>
          </cell>
        </row>
        <row r="2649">
          <cell r="C2649" t="str">
            <v>50117003</v>
          </cell>
          <cell r="Q2649">
            <v>-164283.14692859442</v>
          </cell>
        </row>
        <row r="2650">
          <cell r="C2650" t="str">
            <v>50117003</v>
          </cell>
          <cell r="Q2650">
            <v>-5716.8530714055305</v>
          </cell>
        </row>
        <row r="2651">
          <cell r="C2651" t="str">
            <v>50117004</v>
          </cell>
          <cell r="Q2651">
            <v>-1144.5895960327248</v>
          </cell>
        </row>
        <row r="2652">
          <cell r="C2652" t="str">
            <v>50117004</v>
          </cell>
          <cell r="Q2652">
            <v>-66113.261067774234</v>
          </cell>
        </row>
        <row r="2653">
          <cell r="C2653" t="str">
            <v>50117004</v>
          </cell>
          <cell r="Q2653">
            <v>-192742.14933619293</v>
          </cell>
        </row>
        <row r="2654">
          <cell r="C2654" t="str">
            <v>50117011</v>
          </cell>
          <cell r="Q2654">
            <v>-15000</v>
          </cell>
        </row>
        <row r="2655">
          <cell r="C2655" t="str">
            <v>50117024</v>
          </cell>
          <cell r="Q2655">
            <v>-213919.13397385017</v>
          </cell>
        </row>
        <row r="2656">
          <cell r="C2656" t="str">
            <v>50117024</v>
          </cell>
          <cell r="Q2656">
            <v>-36769.382529685739</v>
          </cell>
        </row>
        <row r="2657">
          <cell r="C2657" t="str">
            <v>50117024</v>
          </cell>
          <cell r="Q2657">
            <v>-4311.4834964641104</v>
          </cell>
        </row>
        <row r="2658">
          <cell r="C2658" t="str">
            <v>50119100</v>
          </cell>
          <cell r="Q2658">
            <v>-115000.00000000006</v>
          </cell>
        </row>
        <row r="2659">
          <cell r="C2659" t="str">
            <v>50119102</v>
          </cell>
          <cell r="Q2659">
            <v>-10000</v>
          </cell>
        </row>
        <row r="2660">
          <cell r="C2660" t="str">
            <v>50117003</v>
          </cell>
          <cell r="Q2660">
            <v>-2000</v>
          </cell>
        </row>
        <row r="2661">
          <cell r="C2661" t="str">
            <v>50117004</v>
          </cell>
          <cell r="Q2661">
            <v>-7999.9999999999991</v>
          </cell>
        </row>
        <row r="2662">
          <cell r="C2662" t="str">
            <v>50117024</v>
          </cell>
          <cell r="Q2662">
            <v>-1999.9999999999968</v>
          </cell>
        </row>
        <row r="2663">
          <cell r="C2663" t="str">
            <v>50113001</v>
          </cell>
          <cell r="Q2663">
            <v>-179999.99999999991</v>
          </cell>
        </row>
        <row r="2664">
          <cell r="C2664" t="str">
            <v>50115020</v>
          </cell>
          <cell r="Q2664">
            <v>-4514241.1236023456</v>
          </cell>
        </row>
        <row r="2665">
          <cell r="C2665" t="str">
            <v>50115020</v>
          </cell>
          <cell r="Q2665">
            <v>-205758.87639765505</v>
          </cell>
        </row>
        <row r="2666">
          <cell r="C2666" t="str">
            <v>50115040</v>
          </cell>
          <cell r="Q2666">
            <v>-619999.99999999988</v>
          </cell>
        </row>
        <row r="2667">
          <cell r="C2667" t="str">
            <v>50115050</v>
          </cell>
          <cell r="Q2667">
            <v>-16036.601007066112</v>
          </cell>
        </row>
        <row r="2668">
          <cell r="C2668" t="str">
            <v>50115050</v>
          </cell>
          <cell r="Q2668">
            <v>-3963.3989929338736</v>
          </cell>
        </row>
        <row r="2669">
          <cell r="C2669" t="str">
            <v>50115060</v>
          </cell>
          <cell r="Q2669">
            <v>-289999.99999999988</v>
          </cell>
        </row>
        <row r="2670">
          <cell r="C2670" t="str">
            <v>50115067</v>
          </cell>
          <cell r="Q2670">
            <v>-16977.19219464828</v>
          </cell>
        </row>
        <row r="2671">
          <cell r="C2671" t="str">
            <v>50115067</v>
          </cell>
          <cell r="Q2671">
            <v>-3022.8078053517229</v>
          </cell>
        </row>
        <row r="2672">
          <cell r="C2672" t="str">
            <v>50117002</v>
          </cell>
          <cell r="Q2672">
            <v>-10000</v>
          </cell>
        </row>
        <row r="2673">
          <cell r="C2673" t="str">
            <v>50117003</v>
          </cell>
          <cell r="Q2673">
            <v>-24999.999999999993</v>
          </cell>
        </row>
        <row r="2674">
          <cell r="C2674" t="str">
            <v>50117004</v>
          </cell>
          <cell r="Q2674">
            <v>-79999.999999999985</v>
          </cell>
        </row>
        <row r="2675">
          <cell r="C2675" t="str">
            <v>50117024</v>
          </cell>
          <cell r="Q2675">
            <v>-179999.99999999997</v>
          </cell>
        </row>
        <row r="2676">
          <cell r="C2676" t="str">
            <v>50119100</v>
          </cell>
          <cell r="Q2676">
            <v>-2000.0000000000009</v>
          </cell>
        </row>
        <row r="2677">
          <cell r="C2677" t="str">
            <v>50119102</v>
          </cell>
          <cell r="Q2677">
            <v>0</v>
          </cell>
        </row>
        <row r="2678">
          <cell r="C2678" t="str">
            <v>50113001</v>
          </cell>
          <cell r="Q2678">
            <v>-12000</v>
          </cell>
        </row>
        <row r="2679">
          <cell r="C2679" t="str">
            <v>50113190</v>
          </cell>
          <cell r="Q2679">
            <v>0</v>
          </cell>
        </row>
        <row r="2680">
          <cell r="C2680" t="str">
            <v>50115020</v>
          </cell>
          <cell r="Q2680">
            <v>-643000.00000000012</v>
          </cell>
        </row>
        <row r="2681">
          <cell r="C2681" t="str">
            <v>50115040</v>
          </cell>
          <cell r="Q2681">
            <v>-148000.00000000003</v>
          </cell>
        </row>
        <row r="2682">
          <cell r="C2682" t="str">
            <v>50115050</v>
          </cell>
          <cell r="Q2682">
            <v>-33999.999999999993</v>
          </cell>
        </row>
        <row r="2683">
          <cell r="C2683" t="str">
            <v>50115060</v>
          </cell>
          <cell r="Q2683">
            <v>-175000.00000000003</v>
          </cell>
        </row>
        <row r="2684">
          <cell r="C2684" t="str">
            <v>50115065</v>
          </cell>
          <cell r="Q2684">
            <v>-1000</v>
          </cell>
        </row>
        <row r="2685">
          <cell r="C2685" t="str">
            <v>50115067</v>
          </cell>
          <cell r="Q2685">
            <v>-59999.999999999993</v>
          </cell>
        </row>
        <row r="2686">
          <cell r="C2686" t="str">
            <v>50117002</v>
          </cell>
          <cell r="Q2686">
            <v>-25000.000000000022</v>
          </cell>
        </row>
        <row r="2687">
          <cell r="C2687" t="str">
            <v>50117003</v>
          </cell>
          <cell r="Q2687">
            <v>-25000</v>
          </cell>
        </row>
        <row r="2688">
          <cell r="C2688" t="str">
            <v>50117004</v>
          </cell>
          <cell r="Q2688">
            <v>-44999.999999999985</v>
          </cell>
        </row>
        <row r="2689">
          <cell r="C2689" t="str">
            <v>50117024</v>
          </cell>
          <cell r="Q2689">
            <v>-64999.999999999985</v>
          </cell>
        </row>
        <row r="2690">
          <cell r="C2690" t="str">
            <v>50119100</v>
          </cell>
          <cell r="Q2690">
            <v>-7000.0000000000018</v>
          </cell>
        </row>
        <row r="2691">
          <cell r="C2691" t="str">
            <v>50119102</v>
          </cell>
          <cell r="Q2691">
            <v>-13000.000000000007</v>
          </cell>
        </row>
        <row r="2692">
          <cell r="C2692" t="str">
            <v>50113001</v>
          </cell>
          <cell r="Q2692">
            <v>-999.99999999999943</v>
          </cell>
        </row>
        <row r="2693">
          <cell r="C2693" t="str">
            <v>50115050</v>
          </cell>
          <cell r="Q2693">
            <v>0</v>
          </cell>
        </row>
        <row r="2694">
          <cell r="C2694" t="str">
            <v>50117002</v>
          </cell>
          <cell r="Q2694">
            <v>-1999.9999999999959</v>
          </cell>
        </row>
        <row r="2695">
          <cell r="C2695" t="str">
            <v>50117003</v>
          </cell>
          <cell r="Q2695">
            <v>-2000.0000000000039</v>
          </cell>
        </row>
        <row r="2696">
          <cell r="C2696" t="str">
            <v>50117004</v>
          </cell>
          <cell r="Q2696">
            <v>-65000</v>
          </cell>
        </row>
        <row r="2697">
          <cell r="C2697" t="str">
            <v>50117024</v>
          </cell>
          <cell r="Q2697">
            <v>-4999.9999999999964</v>
          </cell>
        </row>
        <row r="2698">
          <cell r="C2698" t="str">
            <v>50113001</v>
          </cell>
          <cell r="Q2698">
            <v>-30000</v>
          </cell>
        </row>
        <row r="2699">
          <cell r="C2699" t="str">
            <v>50113013</v>
          </cell>
          <cell r="Q2699">
            <v>-3000.0000000000005</v>
          </cell>
        </row>
        <row r="2700">
          <cell r="C2700" t="str">
            <v>50113190</v>
          </cell>
          <cell r="Q2700">
            <v>-1300</v>
          </cell>
        </row>
        <row r="2701">
          <cell r="C2701" t="str">
            <v>50115020</v>
          </cell>
          <cell r="Q2701">
            <v>-29053999.999999989</v>
          </cell>
        </row>
        <row r="2702">
          <cell r="C2702" t="str">
            <v>50115040</v>
          </cell>
          <cell r="Q2702">
            <v>-499999.99999999994</v>
          </cell>
        </row>
        <row r="2703">
          <cell r="C2703" t="str">
            <v>50115050</v>
          </cell>
          <cell r="Q2703">
            <v>-16000.000000000002</v>
          </cell>
        </row>
        <row r="2704">
          <cell r="C2704" t="str">
            <v>50115060</v>
          </cell>
          <cell r="Q2704">
            <v>-400000.00000000017</v>
          </cell>
        </row>
        <row r="2705">
          <cell r="C2705" t="str">
            <v>50115065</v>
          </cell>
          <cell r="Q2705">
            <v>-2000.0000000000002</v>
          </cell>
        </row>
        <row r="2706">
          <cell r="C2706" t="str">
            <v>50115067</v>
          </cell>
          <cell r="Q2706">
            <v>-27999.999999999993</v>
          </cell>
        </row>
        <row r="2707">
          <cell r="C2707" t="str">
            <v>50117002</v>
          </cell>
          <cell r="Q2707">
            <v>-999.99999999999909</v>
          </cell>
        </row>
        <row r="2708">
          <cell r="C2708" t="str">
            <v>50117003</v>
          </cell>
          <cell r="Q2708">
            <v>-35999.999999999993</v>
          </cell>
        </row>
        <row r="2709">
          <cell r="C2709" t="str">
            <v>50117004</v>
          </cell>
          <cell r="Q2709">
            <v>-60000</v>
          </cell>
        </row>
        <row r="2710">
          <cell r="C2710" t="str">
            <v>50117011</v>
          </cell>
          <cell r="Q2710">
            <v>-10999.999999999993</v>
          </cell>
        </row>
        <row r="2711">
          <cell r="C2711" t="str">
            <v>50117024</v>
          </cell>
          <cell r="Q2711">
            <v>-32999.999999999985</v>
          </cell>
        </row>
        <row r="2712">
          <cell r="C2712" t="str">
            <v>50119100</v>
          </cell>
          <cell r="Q2712">
            <v>0</v>
          </cell>
        </row>
        <row r="2713">
          <cell r="C2713" t="str">
            <v>50119101</v>
          </cell>
          <cell r="Q2713">
            <v>-3999.9999999999964</v>
          </cell>
        </row>
        <row r="2714">
          <cell r="C2714" t="str">
            <v>50119102</v>
          </cell>
          <cell r="Q2714">
            <v>-2000.0000000000002</v>
          </cell>
        </row>
        <row r="2715">
          <cell r="C2715" t="str">
            <v>50113001</v>
          </cell>
          <cell r="Q2715">
            <v>-16000.000000000004</v>
          </cell>
        </row>
        <row r="2716">
          <cell r="C2716" t="str">
            <v>50113009</v>
          </cell>
          <cell r="Q2716">
            <v>-6000.0000000000018</v>
          </cell>
        </row>
        <row r="2717">
          <cell r="C2717" t="str">
            <v>50115020</v>
          </cell>
          <cell r="Q2717">
            <v>-27591999.999999996</v>
          </cell>
        </row>
        <row r="2718">
          <cell r="C2718" t="str">
            <v>50115040</v>
          </cell>
          <cell r="Q2718">
            <v>-370000.00000000017</v>
          </cell>
        </row>
        <row r="2719">
          <cell r="C2719" t="str">
            <v>50115050</v>
          </cell>
          <cell r="Q2719">
            <v>-20000.000000000007</v>
          </cell>
        </row>
        <row r="2720">
          <cell r="C2720" t="str">
            <v>50115060</v>
          </cell>
          <cell r="Q2720">
            <v>-290000.00000000012</v>
          </cell>
        </row>
        <row r="2721">
          <cell r="C2721" t="str">
            <v>50115065</v>
          </cell>
          <cell r="Q2721">
            <v>-5000</v>
          </cell>
        </row>
        <row r="2722">
          <cell r="C2722" t="str">
            <v>50115067</v>
          </cell>
          <cell r="Q2722">
            <v>-30000</v>
          </cell>
        </row>
        <row r="2723">
          <cell r="C2723" t="str">
            <v>50117002</v>
          </cell>
          <cell r="Q2723">
            <v>-10000.000000000004</v>
          </cell>
        </row>
        <row r="2724">
          <cell r="C2724" t="str">
            <v>50117003</v>
          </cell>
          <cell r="Q2724">
            <v>-85000</v>
          </cell>
        </row>
        <row r="2725">
          <cell r="C2725" t="str">
            <v>50117004</v>
          </cell>
          <cell r="Q2725">
            <v>-84999.999999999985</v>
          </cell>
        </row>
        <row r="2726">
          <cell r="C2726" t="str">
            <v>50117011</v>
          </cell>
          <cell r="Q2726">
            <v>0</v>
          </cell>
        </row>
        <row r="2727">
          <cell r="C2727" t="str">
            <v>50117024</v>
          </cell>
          <cell r="Q2727">
            <v>-45000.000000000007</v>
          </cell>
        </row>
        <row r="2728">
          <cell r="C2728" t="str">
            <v>50119102</v>
          </cell>
          <cell r="Q2728">
            <v>-2000</v>
          </cell>
        </row>
        <row r="2729">
          <cell r="C2729" t="str">
            <v>50113001</v>
          </cell>
          <cell r="Q2729">
            <v>-27814.886180652567</v>
          </cell>
        </row>
        <row r="2730">
          <cell r="C2730" t="str">
            <v>50113001</v>
          </cell>
          <cell r="Q2730">
            <v>-185.11381934742801</v>
          </cell>
        </row>
        <row r="2731">
          <cell r="C2731" t="str">
            <v>50113013</v>
          </cell>
          <cell r="Q2731">
            <v>-1000</v>
          </cell>
        </row>
        <row r="2732">
          <cell r="C2732" t="str">
            <v>50113014</v>
          </cell>
          <cell r="Q2732">
            <v>-1000</v>
          </cell>
        </row>
        <row r="2733">
          <cell r="C2733" t="str">
            <v>50113016</v>
          </cell>
          <cell r="Q2733">
            <v>0</v>
          </cell>
        </row>
        <row r="2734">
          <cell r="C2734" t="str">
            <v>50115020</v>
          </cell>
          <cell r="Q2734">
            <v>-322478.15672716638</v>
          </cell>
        </row>
        <row r="2735">
          <cell r="C2735" t="str">
            <v>50115020</v>
          </cell>
          <cell r="Q2735">
            <v>-69074.357341175564</v>
          </cell>
        </row>
        <row r="2736">
          <cell r="C2736" t="str">
            <v>50115020</v>
          </cell>
          <cell r="Q2736">
            <v>-4888447.4859316573</v>
          </cell>
        </row>
        <row r="2737">
          <cell r="C2737" t="str">
            <v>50115040</v>
          </cell>
          <cell r="Q2737">
            <v>-1351096.0596146982</v>
          </cell>
        </row>
        <row r="2738">
          <cell r="C2738" t="str">
            <v>50115040</v>
          </cell>
          <cell r="Q2738">
            <v>-78903.940385302194</v>
          </cell>
        </row>
        <row r="2739">
          <cell r="C2739" t="str">
            <v>50115050</v>
          </cell>
          <cell r="Q2739">
            <v>-10000</v>
          </cell>
        </row>
        <row r="2740">
          <cell r="C2740" t="str">
            <v>50115060</v>
          </cell>
          <cell r="Q2740">
            <v>-7132.9600227414303</v>
          </cell>
        </row>
        <row r="2741">
          <cell r="C2741" t="str">
            <v>50115060</v>
          </cell>
          <cell r="Q2741">
            <v>-492867.03997725871</v>
          </cell>
        </row>
        <row r="2742">
          <cell r="C2742" t="str">
            <v>50115065</v>
          </cell>
          <cell r="Q2742">
            <v>-5000</v>
          </cell>
        </row>
        <row r="2743">
          <cell r="C2743" t="str">
            <v>50115067</v>
          </cell>
          <cell r="Q2743">
            <v>-50000.000000000015</v>
          </cell>
        </row>
        <row r="2744">
          <cell r="C2744" t="str">
            <v>50117002</v>
          </cell>
          <cell r="Q2744">
            <v>-1000</v>
          </cell>
        </row>
        <row r="2745">
          <cell r="C2745" t="str">
            <v>50117003</v>
          </cell>
          <cell r="Q2745">
            <v>-2000.0000000000039</v>
          </cell>
        </row>
        <row r="2746">
          <cell r="C2746" t="str">
            <v>50117004</v>
          </cell>
          <cell r="Q2746">
            <v>-1999.7554376901071</v>
          </cell>
        </row>
        <row r="2747">
          <cell r="C2747" t="str">
            <v>50117004</v>
          </cell>
          <cell r="Q2747">
            <v>-3000.2445623098934</v>
          </cell>
        </row>
        <row r="2748">
          <cell r="C2748" t="str">
            <v>50117011</v>
          </cell>
          <cell r="Q2748">
            <v>-8000</v>
          </cell>
        </row>
        <row r="2749">
          <cell r="C2749" t="str">
            <v>50117024</v>
          </cell>
          <cell r="Q2749">
            <v>-1814.6774407206231</v>
          </cell>
        </row>
        <row r="2750">
          <cell r="C2750" t="str">
            <v>50117024</v>
          </cell>
          <cell r="Q2750">
            <v>-19185.32255927935</v>
          </cell>
        </row>
        <row r="2751">
          <cell r="C2751" t="str">
            <v>50119102</v>
          </cell>
          <cell r="Q2751">
            <v>0</v>
          </cell>
        </row>
        <row r="2752">
          <cell r="C2752" t="str">
            <v>50113001</v>
          </cell>
          <cell r="Q2752">
            <v>0</v>
          </cell>
        </row>
        <row r="2753">
          <cell r="C2753" t="str">
            <v>50115050</v>
          </cell>
          <cell r="Q2753">
            <v>0</v>
          </cell>
        </row>
        <row r="2754">
          <cell r="C2754" t="str">
            <v>50117002</v>
          </cell>
          <cell r="Q2754">
            <v>-999.99999999999966</v>
          </cell>
        </row>
        <row r="2755">
          <cell r="C2755" t="str">
            <v>50117004</v>
          </cell>
          <cell r="Q2755">
            <v>-6000.0000000000036</v>
          </cell>
        </row>
        <row r="2756">
          <cell r="C2756" t="str">
            <v>50117024</v>
          </cell>
          <cell r="Q2756">
            <v>-1999.9999999999991</v>
          </cell>
        </row>
        <row r="2757">
          <cell r="C2757" t="str">
            <v>50115011</v>
          </cell>
          <cell r="Q2757">
            <v>-105000</v>
          </cell>
        </row>
        <row r="2758">
          <cell r="C2758" t="str">
            <v>50117002</v>
          </cell>
          <cell r="Q2758">
            <v>-999.99999999999943</v>
          </cell>
        </row>
        <row r="2759">
          <cell r="C2759" t="str">
            <v>50117004</v>
          </cell>
          <cell r="Q2759">
            <v>-5999.9999999999991</v>
          </cell>
        </row>
        <row r="2760">
          <cell r="C2760" t="str">
            <v>50117024</v>
          </cell>
          <cell r="Q2760">
            <v>-3000.0000000000005</v>
          </cell>
        </row>
        <row r="2761">
          <cell r="C2761" t="str">
            <v>50113001</v>
          </cell>
          <cell r="Q2761">
            <v>-833489.017598039</v>
          </cell>
        </row>
        <row r="2762">
          <cell r="C2762" t="str">
            <v>50113001</v>
          </cell>
          <cell r="Q2762">
            <v>-36510.98240196109</v>
          </cell>
        </row>
        <row r="2763">
          <cell r="C2763" t="str">
            <v>50113013</v>
          </cell>
          <cell r="Q2763">
            <v>-15391.091991337462</v>
          </cell>
        </row>
        <row r="2764">
          <cell r="C2764" t="str">
            <v>50113013</v>
          </cell>
          <cell r="Q2764">
            <v>-4608.9080086625427</v>
          </cell>
        </row>
        <row r="2765">
          <cell r="C2765" t="str">
            <v>50113190</v>
          </cell>
          <cell r="Q2765">
            <v>-149999.99999999994</v>
          </cell>
        </row>
        <row r="2766">
          <cell r="C2766" t="str">
            <v>50115020</v>
          </cell>
          <cell r="Q2766">
            <v>0</v>
          </cell>
        </row>
        <row r="2767">
          <cell r="C2767" t="str">
            <v>50115050</v>
          </cell>
          <cell r="Q2767">
            <v>-2676331.3025960177</v>
          </cell>
        </row>
        <row r="2768">
          <cell r="C2768" t="str">
            <v>50115050</v>
          </cell>
          <cell r="Q2768">
            <v>-823668.69740398321</v>
          </cell>
        </row>
        <row r="2769">
          <cell r="C2769" t="str">
            <v>50115060</v>
          </cell>
          <cell r="Q2769">
            <v>-3107618.1610866976</v>
          </cell>
        </row>
        <row r="2770">
          <cell r="C2770" t="str">
            <v>50115060</v>
          </cell>
          <cell r="Q2770">
            <v>-1592381.8389133071</v>
          </cell>
        </row>
        <row r="2771">
          <cell r="C2771" t="str">
            <v>50115061</v>
          </cell>
          <cell r="Q2771">
            <v>0</v>
          </cell>
        </row>
        <row r="2772">
          <cell r="C2772" t="str">
            <v>50115063</v>
          </cell>
          <cell r="Q2772">
            <v>-11831.630298858199</v>
          </cell>
        </row>
        <row r="2773">
          <cell r="C2773" t="str">
            <v>50115063</v>
          </cell>
          <cell r="Q2773">
            <v>-28168.369701141801</v>
          </cell>
        </row>
        <row r="2774">
          <cell r="C2774" t="str">
            <v>50115064</v>
          </cell>
          <cell r="Q2774">
            <v>-244207.65654893467</v>
          </cell>
        </row>
        <row r="2775">
          <cell r="C2775" t="str">
            <v>50115064</v>
          </cell>
          <cell r="Q2775">
            <v>-3255792.3434510645</v>
          </cell>
        </row>
        <row r="2776">
          <cell r="C2776" t="str">
            <v>50115065</v>
          </cell>
          <cell r="Q2776">
            <v>-71297.716972213879</v>
          </cell>
        </row>
        <row r="2777">
          <cell r="C2777" t="str">
            <v>50115065</v>
          </cell>
          <cell r="Q2777">
            <v>-28702.283027786147</v>
          </cell>
        </row>
        <row r="2778">
          <cell r="C2778" t="str">
            <v>50115067</v>
          </cell>
          <cell r="Q2778">
            <v>-76636.221434948937</v>
          </cell>
        </row>
        <row r="2779">
          <cell r="C2779" t="str">
            <v>50115067</v>
          </cell>
          <cell r="Q2779">
            <v>-523363.77856505103</v>
          </cell>
        </row>
        <row r="2780">
          <cell r="C2780" t="str">
            <v>50115070</v>
          </cell>
          <cell r="Q2780">
            <v>-5000</v>
          </cell>
        </row>
        <row r="2781">
          <cell r="C2781" t="str">
            <v>50115079</v>
          </cell>
          <cell r="Q2781">
            <v>-30205.343605653881</v>
          </cell>
        </row>
        <row r="2782">
          <cell r="C2782" t="str">
            <v>50115079</v>
          </cell>
          <cell r="Q2782">
            <v>-219794.65639434609</v>
          </cell>
        </row>
        <row r="2783">
          <cell r="C2783" t="str">
            <v>50115080</v>
          </cell>
          <cell r="Q2783">
            <v>-169734.08994822041</v>
          </cell>
        </row>
        <row r="2784">
          <cell r="C2784" t="str">
            <v>50115080</v>
          </cell>
          <cell r="Q2784">
            <v>-145265.91005177921</v>
          </cell>
        </row>
        <row r="2785">
          <cell r="C2785" t="str">
            <v>50117002</v>
          </cell>
          <cell r="Q2785">
            <v>-157.645613327387</v>
          </cell>
        </row>
        <row r="2786">
          <cell r="C2786" t="str">
            <v>50117002</v>
          </cell>
          <cell r="Q2786">
            <v>-21842.354386672618</v>
          </cell>
        </row>
        <row r="2787">
          <cell r="C2787" t="str">
            <v>50117003</v>
          </cell>
          <cell r="Q2787">
            <v>-421379.26557276963</v>
          </cell>
        </row>
        <row r="2788">
          <cell r="C2788" t="str">
            <v>50117003</v>
          </cell>
          <cell r="Q2788">
            <v>-28620.734427230389</v>
          </cell>
        </row>
        <row r="2789">
          <cell r="C2789" t="str">
            <v>50117004</v>
          </cell>
          <cell r="Q2789">
            <v>-125.53535950641199</v>
          </cell>
        </row>
        <row r="2790">
          <cell r="C2790" t="str">
            <v>50117004</v>
          </cell>
          <cell r="Q2790">
            <v>-36874.464640493577</v>
          </cell>
        </row>
        <row r="2791">
          <cell r="C2791" t="str">
            <v>50117011</v>
          </cell>
          <cell r="Q2791">
            <v>-14999.999999999989</v>
          </cell>
        </row>
        <row r="2792">
          <cell r="C2792" t="str">
            <v>50117024</v>
          </cell>
          <cell r="Q2792">
            <v>-12801.287709798731</v>
          </cell>
        </row>
        <row r="2793">
          <cell r="C2793" t="str">
            <v>50117024</v>
          </cell>
          <cell r="Q2793">
            <v>-187198.71229020142</v>
          </cell>
        </row>
        <row r="2794">
          <cell r="C2794" t="str">
            <v>50119100</v>
          </cell>
          <cell r="Q2794">
            <v>-194179.28006920239</v>
          </cell>
        </row>
        <row r="2795">
          <cell r="C2795" t="str">
            <v>50119100</v>
          </cell>
          <cell r="Q2795">
            <v>-2455820.7199307992</v>
          </cell>
        </row>
        <row r="2796">
          <cell r="C2796" t="str">
            <v>50119101</v>
          </cell>
          <cell r="Q2796">
            <v>-277673.56698782521</v>
          </cell>
        </row>
        <row r="2797">
          <cell r="C2797" t="str">
            <v>50119101</v>
          </cell>
          <cell r="Q2797">
            <v>-3632326.4330121777</v>
          </cell>
        </row>
        <row r="2798">
          <cell r="C2798" t="str">
            <v>50119102</v>
          </cell>
          <cell r="Q2798">
            <v>-77351.302361454524</v>
          </cell>
        </row>
        <row r="2799">
          <cell r="C2799" t="str">
            <v>50119102</v>
          </cell>
          <cell r="Q2799">
            <v>-662648.69763854542</v>
          </cell>
        </row>
        <row r="2800">
          <cell r="C2800" t="str">
            <v>50113001</v>
          </cell>
          <cell r="Q2800">
            <v>-1870.6951524113799</v>
          </cell>
        </row>
        <row r="2801">
          <cell r="C2801" t="str">
            <v>50113001</v>
          </cell>
          <cell r="Q2801">
            <v>-68888.336389576725</v>
          </cell>
        </row>
        <row r="2802">
          <cell r="C2802" t="str">
            <v>50113001</v>
          </cell>
          <cell r="Q2802">
            <v>-9240.9684580118828</v>
          </cell>
        </row>
        <row r="2803">
          <cell r="C2803" t="str">
            <v>50115020</v>
          </cell>
          <cell r="Q2803">
            <v>-17447.371143745695</v>
          </cell>
        </row>
        <row r="2804">
          <cell r="C2804" t="str">
            <v>50115020</v>
          </cell>
          <cell r="Q2804">
            <v>-2552.6288562543</v>
          </cell>
        </row>
        <row r="2805">
          <cell r="C2805" t="str">
            <v>50115040</v>
          </cell>
          <cell r="Q2805">
            <v>-832.32944301431996</v>
          </cell>
        </row>
        <row r="2806">
          <cell r="C2806" t="str">
            <v>50115040</v>
          </cell>
          <cell r="Q2806">
            <v>-6781.6883197624156</v>
          </cell>
        </row>
        <row r="2807">
          <cell r="C2807" t="str">
            <v>50115040</v>
          </cell>
          <cell r="Q2807">
            <v>-2385.9822372232638</v>
          </cell>
        </row>
        <row r="2808">
          <cell r="C2808" t="str">
            <v>50115050</v>
          </cell>
          <cell r="Q2808">
            <v>-23.682738013523998</v>
          </cell>
        </row>
        <row r="2809">
          <cell r="C2809" t="str">
            <v>50115050</v>
          </cell>
          <cell r="Q2809">
            <v>-24976.317261986482</v>
          </cell>
        </row>
        <row r="2810">
          <cell r="C2810" t="str">
            <v>50115060</v>
          </cell>
          <cell r="Q2810">
            <v>-672993.11559339415</v>
          </cell>
        </row>
        <row r="2811">
          <cell r="C2811" t="str">
            <v>50115060</v>
          </cell>
          <cell r="Q2811">
            <v>-1324.5206626847501</v>
          </cell>
        </row>
        <row r="2812">
          <cell r="C2812" t="str">
            <v>50115060</v>
          </cell>
          <cell r="Q2812">
            <v>-8060.4011547393302</v>
          </cell>
        </row>
        <row r="2813">
          <cell r="C2813" t="str">
            <v>50115060</v>
          </cell>
          <cell r="Q2813">
            <v>-463758.87294246908</v>
          </cell>
        </row>
        <row r="2814">
          <cell r="C2814" t="str">
            <v>50115060</v>
          </cell>
          <cell r="Q2814">
            <v>-3863.0896467108782</v>
          </cell>
        </row>
        <row r="2815">
          <cell r="C2815" t="str">
            <v>50115063</v>
          </cell>
          <cell r="Q2815">
            <v>-2080000.0000000002</v>
          </cell>
        </row>
        <row r="2816">
          <cell r="C2816" t="str">
            <v>50115065</v>
          </cell>
          <cell r="Q2816">
            <v>-1123.4788677747831</v>
          </cell>
        </row>
        <row r="2817">
          <cell r="C2817" t="str">
            <v>50115065</v>
          </cell>
          <cell r="Q2817">
            <v>-68876.5211322252</v>
          </cell>
        </row>
        <row r="2818">
          <cell r="C2818" t="str">
            <v>50115067</v>
          </cell>
          <cell r="Q2818">
            <v>-67296.81242013161</v>
          </cell>
        </row>
        <row r="2819">
          <cell r="C2819" t="str">
            <v>50115067</v>
          </cell>
          <cell r="Q2819">
            <v>-373.30606364277702</v>
          </cell>
        </row>
        <row r="2820">
          <cell r="C2820" t="str">
            <v>50115067</v>
          </cell>
          <cell r="Q2820">
            <v>-197329.88151622572</v>
          </cell>
        </row>
        <row r="2821">
          <cell r="C2821" t="str">
            <v>50117002</v>
          </cell>
          <cell r="Q2821">
            <v>-7634.4423264203397</v>
          </cell>
        </row>
        <row r="2822">
          <cell r="C2822" t="str">
            <v>50117002</v>
          </cell>
          <cell r="Q2822">
            <v>-8978.8045720031932</v>
          </cell>
        </row>
        <row r="2823">
          <cell r="C2823" t="str">
            <v>50117002</v>
          </cell>
          <cell r="Q2823">
            <v>-1446.8906131395065</v>
          </cell>
        </row>
        <row r="2824">
          <cell r="C2824" t="str">
            <v>50117002</v>
          </cell>
          <cell r="Q2824">
            <v>-14610.603571785963</v>
          </cell>
        </row>
        <row r="2825">
          <cell r="C2825" t="str">
            <v>50117002</v>
          </cell>
          <cell r="Q2825">
            <v>-36.824737436876198</v>
          </cell>
        </row>
        <row r="2826">
          <cell r="C2826" t="str">
            <v>50117002</v>
          </cell>
          <cell r="Q2826">
            <v>-1292.4341792141295</v>
          </cell>
        </row>
        <row r="2827">
          <cell r="C2827" t="str">
            <v>50117003</v>
          </cell>
          <cell r="Q2827">
            <v>-35453.220416487835</v>
          </cell>
        </row>
        <row r="2828">
          <cell r="C2828" t="str">
            <v>50117003</v>
          </cell>
          <cell r="Q2828">
            <v>-25282.666419609901</v>
          </cell>
        </row>
        <row r="2829">
          <cell r="C2829" t="str">
            <v>50117003</v>
          </cell>
          <cell r="Q2829">
            <v>-1947.842188029912</v>
          </cell>
        </row>
        <row r="2830">
          <cell r="C2830" t="str">
            <v>50117003</v>
          </cell>
          <cell r="Q2830">
            <v>-35267.212535600454</v>
          </cell>
        </row>
        <row r="2831">
          <cell r="C2831" t="str">
            <v>50117003</v>
          </cell>
          <cell r="Q2831">
            <v>-8049.0584402718869</v>
          </cell>
        </row>
        <row r="2832">
          <cell r="C2832" t="str">
            <v>50117004</v>
          </cell>
          <cell r="Q2832">
            <v>-26585.395250058704</v>
          </cell>
        </row>
        <row r="2833">
          <cell r="C2833" t="str">
            <v>50117004</v>
          </cell>
          <cell r="Q2833">
            <v>-3304.6878084563</v>
          </cell>
        </row>
        <row r="2834">
          <cell r="C2834" t="str">
            <v>50117004</v>
          </cell>
          <cell r="Q2834">
            <v>-9809.4246582174455</v>
          </cell>
        </row>
        <row r="2835">
          <cell r="C2835" t="str">
            <v>50117004</v>
          </cell>
          <cell r="Q2835">
            <v>-43302.994221022433</v>
          </cell>
        </row>
        <row r="2836">
          <cell r="C2836" t="str">
            <v>50117004</v>
          </cell>
          <cell r="Q2836">
            <v>-6312.6445523630191</v>
          </cell>
        </row>
        <row r="2837">
          <cell r="C2837" t="str">
            <v>50117004</v>
          </cell>
          <cell r="Q2837">
            <v>-61124.677127426345</v>
          </cell>
        </row>
        <row r="2838">
          <cell r="C2838" t="str">
            <v>50117004</v>
          </cell>
          <cell r="Q2838">
            <v>-14560.176382455682</v>
          </cell>
        </row>
        <row r="2839">
          <cell r="C2839" t="str">
            <v>50117011</v>
          </cell>
          <cell r="Q2839">
            <v>-776.64541978591603</v>
          </cell>
        </row>
        <row r="2840">
          <cell r="C2840" t="str">
            <v>50117011</v>
          </cell>
          <cell r="Q2840">
            <v>-34223.354580214087</v>
          </cell>
        </row>
        <row r="2841">
          <cell r="C2841" t="str">
            <v>50117024</v>
          </cell>
          <cell r="Q2841">
            <v>-9594.0347534474204</v>
          </cell>
        </row>
        <row r="2842">
          <cell r="C2842" t="str">
            <v>50117024</v>
          </cell>
          <cell r="Q2842">
            <v>-9250.0533666781848</v>
          </cell>
        </row>
        <row r="2843">
          <cell r="C2843" t="str">
            <v>50117024</v>
          </cell>
          <cell r="Q2843">
            <v>-189153.21957231508</v>
          </cell>
        </row>
        <row r="2844">
          <cell r="C2844" t="str">
            <v>50117024</v>
          </cell>
          <cell r="Q2844">
            <v>-54393.740956489877</v>
          </cell>
        </row>
        <row r="2845">
          <cell r="C2845" t="str">
            <v>50117024</v>
          </cell>
          <cell r="Q2845">
            <v>-33427.427070354293</v>
          </cell>
        </row>
        <row r="2846">
          <cell r="C2846" t="str">
            <v>50117024</v>
          </cell>
          <cell r="Q2846">
            <v>-31836.838350097361</v>
          </cell>
        </row>
        <row r="2847">
          <cell r="C2847" t="str">
            <v>50117024</v>
          </cell>
          <cell r="Q2847">
            <v>-82344.685930617794</v>
          </cell>
        </row>
        <row r="2848">
          <cell r="C2848" t="str">
            <v>50119100</v>
          </cell>
          <cell r="Q2848">
            <v>-11195.958235144286</v>
          </cell>
        </row>
        <row r="2849">
          <cell r="C2849" t="str">
            <v>50119100</v>
          </cell>
          <cell r="Q2849">
            <v>-44446.382284548585</v>
          </cell>
        </row>
        <row r="2850">
          <cell r="C2850" t="str">
            <v>50119100</v>
          </cell>
          <cell r="Q2850">
            <v>-257.42483037575698</v>
          </cell>
        </row>
        <row r="2851">
          <cell r="C2851" t="str">
            <v>50119100</v>
          </cell>
          <cell r="Q2851">
            <v>-4100.2346499313753</v>
          </cell>
        </row>
        <row r="2852">
          <cell r="C2852" t="str">
            <v>50119101</v>
          </cell>
          <cell r="Q2852">
            <v>-5833.4327188698871</v>
          </cell>
        </row>
        <row r="2853">
          <cell r="C2853" t="str">
            <v>50119101</v>
          </cell>
          <cell r="Q2853">
            <v>-14166.567281130106</v>
          </cell>
        </row>
        <row r="2854">
          <cell r="C2854" t="str">
            <v>50119102</v>
          </cell>
          <cell r="Q2854">
            <v>-4691.36923338818</v>
          </cell>
        </row>
        <row r="2855">
          <cell r="C2855" t="str">
            <v>50119102</v>
          </cell>
          <cell r="Q2855">
            <v>-22308.630766611834</v>
          </cell>
        </row>
        <row r="2856">
          <cell r="C2856" t="str">
            <v>50113001</v>
          </cell>
          <cell r="Q2856">
            <v>-4950380.2404320948</v>
          </cell>
        </row>
        <row r="2857">
          <cell r="C2857" t="str">
            <v>50113001</v>
          </cell>
          <cell r="Q2857">
            <v>0</v>
          </cell>
        </row>
        <row r="2858">
          <cell r="C2858" t="str">
            <v>50113001</v>
          </cell>
          <cell r="Q2858">
            <v>-775.53453776226695</v>
          </cell>
        </row>
        <row r="2859">
          <cell r="C2859" t="str">
            <v>50113001</v>
          </cell>
          <cell r="Q2859">
            <v>-2138044.0845261794</v>
          </cell>
        </row>
        <row r="2860">
          <cell r="C2860" t="str">
            <v>50113001</v>
          </cell>
          <cell r="Q2860">
            <v>-498.005493679653</v>
          </cell>
        </row>
        <row r="2861">
          <cell r="C2861" t="str">
            <v>50113001</v>
          </cell>
          <cell r="Q2861">
            <v>-810302.13501028589</v>
          </cell>
        </row>
        <row r="2862">
          <cell r="C2862" t="str">
            <v>50113002</v>
          </cell>
          <cell r="Q2862">
            <v>-16051.001638594451</v>
          </cell>
        </row>
        <row r="2863">
          <cell r="C2863" t="str">
            <v>50113002</v>
          </cell>
          <cell r="Q2863">
            <v>-413948.99836140551</v>
          </cell>
        </row>
        <row r="2864">
          <cell r="C2864" t="str">
            <v>50113006</v>
          </cell>
          <cell r="Q2864">
            <v>-8797.594832614308</v>
          </cell>
        </row>
        <row r="2865">
          <cell r="C2865" t="str">
            <v>50113006</v>
          </cell>
          <cell r="Q2865">
            <v>-81202.405167385747</v>
          </cell>
        </row>
        <row r="2866">
          <cell r="C2866" t="str">
            <v>50113007</v>
          </cell>
          <cell r="Q2866">
            <v>-5000</v>
          </cell>
        </row>
        <row r="2867">
          <cell r="C2867" t="str">
            <v>50113008</v>
          </cell>
          <cell r="Q2867">
            <v>-1841237.0680531166</v>
          </cell>
        </row>
        <row r="2868">
          <cell r="C2868" t="str">
            <v>50113008</v>
          </cell>
          <cell r="Q2868">
            <v>-33762.931946882403</v>
          </cell>
        </row>
        <row r="2869">
          <cell r="C2869" t="str">
            <v>50113011</v>
          </cell>
          <cell r="Q2869">
            <v>-100000</v>
          </cell>
        </row>
        <row r="2870">
          <cell r="C2870" t="str">
            <v>50113012</v>
          </cell>
          <cell r="Q2870">
            <v>-10000</v>
          </cell>
        </row>
        <row r="2871">
          <cell r="C2871" t="str">
            <v>50113013</v>
          </cell>
          <cell r="Q2871">
            <v>-54067.594746397153</v>
          </cell>
        </row>
        <row r="2872">
          <cell r="C2872" t="str">
            <v>50113013</v>
          </cell>
          <cell r="Q2872">
            <v>-196116.19453645343</v>
          </cell>
        </row>
        <row r="2873">
          <cell r="C2873" t="str">
            <v>50113013</v>
          </cell>
          <cell r="Q2873">
            <v>-186816.21071714931</v>
          </cell>
        </row>
        <row r="2874">
          <cell r="C2874" t="str">
            <v>50113014</v>
          </cell>
          <cell r="Q2874">
            <v>-10205.922024502943</v>
          </cell>
        </row>
        <row r="2875">
          <cell r="C2875" t="str">
            <v>50113014</v>
          </cell>
          <cell r="Q2875">
            <v>-6794.0779754970517</v>
          </cell>
        </row>
        <row r="2876">
          <cell r="C2876" t="str">
            <v>50113190</v>
          </cell>
          <cell r="Q2876">
            <v>-104715.67063443366</v>
          </cell>
        </row>
        <row r="2877">
          <cell r="C2877" t="str">
            <v>50113190</v>
          </cell>
          <cell r="Q2877">
            <v>-114554.97135089729</v>
          </cell>
        </row>
        <row r="2878">
          <cell r="C2878" t="str">
            <v>50113190</v>
          </cell>
          <cell r="Q2878">
            <v>-16729.35801466908</v>
          </cell>
        </row>
        <row r="2879">
          <cell r="C2879" t="str">
            <v>50115004</v>
          </cell>
          <cell r="Q2879">
            <v>-2300000</v>
          </cell>
        </row>
        <row r="2880">
          <cell r="C2880" t="str">
            <v>50115011</v>
          </cell>
          <cell r="Q2880">
            <v>-1199999.9999999991</v>
          </cell>
        </row>
        <row r="2881">
          <cell r="C2881" t="str">
            <v>50115020</v>
          </cell>
          <cell r="Q2881">
            <v>-14849.73382555468</v>
          </cell>
        </row>
        <row r="2882">
          <cell r="C2882" t="str">
            <v>50115020</v>
          </cell>
          <cell r="Q2882">
            <v>-765329.28020249179</v>
          </cell>
        </row>
        <row r="2883">
          <cell r="C2883" t="str">
            <v>50115020</v>
          </cell>
          <cell r="Q2883">
            <v>-219820.98597195299</v>
          </cell>
        </row>
        <row r="2884">
          <cell r="C2884" t="str">
            <v>50115040</v>
          </cell>
          <cell r="Q2884">
            <v>-483.97568249598498</v>
          </cell>
        </row>
        <row r="2885">
          <cell r="C2885" t="str">
            <v>50115040</v>
          </cell>
          <cell r="Q2885">
            <v>-516.02431750401502</v>
          </cell>
        </row>
        <row r="2886">
          <cell r="C2886" t="str">
            <v>50115050</v>
          </cell>
          <cell r="Q2886">
            <v>-258456.03688199483</v>
          </cell>
        </row>
        <row r="2887">
          <cell r="C2887" t="str">
            <v>50115050</v>
          </cell>
          <cell r="Q2887">
            <v>-508168.58980378858</v>
          </cell>
        </row>
        <row r="2888">
          <cell r="C2888" t="str">
            <v>50115050</v>
          </cell>
          <cell r="Q2888">
            <v>-23316.545788089523</v>
          </cell>
        </row>
        <row r="2889">
          <cell r="C2889" t="str">
            <v>50115050</v>
          </cell>
          <cell r="Q2889">
            <v>-179236.5240113367</v>
          </cell>
        </row>
        <row r="2890">
          <cell r="C2890" t="str">
            <v>50115050</v>
          </cell>
          <cell r="Q2890">
            <v>-230822.30351479043</v>
          </cell>
        </row>
        <row r="2891">
          <cell r="C2891" t="str">
            <v>50115060</v>
          </cell>
          <cell r="Q2891">
            <v>-15408.507268364721</v>
          </cell>
        </row>
        <row r="2892">
          <cell r="C2892" t="str">
            <v>50115060</v>
          </cell>
          <cell r="Q2892">
            <v>-1868403.4650383869</v>
          </cell>
        </row>
        <row r="2893">
          <cell r="C2893" t="str">
            <v>50115060</v>
          </cell>
          <cell r="Q2893">
            <v>-669244.27564759576</v>
          </cell>
        </row>
        <row r="2894">
          <cell r="C2894" t="str">
            <v>50115060</v>
          </cell>
          <cell r="Q2894">
            <v>-19493863.095507633</v>
          </cell>
        </row>
        <row r="2895">
          <cell r="C2895" t="str">
            <v>50115060</v>
          </cell>
          <cell r="Q2895">
            <v>-15101.827532594751</v>
          </cell>
        </row>
        <row r="2896">
          <cell r="C2896" t="str">
            <v>50115060</v>
          </cell>
          <cell r="Q2896">
            <v>-443978.8290054549</v>
          </cell>
        </row>
        <row r="2897">
          <cell r="C2897" t="str">
            <v>50115062</v>
          </cell>
          <cell r="Q2897">
            <v>-4000</v>
          </cell>
        </row>
        <row r="2898">
          <cell r="C2898" t="str">
            <v>50115063</v>
          </cell>
          <cell r="Q2898">
            <v>-31149.669334506256</v>
          </cell>
        </row>
        <row r="2899">
          <cell r="C2899" t="str">
            <v>50115063</v>
          </cell>
          <cell r="Q2899">
            <v>-108531.4753549289</v>
          </cell>
        </row>
        <row r="2900">
          <cell r="C2900" t="str">
            <v>50115063</v>
          </cell>
          <cell r="Q2900">
            <v>-1560318.8553105646</v>
          </cell>
        </row>
        <row r="2901">
          <cell r="C2901" t="str">
            <v>50115064</v>
          </cell>
          <cell r="Q2901">
            <v>-2099999.9999999991</v>
          </cell>
        </row>
        <row r="2902">
          <cell r="C2902" t="str">
            <v>50115065</v>
          </cell>
          <cell r="Q2902">
            <v>-11492.98587608456</v>
          </cell>
        </row>
        <row r="2903">
          <cell r="C2903" t="str">
            <v>50115065</v>
          </cell>
          <cell r="Q2903">
            <v>-18253.860750731867</v>
          </cell>
        </row>
        <row r="2904">
          <cell r="C2904" t="str">
            <v>50115065</v>
          </cell>
          <cell r="Q2904">
            <v>-25253.153373183566</v>
          </cell>
        </row>
        <row r="2905">
          <cell r="C2905" t="str">
            <v>50115067</v>
          </cell>
          <cell r="Q2905">
            <v>-58686.657571252814</v>
          </cell>
        </row>
        <row r="2906">
          <cell r="C2906" t="str">
            <v>50115067</v>
          </cell>
          <cell r="Q2906">
            <v>-1730.7275970743781</v>
          </cell>
        </row>
        <row r="2907">
          <cell r="C2907" t="str">
            <v>50115067</v>
          </cell>
          <cell r="Q2907">
            <v>-113262.29777476797</v>
          </cell>
        </row>
        <row r="2908">
          <cell r="C2908" t="str">
            <v>50115067</v>
          </cell>
          <cell r="Q2908">
            <v>-116387.65443460741</v>
          </cell>
        </row>
        <row r="2909">
          <cell r="C2909" t="str">
            <v>50115067</v>
          </cell>
          <cell r="Q2909">
            <v>-9932.6626222975647</v>
          </cell>
        </row>
        <row r="2910">
          <cell r="C2910" t="str">
            <v>50115070</v>
          </cell>
          <cell r="Q2910">
            <v>-2928.8151669117601</v>
          </cell>
        </row>
        <row r="2911">
          <cell r="C2911" t="str">
            <v>50115070</v>
          </cell>
          <cell r="Q2911">
            <v>-194543.58396715956</v>
          </cell>
        </row>
        <row r="2912">
          <cell r="C2912" t="str">
            <v>50115070</v>
          </cell>
          <cell r="Q2912">
            <v>-3649527.6008659275</v>
          </cell>
        </row>
        <row r="2913">
          <cell r="C2913" t="str">
            <v>50115079</v>
          </cell>
          <cell r="Q2913">
            <v>-558343.64270578406</v>
          </cell>
        </row>
        <row r="2914">
          <cell r="C2914" t="str">
            <v>50115079</v>
          </cell>
          <cell r="Q2914">
            <v>-227649.99910422839</v>
          </cell>
        </row>
        <row r="2915">
          <cell r="C2915" t="str">
            <v>50115079</v>
          </cell>
          <cell r="Q2915">
            <v>-14006.358189987537</v>
          </cell>
        </row>
        <row r="2916">
          <cell r="C2916" t="str">
            <v>50115080</v>
          </cell>
          <cell r="Q2916">
            <v>-99999.999999999971</v>
          </cell>
        </row>
        <row r="2917">
          <cell r="C2917" t="str">
            <v>50115089</v>
          </cell>
          <cell r="Q2917">
            <v>-1677000</v>
          </cell>
        </row>
        <row r="2918">
          <cell r="C2918" t="str">
            <v>50117002</v>
          </cell>
          <cell r="Q2918">
            <v>-6534.9869475549776</v>
          </cell>
        </row>
        <row r="2919">
          <cell r="C2919" t="str">
            <v>50117002</v>
          </cell>
          <cell r="Q2919">
            <v>-3683.4516579916826</v>
          </cell>
        </row>
        <row r="2920">
          <cell r="C2920" t="str">
            <v>50117002</v>
          </cell>
          <cell r="Q2920">
            <v>-24724.127210522332</v>
          </cell>
        </row>
        <row r="2921">
          <cell r="C2921" t="str">
            <v>50117002</v>
          </cell>
          <cell r="Q2921">
            <v>-57.434183930989903</v>
          </cell>
        </row>
        <row r="2922">
          <cell r="C2922" t="str">
            <v>50117003</v>
          </cell>
          <cell r="Q2922">
            <v>-115949.71394103966</v>
          </cell>
        </row>
        <row r="2923">
          <cell r="C2923" t="str">
            <v>50117003</v>
          </cell>
          <cell r="Q2923">
            <v>-6055.6346398202986</v>
          </cell>
        </row>
        <row r="2924">
          <cell r="C2924" t="str">
            <v>50117003</v>
          </cell>
          <cell r="Q2924">
            <v>-171388.80547241896</v>
          </cell>
        </row>
        <row r="2925">
          <cell r="C2925" t="str">
            <v>50117003</v>
          </cell>
          <cell r="Q2925">
            <v>-174319.87116308272</v>
          </cell>
        </row>
        <row r="2926">
          <cell r="C2926" t="str">
            <v>50117003</v>
          </cell>
          <cell r="Q2926">
            <v>-12285.974783638612</v>
          </cell>
        </row>
        <row r="2927">
          <cell r="C2927" t="str">
            <v>50117004</v>
          </cell>
          <cell r="Q2927">
            <v>-18816.943520160035</v>
          </cell>
        </row>
        <row r="2928">
          <cell r="C2928" t="str">
            <v>50117004</v>
          </cell>
          <cell r="Q2928">
            <v>-23595.589610412047</v>
          </cell>
        </row>
        <row r="2929">
          <cell r="C2929" t="str">
            <v>50117004</v>
          </cell>
          <cell r="Q2929">
            <v>-2754.1048027246561</v>
          </cell>
        </row>
        <row r="2930">
          <cell r="C2930" t="str">
            <v>50117004</v>
          </cell>
          <cell r="Q2930">
            <v>-11227.699832283492</v>
          </cell>
        </row>
        <row r="2931">
          <cell r="C2931" t="str">
            <v>50117004</v>
          </cell>
          <cell r="Q2931">
            <v>-4270.3831702839152</v>
          </cell>
        </row>
        <row r="2932">
          <cell r="C2932" t="str">
            <v>50117004</v>
          </cell>
          <cell r="Q2932">
            <v>-335.27906413587101</v>
          </cell>
        </row>
        <row r="2933">
          <cell r="C2933" t="str">
            <v>50117011</v>
          </cell>
          <cell r="Q2933">
            <v>-10000</v>
          </cell>
        </row>
        <row r="2934">
          <cell r="C2934" t="str">
            <v>50117024</v>
          </cell>
          <cell r="Q2934">
            <v>-44112.897486583985</v>
          </cell>
        </row>
        <row r="2935">
          <cell r="C2935" t="str">
            <v>50117024</v>
          </cell>
          <cell r="Q2935">
            <v>-4465.8586165776951</v>
          </cell>
        </row>
        <row r="2936">
          <cell r="C2936" t="str">
            <v>50117024</v>
          </cell>
          <cell r="Q2936">
            <v>-10090.014362553206</v>
          </cell>
        </row>
        <row r="2937">
          <cell r="C2937" t="str">
            <v>50117024</v>
          </cell>
          <cell r="Q2937">
            <v>-8234.6362851160829</v>
          </cell>
        </row>
        <row r="2938">
          <cell r="C2938" t="str">
            <v>50117024</v>
          </cell>
          <cell r="Q2938">
            <v>-42496.522944686643</v>
          </cell>
        </row>
        <row r="2939">
          <cell r="C2939" t="str">
            <v>50117024</v>
          </cell>
          <cell r="Q2939">
            <v>-55600.070304482419</v>
          </cell>
        </row>
        <row r="2940">
          <cell r="C2940" t="str">
            <v>50119100</v>
          </cell>
          <cell r="Q2940">
            <v>-234183.5502364267</v>
          </cell>
        </row>
        <row r="2941">
          <cell r="C2941" t="str">
            <v>50119100</v>
          </cell>
          <cell r="Q2941">
            <v>-121.83422764879801</v>
          </cell>
        </row>
        <row r="2942">
          <cell r="C2942" t="str">
            <v>50119100</v>
          </cell>
          <cell r="Q2942">
            <v>-20042.131544043063</v>
          </cell>
        </row>
        <row r="2943">
          <cell r="C2943" t="str">
            <v>50119100</v>
          </cell>
          <cell r="Q2943">
            <v>-5652.4839918813859</v>
          </cell>
        </row>
        <row r="2944">
          <cell r="C2944" t="str">
            <v>50119101</v>
          </cell>
          <cell r="Q2944">
            <v>-3591.2225896661912</v>
          </cell>
        </row>
        <row r="2945">
          <cell r="C2945" t="str">
            <v>50119101</v>
          </cell>
          <cell r="Q2945">
            <v>-8135.0362478208917</v>
          </cell>
        </row>
        <row r="2946">
          <cell r="C2946" t="str">
            <v>50119101</v>
          </cell>
          <cell r="Q2946">
            <v>-3101.0136880165292</v>
          </cell>
        </row>
        <row r="2947">
          <cell r="C2947" t="str">
            <v>50119101</v>
          </cell>
          <cell r="Q2947">
            <v>-180172.72747449641</v>
          </cell>
        </row>
        <row r="2948">
          <cell r="C2948" t="str">
            <v>50119102</v>
          </cell>
          <cell r="Q2948">
            <v>-69266.001026465878</v>
          </cell>
        </row>
        <row r="2949">
          <cell r="C2949" t="str">
            <v>50119102</v>
          </cell>
          <cell r="Q2949">
            <v>-21853.025845045202</v>
          </cell>
        </row>
        <row r="2950">
          <cell r="C2950" t="str">
            <v>50119102</v>
          </cell>
          <cell r="Q2950">
            <v>-4834.0417575593929</v>
          </cell>
        </row>
        <row r="2951">
          <cell r="C2951" t="str">
            <v>50119102</v>
          </cell>
          <cell r="Q2951">
            <v>-49046.931370929553</v>
          </cell>
        </row>
        <row r="2952">
          <cell r="C2952" t="str">
            <v>50117004</v>
          </cell>
          <cell r="Q2952">
            <v>-3000</v>
          </cell>
        </row>
        <row r="2953">
          <cell r="C2953" t="str">
            <v>50117002</v>
          </cell>
          <cell r="Q2953">
            <v>-1000</v>
          </cell>
        </row>
        <row r="2954">
          <cell r="C2954" t="str">
            <v>50117004</v>
          </cell>
          <cell r="Q2954">
            <v>-2999.9999999999977</v>
          </cell>
        </row>
        <row r="2955">
          <cell r="C2955" t="str">
            <v>50117024</v>
          </cell>
          <cell r="Q2955">
            <v>-1999.9999999999991</v>
          </cell>
        </row>
        <row r="2956">
          <cell r="C2956" t="str">
            <v>50115020</v>
          </cell>
          <cell r="Q2956">
            <v>-62000.000000000022</v>
          </cell>
        </row>
        <row r="2957">
          <cell r="C2957" t="str">
            <v>50115050</v>
          </cell>
          <cell r="Q2957">
            <v>-3000</v>
          </cell>
        </row>
        <row r="2958">
          <cell r="C2958" t="str">
            <v>50117002</v>
          </cell>
          <cell r="Q2958">
            <v>-1000.0000000000001</v>
          </cell>
        </row>
        <row r="2959">
          <cell r="C2959" t="str">
            <v>50117003</v>
          </cell>
          <cell r="Q2959">
            <v>-3999.9999999999964</v>
          </cell>
        </row>
        <row r="2960">
          <cell r="C2960" t="str">
            <v>50117004</v>
          </cell>
          <cell r="Q2960">
            <v>-5000</v>
          </cell>
        </row>
        <row r="2961">
          <cell r="C2961" t="str">
            <v>50117011</v>
          </cell>
          <cell r="Q2961">
            <v>-165000</v>
          </cell>
        </row>
        <row r="2962">
          <cell r="C2962" t="str">
            <v>50117024</v>
          </cell>
          <cell r="Q2962">
            <v>-4999.9999999999973</v>
          </cell>
        </row>
        <row r="2963">
          <cell r="C2963" t="str">
            <v>50113001</v>
          </cell>
          <cell r="Q2963">
            <v>-49999.999999999956</v>
          </cell>
        </row>
        <row r="2964">
          <cell r="C2964" t="str">
            <v>50115040</v>
          </cell>
          <cell r="Q2964">
            <v>-999.99999999999989</v>
          </cell>
        </row>
        <row r="2965">
          <cell r="C2965" t="str">
            <v>50115060</v>
          </cell>
          <cell r="Q2965">
            <v>-6000</v>
          </cell>
        </row>
        <row r="2966">
          <cell r="C2966" t="str">
            <v>50115067</v>
          </cell>
          <cell r="Q2966">
            <v>-39999.999999999971</v>
          </cell>
        </row>
        <row r="2967">
          <cell r="C2967" t="str">
            <v>50117002</v>
          </cell>
          <cell r="Q2967">
            <v>-9999.9999999999927</v>
          </cell>
        </row>
        <row r="2968">
          <cell r="C2968" t="str">
            <v>50117003</v>
          </cell>
          <cell r="Q2968">
            <v>-210000.00000000012</v>
          </cell>
        </row>
        <row r="2969">
          <cell r="C2969" t="str">
            <v>50117004</v>
          </cell>
          <cell r="Q2969">
            <v>-59999.999999999971</v>
          </cell>
        </row>
        <row r="2970">
          <cell r="C2970" t="str">
            <v>50117011</v>
          </cell>
          <cell r="Q2970">
            <v>-2300000</v>
          </cell>
        </row>
        <row r="2971">
          <cell r="C2971" t="str">
            <v>50117024</v>
          </cell>
          <cell r="Q2971">
            <v>-979.70410678774806</v>
          </cell>
        </row>
        <row r="2972">
          <cell r="C2972" t="str">
            <v>50117024</v>
          </cell>
          <cell r="Q2972">
            <v>-99020.295893212256</v>
          </cell>
        </row>
        <row r="2973">
          <cell r="C2973" t="str">
            <v>50119100</v>
          </cell>
          <cell r="Q2973">
            <v>-180000</v>
          </cell>
        </row>
        <row r="2974">
          <cell r="C2974" t="str">
            <v>50115050</v>
          </cell>
          <cell r="Q2974">
            <v>-190000</v>
          </cell>
        </row>
        <row r="2975">
          <cell r="C2975" t="str">
            <v>50115060</v>
          </cell>
          <cell r="Q2975">
            <v>-1440000</v>
          </cell>
        </row>
        <row r="2976">
          <cell r="C2976" t="str">
            <v>50115063</v>
          </cell>
          <cell r="Q2976">
            <v>-536000</v>
          </cell>
        </row>
        <row r="2977">
          <cell r="C2977" t="str">
            <v>50115065</v>
          </cell>
          <cell r="Q2977">
            <v>-35000.000000000007</v>
          </cell>
        </row>
        <row r="2978">
          <cell r="C2978" t="str">
            <v>50115067</v>
          </cell>
          <cell r="Q2978">
            <v>-90000.000000000029</v>
          </cell>
        </row>
        <row r="2979">
          <cell r="C2979" t="str">
            <v>50115070</v>
          </cell>
          <cell r="Q2979">
            <v>-5000</v>
          </cell>
        </row>
        <row r="2980">
          <cell r="C2980" t="str">
            <v>50115089</v>
          </cell>
          <cell r="Q2980">
            <v>0</v>
          </cell>
        </row>
        <row r="2981">
          <cell r="C2981" t="str">
            <v>50119100</v>
          </cell>
          <cell r="Q2981">
            <v>-2000</v>
          </cell>
        </row>
        <row r="2982">
          <cell r="C2982" t="str">
            <v>50119101</v>
          </cell>
          <cell r="Q2982">
            <v>-28000.000000000018</v>
          </cell>
        </row>
        <row r="2983">
          <cell r="C2983" t="str">
            <v>50113001</v>
          </cell>
          <cell r="Q2983">
            <v>-4600000</v>
          </cell>
        </row>
        <row r="2984">
          <cell r="C2984" t="str">
            <v>50113002</v>
          </cell>
          <cell r="Q2984">
            <v>-2300000</v>
          </cell>
        </row>
        <row r="2985">
          <cell r="C2985" t="str">
            <v>50113006</v>
          </cell>
          <cell r="Q2985">
            <v>-235000.00000000003</v>
          </cell>
        </row>
        <row r="2986">
          <cell r="C2986" t="str">
            <v>50113008</v>
          </cell>
          <cell r="Q2986">
            <v>-1000000.0000000007</v>
          </cell>
        </row>
        <row r="2987">
          <cell r="C2987" t="str">
            <v>50113011</v>
          </cell>
          <cell r="Q2987">
            <v>-229999.99999999985</v>
          </cell>
        </row>
        <row r="2988">
          <cell r="C2988" t="str">
            <v>50113013</v>
          </cell>
          <cell r="Q2988">
            <v>-1090000.0000000007</v>
          </cell>
        </row>
        <row r="2989">
          <cell r="C2989" t="str">
            <v>50113014</v>
          </cell>
          <cell r="Q2989">
            <v>-400000</v>
          </cell>
        </row>
        <row r="2990">
          <cell r="C2990" t="str">
            <v>50113190</v>
          </cell>
          <cell r="Q2990">
            <v>-144999.99999999988</v>
          </cell>
        </row>
        <row r="2991">
          <cell r="C2991" t="str">
            <v>50115020</v>
          </cell>
          <cell r="Q2991">
            <v>-449999.99999999994</v>
          </cell>
        </row>
        <row r="2992">
          <cell r="C2992" t="str">
            <v>50115040</v>
          </cell>
          <cell r="Q2992">
            <v>-1000</v>
          </cell>
        </row>
        <row r="2993">
          <cell r="C2993" t="str">
            <v>50115050</v>
          </cell>
          <cell r="Q2993">
            <v>-480000</v>
          </cell>
        </row>
        <row r="2994">
          <cell r="C2994" t="str">
            <v>50115060</v>
          </cell>
          <cell r="Q2994">
            <v>-2770000.0000000014</v>
          </cell>
        </row>
        <row r="2995">
          <cell r="C2995" t="str">
            <v>50115063</v>
          </cell>
          <cell r="Q2995">
            <v>-320000.00000000012</v>
          </cell>
        </row>
        <row r="2996">
          <cell r="C2996" t="str">
            <v>50115064</v>
          </cell>
          <cell r="Q2996">
            <v>-30000.000000000011</v>
          </cell>
        </row>
        <row r="2997">
          <cell r="C2997" t="str">
            <v>50115065</v>
          </cell>
          <cell r="Q2997">
            <v>-27999.999999999975</v>
          </cell>
        </row>
        <row r="2998">
          <cell r="C2998" t="str">
            <v>50115067</v>
          </cell>
          <cell r="Q2998">
            <v>-215000.00000000015</v>
          </cell>
        </row>
        <row r="2999">
          <cell r="C2999" t="str">
            <v>50115070</v>
          </cell>
          <cell r="Q2999">
            <v>-153000.00000000015</v>
          </cell>
        </row>
        <row r="3000">
          <cell r="C3000" t="str">
            <v>50115079</v>
          </cell>
          <cell r="Q3000">
            <v>-260000.00000000017</v>
          </cell>
        </row>
        <row r="3001">
          <cell r="C3001" t="str">
            <v>50117002</v>
          </cell>
          <cell r="Q3001">
            <v>-50000.000000000015</v>
          </cell>
        </row>
        <row r="3002">
          <cell r="C3002" t="str">
            <v>50117003</v>
          </cell>
          <cell r="Q3002">
            <v>-237999.99999999997</v>
          </cell>
        </row>
        <row r="3003">
          <cell r="C3003" t="str">
            <v>50117004</v>
          </cell>
          <cell r="Q3003">
            <v>-41999.999999999993</v>
          </cell>
        </row>
        <row r="3004">
          <cell r="C3004" t="str">
            <v>50117024</v>
          </cell>
          <cell r="Q3004">
            <v>-99999.999999999971</v>
          </cell>
        </row>
        <row r="3005">
          <cell r="C3005" t="str">
            <v>50119100</v>
          </cell>
          <cell r="Q3005">
            <v>-45000.000000000051</v>
          </cell>
        </row>
        <row r="3006">
          <cell r="C3006" t="str">
            <v>50119101</v>
          </cell>
          <cell r="Q3006">
            <v>-11000.000000000005</v>
          </cell>
        </row>
        <row r="3007">
          <cell r="C3007" t="str">
            <v>50119102</v>
          </cell>
          <cell r="Q3007">
            <v>-108999.99999999987</v>
          </cell>
        </row>
        <row r="3008">
          <cell r="C3008" t="str">
            <v>50113001</v>
          </cell>
          <cell r="Q3008">
            <v>-626295.22166624386</v>
          </cell>
        </row>
        <row r="3009">
          <cell r="C3009" t="str">
            <v>50113001</v>
          </cell>
          <cell r="Q3009">
            <v>-108357.88538703255</v>
          </cell>
        </row>
        <row r="3010">
          <cell r="C3010" t="str">
            <v>50113001</v>
          </cell>
          <cell r="Q3010">
            <v>-1075346.8929467234</v>
          </cell>
        </row>
        <row r="3011">
          <cell r="C3011" t="str">
            <v>50113008</v>
          </cell>
          <cell r="Q3011">
            <v>-123000</v>
          </cell>
        </row>
        <row r="3012">
          <cell r="C3012" t="str">
            <v>50113013</v>
          </cell>
          <cell r="Q3012">
            <v>-45677.953162349746</v>
          </cell>
        </row>
        <row r="3013">
          <cell r="C3013" t="str">
            <v>50113013</v>
          </cell>
          <cell r="Q3013">
            <v>-25322.046837650221</v>
          </cell>
        </row>
        <row r="3014">
          <cell r="C3014" t="str">
            <v>50113014</v>
          </cell>
          <cell r="Q3014">
            <v>-1000</v>
          </cell>
        </row>
        <row r="3015">
          <cell r="C3015" t="str">
            <v>50113190</v>
          </cell>
          <cell r="Q3015">
            <v>-287000</v>
          </cell>
        </row>
        <row r="3016">
          <cell r="C3016" t="str">
            <v>50115020</v>
          </cell>
          <cell r="Q3016">
            <v>-559755.79584704945</v>
          </cell>
        </row>
        <row r="3017">
          <cell r="C3017" t="str">
            <v>50115020</v>
          </cell>
          <cell r="Q3017">
            <v>-209920.13405938126</v>
          </cell>
        </row>
        <row r="3018">
          <cell r="C3018" t="str">
            <v>50115020</v>
          </cell>
          <cell r="Q3018">
            <v>-20324.070093569098</v>
          </cell>
        </row>
        <row r="3019">
          <cell r="C3019" t="str">
            <v>50115050</v>
          </cell>
          <cell r="Q3019">
            <v>-17328.284671151054</v>
          </cell>
        </row>
        <row r="3020">
          <cell r="C3020" t="str">
            <v>50115050</v>
          </cell>
          <cell r="Q3020">
            <v>-455726.88732634787</v>
          </cell>
        </row>
        <row r="3021">
          <cell r="C3021" t="str">
            <v>50115050</v>
          </cell>
          <cell r="Q3021">
            <v>-103647.10465045726</v>
          </cell>
        </row>
        <row r="3022">
          <cell r="C3022" t="str">
            <v>50115050</v>
          </cell>
          <cell r="Q3022">
            <v>-38297.7233520437</v>
          </cell>
        </row>
        <row r="3023">
          <cell r="C3023" t="str">
            <v>50115060</v>
          </cell>
          <cell r="Q3023">
            <v>-875541.79888090061</v>
          </cell>
        </row>
        <row r="3024">
          <cell r="C3024" t="str">
            <v>50115060</v>
          </cell>
          <cell r="Q3024">
            <v>-784008.82436584565</v>
          </cell>
        </row>
        <row r="3025">
          <cell r="C3025" t="str">
            <v>50115060</v>
          </cell>
          <cell r="Q3025">
            <v>-103465.78186862156</v>
          </cell>
        </row>
        <row r="3026">
          <cell r="C3026" t="str">
            <v>50115060</v>
          </cell>
          <cell r="Q3026">
            <v>-5983.5948846321598</v>
          </cell>
        </row>
        <row r="3027">
          <cell r="C3027" t="str">
            <v>50115063</v>
          </cell>
          <cell r="Q3027">
            <v>-9088.4192843757392</v>
          </cell>
        </row>
        <row r="3028">
          <cell r="C3028" t="str">
            <v>50115063</v>
          </cell>
          <cell r="Q3028">
            <v>-169011.06133683867</v>
          </cell>
        </row>
        <row r="3029">
          <cell r="C3029" t="str">
            <v>50115063</v>
          </cell>
          <cell r="Q3029">
            <v>-84900.519378785742</v>
          </cell>
        </row>
        <row r="3030">
          <cell r="C3030" t="str">
            <v>50115064</v>
          </cell>
          <cell r="Q3030">
            <v>-6235.6625971087997</v>
          </cell>
        </row>
        <row r="3031">
          <cell r="C3031" t="str">
            <v>50115064</v>
          </cell>
          <cell r="Q3031">
            <v>-100744.37121879662</v>
          </cell>
        </row>
        <row r="3032">
          <cell r="C3032" t="str">
            <v>50115064</v>
          </cell>
          <cell r="Q3032">
            <v>-18019.966184094588</v>
          </cell>
        </row>
        <row r="3033">
          <cell r="C3033" t="str">
            <v>50115065</v>
          </cell>
          <cell r="Q3033">
            <v>-34183.84735345564</v>
          </cell>
        </row>
        <row r="3034">
          <cell r="C3034" t="str">
            <v>50115065</v>
          </cell>
          <cell r="Q3034">
            <v>-3292.8678098957448</v>
          </cell>
        </row>
        <row r="3035">
          <cell r="C3035" t="str">
            <v>50115065</v>
          </cell>
          <cell r="Q3035">
            <v>-24523.284836648611</v>
          </cell>
        </row>
        <row r="3036">
          <cell r="C3036" t="str">
            <v>50115067</v>
          </cell>
          <cell r="Q3036">
            <v>-189759.06237944603</v>
          </cell>
        </row>
        <row r="3037">
          <cell r="C3037" t="str">
            <v>50115067</v>
          </cell>
          <cell r="Q3037">
            <v>-29858.844385691045</v>
          </cell>
        </row>
        <row r="3038">
          <cell r="C3038" t="str">
            <v>50115067</v>
          </cell>
          <cell r="Q3038">
            <v>-9469.7959374418697</v>
          </cell>
        </row>
        <row r="3039">
          <cell r="C3039" t="str">
            <v>50115067</v>
          </cell>
          <cell r="Q3039">
            <v>-89912.297297421159</v>
          </cell>
        </row>
        <row r="3040">
          <cell r="C3040" t="str">
            <v>50115070</v>
          </cell>
          <cell r="Q3040">
            <v>-139015.77493911516</v>
          </cell>
        </row>
        <row r="3041">
          <cell r="C3041" t="str">
            <v>50115070</v>
          </cell>
          <cell r="Q3041">
            <v>-67984.225060884928</v>
          </cell>
        </row>
        <row r="3042">
          <cell r="C3042" t="str">
            <v>50115079</v>
          </cell>
          <cell r="Q3042">
            <v>-85114.936791345317</v>
          </cell>
        </row>
        <row r="3043">
          <cell r="C3043" t="str">
            <v>50115079</v>
          </cell>
          <cell r="Q3043">
            <v>-19885.063208654596</v>
          </cell>
        </row>
        <row r="3044">
          <cell r="C3044" t="str">
            <v>50115090</v>
          </cell>
          <cell r="Q3044">
            <v>0</v>
          </cell>
        </row>
        <row r="3045">
          <cell r="C3045" t="str">
            <v>50117002</v>
          </cell>
          <cell r="Q3045">
            <v>-5302.6476723702435</v>
          </cell>
        </row>
        <row r="3046">
          <cell r="C3046" t="str">
            <v>50117002</v>
          </cell>
          <cell r="Q3046">
            <v>-11697.352327629753</v>
          </cell>
        </row>
        <row r="3047">
          <cell r="C3047" t="str">
            <v>50117003</v>
          </cell>
          <cell r="Q3047">
            <v>-337853.77427121275</v>
          </cell>
        </row>
        <row r="3048">
          <cell r="C3048" t="str">
            <v>50117003</v>
          </cell>
          <cell r="Q3048">
            <v>-29039.910520260091</v>
          </cell>
        </row>
        <row r="3049">
          <cell r="C3049" t="str">
            <v>50117003</v>
          </cell>
          <cell r="Q3049">
            <v>-243106.31520852717</v>
          </cell>
        </row>
        <row r="3050">
          <cell r="C3050" t="str">
            <v>50117004</v>
          </cell>
          <cell r="Q3050">
            <v>-18235.44439385019</v>
          </cell>
        </row>
        <row r="3051">
          <cell r="C3051" t="str">
            <v>50117004</v>
          </cell>
          <cell r="Q3051">
            <v>-44021.349389912517</v>
          </cell>
        </row>
        <row r="3052">
          <cell r="C3052" t="str">
            <v>50117004</v>
          </cell>
          <cell r="Q3052">
            <v>-117743.2062162373</v>
          </cell>
        </row>
        <row r="3053">
          <cell r="C3053" t="str">
            <v>50117024</v>
          </cell>
          <cell r="Q3053">
            <v>-191606.78716193777</v>
          </cell>
        </row>
        <row r="3054">
          <cell r="C3054" t="str">
            <v>50117024</v>
          </cell>
          <cell r="Q3054">
            <v>-16241.912103525076</v>
          </cell>
        </row>
        <row r="3055">
          <cell r="C3055" t="str">
            <v>50117024</v>
          </cell>
          <cell r="Q3055">
            <v>-62151.300734537035</v>
          </cell>
        </row>
        <row r="3056">
          <cell r="C3056" t="str">
            <v>50119100</v>
          </cell>
          <cell r="Q3056">
            <v>-5662.9988496493997</v>
          </cell>
        </row>
        <row r="3057">
          <cell r="C3057" t="str">
            <v>50119100</v>
          </cell>
          <cell r="Q3057">
            <v>-24337.001150350596</v>
          </cell>
        </row>
        <row r="3058">
          <cell r="C3058" t="str">
            <v>50119101</v>
          </cell>
          <cell r="Q3058">
            <v>-19195.489470017976</v>
          </cell>
        </row>
        <row r="3059">
          <cell r="C3059" t="str">
            <v>50119101</v>
          </cell>
          <cell r="Q3059">
            <v>-10804.510529982033</v>
          </cell>
        </row>
        <row r="3060">
          <cell r="C3060" t="str">
            <v>50119102</v>
          </cell>
          <cell r="Q3060">
            <v>-183191.67643604835</v>
          </cell>
        </row>
        <row r="3061">
          <cell r="C3061" t="str">
            <v>50119102</v>
          </cell>
          <cell r="Q3061">
            <v>-33808.32356395181</v>
          </cell>
        </row>
        <row r="3062">
          <cell r="C3062" t="str">
            <v>50115020</v>
          </cell>
          <cell r="Q3062">
            <v>0</v>
          </cell>
        </row>
        <row r="3063">
          <cell r="C3063" t="str">
            <v>50115040</v>
          </cell>
          <cell r="Q3063">
            <v>0</v>
          </cell>
        </row>
        <row r="3064">
          <cell r="C3064" t="str">
            <v>50115040</v>
          </cell>
          <cell r="Q3064">
            <v>0</v>
          </cell>
        </row>
        <row r="3065">
          <cell r="C3065" t="str">
            <v>50115060</v>
          </cell>
          <cell r="Q3065">
            <v>0</v>
          </cell>
        </row>
        <row r="3066">
          <cell r="C3066" t="str">
            <v>50115060</v>
          </cell>
          <cell r="Q3066">
            <v>0</v>
          </cell>
        </row>
        <row r="3067">
          <cell r="C3067" t="str">
            <v>50115063</v>
          </cell>
          <cell r="Q3067">
            <v>0</v>
          </cell>
        </row>
        <row r="3068">
          <cell r="C3068" t="str">
            <v>50115063</v>
          </cell>
          <cell r="Q3068">
            <v>0</v>
          </cell>
        </row>
        <row r="3069">
          <cell r="C3069" t="str">
            <v>50115067</v>
          </cell>
          <cell r="Q3069">
            <v>0</v>
          </cell>
        </row>
        <row r="3070">
          <cell r="C3070" t="str">
            <v>50115069</v>
          </cell>
          <cell r="Q3070">
            <v>0</v>
          </cell>
        </row>
        <row r="3071">
          <cell r="C3071" t="str">
            <v>50115089</v>
          </cell>
          <cell r="Q3071">
            <v>0</v>
          </cell>
        </row>
        <row r="3072">
          <cell r="C3072" t="str">
            <v>50117002</v>
          </cell>
          <cell r="Q3072">
            <v>0</v>
          </cell>
        </row>
        <row r="3073">
          <cell r="C3073" t="str">
            <v>50117004</v>
          </cell>
          <cell r="Q3073">
            <v>0</v>
          </cell>
        </row>
        <row r="3074">
          <cell r="C3074" t="str">
            <v>50117024</v>
          </cell>
          <cell r="Q3074">
            <v>0</v>
          </cell>
        </row>
        <row r="3075">
          <cell r="C3075" t="str">
            <v>50119102</v>
          </cell>
          <cell r="Q3075">
            <v>0</v>
          </cell>
        </row>
        <row r="3076">
          <cell r="C3076" t="str">
            <v>50113001</v>
          </cell>
          <cell r="Q3076">
            <v>0</v>
          </cell>
        </row>
        <row r="3077">
          <cell r="C3077" t="str">
            <v>50113001</v>
          </cell>
          <cell r="Q3077">
            <v>0</v>
          </cell>
        </row>
        <row r="3078">
          <cell r="C3078" t="str">
            <v>50113001</v>
          </cell>
          <cell r="Q3078">
            <v>0</v>
          </cell>
        </row>
        <row r="3079">
          <cell r="C3079" t="str">
            <v>50113006</v>
          </cell>
          <cell r="Q3079">
            <v>0</v>
          </cell>
        </row>
        <row r="3080">
          <cell r="C3080" t="str">
            <v>50115012</v>
          </cell>
          <cell r="Q3080">
            <v>0</v>
          </cell>
        </row>
        <row r="3081">
          <cell r="C3081" t="str">
            <v>50115020</v>
          </cell>
          <cell r="Q3081">
            <v>-154015.91832544011</v>
          </cell>
        </row>
        <row r="3082">
          <cell r="C3082" t="str">
            <v>50115020</v>
          </cell>
          <cell r="Q3082">
            <v>-284076.95203163603</v>
          </cell>
        </row>
        <row r="3083">
          <cell r="C3083" t="str">
            <v>50115020</v>
          </cell>
          <cell r="Q3083">
            <v>-10416.60377181</v>
          </cell>
        </row>
        <row r="3084">
          <cell r="C3084" t="str">
            <v>50115020</v>
          </cell>
          <cell r="Q3084">
            <v>-57326.732153418998</v>
          </cell>
        </row>
        <row r="3085">
          <cell r="C3085" t="str">
            <v>50115020</v>
          </cell>
          <cell r="Q3085">
            <v>-14758.435909587301</v>
          </cell>
        </row>
        <row r="3086">
          <cell r="C3086" t="str">
            <v>50115020</v>
          </cell>
          <cell r="Q3086">
            <v>-62605.907299853679</v>
          </cell>
        </row>
        <row r="3087">
          <cell r="C3087" t="str">
            <v>50115020</v>
          </cell>
          <cell r="Q3087">
            <v>-13428.0867993018</v>
          </cell>
        </row>
        <row r="3088">
          <cell r="C3088" t="str">
            <v>50115020</v>
          </cell>
          <cell r="Q3088">
            <v>-88790.046013469691</v>
          </cell>
        </row>
        <row r="3089">
          <cell r="C3089" t="str">
            <v>50115020</v>
          </cell>
          <cell r="Q3089">
            <v>-484550.77184854297</v>
          </cell>
        </row>
        <row r="3090">
          <cell r="C3090" t="str">
            <v>50115020</v>
          </cell>
          <cell r="Q3090">
            <v>-645762.82307604293</v>
          </cell>
        </row>
        <row r="3091">
          <cell r="C3091" t="str">
            <v>50115020</v>
          </cell>
          <cell r="Q3091">
            <v>-52873.091772250897</v>
          </cell>
        </row>
        <row r="3092">
          <cell r="C3092" t="str">
            <v>50115020</v>
          </cell>
          <cell r="Q3092">
            <v>-445281.91593308165</v>
          </cell>
        </row>
        <row r="3093">
          <cell r="C3093" t="str">
            <v>50115020</v>
          </cell>
          <cell r="Q3093">
            <v>-164259.6266520787</v>
          </cell>
        </row>
        <row r="3094">
          <cell r="C3094" t="str">
            <v>50115020</v>
          </cell>
          <cell r="Q3094">
            <v>-684153.2541097491</v>
          </cell>
        </row>
        <row r="3095">
          <cell r="C3095" t="str">
            <v>50115020</v>
          </cell>
          <cell r="Q3095">
            <v>-351787.17173228302</v>
          </cell>
        </row>
        <row r="3096">
          <cell r="C3096" t="str">
            <v>50115020</v>
          </cell>
          <cell r="Q3096">
            <v>-1205298.3621062899</v>
          </cell>
        </row>
        <row r="3097">
          <cell r="C3097" t="str">
            <v>50115020</v>
          </cell>
          <cell r="Q3097">
            <v>-289526.14733793959</v>
          </cell>
        </row>
        <row r="3098">
          <cell r="C3098" t="str">
            <v>50115020</v>
          </cell>
          <cell r="Q3098">
            <v>-580059.32552042394</v>
          </cell>
        </row>
        <row r="3099">
          <cell r="C3099" t="str">
            <v>50115020</v>
          </cell>
          <cell r="Q3099">
            <v>-70888.393610288593</v>
          </cell>
        </row>
        <row r="3100">
          <cell r="C3100" t="str">
            <v>50115020</v>
          </cell>
          <cell r="Q3100">
            <v>-67140.433996509004</v>
          </cell>
        </row>
        <row r="3101">
          <cell r="C3101" t="str">
            <v>50115040</v>
          </cell>
          <cell r="Q3101">
            <v>0</v>
          </cell>
        </row>
        <row r="3102">
          <cell r="C3102" t="str">
            <v>50115040</v>
          </cell>
          <cell r="Q3102">
            <v>0</v>
          </cell>
        </row>
        <row r="3103">
          <cell r="C3103" t="str">
            <v>50115040</v>
          </cell>
          <cell r="Q3103">
            <v>0</v>
          </cell>
        </row>
        <row r="3104">
          <cell r="C3104" t="str">
            <v>50115040</v>
          </cell>
          <cell r="Q3104">
            <v>0</v>
          </cell>
        </row>
        <row r="3105">
          <cell r="C3105" t="str">
            <v>50115040</v>
          </cell>
          <cell r="Q3105">
            <v>0</v>
          </cell>
        </row>
        <row r="3106">
          <cell r="C3106" t="str">
            <v>50115040</v>
          </cell>
          <cell r="Q3106">
            <v>0</v>
          </cell>
        </row>
        <row r="3107">
          <cell r="C3107" t="str">
            <v>50115040</v>
          </cell>
          <cell r="Q3107">
            <v>0</v>
          </cell>
        </row>
        <row r="3108">
          <cell r="C3108" t="str">
            <v>50115040</v>
          </cell>
          <cell r="Q3108">
            <v>0</v>
          </cell>
        </row>
        <row r="3109">
          <cell r="C3109" t="str">
            <v>50115040</v>
          </cell>
          <cell r="Q3109">
            <v>0</v>
          </cell>
        </row>
        <row r="3110">
          <cell r="C3110" t="str">
            <v>50115040</v>
          </cell>
          <cell r="Q3110">
            <v>0</v>
          </cell>
        </row>
        <row r="3111">
          <cell r="C3111" t="str">
            <v>50115040</v>
          </cell>
          <cell r="Q3111">
            <v>0</v>
          </cell>
        </row>
        <row r="3112">
          <cell r="C3112" t="str">
            <v>50115040</v>
          </cell>
          <cell r="Q3112">
            <v>0</v>
          </cell>
        </row>
        <row r="3113">
          <cell r="C3113" t="str">
            <v>50115040</v>
          </cell>
          <cell r="Q3113">
            <v>0</v>
          </cell>
        </row>
        <row r="3114">
          <cell r="C3114" t="str">
            <v>50115040</v>
          </cell>
          <cell r="Q3114">
            <v>0</v>
          </cell>
        </row>
        <row r="3115">
          <cell r="C3115" t="str">
            <v>50115040</v>
          </cell>
          <cell r="Q3115">
            <v>0</v>
          </cell>
        </row>
        <row r="3116">
          <cell r="C3116" t="str">
            <v>50115040</v>
          </cell>
          <cell r="Q3116">
            <v>0</v>
          </cell>
        </row>
        <row r="3117">
          <cell r="C3117" t="str">
            <v>50115050</v>
          </cell>
          <cell r="Q3117">
            <v>0</v>
          </cell>
        </row>
        <row r="3118">
          <cell r="C3118" t="str">
            <v>50115050</v>
          </cell>
          <cell r="Q3118">
            <v>0</v>
          </cell>
        </row>
        <row r="3119">
          <cell r="C3119" t="str">
            <v>50115050</v>
          </cell>
          <cell r="Q3119">
            <v>0</v>
          </cell>
        </row>
        <row r="3120">
          <cell r="C3120" t="str">
            <v>50115050</v>
          </cell>
          <cell r="Q3120">
            <v>0</v>
          </cell>
        </row>
        <row r="3121">
          <cell r="C3121" t="str">
            <v>50115050</v>
          </cell>
          <cell r="Q3121">
            <v>0</v>
          </cell>
        </row>
        <row r="3122">
          <cell r="C3122" t="str">
            <v>50115050</v>
          </cell>
          <cell r="Q3122">
            <v>0</v>
          </cell>
        </row>
        <row r="3123">
          <cell r="C3123" t="str">
            <v>50115050</v>
          </cell>
          <cell r="Q3123">
            <v>0</v>
          </cell>
        </row>
        <row r="3124">
          <cell r="C3124" t="str">
            <v>50115050</v>
          </cell>
          <cell r="Q3124">
            <v>0</v>
          </cell>
        </row>
        <row r="3125">
          <cell r="C3125" t="str">
            <v>50115060</v>
          </cell>
          <cell r="Q3125">
            <v>0</v>
          </cell>
        </row>
        <row r="3126">
          <cell r="C3126" t="str">
            <v>50115060</v>
          </cell>
          <cell r="Q3126">
            <v>0</v>
          </cell>
        </row>
        <row r="3127">
          <cell r="C3127" t="str">
            <v>50115060</v>
          </cell>
          <cell r="Q3127">
            <v>0</v>
          </cell>
        </row>
        <row r="3128">
          <cell r="C3128" t="str">
            <v>50115060</v>
          </cell>
          <cell r="Q3128">
            <v>0</v>
          </cell>
        </row>
        <row r="3129">
          <cell r="C3129" t="str">
            <v>50115060</v>
          </cell>
          <cell r="Q3129">
            <v>0</v>
          </cell>
        </row>
        <row r="3130">
          <cell r="C3130" t="str">
            <v>50115060</v>
          </cell>
          <cell r="Q3130">
            <v>0</v>
          </cell>
        </row>
        <row r="3131">
          <cell r="C3131" t="str">
            <v>50115060</v>
          </cell>
          <cell r="Q3131">
            <v>0</v>
          </cell>
        </row>
        <row r="3132">
          <cell r="C3132" t="str">
            <v>50115060</v>
          </cell>
          <cell r="Q3132">
            <v>0</v>
          </cell>
        </row>
        <row r="3133">
          <cell r="C3133" t="str">
            <v>50115060</v>
          </cell>
          <cell r="Q3133">
            <v>0</v>
          </cell>
        </row>
        <row r="3134">
          <cell r="C3134" t="str">
            <v>50115060</v>
          </cell>
          <cell r="Q3134">
            <v>0</v>
          </cell>
        </row>
        <row r="3135">
          <cell r="C3135" t="str">
            <v>50115060</v>
          </cell>
          <cell r="Q3135">
            <v>0</v>
          </cell>
        </row>
        <row r="3136">
          <cell r="C3136" t="str">
            <v>50115060</v>
          </cell>
          <cell r="Q3136">
            <v>0</v>
          </cell>
        </row>
        <row r="3137">
          <cell r="C3137" t="str">
            <v>50115060</v>
          </cell>
          <cell r="Q3137">
            <v>0</v>
          </cell>
        </row>
        <row r="3138">
          <cell r="C3138" t="str">
            <v>50115060</v>
          </cell>
          <cell r="Q3138">
            <v>0</v>
          </cell>
        </row>
        <row r="3139">
          <cell r="C3139" t="str">
            <v>50115060</v>
          </cell>
          <cell r="Q3139">
            <v>0</v>
          </cell>
        </row>
        <row r="3140">
          <cell r="C3140" t="str">
            <v>50115060</v>
          </cell>
          <cell r="Q3140">
            <v>0</v>
          </cell>
        </row>
        <row r="3141">
          <cell r="C3141" t="str">
            <v>50115060</v>
          </cell>
          <cell r="Q3141">
            <v>0</v>
          </cell>
        </row>
        <row r="3142">
          <cell r="C3142" t="str">
            <v>50115060</v>
          </cell>
          <cell r="Q3142">
            <v>0</v>
          </cell>
        </row>
        <row r="3143">
          <cell r="C3143" t="str">
            <v>50115060</v>
          </cell>
          <cell r="Q3143">
            <v>0</v>
          </cell>
        </row>
        <row r="3144">
          <cell r="C3144" t="str">
            <v>50115060</v>
          </cell>
          <cell r="Q3144">
            <v>0</v>
          </cell>
        </row>
        <row r="3145">
          <cell r="C3145" t="str">
            <v>50115060</v>
          </cell>
          <cell r="Q3145">
            <v>0</v>
          </cell>
        </row>
        <row r="3146">
          <cell r="C3146" t="str">
            <v>50115060</v>
          </cell>
          <cell r="Q3146">
            <v>0</v>
          </cell>
        </row>
        <row r="3147">
          <cell r="C3147" t="str">
            <v>50115060</v>
          </cell>
          <cell r="Q3147">
            <v>0</v>
          </cell>
        </row>
        <row r="3148">
          <cell r="C3148" t="str">
            <v>50115060</v>
          </cell>
          <cell r="Q3148">
            <v>0</v>
          </cell>
        </row>
        <row r="3149">
          <cell r="C3149" t="str">
            <v>50115060</v>
          </cell>
          <cell r="Q3149">
            <v>0</v>
          </cell>
        </row>
        <row r="3150">
          <cell r="C3150" t="str">
            <v>50115060</v>
          </cell>
          <cell r="Q3150">
            <v>0</v>
          </cell>
        </row>
        <row r="3151">
          <cell r="C3151" t="str">
            <v>50115060</v>
          </cell>
          <cell r="Q3151">
            <v>0</v>
          </cell>
        </row>
        <row r="3152">
          <cell r="C3152" t="str">
            <v>50115060</v>
          </cell>
          <cell r="Q3152">
            <v>0</v>
          </cell>
        </row>
        <row r="3153">
          <cell r="C3153" t="str">
            <v>50115060</v>
          </cell>
          <cell r="Q3153">
            <v>0</v>
          </cell>
        </row>
        <row r="3154">
          <cell r="C3154" t="str">
            <v>50115060</v>
          </cell>
          <cell r="Q3154">
            <v>0</v>
          </cell>
        </row>
        <row r="3155">
          <cell r="C3155" t="str">
            <v>50115060</v>
          </cell>
          <cell r="Q3155">
            <v>0</v>
          </cell>
        </row>
        <row r="3156">
          <cell r="C3156" t="str">
            <v>50115060</v>
          </cell>
          <cell r="Q3156">
            <v>0</v>
          </cell>
        </row>
        <row r="3157">
          <cell r="C3157" t="str">
            <v>50115063</v>
          </cell>
          <cell r="Q3157">
            <v>0</v>
          </cell>
        </row>
        <row r="3158">
          <cell r="C3158" t="str">
            <v>50115064</v>
          </cell>
          <cell r="Q3158">
            <v>0</v>
          </cell>
        </row>
        <row r="3159">
          <cell r="C3159" t="str">
            <v>50115065</v>
          </cell>
          <cell r="Q3159">
            <v>0</v>
          </cell>
        </row>
        <row r="3160">
          <cell r="C3160" t="str">
            <v>50115065</v>
          </cell>
          <cell r="Q3160">
            <v>0</v>
          </cell>
        </row>
        <row r="3161">
          <cell r="C3161" t="str">
            <v>50115065</v>
          </cell>
          <cell r="Q3161">
            <v>0</v>
          </cell>
        </row>
        <row r="3162">
          <cell r="C3162" t="str">
            <v>50115065</v>
          </cell>
          <cell r="Q3162">
            <v>0</v>
          </cell>
        </row>
        <row r="3163">
          <cell r="C3163" t="str">
            <v>50115065</v>
          </cell>
          <cell r="Q3163">
            <v>0</v>
          </cell>
        </row>
        <row r="3164">
          <cell r="C3164" t="str">
            <v>50115065</v>
          </cell>
          <cell r="Q3164">
            <v>0</v>
          </cell>
        </row>
        <row r="3165">
          <cell r="C3165" t="str">
            <v>50115067</v>
          </cell>
          <cell r="Q3165">
            <v>0</v>
          </cell>
        </row>
        <row r="3166">
          <cell r="C3166" t="str">
            <v>50115067</v>
          </cell>
          <cell r="Q3166">
            <v>0</v>
          </cell>
        </row>
        <row r="3167">
          <cell r="C3167" t="str">
            <v>50115067</v>
          </cell>
          <cell r="Q3167">
            <v>0</v>
          </cell>
        </row>
        <row r="3168">
          <cell r="C3168" t="str">
            <v>50115067</v>
          </cell>
          <cell r="Q3168">
            <v>0</v>
          </cell>
        </row>
        <row r="3169">
          <cell r="C3169" t="str">
            <v>50115067</v>
          </cell>
          <cell r="Q3169">
            <v>0</v>
          </cell>
        </row>
        <row r="3170">
          <cell r="C3170" t="str">
            <v>50115067</v>
          </cell>
          <cell r="Q3170">
            <v>0</v>
          </cell>
        </row>
        <row r="3171">
          <cell r="C3171" t="str">
            <v>50115067</v>
          </cell>
          <cell r="Q3171">
            <v>0</v>
          </cell>
        </row>
        <row r="3172">
          <cell r="C3172" t="str">
            <v>50115067</v>
          </cell>
          <cell r="Q3172">
            <v>0</v>
          </cell>
        </row>
        <row r="3173">
          <cell r="C3173" t="str">
            <v>50115070</v>
          </cell>
          <cell r="Q3173">
            <v>0</v>
          </cell>
        </row>
        <row r="3174">
          <cell r="C3174" t="str">
            <v>50115071</v>
          </cell>
          <cell r="Q3174">
            <v>0</v>
          </cell>
        </row>
        <row r="3175">
          <cell r="C3175" t="str">
            <v>50115080</v>
          </cell>
          <cell r="Q3175">
            <v>0</v>
          </cell>
        </row>
        <row r="3176">
          <cell r="C3176" t="str">
            <v>50117002</v>
          </cell>
          <cell r="Q3176">
            <v>0</v>
          </cell>
        </row>
        <row r="3177">
          <cell r="C3177" t="str">
            <v>50117002</v>
          </cell>
          <cell r="Q3177">
            <v>0</v>
          </cell>
        </row>
        <row r="3178">
          <cell r="C3178" t="str">
            <v>50117002</v>
          </cell>
          <cell r="Q3178">
            <v>0</v>
          </cell>
        </row>
        <row r="3179">
          <cell r="C3179" t="str">
            <v>50117002</v>
          </cell>
          <cell r="Q3179">
            <v>0</v>
          </cell>
        </row>
        <row r="3180">
          <cell r="C3180" t="str">
            <v>50117002</v>
          </cell>
          <cell r="Q3180">
            <v>0</v>
          </cell>
        </row>
        <row r="3181">
          <cell r="C3181" t="str">
            <v>50117003</v>
          </cell>
          <cell r="Q3181">
            <v>0</v>
          </cell>
        </row>
        <row r="3182">
          <cell r="C3182" t="str">
            <v>50117004</v>
          </cell>
          <cell r="Q3182">
            <v>0</v>
          </cell>
        </row>
        <row r="3183">
          <cell r="C3183" t="str">
            <v>50117004</v>
          </cell>
          <cell r="Q3183">
            <v>0</v>
          </cell>
        </row>
        <row r="3184">
          <cell r="C3184" t="str">
            <v>50117004</v>
          </cell>
          <cell r="Q3184">
            <v>0</v>
          </cell>
        </row>
        <row r="3185">
          <cell r="C3185" t="str">
            <v>50117004</v>
          </cell>
          <cell r="Q3185">
            <v>0</v>
          </cell>
        </row>
        <row r="3186">
          <cell r="C3186" t="str">
            <v>50117004</v>
          </cell>
          <cell r="Q3186">
            <v>0</v>
          </cell>
        </row>
        <row r="3187">
          <cell r="C3187" t="str">
            <v>50117004</v>
          </cell>
          <cell r="Q3187">
            <v>0</v>
          </cell>
        </row>
        <row r="3188">
          <cell r="C3188" t="str">
            <v>50117004</v>
          </cell>
          <cell r="Q3188">
            <v>0</v>
          </cell>
        </row>
        <row r="3189">
          <cell r="C3189" t="str">
            <v>50117004</v>
          </cell>
          <cell r="Q3189">
            <v>0</v>
          </cell>
        </row>
        <row r="3190">
          <cell r="C3190" t="str">
            <v>50117004</v>
          </cell>
          <cell r="Q3190">
            <v>0</v>
          </cell>
        </row>
        <row r="3191">
          <cell r="C3191" t="str">
            <v>50117004</v>
          </cell>
          <cell r="Q3191">
            <v>0</v>
          </cell>
        </row>
        <row r="3192">
          <cell r="C3192" t="str">
            <v>50117004</v>
          </cell>
          <cell r="Q3192">
            <v>0</v>
          </cell>
        </row>
        <row r="3193">
          <cell r="C3193" t="str">
            <v>50117004</v>
          </cell>
          <cell r="Q3193">
            <v>0</v>
          </cell>
        </row>
        <row r="3194">
          <cell r="C3194" t="str">
            <v>50117004</v>
          </cell>
          <cell r="Q3194">
            <v>0</v>
          </cell>
        </row>
        <row r="3195">
          <cell r="C3195" t="str">
            <v>50117004</v>
          </cell>
          <cell r="Q3195">
            <v>0</v>
          </cell>
        </row>
        <row r="3196">
          <cell r="C3196" t="str">
            <v>50117004</v>
          </cell>
          <cell r="Q3196">
            <v>0</v>
          </cell>
        </row>
        <row r="3197">
          <cell r="C3197" t="str">
            <v>50117004</v>
          </cell>
          <cell r="Q3197">
            <v>0</v>
          </cell>
        </row>
        <row r="3198">
          <cell r="C3198" t="str">
            <v>50117004</v>
          </cell>
          <cell r="Q3198">
            <v>0</v>
          </cell>
        </row>
        <row r="3199">
          <cell r="C3199" t="str">
            <v>50117004</v>
          </cell>
          <cell r="Q3199">
            <v>0</v>
          </cell>
        </row>
        <row r="3200">
          <cell r="C3200" t="str">
            <v>50117004</v>
          </cell>
          <cell r="Q3200">
            <v>0</v>
          </cell>
        </row>
        <row r="3201">
          <cell r="C3201" t="str">
            <v>50117004</v>
          </cell>
          <cell r="Q3201">
            <v>0</v>
          </cell>
        </row>
        <row r="3202">
          <cell r="C3202" t="str">
            <v>50117004</v>
          </cell>
          <cell r="Q3202">
            <v>0</v>
          </cell>
        </row>
        <row r="3203">
          <cell r="C3203" t="str">
            <v>50117004</v>
          </cell>
          <cell r="Q3203">
            <v>0</v>
          </cell>
        </row>
        <row r="3204">
          <cell r="C3204" t="str">
            <v>50117004</v>
          </cell>
          <cell r="Q3204">
            <v>0</v>
          </cell>
        </row>
        <row r="3205">
          <cell r="C3205" t="str">
            <v>50117004</v>
          </cell>
          <cell r="Q3205">
            <v>0</v>
          </cell>
        </row>
        <row r="3206">
          <cell r="C3206" t="str">
            <v>50117004</v>
          </cell>
          <cell r="Q3206">
            <v>0</v>
          </cell>
        </row>
        <row r="3207">
          <cell r="C3207" t="str">
            <v>50117004</v>
          </cell>
          <cell r="Q3207">
            <v>0</v>
          </cell>
        </row>
        <row r="3208">
          <cell r="C3208" t="str">
            <v>50117004</v>
          </cell>
          <cell r="Q3208">
            <v>0</v>
          </cell>
        </row>
        <row r="3209">
          <cell r="C3209" t="str">
            <v>50117004</v>
          </cell>
          <cell r="Q3209">
            <v>0</v>
          </cell>
        </row>
        <row r="3210">
          <cell r="C3210" t="str">
            <v>50117004</v>
          </cell>
          <cell r="Q3210">
            <v>0</v>
          </cell>
        </row>
        <row r="3211">
          <cell r="C3211" t="str">
            <v>50117004</v>
          </cell>
          <cell r="Q3211">
            <v>0</v>
          </cell>
        </row>
        <row r="3212">
          <cell r="C3212" t="str">
            <v>50117024</v>
          </cell>
          <cell r="Q3212">
            <v>0</v>
          </cell>
        </row>
        <row r="3213">
          <cell r="C3213" t="str">
            <v>50117024</v>
          </cell>
          <cell r="Q3213">
            <v>0</v>
          </cell>
        </row>
        <row r="3214">
          <cell r="C3214" t="str">
            <v>50117024</v>
          </cell>
          <cell r="Q3214">
            <v>0</v>
          </cell>
        </row>
        <row r="3215">
          <cell r="C3215" t="str">
            <v>50117024</v>
          </cell>
          <cell r="Q3215">
            <v>0</v>
          </cell>
        </row>
        <row r="3216">
          <cell r="C3216" t="str">
            <v>50117024</v>
          </cell>
          <cell r="Q3216">
            <v>0</v>
          </cell>
        </row>
        <row r="3217">
          <cell r="C3217" t="str">
            <v>50117024</v>
          </cell>
          <cell r="Q3217">
            <v>0</v>
          </cell>
        </row>
        <row r="3218">
          <cell r="C3218" t="str">
            <v>50117024</v>
          </cell>
          <cell r="Q3218">
            <v>0</v>
          </cell>
        </row>
        <row r="3219">
          <cell r="C3219" t="str">
            <v>50117024</v>
          </cell>
          <cell r="Q3219">
            <v>0</v>
          </cell>
        </row>
        <row r="3220">
          <cell r="C3220" t="str">
            <v>50117024</v>
          </cell>
          <cell r="Q3220">
            <v>0</v>
          </cell>
        </row>
        <row r="3221">
          <cell r="C3221" t="str">
            <v>50117024</v>
          </cell>
          <cell r="Q3221">
            <v>0</v>
          </cell>
        </row>
        <row r="3222">
          <cell r="C3222" t="str">
            <v>50117024</v>
          </cell>
          <cell r="Q3222">
            <v>0</v>
          </cell>
        </row>
        <row r="3223">
          <cell r="C3223" t="str">
            <v>50117024</v>
          </cell>
          <cell r="Q3223">
            <v>0</v>
          </cell>
        </row>
        <row r="3224">
          <cell r="C3224" t="str">
            <v>50117024</v>
          </cell>
          <cell r="Q3224">
            <v>0</v>
          </cell>
        </row>
        <row r="3225">
          <cell r="C3225" t="str">
            <v>50117024</v>
          </cell>
          <cell r="Q3225">
            <v>0</v>
          </cell>
        </row>
        <row r="3226">
          <cell r="C3226" t="str">
            <v>50119100</v>
          </cell>
          <cell r="Q3226">
            <v>0</v>
          </cell>
        </row>
        <row r="3227">
          <cell r="C3227" t="str">
            <v>50119100</v>
          </cell>
          <cell r="Q3227">
            <v>0</v>
          </cell>
        </row>
        <row r="3228">
          <cell r="C3228" t="str">
            <v>50119102</v>
          </cell>
          <cell r="Q3228">
            <v>0</v>
          </cell>
        </row>
        <row r="3229">
          <cell r="C3229" t="str">
            <v>50113001</v>
          </cell>
          <cell r="Q3229">
            <v>0</v>
          </cell>
        </row>
        <row r="3230">
          <cell r="C3230" t="str">
            <v>50115020</v>
          </cell>
          <cell r="Q3230">
            <v>0</v>
          </cell>
        </row>
        <row r="3231">
          <cell r="C3231" t="str">
            <v>50117004</v>
          </cell>
          <cell r="Q3231">
            <v>0</v>
          </cell>
        </row>
        <row r="3232">
          <cell r="C3232" t="str">
            <v>50117024</v>
          </cell>
          <cell r="Q3232">
            <v>0</v>
          </cell>
        </row>
        <row r="3233">
          <cell r="C3233" t="str">
            <v>50119101</v>
          </cell>
          <cell r="Q3233">
            <v>-56706</v>
          </cell>
        </row>
        <row r="3234">
          <cell r="C3234" t="str">
            <v>50117002</v>
          </cell>
          <cell r="Q3234">
            <v>-6999.9999999999945</v>
          </cell>
        </row>
        <row r="3235">
          <cell r="C3235" t="str">
            <v>50117004</v>
          </cell>
          <cell r="Q3235">
            <v>-74004.928442826771</v>
          </cell>
        </row>
        <row r="3236">
          <cell r="C3236" t="str">
            <v>50117004</v>
          </cell>
          <cell r="Q3236">
            <v>-5995.0715571732135</v>
          </cell>
        </row>
        <row r="3237">
          <cell r="C3237" t="str">
            <v>50117024</v>
          </cell>
          <cell r="Q3237">
            <v>-49999.999999999942</v>
          </cell>
        </row>
        <row r="3238">
          <cell r="C3238" t="str">
            <v>50117002</v>
          </cell>
          <cell r="Q3238">
            <v>-1012.3774904523073</v>
          </cell>
        </row>
        <row r="3239">
          <cell r="C3239" t="str">
            <v>50117002</v>
          </cell>
          <cell r="Q3239">
            <v>-638.48755349008422</v>
          </cell>
        </row>
        <row r="3240">
          <cell r="C3240" t="str">
            <v>50117002</v>
          </cell>
          <cell r="Q3240">
            <v>-349.13495605760772</v>
          </cell>
        </row>
        <row r="3241">
          <cell r="C3241" t="str">
            <v>50117003</v>
          </cell>
          <cell r="Q3241">
            <v>-5000.0000000000018</v>
          </cell>
        </row>
        <row r="3242">
          <cell r="C3242" t="str">
            <v>50117004</v>
          </cell>
          <cell r="Q3242">
            <v>-1848.5371607703637</v>
          </cell>
        </row>
        <row r="3243">
          <cell r="C3243" t="str">
            <v>50117004</v>
          </cell>
          <cell r="Q3243">
            <v>-150724.15847034022</v>
          </cell>
        </row>
        <row r="3244">
          <cell r="C3244" t="str">
            <v>50117004</v>
          </cell>
          <cell r="Q3244">
            <v>-25234.937577101868</v>
          </cell>
        </row>
        <row r="3245">
          <cell r="C3245" t="str">
            <v>50117004</v>
          </cell>
          <cell r="Q3245">
            <v>-7192.3667917875628</v>
          </cell>
        </row>
        <row r="3246">
          <cell r="C3246" t="str">
            <v>50117024</v>
          </cell>
          <cell r="Q3246">
            <v>-2767.4527390219237</v>
          </cell>
        </row>
        <row r="3247">
          <cell r="C3247" t="str">
            <v>50117024</v>
          </cell>
          <cell r="Q3247">
            <v>-2412.935880809061</v>
          </cell>
        </row>
        <row r="3248">
          <cell r="C3248" t="str">
            <v>50117024</v>
          </cell>
          <cell r="Q3248">
            <v>-2684.583215455159</v>
          </cell>
        </row>
        <row r="3249">
          <cell r="C3249" t="str">
            <v>50117024</v>
          </cell>
          <cell r="Q3249">
            <v>-2135.0281647138581</v>
          </cell>
        </row>
        <row r="3250">
          <cell r="C3250" t="str">
            <v>50117002</v>
          </cell>
          <cell r="Q3250">
            <v>-4999.9999999999955</v>
          </cell>
        </row>
        <row r="3251">
          <cell r="C3251" t="str">
            <v>50117004</v>
          </cell>
          <cell r="Q3251">
            <v>-205000.00000000006</v>
          </cell>
        </row>
        <row r="3252">
          <cell r="C3252" t="str">
            <v>50117024</v>
          </cell>
          <cell r="Q3252">
            <v>-30000</v>
          </cell>
        </row>
        <row r="3253">
          <cell r="C3253" t="str">
            <v>50117002</v>
          </cell>
          <cell r="Q3253">
            <v>-29999.999999999996</v>
          </cell>
        </row>
        <row r="3254">
          <cell r="C3254" t="str">
            <v>50117003</v>
          </cell>
          <cell r="Q3254">
            <v>-4999.9999999999918</v>
          </cell>
        </row>
        <row r="3255">
          <cell r="C3255" t="str">
            <v>50117004</v>
          </cell>
          <cell r="Q3255">
            <v>-64999.999999999956</v>
          </cell>
        </row>
        <row r="3256">
          <cell r="C3256" t="str">
            <v>50117024</v>
          </cell>
          <cell r="Q3256">
            <v>-55000.000000000051</v>
          </cell>
        </row>
        <row r="3257">
          <cell r="C3257" t="str">
            <v>50117002</v>
          </cell>
          <cell r="Q3257">
            <v>-1999.9999999999998</v>
          </cell>
        </row>
        <row r="3258">
          <cell r="C3258" t="str">
            <v>50117003</v>
          </cell>
          <cell r="Q3258">
            <v>-5000</v>
          </cell>
        </row>
        <row r="3259">
          <cell r="C3259" t="str">
            <v>50117004</v>
          </cell>
          <cell r="Q3259">
            <v>-124550.00468981353</v>
          </cell>
        </row>
        <row r="3260">
          <cell r="C3260" t="str">
            <v>50117004</v>
          </cell>
          <cell r="Q3260">
            <v>-449.99531018643302</v>
          </cell>
        </row>
        <row r="3261">
          <cell r="C3261" t="str">
            <v>50117024</v>
          </cell>
          <cell r="Q3261">
            <v>-60000.000000000044</v>
          </cell>
        </row>
        <row r="3262">
          <cell r="C3262" t="str">
            <v>50117002</v>
          </cell>
          <cell r="Q3262">
            <v>-291.60957116932701</v>
          </cell>
        </row>
        <row r="3263">
          <cell r="C3263" t="str">
            <v>50117002</v>
          </cell>
          <cell r="Q3263">
            <v>-2287.0812108397827</v>
          </cell>
        </row>
        <row r="3264">
          <cell r="C3264" t="str">
            <v>50117002</v>
          </cell>
          <cell r="Q3264">
            <v>-421.30921799088935</v>
          </cell>
        </row>
        <row r="3265">
          <cell r="C3265" t="str">
            <v>50117004</v>
          </cell>
          <cell r="Q3265">
            <v>-7186.6053364889058</v>
          </cell>
        </row>
        <row r="3266">
          <cell r="C3266" t="str">
            <v>50117004</v>
          </cell>
          <cell r="Q3266">
            <v>-11400.796528864628</v>
          </cell>
        </row>
        <row r="3267">
          <cell r="C3267" t="str">
            <v>50117004</v>
          </cell>
          <cell r="Q3267">
            <v>-1412.59813464646</v>
          </cell>
        </row>
        <row r="3268">
          <cell r="C3268" t="str">
            <v>50117024</v>
          </cell>
          <cell r="Q3268">
            <v>-10613.294166370064</v>
          </cell>
        </row>
        <row r="3269">
          <cell r="C3269" t="str">
            <v>50117024</v>
          </cell>
          <cell r="Q3269">
            <v>-1386.7058336299356</v>
          </cell>
        </row>
        <row r="3270">
          <cell r="C3270" t="str">
            <v>50117002</v>
          </cell>
          <cell r="Q3270">
            <v>-258.14863102998697</v>
          </cell>
        </row>
        <row r="3271">
          <cell r="C3271" t="str">
            <v>50117002</v>
          </cell>
          <cell r="Q3271">
            <v>-4741.8513689700139</v>
          </cell>
        </row>
        <row r="3272">
          <cell r="C3272" t="str">
            <v>50117003</v>
          </cell>
          <cell r="Q3272">
            <v>0</v>
          </cell>
        </row>
        <row r="3273">
          <cell r="C3273" t="str">
            <v>50117004</v>
          </cell>
          <cell r="Q3273">
            <v>-42299.281770233931</v>
          </cell>
        </row>
        <row r="3274">
          <cell r="C3274" t="str">
            <v>50117004</v>
          </cell>
          <cell r="Q3274">
            <v>-27700.718229766051</v>
          </cell>
        </row>
        <row r="3275">
          <cell r="C3275" t="str">
            <v>50117024</v>
          </cell>
          <cell r="Q3275">
            <v>-136925.04515789027</v>
          </cell>
        </row>
        <row r="3276">
          <cell r="C3276" t="str">
            <v>50117024</v>
          </cell>
          <cell r="Q3276">
            <v>-13074.954842109439</v>
          </cell>
        </row>
        <row r="3277">
          <cell r="C3277" t="str">
            <v>50115089</v>
          </cell>
          <cell r="Q3277">
            <v>0</v>
          </cell>
        </row>
        <row r="3278">
          <cell r="C3278" t="str">
            <v>50117004</v>
          </cell>
          <cell r="Q3278">
            <v>0</v>
          </cell>
        </row>
        <row r="3279">
          <cell r="C3279" t="str">
            <v>50117004</v>
          </cell>
          <cell r="Q3279">
            <v>0</v>
          </cell>
        </row>
        <row r="3280">
          <cell r="C3280" t="str">
            <v>50117024</v>
          </cell>
          <cell r="Q3280">
            <v>0</v>
          </cell>
        </row>
        <row r="3281">
          <cell r="C3281" t="str">
            <v>50117024</v>
          </cell>
          <cell r="Q3281">
            <v>0</v>
          </cell>
        </row>
        <row r="3282">
          <cell r="C3282" t="str">
            <v>50117024</v>
          </cell>
          <cell r="Q3282">
            <v>0</v>
          </cell>
        </row>
        <row r="3283">
          <cell r="C3283" t="str">
            <v>50117024</v>
          </cell>
          <cell r="Q3283">
            <v>0</v>
          </cell>
        </row>
        <row r="3284">
          <cell r="C3284" t="str">
            <v>50117024</v>
          </cell>
          <cell r="Q3284">
            <v>0</v>
          </cell>
        </row>
        <row r="3285">
          <cell r="C3285" t="str">
            <v>50117024</v>
          </cell>
          <cell r="Q3285">
            <v>0</v>
          </cell>
        </row>
        <row r="3286">
          <cell r="C3286" t="str">
            <v>50117024</v>
          </cell>
          <cell r="Q3286">
            <v>0</v>
          </cell>
        </row>
        <row r="3287">
          <cell r="C3287" t="str">
            <v>50117024</v>
          </cell>
          <cell r="Q3287">
            <v>0</v>
          </cell>
        </row>
        <row r="3288">
          <cell r="C3288" t="str">
            <v>50117024</v>
          </cell>
          <cell r="Q3288">
            <v>0</v>
          </cell>
        </row>
        <row r="3289">
          <cell r="C3289" t="str">
            <v>50117024</v>
          </cell>
          <cell r="Q3289">
            <v>0</v>
          </cell>
        </row>
        <row r="3290">
          <cell r="C3290" t="str">
            <v>50117002</v>
          </cell>
          <cell r="Q3290">
            <v>-19999.999999999996</v>
          </cell>
        </row>
        <row r="3291">
          <cell r="C3291" t="str">
            <v>50117004</v>
          </cell>
          <cell r="Q3291">
            <v>-12999.999999999996</v>
          </cell>
        </row>
        <row r="3292">
          <cell r="C3292" t="str">
            <v>50117024</v>
          </cell>
          <cell r="Q3292">
            <v>-164999.99999999994</v>
          </cell>
        </row>
        <row r="3293">
          <cell r="C3293" t="str">
            <v>50117002</v>
          </cell>
          <cell r="Q3293">
            <v>-914.85856075287711</v>
          </cell>
        </row>
        <row r="3294">
          <cell r="C3294" t="str">
            <v>50117002</v>
          </cell>
          <cell r="Q3294">
            <v>-973.33179871153993</v>
          </cell>
        </row>
        <row r="3295">
          <cell r="C3295" t="str">
            <v>50117002</v>
          </cell>
          <cell r="Q3295">
            <v>-962.83000849226596</v>
          </cell>
        </row>
        <row r="3296">
          <cell r="C3296" t="str">
            <v>50117002</v>
          </cell>
          <cell r="Q3296">
            <v>-5148.9796320433234</v>
          </cell>
        </row>
        <row r="3297">
          <cell r="C3297" t="str">
            <v>50117003</v>
          </cell>
          <cell r="Q3297">
            <v>-1368.1528183872899</v>
          </cell>
        </row>
        <row r="3298">
          <cell r="C3298" t="str">
            <v>50117003</v>
          </cell>
          <cell r="Q3298">
            <v>-631.847181612707</v>
          </cell>
        </row>
        <row r="3299">
          <cell r="C3299" t="str">
            <v>50117004</v>
          </cell>
          <cell r="Q3299">
            <v>-120502.27942612207</v>
          </cell>
        </row>
        <row r="3300">
          <cell r="C3300" t="str">
            <v>50117004</v>
          </cell>
          <cell r="Q3300">
            <v>-53.391563010343404</v>
          </cell>
        </row>
        <row r="3301">
          <cell r="C3301" t="str">
            <v>50117004</v>
          </cell>
          <cell r="Q3301">
            <v>-985.50120619674487</v>
          </cell>
        </row>
        <row r="3302">
          <cell r="C3302" t="str">
            <v>50117004</v>
          </cell>
          <cell r="Q3302">
            <v>-18458.827804670767</v>
          </cell>
        </row>
        <row r="3303">
          <cell r="C3303" t="str">
            <v>50117024</v>
          </cell>
          <cell r="Q3303">
            <v>-5619.5210629596268</v>
          </cell>
        </row>
        <row r="3304">
          <cell r="C3304" t="str">
            <v>50117024</v>
          </cell>
          <cell r="Q3304">
            <v>-72783.724118326645</v>
          </cell>
        </row>
        <row r="3305">
          <cell r="C3305" t="str">
            <v>50117024</v>
          </cell>
          <cell r="Q3305">
            <v>-6832.4522713518118</v>
          </cell>
        </row>
        <row r="3306">
          <cell r="C3306" t="str">
            <v>50117024</v>
          </cell>
          <cell r="Q3306">
            <v>-4764.3025473618563</v>
          </cell>
        </row>
        <row r="3307">
          <cell r="C3307" t="str">
            <v>50119100</v>
          </cell>
          <cell r="Q3307">
            <v>0</v>
          </cell>
        </row>
        <row r="3308">
          <cell r="C3308" t="str">
            <v>50119102</v>
          </cell>
          <cell r="Q3308">
            <v>-1000.0000000000001</v>
          </cell>
        </row>
        <row r="3309">
          <cell r="C3309" t="str">
            <v>50115067</v>
          </cell>
          <cell r="Q3309">
            <v>-8000.0000000000036</v>
          </cell>
        </row>
        <row r="3310">
          <cell r="C3310" t="str">
            <v>50117002</v>
          </cell>
          <cell r="Q3310">
            <v>-7578.2615985245793</v>
          </cell>
        </row>
        <row r="3311">
          <cell r="C3311" t="str">
            <v>50117002</v>
          </cell>
          <cell r="Q3311">
            <v>-564.18134021065703</v>
          </cell>
        </row>
        <row r="3312">
          <cell r="C3312" t="str">
            <v>50117002</v>
          </cell>
          <cell r="Q3312">
            <v>-447.272018731385</v>
          </cell>
        </row>
        <row r="3313">
          <cell r="C3313" t="str">
            <v>50117002</v>
          </cell>
          <cell r="Q3313">
            <v>-2474.1145543042508</v>
          </cell>
        </row>
        <row r="3314">
          <cell r="C3314" t="str">
            <v>50117002</v>
          </cell>
          <cell r="Q3314">
            <v>-38.995667363850202</v>
          </cell>
        </row>
        <row r="3315">
          <cell r="C3315" t="str">
            <v>50117002</v>
          </cell>
          <cell r="Q3315">
            <v>-196.92035212621528</v>
          </cell>
        </row>
        <row r="3316">
          <cell r="C3316" t="str">
            <v>50117002</v>
          </cell>
          <cell r="Q3316">
            <v>-5710.3665424424198</v>
          </cell>
        </row>
        <row r="3317">
          <cell r="C3317" t="str">
            <v>50117002</v>
          </cell>
          <cell r="Q3317">
            <v>-2496.4218367969174</v>
          </cell>
        </row>
        <row r="3318">
          <cell r="C3318" t="str">
            <v>50117002</v>
          </cell>
          <cell r="Q3318">
            <v>-493.46608949971699</v>
          </cell>
        </row>
        <row r="3319">
          <cell r="C3319" t="str">
            <v>50117003</v>
          </cell>
          <cell r="Q3319">
            <v>-4749.2250661214366</v>
          </cell>
        </row>
        <row r="3320">
          <cell r="C3320" t="str">
            <v>50117003</v>
          </cell>
          <cell r="Q3320">
            <v>-18516.03483958908</v>
          </cell>
        </row>
        <row r="3321">
          <cell r="C3321" t="str">
            <v>50117003</v>
          </cell>
          <cell r="Q3321">
            <v>-1734.7400942894801</v>
          </cell>
        </row>
        <row r="3322">
          <cell r="C3322" t="str">
            <v>50117004</v>
          </cell>
          <cell r="Q3322">
            <v>-3374.0732373349701</v>
          </cell>
        </row>
        <row r="3323">
          <cell r="C3323" t="str">
            <v>50117004</v>
          </cell>
          <cell r="Q3323">
            <v>-5640.4080833649386</v>
          </cell>
        </row>
        <row r="3324">
          <cell r="C3324" t="str">
            <v>50117004</v>
          </cell>
          <cell r="Q3324">
            <v>-2537.8076691995902</v>
          </cell>
        </row>
        <row r="3325">
          <cell r="C3325" t="str">
            <v>50117004</v>
          </cell>
          <cell r="Q3325">
            <v>-11351.679191762005</v>
          </cell>
        </row>
        <row r="3326">
          <cell r="C3326" t="str">
            <v>50117004</v>
          </cell>
          <cell r="Q3326">
            <v>-3064.2064006027804</v>
          </cell>
        </row>
        <row r="3327">
          <cell r="C3327" t="str">
            <v>50117004</v>
          </cell>
          <cell r="Q3327">
            <v>-78.360845862532599</v>
          </cell>
        </row>
        <row r="3328">
          <cell r="C3328" t="str">
            <v>50117004</v>
          </cell>
          <cell r="Q3328">
            <v>-7553.8498047365474</v>
          </cell>
        </row>
        <row r="3329">
          <cell r="C3329" t="str">
            <v>50117004</v>
          </cell>
          <cell r="Q3329">
            <v>-1399.614767136645</v>
          </cell>
        </row>
        <row r="3330">
          <cell r="C3330" t="str">
            <v>50117024</v>
          </cell>
          <cell r="Q3330">
            <v>-344.97304834214702</v>
          </cell>
        </row>
        <row r="3331">
          <cell r="C3331" t="str">
            <v>50117024</v>
          </cell>
          <cell r="Q3331">
            <v>-2303.805881907701</v>
          </cell>
        </row>
        <row r="3332">
          <cell r="C3332" t="str">
            <v>50117024</v>
          </cell>
          <cell r="Q3332">
            <v>-3017.7820817930215</v>
          </cell>
        </row>
        <row r="3333">
          <cell r="C3333" t="str">
            <v>50117024</v>
          </cell>
          <cell r="Q3333">
            <v>-3179.4356019501947</v>
          </cell>
        </row>
        <row r="3334">
          <cell r="C3334" t="str">
            <v>50117024</v>
          </cell>
          <cell r="Q3334">
            <v>-4273.4279399469242</v>
          </cell>
        </row>
        <row r="3335">
          <cell r="C3335" t="str">
            <v>50117024</v>
          </cell>
          <cell r="Q3335">
            <v>-10137.045527024913</v>
          </cell>
        </row>
        <row r="3336">
          <cell r="C3336" t="str">
            <v>50117024</v>
          </cell>
          <cell r="Q3336">
            <v>-25555.645060393414</v>
          </cell>
        </row>
        <row r="3337">
          <cell r="C3337" t="str">
            <v>50117024</v>
          </cell>
          <cell r="Q3337">
            <v>-1187.8848586417</v>
          </cell>
        </row>
        <row r="3338">
          <cell r="C3338" t="str">
            <v>50119102</v>
          </cell>
          <cell r="Q3338">
            <v>-3000.0000000000041</v>
          </cell>
        </row>
        <row r="3339">
          <cell r="C3339" t="str">
            <v>50115067</v>
          </cell>
          <cell r="Q3339">
            <v>-42000</v>
          </cell>
        </row>
        <row r="3340">
          <cell r="C3340" t="str">
            <v>50117002</v>
          </cell>
          <cell r="Q3340">
            <v>-283242.81182927854</v>
          </cell>
        </row>
        <row r="3341">
          <cell r="C3341" t="str">
            <v>50117002</v>
          </cell>
          <cell r="Q3341">
            <v>-296757.18817072141</v>
          </cell>
        </row>
        <row r="3342">
          <cell r="C3342" t="str">
            <v>50117003</v>
          </cell>
          <cell r="Q3342">
            <v>-34695.465779237784</v>
          </cell>
        </row>
        <row r="3343">
          <cell r="C3343" t="str">
            <v>50117003</v>
          </cell>
          <cell r="Q3343">
            <v>-15304.53422076226</v>
          </cell>
        </row>
        <row r="3344">
          <cell r="C3344" t="str">
            <v>50117004</v>
          </cell>
          <cell r="Q3344">
            <v>-13431.002441831175</v>
          </cell>
        </row>
        <row r="3345">
          <cell r="C3345" t="str">
            <v>50117004</v>
          </cell>
          <cell r="Q3345">
            <v>-36568.997558168827</v>
          </cell>
        </row>
        <row r="3346">
          <cell r="C3346" t="str">
            <v>50117024</v>
          </cell>
          <cell r="Q3346">
            <v>-466182.93330754817</v>
          </cell>
        </row>
        <row r="3347">
          <cell r="C3347" t="str">
            <v>50117024</v>
          </cell>
          <cell r="Q3347">
            <v>-333817.06669245177</v>
          </cell>
        </row>
        <row r="3348">
          <cell r="C3348" t="str">
            <v>50119100</v>
          </cell>
          <cell r="Q3348">
            <v>-1736.3196507001601</v>
          </cell>
        </row>
        <row r="3349">
          <cell r="C3349" t="str">
            <v>50119100</v>
          </cell>
          <cell r="Q3349">
            <v>-18263.680349299844</v>
          </cell>
        </row>
        <row r="3350">
          <cell r="C3350" t="str">
            <v>50119102</v>
          </cell>
          <cell r="Q3350">
            <v>-45949.006701170074</v>
          </cell>
        </row>
        <row r="3351">
          <cell r="C3351" t="str">
            <v>50119102</v>
          </cell>
          <cell r="Q3351">
            <v>-119050.99329883003</v>
          </cell>
        </row>
        <row r="3352">
          <cell r="C3352" t="str">
            <v>50117002</v>
          </cell>
          <cell r="Q3352">
            <v>-1000.0000000000009</v>
          </cell>
        </row>
        <row r="3353">
          <cell r="C3353" t="str">
            <v>50117004</v>
          </cell>
          <cell r="Q3353">
            <v>-4369.6826944052464</v>
          </cell>
        </row>
        <row r="3354">
          <cell r="C3354" t="str">
            <v>50117004</v>
          </cell>
          <cell r="Q3354">
            <v>-630.31730559475102</v>
          </cell>
        </row>
        <row r="3355">
          <cell r="C3355" t="str">
            <v>50117024</v>
          </cell>
          <cell r="Q3355">
            <v>-5000.0000000000036</v>
          </cell>
        </row>
        <row r="3356">
          <cell r="C3356" t="str">
            <v>50113001</v>
          </cell>
          <cell r="Q3356">
            <v>0</v>
          </cell>
        </row>
        <row r="3357">
          <cell r="C3357" t="str">
            <v>50115004</v>
          </cell>
          <cell r="Q3357">
            <v>0</v>
          </cell>
        </row>
        <row r="3358">
          <cell r="C3358" t="str">
            <v>50115050</v>
          </cell>
          <cell r="Q3358">
            <v>0</v>
          </cell>
        </row>
        <row r="3359">
          <cell r="C3359" t="str">
            <v>50115060</v>
          </cell>
          <cell r="Q3359">
            <v>0</v>
          </cell>
        </row>
        <row r="3360">
          <cell r="C3360" t="str">
            <v>50115060</v>
          </cell>
          <cell r="Q3360">
            <v>0</v>
          </cell>
        </row>
        <row r="3361">
          <cell r="C3361" t="str">
            <v>50115063</v>
          </cell>
          <cell r="Q3361">
            <v>0</v>
          </cell>
        </row>
        <row r="3362">
          <cell r="C3362" t="str">
            <v>50115064</v>
          </cell>
          <cell r="Q3362">
            <v>0</v>
          </cell>
        </row>
        <row r="3363">
          <cell r="C3363" t="str">
            <v>50115065</v>
          </cell>
          <cell r="Q3363">
            <v>0</v>
          </cell>
        </row>
        <row r="3364">
          <cell r="C3364" t="str">
            <v>50115067</v>
          </cell>
          <cell r="Q3364">
            <v>0</v>
          </cell>
        </row>
        <row r="3365">
          <cell r="C3365" t="str">
            <v>50117003</v>
          </cell>
          <cell r="Q3365">
            <v>0</v>
          </cell>
        </row>
        <row r="3366">
          <cell r="C3366" t="str">
            <v>50117004</v>
          </cell>
          <cell r="Q3366">
            <v>0</v>
          </cell>
        </row>
        <row r="3367">
          <cell r="C3367" t="str">
            <v>50117024</v>
          </cell>
          <cell r="Q3367">
            <v>0</v>
          </cell>
        </row>
        <row r="3368">
          <cell r="C3368" t="str">
            <v>50119100</v>
          </cell>
          <cell r="Q3368">
            <v>0</v>
          </cell>
        </row>
        <row r="3369">
          <cell r="C3369" t="str">
            <v>50119100</v>
          </cell>
          <cell r="Q3369">
            <v>0</v>
          </cell>
        </row>
        <row r="3370">
          <cell r="C3370" t="str">
            <v>50119101</v>
          </cell>
          <cell r="Q3370">
            <v>0</v>
          </cell>
        </row>
        <row r="3371">
          <cell r="C3371" t="str">
            <v>50119102</v>
          </cell>
          <cell r="Q3371">
            <v>0</v>
          </cell>
        </row>
        <row r="3372">
          <cell r="C3372" t="str">
            <v>51808009</v>
          </cell>
          <cell r="Q3372">
            <v>-7000</v>
          </cell>
        </row>
        <row r="3373">
          <cell r="C3373" t="str">
            <v>51808009</v>
          </cell>
          <cell r="Q3373">
            <v>-1000</v>
          </cell>
        </row>
        <row r="3374">
          <cell r="C3374" t="str">
            <v>51808009</v>
          </cell>
          <cell r="Q3374">
            <v>-37000</v>
          </cell>
        </row>
        <row r="3375">
          <cell r="C3375" t="str">
            <v>51808009</v>
          </cell>
          <cell r="Q3375">
            <v>-39000</v>
          </cell>
        </row>
        <row r="3376">
          <cell r="C3376" t="str">
            <v>51808009</v>
          </cell>
          <cell r="Q3376">
            <v>-25000</v>
          </cell>
        </row>
        <row r="3377">
          <cell r="C3377" t="str">
            <v>51808009</v>
          </cell>
          <cell r="Q3377">
            <v>-3000</v>
          </cell>
        </row>
        <row r="3378">
          <cell r="C3378" t="str">
            <v>51808009</v>
          </cell>
          <cell r="Q3378">
            <v>-10000</v>
          </cell>
        </row>
        <row r="3379">
          <cell r="C3379" t="str">
            <v>51808009</v>
          </cell>
          <cell r="Q3379">
            <v>-11500</v>
          </cell>
        </row>
        <row r="3380">
          <cell r="C3380" t="str">
            <v>51808009</v>
          </cell>
          <cell r="Q3380">
            <v>-10000</v>
          </cell>
        </row>
        <row r="3381">
          <cell r="C3381" t="str">
            <v>51808009</v>
          </cell>
          <cell r="Q3381">
            <v>-2500</v>
          </cell>
        </row>
        <row r="3382">
          <cell r="C3382" t="str">
            <v>51808009</v>
          </cell>
          <cell r="Q3382">
            <v>-2000</v>
          </cell>
        </row>
        <row r="3383">
          <cell r="C3383" t="str">
            <v>51808009</v>
          </cell>
          <cell r="Q3383">
            <v>-1000</v>
          </cell>
        </row>
        <row r="3384">
          <cell r="C3384" t="str">
            <v>51808009</v>
          </cell>
          <cell r="Q3384">
            <v>-13000</v>
          </cell>
        </row>
        <row r="3385">
          <cell r="C3385" t="str">
            <v>51808009</v>
          </cell>
          <cell r="Q3385">
            <v>-2000</v>
          </cell>
        </row>
        <row r="3386">
          <cell r="C3386" t="str">
            <v>51808009</v>
          </cell>
          <cell r="Q3386">
            <v>-2000</v>
          </cell>
        </row>
        <row r="3387">
          <cell r="C3387" t="str">
            <v>51808009</v>
          </cell>
          <cell r="Q3387">
            <v>-1000</v>
          </cell>
        </row>
        <row r="3388">
          <cell r="C3388" t="str">
            <v>51808009</v>
          </cell>
          <cell r="Q3388">
            <v>-2000</v>
          </cell>
        </row>
        <row r="3389">
          <cell r="C3389" t="str">
            <v>51808009</v>
          </cell>
          <cell r="Q3389">
            <v>-2000</v>
          </cell>
        </row>
        <row r="3390">
          <cell r="C3390" t="str">
            <v>51808009</v>
          </cell>
          <cell r="Q3390">
            <v>-5000</v>
          </cell>
        </row>
        <row r="3391">
          <cell r="C3391" t="str">
            <v>51808009</v>
          </cell>
          <cell r="Q3391">
            <v>-2000</v>
          </cell>
        </row>
        <row r="3392">
          <cell r="C3392" t="str">
            <v>51808009</v>
          </cell>
          <cell r="Q3392">
            <v>-33000</v>
          </cell>
        </row>
        <row r="3393">
          <cell r="C3393" t="str">
            <v>51808009</v>
          </cell>
          <cell r="Q3393">
            <v>-6000</v>
          </cell>
        </row>
        <row r="3394">
          <cell r="C3394" t="str">
            <v>51808009</v>
          </cell>
          <cell r="Q3394">
            <v>-6000</v>
          </cell>
        </row>
        <row r="3395">
          <cell r="C3395" t="str">
            <v>51808009</v>
          </cell>
          <cell r="Q3395">
            <v>-6000</v>
          </cell>
        </row>
        <row r="3396">
          <cell r="C3396" t="str">
            <v>51808009</v>
          </cell>
          <cell r="Q3396">
            <v>-2000</v>
          </cell>
        </row>
        <row r="3397">
          <cell r="C3397" t="str">
            <v>51808009</v>
          </cell>
          <cell r="Q3397">
            <v>-7000</v>
          </cell>
        </row>
        <row r="3398">
          <cell r="C3398" t="str">
            <v>51808009</v>
          </cell>
          <cell r="Q3398">
            <v>-2000</v>
          </cell>
        </row>
        <row r="3399">
          <cell r="C3399" t="str">
            <v>51808009</v>
          </cell>
          <cell r="Q3399">
            <v>-3000</v>
          </cell>
        </row>
        <row r="3400">
          <cell r="C3400" t="str">
            <v>51808009</v>
          </cell>
          <cell r="Q3400">
            <v>-3000</v>
          </cell>
        </row>
        <row r="3401">
          <cell r="C3401" t="str">
            <v>51808009</v>
          </cell>
          <cell r="Q3401">
            <v>-1000</v>
          </cell>
        </row>
        <row r="3402">
          <cell r="C3402" t="str">
            <v>51808009</v>
          </cell>
          <cell r="Q3402">
            <v>-2000</v>
          </cell>
        </row>
        <row r="3403">
          <cell r="C3403" t="str">
            <v>51808009</v>
          </cell>
          <cell r="Q3403">
            <v>-1000</v>
          </cell>
        </row>
        <row r="3404">
          <cell r="C3404" t="str">
            <v>51808009</v>
          </cell>
          <cell r="Q3404">
            <v>-2000</v>
          </cell>
        </row>
        <row r="3405">
          <cell r="C3405" t="str">
            <v>51808009</v>
          </cell>
          <cell r="Q3405">
            <v>-2000</v>
          </cell>
        </row>
        <row r="3406">
          <cell r="C3406" t="str">
            <v>51808009</v>
          </cell>
          <cell r="Q3406">
            <v>-1000</v>
          </cell>
        </row>
        <row r="3407">
          <cell r="C3407" t="str">
            <v>51808009</v>
          </cell>
          <cell r="Q3407">
            <v>-3000</v>
          </cell>
        </row>
        <row r="3408">
          <cell r="C3408" t="str">
            <v>51808009</v>
          </cell>
          <cell r="Q3408">
            <v>-363000</v>
          </cell>
        </row>
        <row r="3409">
          <cell r="C3409" t="str">
            <v>51808009</v>
          </cell>
          <cell r="Q3409">
            <v>-1000</v>
          </cell>
        </row>
        <row r="3410">
          <cell r="C3410" t="str">
            <v>51808009</v>
          </cell>
          <cell r="Q3410">
            <v>-2000</v>
          </cell>
        </row>
        <row r="3411">
          <cell r="C3411" t="str">
            <v>51808009</v>
          </cell>
          <cell r="Q3411">
            <v>-2000</v>
          </cell>
        </row>
        <row r="3412">
          <cell r="C3412" t="str">
            <v>51808009</v>
          </cell>
          <cell r="Q3412">
            <v>-1000</v>
          </cell>
        </row>
        <row r="3413">
          <cell r="C3413" t="str">
            <v>51808009</v>
          </cell>
          <cell r="Q3413">
            <v>-1000</v>
          </cell>
        </row>
        <row r="3414">
          <cell r="C3414" t="str">
            <v>51808009</v>
          </cell>
          <cell r="Q3414">
            <v>-14000</v>
          </cell>
        </row>
        <row r="3415">
          <cell r="C3415" t="str">
            <v>51808009</v>
          </cell>
          <cell r="Q3415">
            <v>-3000</v>
          </cell>
        </row>
        <row r="3416">
          <cell r="C3416" t="str">
            <v>51808009</v>
          </cell>
          <cell r="Q3416">
            <v>-3000</v>
          </cell>
        </row>
        <row r="3417">
          <cell r="C3417" t="str">
            <v>51808009</v>
          </cell>
          <cell r="Q3417">
            <v>-3000</v>
          </cell>
        </row>
        <row r="3418">
          <cell r="C3418" t="str">
            <v>51808009</v>
          </cell>
          <cell r="Q3418">
            <v>-3000</v>
          </cell>
        </row>
        <row r="3419">
          <cell r="C3419" t="str">
            <v>51808009</v>
          </cell>
          <cell r="Q3419">
            <v>-3000</v>
          </cell>
        </row>
        <row r="3420">
          <cell r="C3420" t="str">
            <v>51808009</v>
          </cell>
          <cell r="Q3420">
            <v>-5000</v>
          </cell>
        </row>
        <row r="3421">
          <cell r="C3421" t="str">
            <v>51808009</v>
          </cell>
          <cell r="Q3421">
            <v>-1000</v>
          </cell>
        </row>
        <row r="3422">
          <cell r="C3422" t="str">
            <v>51808009</v>
          </cell>
          <cell r="Q3422">
            <v>-8000</v>
          </cell>
        </row>
        <row r="3423">
          <cell r="C3423" t="str">
            <v>51808009</v>
          </cell>
          <cell r="Q3423">
            <v>-2000</v>
          </cell>
        </row>
        <row r="3424">
          <cell r="C3424" t="str">
            <v>51808009</v>
          </cell>
          <cell r="Q3424">
            <v>-24000</v>
          </cell>
        </row>
        <row r="3425">
          <cell r="C3425" t="str">
            <v>51808009</v>
          </cell>
          <cell r="Q3425">
            <v>-29000</v>
          </cell>
        </row>
        <row r="3426">
          <cell r="C3426" t="str">
            <v>51808009</v>
          </cell>
          <cell r="Q3426">
            <v>-7000</v>
          </cell>
        </row>
        <row r="3427">
          <cell r="C3427" t="str">
            <v>51808009</v>
          </cell>
          <cell r="Q3427">
            <v>-2000</v>
          </cell>
        </row>
        <row r="3428">
          <cell r="C3428" t="str">
            <v>51808009</v>
          </cell>
          <cell r="Q3428">
            <v>-38000</v>
          </cell>
        </row>
        <row r="3429">
          <cell r="C3429" t="str">
            <v>51808009</v>
          </cell>
          <cell r="Q3429">
            <v>-9000</v>
          </cell>
        </row>
        <row r="3430">
          <cell r="C3430" t="str">
            <v>51808009</v>
          </cell>
          <cell r="Q3430">
            <v>-2000</v>
          </cell>
        </row>
        <row r="3431">
          <cell r="C3431" t="str">
            <v>51808009</v>
          </cell>
          <cell r="Q3431">
            <v>-1000</v>
          </cell>
        </row>
        <row r="3432">
          <cell r="C3432" t="str">
            <v>51808009</v>
          </cell>
          <cell r="Q3432">
            <v>-2000</v>
          </cell>
        </row>
        <row r="3433">
          <cell r="C3433" t="str">
            <v>51808009</v>
          </cell>
          <cell r="Q3433">
            <v>-5000</v>
          </cell>
        </row>
        <row r="3434">
          <cell r="C3434" t="str">
            <v>51808009</v>
          </cell>
          <cell r="Q3434">
            <v>-7000</v>
          </cell>
        </row>
        <row r="3435">
          <cell r="C3435" t="str">
            <v>51808009</v>
          </cell>
          <cell r="Q3435">
            <v>-1000</v>
          </cell>
        </row>
        <row r="3436">
          <cell r="C3436" t="str">
            <v>51808009</v>
          </cell>
          <cell r="Q3436">
            <v>-5894.4458000000004</v>
          </cell>
        </row>
        <row r="3437">
          <cell r="C3437" t="str">
            <v>51808009</v>
          </cell>
          <cell r="Q3437">
            <v>-50000</v>
          </cell>
        </row>
        <row r="3438">
          <cell r="C3438" t="str">
            <v>51808009</v>
          </cell>
          <cell r="Q3438">
            <v>-14000</v>
          </cell>
        </row>
        <row r="3439">
          <cell r="C3439" t="str">
            <v>51808009</v>
          </cell>
          <cell r="Q3439">
            <v>-7000</v>
          </cell>
        </row>
        <row r="3440">
          <cell r="C3440" t="str">
            <v>51808009</v>
          </cell>
          <cell r="Q3440">
            <v>-1000</v>
          </cell>
        </row>
        <row r="3441">
          <cell r="C3441" t="str">
            <v>51808009</v>
          </cell>
          <cell r="Q3441">
            <v>-24000</v>
          </cell>
        </row>
        <row r="3442">
          <cell r="C3442" t="str">
            <v>51808009</v>
          </cell>
          <cell r="Q3442">
            <v>-91000</v>
          </cell>
        </row>
        <row r="3443">
          <cell r="C3443" t="str">
            <v>51808009</v>
          </cell>
          <cell r="Q3443">
            <v>-84000</v>
          </cell>
        </row>
        <row r="3444">
          <cell r="C3444" t="str">
            <v>51808009</v>
          </cell>
          <cell r="Q3444">
            <v>-8000</v>
          </cell>
        </row>
        <row r="3445">
          <cell r="C3445" t="str">
            <v>51808009</v>
          </cell>
          <cell r="Q3445">
            <v>-319106</v>
          </cell>
        </row>
        <row r="3446">
          <cell r="C3446" t="str">
            <v>51808009</v>
          </cell>
          <cell r="Q3446">
            <v>-2000</v>
          </cell>
        </row>
        <row r="3447">
          <cell r="C3447" t="str">
            <v>51808009</v>
          </cell>
          <cell r="Q3447">
            <v>-4000</v>
          </cell>
        </row>
        <row r="3448">
          <cell r="C3448" t="str">
            <v>51808009</v>
          </cell>
          <cell r="Q3448">
            <v>-2000</v>
          </cell>
        </row>
        <row r="3449">
          <cell r="C3449" t="str">
            <v>51808009</v>
          </cell>
          <cell r="Q3449">
            <v>-4000</v>
          </cell>
        </row>
        <row r="3450">
          <cell r="C3450" t="str">
            <v>51808009</v>
          </cell>
          <cell r="Q3450">
            <v>-12000</v>
          </cell>
        </row>
        <row r="3451">
          <cell r="C3451" t="str">
            <v>51808009</v>
          </cell>
          <cell r="Q3451">
            <v>-11000</v>
          </cell>
        </row>
        <row r="3452">
          <cell r="C3452" t="str">
            <v>51808009</v>
          </cell>
          <cell r="Q3452">
            <v>-6000</v>
          </cell>
        </row>
        <row r="3453">
          <cell r="C3453" t="str">
            <v>51808009</v>
          </cell>
          <cell r="Q3453">
            <v>-5000</v>
          </cell>
        </row>
        <row r="3454">
          <cell r="C3454" t="str">
            <v>51808009</v>
          </cell>
          <cell r="Q3454">
            <v>-12000</v>
          </cell>
        </row>
        <row r="3455">
          <cell r="C3455" t="str">
            <v>51808009</v>
          </cell>
          <cell r="Q3455">
            <v>-20000</v>
          </cell>
        </row>
        <row r="3456">
          <cell r="C3456" t="str">
            <v>51808009</v>
          </cell>
          <cell r="Q3456">
            <v>-4000</v>
          </cell>
        </row>
        <row r="3457">
          <cell r="C3457" t="str">
            <v>51808009</v>
          </cell>
          <cell r="Q3457">
            <v>-4000</v>
          </cell>
        </row>
        <row r="3458">
          <cell r="C3458" t="str">
            <v>50112001</v>
          </cell>
          <cell r="Q3458">
            <v>-15187.0147</v>
          </cell>
        </row>
        <row r="3459">
          <cell r="C3459" t="str">
            <v>50112001</v>
          </cell>
          <cell r="Q3459">
            <v>-4281.3728999999994</v>
          </cell>
        </row>
        <row r="3460">
          <cell r="C3460" t="str">
            <v>50112001</v>
          </cell>
          <cell r="Q3460">
            <v>-6724.0012999999999</v>
          </cell>
        </row>
        <row r="3461">
          <cell r="C3461" t="str">
            <v>50112001</v>
          </cell>
          <cell r="Q3461">
            <v>-8857.7957000000006</v>
          </cell>
        </row>
        <row r="3462">
          <cell r="C3462" t="str">
            <v>50112001</v>
          </cell>
          <cell r="Q3462">
            <v>-26955.062399999999</v>
          </cell>
        </row>
        <row r="3463">
          <cell r="C3463" t="str">
            <v>50112001</v>
          </cell>
          <cell r="Q3463">
            <v>-52271.249300000003</v>
          </cell>
        </row>
        <row r="3464">
          <cell r="C3464" t="str">
            <v>50112001</v>
          </cell>
          <cell r="Q3464">
            <v>-109367.03419999999</v>
          </cell>
        </row>
        <row r="3465">
          <cell r="C3465" t="str">
            <v>50112001</v>
          </cell>
          <cell r="Q3465">
            <v>-269093.73140000005</v>
          </cell>
        </row>
        <row r="3466">
          <cell r="C3466" t="str">
            <v>50112001</v>
          </cell>
          <cell r="Q3466">
            <v>-51389.426500000001</v>
          </cell>
        </row>
        <row r="3467">
          <cell r="C3467" t="str">
            <v>50112001</v>
          </cell>
          <cell r="Q3467">
            <v>-5873.3116999999993</v>
          </cell>
        </row>
        <row r="3468">
          <cell r="C3468" t="str">
            <v>50112002</v>
          </cell>
          <cell r="Q3468">
            <v>-131479.7653</v>
          </cell>
        </row>
        <row r="3469">
          <cell r="C3469" t="str">
            <v>50112002</v>
          </cell>
          <cell r="Q3469">
            <v>-31613.648200000003</v>
          </cell>
        </row>
        <row r="3470">
          <cell r="C3470" t="str">
            <v>50112002</v>
          </cell>
          <cell r="Q3470">
            <v>-242683.12049999999</v>
          </cell>
        </row>
        <row r="3471">
          <cell r="C3471" t="str">
            <v>50112002</v>
          </cell>
          <cell r="Q3471">
            <v>-18683.554400000001</v>
          </cell>
        </row>
        <row r="3472">
          <cell r="C3472" t="str">
            <v>50112002</v>
          </cell>
          <cell r="Q3472">
            <v>-299145.15100000001</v>
          </cell>
        </row>
        <row r="3473">
          <cell r="C3473" t="str">
            <v>50112002</v>
          </cell>
          <cell r="Q3473">
            <v>-1755927.5356000001</v>
          </cell>
        </row>
        <row r="3474">
          <cell r="C3474" t="str">
            <v>50112002</v>
          </cell>
          <cell r="Q3474">
            <v>-20467.225299999998</v>
          </cell>
        </row>
        <row r="3475">
          <cell r="C3475" t="str">
            <v>50112004</v>
          </cell>
          <cell r="Q3475">
            <v>-13425.233</v>
          </cell>
        </row>
        <row r="3476">
          <cell r="C3476" t="str">
            <v>50112004</v>
          </cell>
          <cell r="Q3476">
            <v>-186574.76679999998</v>
          </cell>
        </row>
        <row r="3477">
          <cell r="C3477" t="str">
            <v>50118007</v>
          </cell>
          <cell r="Q3477">
            <v>-2586.9517000000001</v>
          </cell>
        </row>
        <row r="3478">
          <cell r="C3478" t="str">
            <v>50118007</v>
          </cell>
          <cell r="Q3478">
            <v>-248.27850000000001</v>
          </cell>
        </row>
        <row r="3479">
          <cell r="C3479" t="str">
            <v>50118007</v>
          </cell>
          <cell r="Q3479">
            <v>-16799.544999999998</v>
          </cell>
        </row>
        <row r="3480">
          <cell r="C3480" t="str">
            <v>50118007</v>
          </cell>
          <cell r="Q3480">
            <v>-115912.22580000001</v>
          </cell>
        </row>
        <row r="3481">
          <cell r="C3481" t="str">
            <v>50118007</v>
          </cell>
          <cell r="Q3481">
            <v>-44960.481700000004</v>
          </cell>
        </row>
        <row r="3482">
          <cell r="C3482" t="str">
            <v>50118007</v>
          </cell>
          <cell r="Q3482">
            <v>-138560.34949999998</v>
          </cell>
        </row>
        <row r="3483">
          <cell r="C3483" t="str">
            <v>50118007</v>
          </cell>
          <cell r="Q3483">
            <v>-206466.07070000001</v>
          </cell>
        </row>
        <row r="3484">
          <cell r="C3484" t="str">
            <v>50118007</v>
          </cell>
          <cell r="Q3484">
            <v>-22317.241699999999</v>
          </cell>
        </row>
        <row r="3485">
          <cell r="C3485" t="str">
            <v>50118007</v>
          </cell>
          <cell r="Q3485">
            <v>-2148.8555000000001</v>
          </cell>
        </row>
        <row r="3486">
          <cell r="C3486" t="str">
            <v>51102027</v>
          </cell>
          <cell r="Q3486">
            <v>-25086.2817</v>
          </cell>
        </row>
        <row r="3487">
          <cell r="C3487" t="str">
            <v>51102027</v>
          </cell>
          <cell r="Q3487">
            <v>-2935.2085000000006</v>
          </cell>
        </row>
        <row r="3488">
          <cell r="C3488" t="str">
            <v>51102027</v>
          </cell>
          <cell r="Q3488">
            <v>-53982.097699999998</v>
          </cell>
        </row>
        <row r="3489">
          <cell r="C3489" t="str">
            <v>51102027</v>
          </cell>
          <cell r="Q3489">
            <v>-15296.7426</v>
          </cell>
        </row>
        <row r="3490">
          <cell r="C3490" t="str">
            <v>51102027</v>
          </cell>
          <cell r="Q3490">
            <v>-128.59479999999999</v>
          </cell>
        </row>
        <row r="3491">
          <cell r="C3491" t="str">
            <v>51102027</v>
          </cell>
          <cell r="Q3491">
            <v>-42564.9781</v>
          </cell>
        </row>
        <row r="3492">
          <cell r="C3492" t="str">
            <v>51102027</v>
          </cell>
          <cell r="Q3492">
            <v>-368130.83129999996</v>
          </cell>
        </row>
        <row r="3493">
          <cell r="C3493" t="str">
            <v>51102027</v>
          </cell>
          <cell r="Q3493">
            <v>-412694.79019999999</v>
          </cell>
        </row>
        <row r="3494">
          <cell r="C3494" t="str">
            <v>51102027</v>
          </cell>
          <cell r="Q3494">
            <v>-672442.30009999988</v>
          </cell>
        </row>
        <row r="3495">
          <cell r="C3495" t="str">
            <v>51102027</v>
          </cell>
          <cell r="Q3495">
            <v>-1272235.4575</v>
          </cell>
        </row>
        <row r="3496">
          <cell r="C3496" t="str">
            <v>51102027</v>
          </cell>
          <cell r="Q3496">
            <v>-34502.717600000004</v>
          </cell>
        </row>
        <row r="3497">
          <cell r="C3497" t="str">
            <v>51808011</v>
          </cell>
          <cell r="Q3497">
            <v>-3251.7971999999995</v>
          </cell>
        </row>
        <row r="3498">
          <cell r="C3498" t="str">
            <v>51808011</v>
          </cell>
          <cell r="Q3498">
            <v>-4793.5445000000009</v>
          </cell>
        </row>
        <row r="3499">
          <cell r="C3499" t="str">
            <v>51808011</v>
          </cell>
          <cell r="Q3499">
            <v>-2167.8647999999998</v>
          </cell>
        </row>
        <row r="3500">
          <cell r="C3500" t="str">
            <v>51808011</v>
          </cell>
          <cell r="Q3500">
            <v>-3251.7971999999995</v>
          </cell>
        </row>
        <row r="3501">
          <cell r="C3501" t="str">
            <v>51808011</v>
          </cell>
          <cell r="Q3501">
            <v>-3260.8803999999996</v>
          </cell>
        </row>
        <row r="3502">
          <cell r="C3502" t="str">
            <v>51808011</v>
          </cell>
          <cell r="Q3502">
            <v>-1751.5875000000001</v>
          </cell>
        </row>
        <row r="3503">
          <cell r="C3503" t="str">
            <v>51808011</v>
          </cell>
          <cell r="Q3503">
            <v>-99121.98539999999</v>
          </cell>
        </row>
        <row r="3504">
          <cell r="C3504" t="str">
            <v>51808011</v>
          </cell>
          <cell r="Q3504">
            <v>-47249.635599999987</v>
          </cell>
        </row>
        <row r="3505">
          <cell r="C3505" t="str">
            <v>51808011</v>
          </cell>
          <cell r="Q3505">
            <v>-112929.63679999998</v>
          </cell>
        </row>
        <row r="3506">
          <cell r="C3506" t="str">
            <v>51808011</v>
          </cell>
          <cell r="Q3506">
            <v>-112543.02399999998</v>
          </cell>
        </row>
        <row r="3507">
          <cell r="C3507" t="str">
            <v>51808011</v>
          </cell>
          <cell r="Q3507">
            <v>-6960.7837</v>
          </cell>
        </row>
        <row r="3508">
          <cell r="C3508" t="str">
            <v>51808011</v>
          </cell>
          <cell r="Q3508">
            <v>-2717.4629</v>
          </cell>
        </row>
        <row r="3509">
          <cell r="C3509" t="str">
            <v>53801006</v>
          </cell>
          <cell r="Q3509">
            <v>-2068.3948999999998</v>
          </cell>
        </row>
        <row r="3510">
          <cell r="C3510" t="str">
            <v>53801006</v>
          </cell>
          <cell r="Q3510">
            <v>-2068.3948999999998</v>
          </cell>
        </row>
        <row r="3511">
          <cell r="C3511" t="str">
            <v>53801006</v>
          </cell>
          <cell r="Q3511">
            <v>-15078.599</v>
          </cell>
        </row>
        <row r="3512">
          <cell r="C3512" t="str">
            <v>53801006</v>
          </cell>
          <cell r="Q3512">
            <v>-5350.2482999999993</v>
          </cell>
        </row>
        <row r="3513">
          <cell r="C3513" t="str">
            <v>53801006</v>
          </cell>
          <cell r="Q3513">
            <v>-434.36290000000002</v>
          </cell>
        </row>
        <row r="3514">
          <cell r="C3514" t="str">
            <v>54911003</v>
          </cell>
          <cell r="Q3514">
            <v>-12666.064399999999</v>
          </cell>
        </row>
        <row r="3515">
          <cell r="C3515" t="str">
            <v>54911003</v>
          </cell>
          <cell r="Q3515">
            <v>-14925.883900000001</v>
          </cell>
        </row>
        <row r="3516">
          <cell r="C3516" t="str">
            <v>54911003</v>
          </cell>
          <cell r="Q3516">
            <v>-9025.4359999999997</v>
          </cell>
        </row>
        <row r="3517">
          <cell r="C3517" t="str">
            <v>54911003</v>
          </cell>
          <cell r="Q3517">
            <v>-3166.5160999999998</v>
          </cell>
        </row>
        <row r="3518">
          <cell r="C3518" t="str">
            <v>54911003</v>
          </cell>
          <cell r="Q3518">
            <v>-31210.658900000002</v>
          </cell>
        </row>
        <row r="3519">
          <cell r="C3519" t="str">
            <v>54911003</v>
          </cell>
          <cell r="Q3519">
            <v>-205270.99</v>
          </cell>
        </row>
        <row r="3520">
          <cell r="C3520" t="str">
            <v>54911003</v>
          </cell>
          <cell r="Q3520">
            <v>-103128.064</v>
          </cell>
        </row>
        <row r="3521">
          <cell r="C3521" t="str">
            <v>54911003</v>
          </cell>
          <cell r="Q3521">
            <v>-214543.2873</v>
          </cell>
        </row>
        <row r="3522">
          <cell r="C3522" t="str">
            <v>51102030</v>
          </cell>
          <cell r="Q3522">
            <v>-1275000</v>
          </cell>
        </row>
        <row r="3523">
          <cell r="C3523" t="str">
            <v>54911003</v>
          </cell>
          <cell r="Q3523">
            <v>-298947.95530000003</v>
          </cell>
        </row>
        <row r="3524">
          <cell r="C3524" t="str">
            <v>54911003</v>
          </cell>
          <cell r="Q3524">
            <v>-6861.3616000000002</v>
          </cell>
        </row>
        <row r="3525">
          <cell r="C3525" t="str">
            <v>54911003</v>
          </cell>
          <cell r="Q3525">
            <v>-253.78280000000001</v>
          </cell>
        </row>
        <row r="3526">
          <cell r="C3526" t="str">
            <v>50495360</v>
          </cell>
          <cell r="Q3526">
            <v>-23660956.524999995</v>
          </cell>
        </row>
        <row r="3527">
          <cell r="C3527" t="str">
            <v>50495360</v>
          </cell>
          <cell r="Q3527">
            <v>-8785834.6681999993</v>
          </cell>
        </row>
        <row r="3528">
          <cell r="C3528" t="str">
            <v>50495360</v>
          </cell>
          <cell r="Q3528">
            <v>-3154472.4570999998</v>
          </cell>
        </row>
        <row r="3529">
          <cell r="C3529" t="str">
            <v>50495360</v>
          </cell>
          <cell r="Q3529">
            <v>-13659.6654</v>
          </cell>
        </row>
        <row r="3530">
          <cell r="C3530" t="str">
            <v>50495361</v>
          </cell>
          <cell r="Q3530">
            <v>-1834965.2212</v>
          </cell>
        </row>
        <row r="3531">
          <cell r="C3531" t="str">
            <v>50495363</v>
          </cell>
          <cell r="Q3531">
            <v>-37986.387499999997</v>
          </cell>
        </row>
        <row r="3532">
          <cell r="C3532" t="str">
            <v>50495363</v>
          </cell>
          <cell r="Q3532">
            <v>-1265221.1684000001</v>
          </cell>
        </row>
        <row r="3533">
          <cell r="C3533" t="str">
            <v>50495363</v>
          </cell>
          <cell r="Q3533">
            <v>-13772.932799999999</v>
          </cell>
        </row>
        <row r="3534">
          <cell r="C3534" t="str">
            <v>50495363</v>
          </cell>
          <cell r="Q3534">
            <v>-4105.8050000000003</v>
          </cell>
        </row>
        <row r="3535">
          <cell r="C3535" t="str">
            <v>50495363</v>
          </cell>
          <cell r="Q3535">
            <v>-35262.825100000002</v>
          </cell>
        </row>
        <row r="3536">
          <cell r="C3536" t="str">
            <v>50495363</v>
          </cell>
          <cell r="Q3536">
            <v>-41450.928100000005</v>
          </cell>
        </row>
        <row r="3537">
          <cell r="C3537" t="str">
            <v>50495365</v>
          </cell>
          <cell r="Q3537">
            <v>-206789183.08749998</v>
          </cell>
        </row>
        <row r="3538">
          <cell r="C3538" t="str">
            <v>50495365</v>
          </cell>
          <cell r="Q3538">
            <v>-51275581.358500004</v>
          </cell>
        </row>
        <row r="3539">
          <cell r="C3539" t="str">
            <v>50495365</v>
          </cell>
          <cell r="Q3539">
            <v>-6625850.5475000003</v>
          </cell>
        </row>
        <row r="3540">
          <cell r="C3540" t="str">
            <v>50495365</v>
          </cell>
          <cell r="Q3540">
            <v>-6198061.7295000004</v>
          </cell>
        </row>
        <row r="3541">
          <cell r="C3541" t="str">
            <v>50495366</v>
          </cell>
          <cell r="Q3541">
            <v>-5918103.8366999999</v>
          </cell>
        </row>
        <row r="3542">
          <cell r="C3542" t="str">
            <v>50495366</v>
          </cell>
          <cell r="Q3542">
            <v>-528545.41890000005</v>
          </cell>
        </row>
        <row r="3543">
          <cell r="C3543" t="str">
            <v>50495366</v>
          </cell>
          <cell r="Q3543">
            <v>-108702.49930000001</v>
          </cell>
        </row>
        <row r="3544">
          <cell r="C3544" t="str">
            <v>50495368</v>
          </cell>
          <cell r="Q3544">
            <v>-40889512.922399998</v>
          </cell>
        </row>
        <row r="3545">
          <cell r="C3545" t="str">
            <v>50495368</v>
          </cell>
          <cell r="Q3545">
            <v>-910668.74</v>
          </cell>
        </row>
        <row r="3546">
          <cell r="C3546" t="str">
            <v>50495368</v>
          </cell>
          <cell r="Q3546">
            <v>-48857.679299999996</v>
          </cell>
        </row>
        <row r="3547">
          <cell r="C3547" t="str">
            <v>50495370</v>
          </cell>
          <cell r="Q3547">
            <v>-572532.1335</v>
          </cell>
        </row>
        <row r="3548">
          <cell r="C3548" t="str">
            <v>50495370</v>
          </cell>
          <cell r="Q3548">
            <v>-1767167.0422</v>
          </cell>
        </row>
        <row r="3549">
          <cell r="C3549" t="str">
            <v>50495370</v>
          </cell>
          <cell r="Q3549">
            <v>-71906.334799999997</v>
          </cell>
        </row>
        <row r="3550">
          <cell r="C3550" t="str">
            <v>50495370</v>
          </cell>
          <cell r="Q3550">
            <v>-8400.5668000000005</v>
          </cell>
        </row>
        <row r="3551">
          <cell r="C3551" t="str">
            <v>50495370</v>
          </cell>
          <cell r="Q3551">
            <v>-55704.560799999999</v>
          </cell>
        </row>
        <row r="3552">
          <cell r="C3552" t="str">
            <v>50495377</v>
          </cell>
          <cell r="Q3552">
            <v>-336104.43700000003</v>
          </cell>
        </row>
        <row r="3553">
          <cell r="C3553" t="str">
            <v>50495377</v>
          </cell>
          <cell r="Q3553">
            <v>-480.72089999999997</v>
          </cell>
        </row>
        <row r="3554">
          <cell r="C3554" t="str">
            <v>50495383</v>
          </cell>
          <cell r="Q3554">
            <v>-888810.43339999975</v>
          </cell>
        </row>
        <row r="3555">
          <cell r="C3555" t="str">
            <v>50495384</v>
          </cell>
          <cell r="Q3555">
            <v>-54.34</v>
          </cell>
        </row>
        <row r="3556">
          <cell r="C3556" t="str">
            <v>50495384</v>
          </cell>
          <cell r="Q3556">
            <v>-1593685.7146000001</v>
          </cell>
        </row>
        <row r="3557">
          <cell r="C3557" t="str">
            <v>50495560</v>
          </cell>
          <cell r="Q3557">
            <v>-7508597.4839999992</v>
          </cell>
        </row>
        <row r="3558">
          <cell r="C3558" t="str">
            <v>50495560</v>
          </cell>
          <cell r="Q3558">
            <v>-2880788.2007999998</v>
          </cell>
        </row>
        <row r="3559">
          <cell r="C3559" t="str">
            <v>50495560</v>
          </cell>
          <cell r="Q3559">
            <v>-831124.74069999997</v>
          </cell>
        </row>
        <row r="3560">
          <cell r="C3560" t="str">
            <v>50711001</v>
          </cell>
          <cell r="Q3560">
            <v>12341.266599999999</v>
          </cell>
        </row>
        <row r="3561">
          <cell r="C3561" t="str">
            <v>50711001</v>
          </cell>
          <cell r="Q3561">
            <v>138658.7335</v>
          </cell>
        </row>
        <row r="3562">
          <cell r="C3562" t="str">
            <v>50711002</v>
          </cell>
          <cell r="Q3562">
            <v>1263.78</v>
          </cell>
        </row>
        <row r="3563">
          <cell r="C3563" t="str">
            <v>50711002</v>
          </cell>
          <cell r="Q3563">
            <v>25982.464900000003</v>
          </cell>
        </row>
        <row r="3564">
          <cell r="C3564" t="str">
            <v>50711002</v>
          </cell>
          <cell r="Q3564">
            <v>851498.24190000014</v>
          </cell>
        </row>
        <row r="3565">
          <cell r="C3565" t="str">
            <v>50711002</v>
          </cell>
          <cell r="Q3565">
            <v>7524812.9977999991</v>
          </cell>
        </row>
        <row r="3566">
          <cell r="C3566" t="str">
            <v>50711002</v>
          </cell>
          <cell r="Q3566">
            <v>96442.514800000004</v>
          </cell>
        </row>
        <row r="3567">
          <cell r="C3567" t="str">
            <v>50711003</v>
          </cell>
          <cell r="Q3567">
            <v>600000.00000000012</v>
          </cell>
        </row>
        <row r="3568">
          <cell r="C3568" t="str">
            <v>60227200</v>
          </cell>
          <cell r="Q3568">
            <v>10250000.0001</v>
          </cell>
        </row>
        <row r="3569">
          <cell r="C3569" t="str">
            <v>60227300</v>
          </cell>
          <cell r="Q3569">
            <v>3065366.9607000002</v>
          </cell>
        </row>
        <row r="3570">
          <cell r="C3570" t="str">
            <v>60227300</v>
          </cell>
          <cell r="Q3570">
            <v>1728580.7252999998</v>
          </cell>
        </row>
        <row r="3571">
          <cell r="C3571" t="str">
            <v>60227300</v>
          </cell>
          <cell r="Q3571">
            <v>-224.5668999999902</v>
          </cell>
        </row>
        <row r="3572">
          <cell r="C3572" t="str">
            <v>60227300</v>
          </cell>
          <cell r="Q3572">
            <v>-776.42840000000001</v>
          </cell>
        </row>
        <row r="3573">
          <cell r="C3573" t="str">
            <v>60227300</v>
          </cell>
          <cell r="Q3573">
            <v>7053.3095999999996</v>
          </cell>
        </row>
        <row r="3574">
          <cell r="C3574" t="str">
            <v>60450360</v>
          </cell>
          <cell r="Q3574">
            <v>24887296.384099998</v>
          </cell>
        </row>
        <row r="3575">
          <cell r="C3575" t="str">
            <v>60450360</v>
          </cell>
          <cell r="Q3575">
            <v>10225901.376499997</v>
          </cell>
        </row>
        <row r="3576">
          <cell r="C3576" t="str">
            <v>60450360</v>
          </cell>
          <cell r="Q3576">
            <v>3807198.2694000001</v>
          </cell>
        </row>
        <row r="3577">
          <cell r="C3577" t="str">
            <v>60450361</v>
          </cell>
          <cell r="Q3577">
            <v>1952586.7858000004</v>
          </cell>
        </row>
        <row r="3578">
          <cell r="C3578" t="str">
            <v>60450363</v>
          </cell>
          <cell r="Q3578">
            <v>44960.456400000003</v>
          </cell>
        </row>
        <row r="3579">
          <cell r="C3579" t="str">
            <v>60450363</v>
          </cell>
          <cell r="Q3579">
            <v>1346597.7748</v>
          </cell>
        </row>
        <row r="3580">
          <cell r="C3580" t="str">
            <v>60450363</v>
          </cell>
          <cell r="Q3580">
            <v>18142.945199999998</v>
          </cell>
        </row>
        <row r="3581">
          <cell r="C3581" t="str">
            <v>60450363</v>
          </cell>
          <cell r="Q3581">
            <v>4733.1394999999993</v>
          </cell>
        </row>
        <row r="3582">
          <cell r="C3582" t="str">
            <v>60450363</v>
          </cell>
          <cell r="Q3582">
            <v>38136.324199999995</v>
          </cell>
        </row>
        <row r="3583">
          <cell r="C3583" t="str">
            <v>60450363</v>
          </cell>
          <cell r="Q3583">
            <v>54872.093099999998</v>
          </cell>
        </row>
        <row r="3584">
          <cell r="C3584" t="str">
            <v>60450365</v>
          </cell>
          <cell r="Q3584">
            <v>244043322.52249998</v>
          </cell>
        </row>
        <row r="3585">
          <cell r="C3585" t="str">
            <v>60450365</v>
          </cell>
          <cell r="Q3585">
            <v>63342478.174699999</v>
          </cell>
        </row>
        <row r="3586">
          <cell r="C3586" t="str">
            <v>60450365</v>
          </cell>
          <cell r="Q3586">
            <v>8346531.8261000002</v>
          </cell>
        </row>
        <row r="3587">
          <cell r="C3587" t="str">
            <v>60450365</v>
          </cell>
          <cell r="Q3587">
            <v>-37432.945000000007</v>
          </cell>
        </row>
        <row r="3588">
          <cell r="C3588" t="str">
            <v>60450365</v>
          </cell>
          <cell r="Q3588">
            <v>15703948.9662</v>
          </cell>
        </row>
        <row r="3589">
          <cell r="C3589" t="str">
            <v>60450366</v>
          </cell>
          <cell r="Q3589">
            <v>6925040.5398000004</v>
          </cell>
        </row>
        <row r="3590">
          <cell r="C3590" t="str">
            <v>60450366</v>
          </cell>
          <cell r="Q3590">
            <v>651475.25249999994</v>
          </cell>
        </row>
        <row r="3591">
          <cell r="C3591" t="str">
            <v>60450366</v>
          </cell>
          <cell r="Q3591">
            <v>133612.9026</v>
          </cell>
        </row>
        <row r="3592">
          <cell r="C3592" t="str">
            <v>60450368</v>
          </cell>
          <cell r="Q3592">
            <v>49464620.270000003</v>
          </cell>
        </row>
        <row r="3593">
          <cell r="C3593" t="str">
            <v>60450368</v>
          </cell>
          <cell r="Q3593">
            <v>1103605.6281000001</v>
          </cell>
        </row>
        <row r="3594">
          <cell r="C3594" t="str">
            <v>60450368</v>
          </cell>
          <cell r="Q3594">
            <v>58834.252700000012</v>
          </cell>
        </row>
        <row r="3595">
          <cell r="C3595" t="str">
            <v>60450370</v>
          </cell>
          <cell r="Q3595">
            <v>569686.43770000001</v>
          </cell>
        </row>
        <row r="3596">
          <cell r="C3596" t="str">
            <v>60450370</v>
          </cell>
          <cell r="Q3596">
            <v>1723187.8578999999</v>
          </cell>
        </row>
        <row r="3597">
          <cell r="C3597" t="str">
            <v>60450370</v>
          </cell>
          <cell r="Q3597">
            <v>74026.40419999999</v>
          </cell>
        </row>
        <row r="3598">
          <cell r="C3598" t="str">
            <v>60450370</v>
          </cell>
          <cell r="Q3598">
            <v>8400.1692000000003</v>
          </cell>
        </row>
        <row r="3599">
          <cell r="C3599" t="str">
            <v>60450370</v>
          </cell>
          <cell r="Q3599">
            <v>66090.810599999997</v>
          </cell>
        </row>
        <row r="3600">
          <cell r="C3600" t="str">
            <v>60450377</v>
          </cell>
          <cell r="Q3600">
            <v>385866.48019999999</v>
          </cell>
        </row>
        <row r="3601">
          <cell r="C3601" t="str">
            <v>60450377</v>
          </cell>
          <cell r="Q3601">
            <v>618.89080000000001</v>
          </cell>
        </row>
        <row r="3602">
          <cell r="C3602" t="str">
            <v>60450383</v>
          </cell>
          <cell r="Q3602">
            <v>913640.44929999998</v>
          </cell>
        </row>
        <row r="3603">
          <cell r="C3603" t="str">
            <v>60450384</v>
          </cell>
          <cell r="Q3603">
            <v>165440.32450000002</v>
          </cell>
        </row>
        <row r="3604">
          <cell r="C3604" t="str">
            <v>60450560</v>
          </cell>
          <cell r="Q3604">
            <v>9122492.1853000019</v>
          </cell>
        </row>
        <row r="3605">
          <cell r="C3605" t="str">
            <v>60450560</v>
          </cell>
          <cell r="Q3605">
            <v>3588707.0529999994</v>
          </cell>
        </row>
        <row r="3606">
          <cell r="C3606" t="str">
            <v>60450560</v>
          </cell>
          <cell r="Q3606">
            <v>1022384.8068000001</v>
          </cell>
        </row>
        <row r="3607">
          <cell r="C3607" t="str">
            <v>50210071</v>
          </cell>
          <cell r="Q3607">
            <v>-227973.16239999997</v>
          </cell>
        </row>
        <row r="3608">
          <cell r="C3608" t="str">
            <v>50210071</v>
          </cell>
          <cell r="Q3608">
            <v>-227973.16239999997</v>
          </cell>
        </row>
        <row r="3609">
          <cell r="C3609" t="str">
            <v>50210071</v>
          </cell>
          <cell r="Q3609">
            <v>-227973.16239999997</v>
          </cell>
        </row>
        <row r="3610">
          <cell r="C3610" t="str">
            <v>50210071</v>
          </cell>
          <cell r="Q3610">
            <v>-227973.16239999997</v>
          </cell>
        </row>
        <row r="3611">
          <cell r="C3611" t="str">
            <v>50210071</v>
          </cell>
          <cell r="Q3611">
            <v>-153246.97280000002</v>
          </cell>
        </row>
        <row r="3612">
          <cell r="C3612" t="str">
            <v>50210071</v>
          </cell>
          <cell r="Q3612">
            <v>-153246.97280000002</v>
          </cell>
        </row>
        <row r="3613">
          <cell r="C3613" t="str">
            <v>50210071</v>
          </cell>
          <cell r="Q3613">
            <v>-159584.03430000003</v>
          </cell>
        </row>
        <row r="3614">
          <cell r="C3614" t="str">
            <v>50210071</v>
          </cell>
          <cell r="Q3614">
            <v>-458475.14349999995</v>
          </cell>
        </row>
        <row r="3615">
          <cell r="C3615" t="str">
            <v>50210071</v>
          </cell>
          <cell r="Q3615">
            <v>-196306.05240000004</v>
          </cell>
        </row>
        <row r="3616">
          <cell r="C3616" t="str">
            <v>50210071</v>
          </cell>
          <cell r="Q3616">
            <v>-157047.93579999998</v>
          </cell>
        </row>
        <row r="3617">
          <cell r="C3617" t="str">
            <v>50210071</v>
          </cell>
          <cell r="Q3617">
            <v>-222899.14490000004</v>
          </cell>
        </row>
        <row r="3618">
          <cell r="C3618" t="str">
            <v>50210071</v>
          </cell>
          <cell r="Q3618">
            <v>-183637.38849999997</v>
          </cell>
        </row>
        <row r="3619">
          <cell r="C3619" t="str">
            <v>50210071</v>
          </cell>
          <cell r="Q3619">
            <v>-354617.03279999999</v>
          </cell>
        </row>
        <row r="3620">
          <cell r="C3620" t="str">
            <v>50210071</v>
          </cell>
          <cell r="Q3620">
            <v>-196306.05240000004</v>
          </cell>
        </row>
        <row r="3621">
          <cell r="C3621" t="str">
            <v>50210071</v>
          </cell>
          <cell r="Q3621">
            <v>-130452.11330000001</v>
          </cell>
        </row>
        <row r="3622">
          <cell r="C3622" t="str">
            <v>50210071</v>
          </cell>
          <cell r="Q3622">
            <v>-249495.8774</v>
          </cell>
        </row>
        <row r="3623">
          <cell r="C3623" t="str">
            <v>50210071</v>
          </cell>
          <cell r="Q3623">
            <v>-39257.206600000005</v>
          </cell>
        </row>
        <row r="3624">
          <cell r="C3624" t="str">
            <v>50210071</v>
          </cell>
          <cell r="Q3624">
            <v>-208972.8964</v>
          </cell>
        </row>
        <row r="3625">
          <cell r="C3625" t="str">
            <v>50210071</v>
          </cell>
          <cell r="Q3625">
            <v>-208972.8964</v>
          </cell>
        </row>
        <row r="3626">
          <cell r="C3626" t="str">
            <v>50210071</v>
          </cell>
          <cell r="Q3626">
            <v>-208972.8964</v>
          </cell>
        </row>
        <row r="3627">
          <cell r="C3627" t="str">
            <v>50210071</v>
          </cell>
          <cell r="Q3627">
            <v>-20264.2202</v>
          </cell>
        </row>
        <row r="3628">
          <cell r="C3628" t="str">
            <v>50210071</v>
          </cell>
          <cell r="Q3628">
            <v>-130452.11330000001</v>
          </cell>
        </row>
        <row r="3629">
          <cell r="C3629" t="str">
            <v>50210071</v>
          </cell>
          <cell r="Q3629">
            <v>-65853.938999999998</v>
          </cell>
        </row>
        <row r="3630">
          <cell r="C3630" t="str">
            <v>50210071</v>
          </cell>
          <cell r="Q3630">
            <v>-393877.87920000002</v>
          </cell>
        </row>
        <row r="3631">
          <cell r="C3631" t="str">
            <v>50210071</v>
          </cell>
          <cell r="Q3631">
            <v>-263431.22560000001</v>
          </cell>
        </row>
        <row r="3632">
          <cell r="C3632" t="str">
            <v>50210071</v>
          </cell>
          <cell r="Q3632">
            <v>-130452.11330000001</v>
          </cell>
        </row>
        <row r="3633">
          <cell r="C3633" t="str">
            <v>50210071</v>
          </cell>
          <cell r="Q3633">
            <v>-222899.14490000004</v>
          </cell>
        </row>
        <row r="3634">
          <cell r="C3634" t="str">
            <v>50210071</v>
          </cell>
          <cell r="Q3634">
            <v>-222899.14490000004</v>
          </cell>
        </row>
        <row r="3635">
          <cell r="C3635" t="str">
            <v>50210071</v>
          </cell>
          <cell r="Q3635">
            <v>-196306.05240000004</v>
          </cell>
        </row>
        <row r="3636">
          <cell r="C3636" t="str">
            <v>50210071</v>
          </cell>
          <cell r="Q3636">
            <v>-208972.8964</v>
          </cell>
        </row>
        <row r="3637">
          <cell r="C3637" t="str">
            <v>50210071</v>
          </cell>
          <cell r="Q3637">
            <v>-157047.93579999998</v>
          </cell>
        </row>
        <row r="3638">
          <cell r="C3638" t="str">
            <v>50210071</v>
          </cell>
          <cell r="Q3638">
            <v>-126645.69040000001</v>
          </cell>
        </row>
        <row r="3639">
          <cell r="C3639" t="str">
            <v>50210071</v>
          </cell>
          <cell r="Q3639">
            <v>-130452.11330000001</v>
          </cell>
        </row>
        <row r="3640">
          <cell r="C3640" t="str">
            <v>50210071</v>
          </cell>
          <cell r="Q3640">
            <v>-78522.603000000003</v>
          </cell>
        </row>
        <row r="3641">
          <cell r="C3641" t="str">
            <v>50210071</v>
          </cell>
          <cell r="Q3641">
            <v>-78522.603000000003</v>
          </cell>
        </row>
        <row r="3642">
          <cell r="C3642" t="str">
            <v>50210071</v>
          </cell>
          <cell r="Q3642">
            <v>-65853.938999999998</v>
          </cell>
        </row>
        <row r="3643">
          <cell r="C3643" t="str">
            <v>50210071</v>
          </cell>
          <cell r="Q3643">
            <v>-136093.2176</v>
          </cell>
        </row>
        <row r="3644">
          <cell r="C3644" t="str">
            <v>50210071</v>
          </cell>
          <cell r="Q3644">
            <v>-136093.2176</v>
          </cell>
        </row>
        <row r="3645">
          <cell r="C3645" t="str">
            <v>50210071</v>
          </cell>
          <cell r="Q3645">
            <v>-48604.190899999994</v>
          </cell>
        </row>
        <row r="3646">
          <cell r="C3646" t="str">
            <v>50210071</v>
          </cell>
          <cell r="Q3646">
            <v>-58325.402200000004</v>
          </cell>
        </row>
        <row r="3647">
          <cell r="C3647" t="str">
            <v>50210071</v>
          </cell>
          <cell r="Q3647">
            <v>-29162.705699999999</v>
          </cell>
        </row>
        <row r="3648">
          <cell r="C3648" t="str">
            <v>50210071</v>
          </cell>
          <cell r="Q3648">
            <v>-29162.705699999999</v>
          </cell>
        </row>
        <row r="3649">
          <cell r="C3649" t="str">
            <v>50210071</v>
          </cell>
          <cell r="Q3649">
            <v>-29162.705699999999</v>
          </cell>
        </row>
        <row r="3650">
          <cell r="C3650" t="str">
            <v>50210071</v>
          </cell>
          <cell r="Q3650">
            <v>-19442.422600000002</v>
          </cell>
        </row>
        <row r="3651">
          <cell r="C3651" t="str">
            <v>50210071</v>
          </cell>
          <cell r="Q3651">
            <v>-97210.228999999992</v>
          </cell>
        </row>
        <row r="3652">
          <cell r="C3652" t="str">
            <v>50210071</v>
          </cell>
          <cell r="Q3652">
            <v>-87488.098599999998</v>
          </cell>
        </row>
        <row r="3653">
          <cell r="C3653" t="str">
            <v>50210071</v>
          </cell>
          <cell r="Q3653">
            <v>-184699.21930000003</v>
          </cell>
        </row>
        <row r="3654">
          <cell r="C3654" t="str">
            <v>50210071</v>
          </cell>
          <cell r="Q3654">
            <v>-116652.6244</v>
          </cell>
        </row>
        <row r="3655">
          <cell r="C3655" t="str">
            <v>50210071</v>
          </cell>
          <cell r="Q3655">
            <v>-301427.20769999997</v>
          </cell>
        </row>
        <row r="3656">
          <cell r="C3656" t="str">
            <v>50210071</v>
          </cell>
          <cell r="Q3656">
            <v>-150713.60389999999</v>
          </cell>
        </row>
        <row r="3657">
          <cell r="C3657" t="str">
            <v>50210071</v>
          </cell>
          <cell r="Q3657">
            <v>-301427.20769999997</v>
          </cell>
        </row>
        <row r="3658">
          <cell r="C3658" t="str">
            <v>50210071</v>
          </cell>
          <cell r="Q3658">
            <v>-301427.20769999997</v>
          </cell>
        </row>
        <row r="3659">
          <cell r="C3659" t="str">
            <v>50210071</v>
          </cell>
          <cell r="Q3659">
            <v>-150707.2341</v>
          </cell>
        </row>
        <row r="3660">
          <cell r="C3660" t="str">
            <v>50210071</v>
          </cell>
          <cell r="Q3660">
            <v>-253298.66029999999</v>
          </cell>
        </row>
        <row r="3661">
          <cell r="C3661" t="str">
            <v>50210071</v>
          </cell>
          <cell r="Q3661">
            <v>-39257.206600000005</v>
          </cell>
        </row>
        <row r="3662">
          <cell r="C3662" t="str">
            <v>50210071</v>
          </cell>
          <cell r="Q3662">
            <v>-81808.520699999994</v>
          </cell>
        </row>
        <row r="3663">
          <cell r="C3663" t="str">
            <v>50210071</v>
          </cell>
          <cell r="Q3663">
            <v>-163895.49339999998</v>
          </cell>
        </row>
        <row r="3664">
          <cell r="C3664" t="str">
            <v>50210071</v>
          </cell>
          <cell r="Q3664">
            <v>-26594.002500000002</v>
          </cell>
        </row>
        <row r="3665">
          <cell r="C3665" t="str">
            <v>50210071</v>
          </cell>
          <cell r="Q3665">
            <v>-130759.9121</v>
          </cell>
        </row>
        <row r="3666">
          <cell r="C3666" t="str">
            <v>50210071</v>
          </cell>
          <cell r="Q3666">
            <v>-130759.9121</v>
          </cell>
        </row>
        <row r="3667">
          <cell r="C3667" t="str">
            <v>50210071</v>
          </cell>
          <cell r="Q3667">
            <v>-130759.9121</v>
          </cell>
        </row>
        <row r="3668">
          <cell r="C3668" t="str">
            <v>50210071</v>
          </cell>
          <cell r="Q3668">
            <v>-137750.9817</v>
          </cell>
        </row>
        <row r="3669">
          <cell r="C3669" t="str">
            <v>50210071</v>
          </cell>
          <cell r="Q3669">
            <v>-139477.28509999998</v>
          </cell>
        </row>
        <row r="3670">
          <cell r="C3670" t="str">
            <v>50210071</v>
          </cell>
          <cell r="Q3670">
            <v>-1726.3124999999964</v>
          </cell>
        </row>
        <row r="3671">
          <cell r="C3671" t="str">
            <v>50210071</v>
          </cell>
          <cell r="Q3671">
            <v>-200499.0233</v>
          </cell>
        </row>
        <row r="3672">
          <cell r="C3672" t="str">
            <v>50210071</v>
          </cell>
          <cell r="Q3672">
            <v>-577524.36750000017</v>
          </cell>
        </row>
        <row r="3673">
          <cell r="C3673" t="str">
            <v>50210071</v>
          </cell>
          <cell r="Q3673">
            <v>-235565.07909999997</v>
          </cell>
        </row>
        <row r="3674">
          <cell r="C3674" t="str">
            <v>50210071</v>
          </cell>
          <cell r="Q3674">
            <v>-65853.938999999998</v>
          </cell>
        </row>
        <row r="3675">
          <cell r="C3675" t="str">
            <v>50210071</v>
          </cell>
          <cell r="Q3675">
            <v>-121183.60530000001</v>
          </cell>
        </row>
        <row r="3676">
          <cell r="C3676" t="str">
            <v>50210071</v>
          </cell>
          <cell r="Q3676">
            <v>-34623.234600000003</v>
          </cell>
        </row>
        <row r="3677">
          <cell r="C3677" t="str">
            <v>50210071</v>
          </cell>
          <cell r="Q3677">
            <v>-17311.162400000001</v>
          </cell>
        </row>
        <row r="3678">
          <cell r="C3678" t="str">
            <v>50210071</v>
          </cell>
          <cell r="Q3678">
            <v>-84827.78850000001</v>
          </cell>
        </row>
        <row r="3679">
          <cell r="C3679" t="str">
            <v>50210071</v>
          </cell>
          <cell r="Q3679">
            <v>-62321.645700000001</v>
          </cell>
        </row>
        <row r="3680">
          <cell r="C3680" t="str">
            <v>50210071</v>
          </cell>
          <cell r="Q3680">
            <v>-25967.667100000002</v>
          </cell>
        </row>
        <row r="3681">
          <cell r="C3681" t="str">
            <v>50210071</v>
          </cell>
          <cell r="Q3681">
            <v>-263431.22560000001</v>
          </cell>
        </row>
        <row r="3682">
          <cell r="C3682" t="str">
            <v>50210071</v>
          </cell>
          <cell r="Q3682">
            <v>-249495.8774</v>
          </cell>
        </row>
        <row r="3683">
          <cell r="C3683" t="str">
            <v>50210071</v>
          </cell>
          <cell r="Q3683">
            <v>-249495.8774</v>
          </cell>
        </row>
        <row r="3684">
          <cell r="C3684" t="str">
            <v>50210071</v>
          </cell>
          <cell r="Q3684">
            <v>-249495.8774</v>
          </cell>
        </row>
        <row r="3685">
          <cell r="C3685" t="str">
            <v>50210071</v>
          </cell>
          <cell r="Q3685">
            <v>-78522.603000000003</v>
          </cell>
        </row>
        <row r="3686">
          <cell r="C3686" t="str">
            <v>50210071</v>
          </cell>
          <cell r="Q3686">
            <v>-105120.24519999999</v>
          </cell>
        </row>
        <row r="3687">
          <cell r="C3687" t="str">
            <v>50210071</v>
          </cell>
          <cell r="Q3687">
            <v>-65853.938999999998</v>
          </cell>
        </row>
        <row r="3688">
          <cell r="C3688" t="str">
            <v>50210071</v>
          </cell>
          <cell r="Q3688">
            <v>-157047.93579999998</v>
          </cell>
        </row>
        <row r="3689">
          <cell r="C3689" t="str">
            <v>50210071</v>
          </cell>
          <cell r="Q3689">
            <v>-157047.93579999998</v>
          </cell>
        </row>
        <row r="3690">
          <cell r="C3690" t="str">
            <v>50210071</v>
          </cell>
          <cell r="Q3690">
            <v>-157047.93579999998</v>
          </cell>
        </row>
        <row r="3691">
          <cell r="C3691" t="str">
            <v>50210071</v>
          </cell>
          <cell r="Q3691">
            <v>-235565.07909999997</v>
          </cell>
        </row>
        <row r="3692">
          <cell r="C3692" t="str">
            <v>50210071</v>
          </cell>
          <cell r="Q3692">
            <v>-105120.24519999999</v>
          </cell>
        </row>
        <row r="3693">
          <cell r="C3693" t="str">
            <v>50210071</v>
          </cell>
          <cell r="Q3693">
            <v>-773834.05980000005</v>
          </cell>
        </row>
        <row r="3694">
          <cell r="C3694" t="str">
            <v>50210071</v>
          </cell>
          <cell r="Q3694">
            <v>-60795.391099999993</v>
          </cell>
        </row>
        <row r="3695">
          <cell r="C3695" t="str">
            <v>50210071</v>
          </cell>
          <cell r="Q3695">
            <v>-60795.391099999993</v>
          </cell>
        </row>
        <row r="3696">
          <cell r="C3696" t="str">
            <v>50210071</v>
          </cell>
          <cell r="Q3696">
            <v>-144377.45189999999</v>
          </cell>
        </row>
        <row r="3697">
          <cell r="C3697" t="str">
            <v>50210071</v>
          </cell>
          <cell r="Q3697">
            <v>-13935.348300000001</v>
          </cell>
        </row>
        <row r="3698">
          <cell r="C3698" t="str">
            <v>50210071</v>
          </cell>
          <cell r="Q3698">
            <v>-13935.348300000001</v>
          </cell>
        </row>
        <row r="3699">
          <cell r="C3699" t="str">
            <v>50210071</v>
          </cell>
          <cell r="Q3699">
            <v>-385017.45809999999</v>
          </cell>
        </row>
        <row r="3700">
          <cell r="C3700" t="str">
            <v>50210071</v>
          </cell>
          <cell r="Q3700">
            <v>-32927.424600000006</v>
          </cell>
        </row>
        <row r="3701">
          <cell r="C3701" t="str">
            <v>50210071</v>
          </cell>
          <cell r="Q3701">
            <v>-26594.002500000002</v>
          </cell>
        </row>
        <row r="3702">
          <cell r="C3702" t="str">
            <v>50210071</v>
          </cell>
          <cell r="Q3702">
            <v>-341953.8285</v>
          </cell>
        </row>
        <row r="3703">
          <cell r="C3703" t="str">
            <v>50210071</v>
          </cell>
          <cell r="Q3703">
            <v>-183637.38849999997</v>
          </cell>
        </row>
        <row r="3704">
          <cell r="C3704" t="str">
            <v>50210071</v>
          </cell>
          <cell r="Q3704">
            <v>-273565.61089999997</v>
          </cell>
        </row>
        <row r="3705">
          <cell r="C3705" t="str">
            <v>50210071</v>
          </cell>
          <cell r="Q3705">
            <v>-273565.61089999997</v>
          </cell>
        </row>
        <row r="3706">
          <cell r="C3706" t="str">
            <v>50210071</v>
          </cell>
          <cell r="Q3706">
            <v>-250770.75159999996</v>
          </cell>
        </row>
        <row r="3707">
          <cell r="C3707" t="str">
            <v>50210071</v>
          </cell>
          <cell r="Q3707">
            <v>-387544.4572</v>
          </cell>
        </row>
        <row r="3708">
          <cell r="C3708" t="str">
            <v>50210071</v>
          </cell>
          <cell r="Q3708">
            <v>-65853.938999999998</v>
          </cell>
        </row>
        <row r="3709">
          <cell r="C3709" t="str">
            <v>50210071</v>
          </cell>
          <cell r="Q3709">
            <v>-284963.0405</v>
          </cell>
        </row>
        <row r="3710">
          <cell r="C3710" t="str">
            <v>50210071</v>
          </cell>
          <cell r="Q3710">
            <v>-130452.11330000001</v>
          </cell>
        </row>
        <row r="3711">
          <cell r="C3711" t="str">
            <v>50210071</v>
          </cell>
          <cell r="Q3711">
            <v>-227973.16239999997</v>
          </cell>
        </row>
        <row r="3712">
          <cell r="C3712" t="str">
            <v>50210071</v>
          </cell>
          <cell r="Q3712">
            <v>-130452.11330000001</v>
          </cell>
        </row>
        <row r="3713">
          <cell r="C3713" t="str">
            <v>50210071</v>
          </cell>
          <cell r="Q3713">
            <v>-515417.70299999998</v>
          </cell>
        </row>
        <row r="3714">
          <cell r="C3714" t="str">
            <v>50210071</v>
          </cell>
          <cell r="Q3714">
            <v>-393877.87920000002</v>
          </cell>
        </row>
        <row r="3715">
          <cell r="C3715" t="str">
            <v>50210071</v>
          </cell>
          <cell r="Q3715">
            <v>-208972.8964</v>
          </cell>
        </row>
        <row r="3716">
          <cell r="C3716" t="str">
            <v>50210071</v>
          </cell>
          <cell r="Q3716">
            <v>-39257.206600000005</v>
          </cell>
        </row>
        <row r="3717">
          <cell r="C3717" t="str">
            <v>50210071</v>
          </cell>
          <cell r="Q3717">
            <v>-196306.05240000004</v>
          </cell>
        </row>
        <row r="3718">
          <cell r="C3718" t="str">
            <v>50210071</v>
          </cell>
          <cell r="Q3718">
            <v>-136787.35519999999</v>
          </cell>
        </row>
        <row r="3719">
          <cell r="C3719" t="str">
            <v>50210071</v>
          </cell>
          <cell r="Q3719">
            <v>-205174.66320000001</v>
          </cell>
        </row>
        <row r="3720">
          <cell r="C3720" t="str">
            <v>50210071</v>
          </cell>
          <cell r="Q3720">
            <v>-91192.176800000001</v>
          </cell>
        </row>
        <row r="3721">
          <cell r="C3721" t="str">
            <v>50210071</v>
          </cell>
          <cell r="Q3721">
            <v>-48123.9974</v>
          </cell>
        </row>
        <row r="3722">
          <cell r="C3722" t="str">
            <v>50210071</v>
          </cell>
          <cell r="Q3722">
            <v>-26594.002500000002</v>
          </cell>
        </row>
        <row r="3723">
          <cell r="C3723" t="str">
            <v>50210071</v>
          </cell>
          <cell r="Q3723">
            <v>-65853.938999999998</v>
          </cell>
        </row>
        <row r="3724">
          <cell r="C3724" t="str">
            <v>50210071</v>
          </cell>
          <cell r="Q3724">
            <v>-65853.938999999998</v>
          </cell>
        </row>
        <row r="3725">
          <cell r="C3725" t="str">
            <v>50210071</v>
          </cell>
          <cell r="Q3725">
            <v>-176672.44419999997</v>
          </cell>
        </row>
        <row r="3726">
          <cell r="C3726" t="str">
            <v>50210071</v>
          </cell>
          <cell r="Q3726">
            <v>-87015.394300000014</v>
          </cell>
        </row>
        <row r="3727">
          <cell r="C3727" t="str">
            <v>50210071</v>
          </cell>
          <cell r="Q3727">
            <v>-18999.356000000003</v>
          </cell>
        </row>
        <row r="3728">
          <cell r="C3728" t="str">
            <v>50210071</v>
          </cell>
          <cell r="Q3728">
            <v>-284963.0405</v>
          </cell>
        </row>
        <row r="3729">
          <cell r="C3729" t="str">
            <v>50210071</v>
          </cell>
          <cell r="Q3729">
            <v>-183637.38849999997</v>
          </cell>
        </row>
        <row r="3730">
          <cell r="C3730" t="str">
            <v>50210071</v>
          </cell>
          <cell r="Q3730">
            <v>-216570.27290000004</v>
          </cell>
        </row>
        <row r="3731">
          <cell r="C3731" t="str">
            <v>50210071</v>
          </cell>
          <cell r="Q3731">
            <v>-341953.8285</v>
          </cell>
        </row>
        <row r="3732">
          <cell r="C3732" t="str">
            <v>50210071</v>
          </cell>
          <cell r="Q3732">
            <v>-130452.11330000001</v>
          </cell>
        </row>
        <row r="3733">
          <cell r="C3733" t="str">
            <v>50210071</v>
          </cell>
          <cell r="Q3733">
            <v>-130452.11330000001</v>
          </cell>
        </row>
        <row r="3734">
          <cell r="C3734" t="str">
            <v>50210071</v>
          </cell>
          <cell r="Q3734">
            <v>-130452.11330000001</v>
          </cell>
        </row>
        <row r="3735">
          <cell r="C3735" t="str">
            <v>50210071</v>
          </cell>
          <cell r="Q3735">
            <v>-455940.86469999998</v>
          </cell>
        </row>
        <row r="3736">
          <cell r="C3736" t="str">
            <v>50210071</v>
          </cell>
          <cell r="Q3736">
            <v>-26594.002500000002</v>
          </cell>
        </row>
        <row r="3737">
          <cell r="C3737" t="str">
            <v>50210071</v>
          </cell>
          <cell r="Q3737">
            <v>-27861.5969</v>
          </cell>
        </row>
        <row r="3738">
          <cell r="C3738" t="str">
            <v>50210071</v>
          </cell>
          <cell r="Q3738">
            <v>-27861.5969</v>
          </cell>
        </row>
        <row r="3739">
          <cell r="C3739" t="str">
            <v>50210071</v>
          </cell>
          <cell r="Q3739">
            <v>-625651.09470000013</v>
          </cell>
        </row>
        <row r="3740">
          <cell r="C3740" t="str">
            <v>50210071</v>
          </cell>
          <cell r="Q3740">
            <v>-65853.938999999998</v>
          </cell>
        </row>
        <row r="3741">
          <cell r="C3741" t="str">
            <v>50210071</v>
          </cell>
          <cell r="Q3741">
            <v>-13935.348300000001</v>
          </cell>
        </row>
        <row r="3742">
          <cell r="C3742" t="str">
            <v>50210071</v>
          </cell>
          <cell r="Q3742">
            <v>-568947.85849999997</v>
          </cell>
        </row>
        <row r="3743">
          <cell r="C3743" t="str">
            <v>50210071</v>
          </cell>
          <cell r="Q3743">
            <v>-182180.51929999999</v>
          </cell>
        </row>
        <row r="3744">
          <cell r="C3744" t="str">
            <v>50210071</v>
          </cell>
          <cell r="Q3744">
            <v>-26515.744699999999</v>
          </cell>
        </row>
        <row r="3745">
          <cell r="C3745" t="str">
            <v>50210071</v>
          </cell>
          <cell r="Q3745">
            <v>-130452.11330000001</v>
          </cell>
        </row>
        <row r="3746">
          <cell r="C3746" t="str">
            <v>50210071</v>
          </cell>
          <cell r="Q3746">
            <v>-6333.4218999999994</v>
          </cell>
        </row>
        <row r="3747">
          <cell r="C3747" t="str">
            <v>50210071</v>
          </cell>
          <cell r="Q3747">
            <v>-682641.88280000002</v>
          </cell>
        </row>
        <row r="3748">
          <cell r="C3748" t="str">
            <v>50210071</v>
          </cell>
          <cell r="Q3748">
            <v>-32927.424600000006</v>
          </cell>
        </row>
        <row r="3749">
          <cell r="C3749" t="str">
            <v>50210071</v>
          </cell>
          <cell r="Q3749">
            <v>-6333.4218999999994</v>
          </cell>
        </row>
        <row r="3750">
          <cell r="C3750" t="str">
            <v>50210071</v>
          </cell>
          <cell r="Q3750">
            <v>-18999.356000000003</v>
          </cell>
        </row>
        <row r="3751">
          <cell r="C3751" t="str">
            <v>50210071</v>
          </cell>
          <cell r="Q3751">
            <v>-262165.45130000002</v>
          </cell>
        </row>
        <row r="3752">
          <cell r="C3752" t="str">
            <v>50210071</v>
          </cell>
          <cell r="Q3752">
            <v>-36727.477700000003</v>
          </cell>
        </row>
        <row r="3753">
          <cell r="C3753" t="str">
            <v>50210071</v>
          </cell>
          <cell r="Q3753">
            <v>-63326.029999999992</v>
          </cell>
        </row>
        <row r="3754">
          <cell r="C3754" t="str">
            <v>50210071</v>
          </cell>
          <cell r="Q3754">
            <v>-12664.114099999999</v>
          </cell>
        </row>
        <row r="3755">
          <cell r="C3755" t="str">
            <v>50210071</v>
          </cell>
          <cell r="Q3755">
            <v>-39257.206600000005</v>
          </cell>
        </row>
        <row r="3756">
          <cell r="C3756" t="str">
            <v>50210071</v>
          </cell>
          <cell r="Q3756">
            <v>-455940.86469999998</v>
          </cell>
        </row>
        <row r="3757">
          <cell r="C3757" t="str">
            <v>50210071</v>
          </cell>
          <cell r="Q3757">
            <v>-193775.4136</v>
          </cell>
        </row>
        <row r="3758">
          <cell r="C3758" t="str">
            <v>50210071</v>
          </cell>
          <cell r="Q3758">
            <v>-164648.95199999999</v>
          </cell>
        </row>
        <row r="3759">
          <cell r="C3759" t="str">
            <v>50210071</v>
          </cell>
          <cell r="Q3759">
            <v>-10597.5623</v>
          </cell>
        </row>
        <row r="3760">
          <cell r="C3760" t="str">
            <v>50210071</v>
          </cell>
          <cell r="Q3760">
            <v>-65853.938999999998</v>
          </cell>
        </row>
        <row r="3761">
          <cell r="C3761" t="str">
            <v>50210071</v>
          </cell>
          <cell r="Q3761">
            <v>-28656.9146</v>
          </cell>
        </row>
        <row r="3762">
          <cell r="C3762" t="str">
            <v>50210071</v>
          </cell>
          <cell r="Q3762">
            <v>-130452.11330000001</v>
          </cell>
        </row>
        <row r="3763">
          <cell r="C3763" t="str">
            <v>50210071</v>
          </cell>
          <cell r="Q3763">
            <v>-130452.11330000001</v>
          </cell>
        </row>
        <row r="3764">
          <cell r="C3764" t="str">
            <v>50210071</v>
          </cell>
          <cell r="Q3764">
            <v>-130452.11330000001</v>
          </cell>
        </row>
        <row r="3765">
          <cell r="C3765" t="str">
            <v>50210071</v>
          </cell>
          <cell r="Q3765">
            <v>-130452.11330000001</v>
          </cell>
        </row>
        <row r="3766">
          <cell r="C3766" t="str">
            <v>50210071</v>
          </cell>
          <cell r="Q3766">
            <v>-262165.45130000002</v>
          </cell>
        </row>
        <row r="3767">
          <cell r="C3767" t="str">
            <v>50210071</v>
          </cell>
          <cell r="Q3767">
            <v>-130452.11330000001</v>
          </cell>
        </row>
        <row r="3768">
          <cell r="C3768" t="str">
            <v>50210071</v>
          </cell>
          <cell r="Q3768">
            <v>-130452.11330000001</v>
          </cell>
        </row>
        <row r="3769">
          <cell r="C3769" t="str">
            <v>50210071</v>
          </cell>
          <cell r="Q3769">
            <v>-262165.45130000002</v>
          </cell>
        </row>
        <row r="3770">
          <cell r="C3770" t="str">
            <v>50210071</v>
          </cell>
          <cell r="Q3770">
            <v>-105120.24519999999</v>
          </cell>
        </row>
        <row r="3771">
          <cell r="C3771" t="str">
            <v>50210071</v>
          </cell>
          <cell r="Q3771">
            <v>-13935.348300000001</v>
          </cell>
        </row>
        <row r="3772">
          <cell r="C3772" t="str">
            <v>50210071</v>
          </cell>
          <cell r="Q3772">
            <v>-51923.140800000001</v>
          </cell>
        </row>
        <row r="3773">
          <cell r="C3773" t="str">
            <v>50210071</v>
          </cell>
          <cell r="Q3773">
            <v>-301427.20769999997</v>
          </cell>
        </row>
        <row r="3774">
          <cell r="C3774" t="str">
            <v>50210071</v>
          </cell>
          <cell r="Q3774">
            <v>-78522.603000000003</v>
          </cell>
        </row>
        <row r="3775">
          <cell r="C3775" t="str">
            <v>50210071</v>
          </cell>
          <cell r="Q3775">
            <v>-78522.603000000003</v>
          </cell>
        </row>
        <row r="3776">
          <cell r="C3776" t="str">
            <v>50210071</v>
          </cell>
          <cell r="Q3776">
            <v>-13935.348300000001</v>
          </cell>
        </row>
        <row r="3777">
          <cell r="C3777" t="str">
            <v>50210071</v>
          </cell>
          <cell r="Q3777">
            <v>-130452.11330000001</v>
          </cell>
        </row>
        <row r="3778">
          <cell r="C3778" t="str">
            <v>50210071</v>
          </cell>
          <cell r="Q3778">
            <v>-265962.7746</v>
          </cell>
        </row>
        <row r="3779">
          <cell r="C3779" t="str">
            <v>50210071</v>
          </cell>
          <cell r="Q3779">
            <v>-39257.206600000005</v>
          </cell>
        </row>
        <row r="3780">
          <cell r="C3780" t="str">
            <v>50210071</v>
          </cell>
          <cell r="Q3780">
            <v>-28918.077200000003</v>
          </cell>
        </row>
        <row r="3781">
          <cell r="C3781" t="str">
            <v>50210071</v>
          </cell>
          <cell r="Q3781">
            <v>-163379.53769999999</v>
          </cell>
        </row>
        <row r="3782">
          <cell r="C3782" t="str">
            <v>50210071</v>
          </cell>
          <cell r="Q3782">
            <v>-6333.4218999999994</v>
          </cell>
        </row>
        <row r="3783">
          <cell r="C3783" t="str">
            <v>50210071</v>
          </cell>
          <cell r="Q3783">
            <v>-6333.4218999999994</v>
          </cell>
        </row>
        <row r="3784">
          <cell r="C3784" t="str">
            <v>50210071</v>
          </cell>
          <cell r="Q3784">
            <v>-26594.002500000002</v>
          </cell>
        </row>
        <row r="3785">
          <cell r="C3785" t="str">
            <v>50210071</v>
          </cell>
          <cell r="Q3785">
            <v>-13935.348300000001</v>
          </cell>
        </row>
        <row r="3786">
          <cell r="C3786" t="str">
            <v>50210071</v>
          </cell>
          <cell r="Q3786">
            <v>-262165.45130000002</v>
          </cell>
        </row>
        <row r="3787">
          <cell r="C3787" t="str">
            <v>50210071</v>
          </cell>
          <cell r="Q3787">
            <v>-62263.179799999991</v>
          </cell>
        </row>
        <row r="3788">
          <cell r="C3788" t="str">
            <v>50210071</v>
          </cell>
          <cell r="Q3788">
            <v>-20264.2202</v>
          </cell>
        </row>
        <row r="3789">
          <cell r="C3789" t="str">
            <v>50210071</v>
          </cell>
          <cell r="Q3789">
            <v>-252099.31420000002</v>
          </cell>
        </row>
        <row r="3790">
          <cell r="C3790" t="str">
            <v>50210071</v>
          </cell>
          <cell r="Q3790">
            <v>-4528.0326999999997</v>
          </cell>
        </row>
        <row r="3791">
          <cell r="C3791" t="str">
            <v>50210071</v>
          </cell>
          <cell r="Q3791">
            <v>-51923.140800000001</v>
          </cell>
        </row>
        <row r="3792">
          <cell r="C3792" t="str">
            <v>50210071</v>
          </cell>
          <cell r="Q3792">
            <v>-4528.0326999999997</v>
          </cell>
        </row>
        <row r="3793">
          <cell r="C3793" t="str">
            <v>50210071</v>
          </cell>
          <cell r="Q3793">
            <v>-13935.348300000001</v>
          </cell>
        </row>
        <row r="3794">
          <cell r="C3794" t="str">
            <v>50210071</v>
          </cell>
          <cell r="Q3794">
            <v>-206305.76130000001</v>
          </cell>
        </row>
        <row r="3795">
          <cell r="C3795" t="str">
            <v>50210071</v>
          </cell>
          <cell r="Q3795">
            <v>-264480.16250000003</v>
          </cell>
        </row>
        <row r="3796">
          <cell r="C3796" t="str">
            <v>50210071</v>
          </cell>
          <cell r="Q3796">
            <v>-179426.0269</v>
          </cell>
        </row>
        <row r="3797">
          <cell r="C3797" t="str">
            <v>50210071</v>
          </cell>
          <cell r="Q3797">
            <v>-215306.31829999998</v>
          </cell>
        </row>
        <row r="3798">
          <cell r="C3798" t="str">
            <v>50210071</v>
          </cell>
          <cell r="Q3798">
            <v>-126113.35539999999</v>
          </cell>
        </row>
        <row r="3799">
          <cell r="C3799" t="str">
            <v>50210071</v>
          </cell>
          <cell r="Q3799">
            <v>-18263.186599999997</v>
          </cell>
        </row>
        <row r="3800">
          <cell r="C3800" t="str">
            <v>50210071</v>
          </cell>
          <cell r="Q3800">
            <v>-65853.938999999998</v>
          </cell>
        </row>
        <row r="3801">
          <cell r="C3801" t="str">
            <v>50210071</v>
          </cell>
          <cell r="Q3801">
            <v>-152771.5202</v>
          </cell>
        </row>
        <row r="3802">
          <cell r="C3802" t="str">
            <v>50210071</v>
          </cell>
          <cell r="Q3802">
            <v>-65853.938999999998</v>
          </cell>
        </row>
        <row r="3803">
          <cell r="C3803" t="str">
            <v>50210071</v>
          </cell>
          <cell r="Q3803">
            <v>-65853.938999999998</v>
          </cell>
        </row>
        <row r="3804">
          <cell r="C3804" t="str">
            <v>50210071</v>
          </cell>
          <cell r="Q3804">
            <v>-65853.938999999998</v>
          </cell>
        </row>
        <row r="3805">
          <cell r="C3805" t="str">
            <v>50210071</v>
          </cell>
          <cell r="Q3805">
            <v>-65853.938999999998</v>
          </cell>
        </row>
        <row r="3806">
          <cell r="C3806" t="str">
            <v>50210071</v>
          </cell>
          <cell r="Q3806">
            <v>-14950.879799999999</v>
          </cell>
        </row>
        <row r="3807">
          <cell r="C3807" t="str">
            <v>50210071</v>
          </cell>
          <cell r="Q3807">
            <v>-39257.206600000005</v>
          </cell>
        </row>
        <row r="3808">
          <cell r="C3808" t="str">
            <v>50210071</v>
          </cell>
          <cell r="Q3808">
            <v>-42069.027600000001</v>
          </cell>
        </row>
        <row r="3809">
          <cell r="C3809" t="str">
            <v>50210071</v>
          </cell>
          <cell r="Q3809">
            <v>-7315.2025000000003</v>
          </cell>
        </row>
        <row r="3810">
          <cell r="C3810" t="str">
            <v>50210071</v>
          </cell>
          <cell r="Q3810">
            <v>-1382871.0962999999</v>
          </cell>
        </row>
        <row r="3811">
          <cell r="C3811" t="str">
            <v>50210071</v>
          </cell>
          <cell r="Q3811">
            <v>-1382871.0962999999</v>
          </cell>
        </row>
        <row r="3812">
          <cell r="C3812" t="str">
            <v>50210071</v>
          </cell>
          <cell r="Q3812">
            <v>-601235.92589999991</v>
          </cell>
        </row>
        <row r="3813">
          <cell r="C3813" t="str">
            <v>50210071</v>
          </cell>
          <cell r="Q3813">
            <v>-16610.381799999999</v>
          </cell>
        </row>
        <row r="3814">
          <cell r="C3814" t="str">
            <v>50210071</v>
          </cell>
          <cell r="Q3814">
            <v>-6333.4218999999994</v>
          </cell>
        </row>
        <row r="3815">
          <cell r="C3815" t="str">
            <v>50210071</v>
          </cell>
          <cell r="Q3815">
            <v>-2973754.1102000005</v>
          </cell>
        </row>
        <row r="3816">
          <cell r="C3816" t="str">
            <v>50210071</v>
          </cell>
          <cell r="Q3816">
            <v>-1886737.3288999998</v>
          </cell>
        </row>
        <row r="3817">
          <cell r="C3817" t="str">
            <v>50210071</v>
          </cell>
          <cell r="Q3817">
            <v>-124060.3802</v>
          </cell>
        </row>
        <row r="3818">
          <cell r="C3818" t="str">
            <v>50210071</v>
          </cell>
          <cell r="Q3818">
            <v>-137880.76240000001</v>
          </cell>
        </row>
        <row r="3819">
          <cell r="C3819" t="str">
            <v>50210073</v>
          </cell>
          <cell r="Q3819">
            <v>-253523.31640000001</v>
          </cell>
        </row>
        <row r="3820">
          <cell r="C3820" t="str">
            <v>50210073</v>
          </cell>
          <cell r="Q3820">
            <v>-460135.0944</v>
          </cell>
        </row>
        <row r="3821">
          <cell r="C3821" t="str">
            <v>50210073</v>
          </cell>
          <cell r="Q3821">
            <v>-213597.23910000001</v>
          </cell>
        </row>
        <row r="3822">
          <cell r="C3822" t="str">
            <v>50210073</v>
          </cell>
          <cell r="Q3822">
            <v>-58821.510999999999</v>
          </cell>
        </row>
        <row r="3823">
          <cell r="C3823" t="str">
            <v>50210073</v>
          </cell>
          <cell r="Q3823">
            <v>-296998.58169999998</v>
          </cell>
        </row>
        <row r="3824">
          <cell r="C3824" t="str">
            <v>50210073</v>
          </cell>
          <cell r="Q3824">
            <v>-675807.52540000004</v>
          </cell>
        </row>
        <row r="3825">
          <cell r="C3825" t="str">
            <v>50210073</v>
          </cell>
          <cell r="Q3825">
            <v>-335369.28220000002</v>
          </cell>
        </row>
        <row r="3826">
          <cell r="C3826" t="str">
            <v>50210073</v>
          </cell>
          <cell r="Q3826">
            <v>-327384.88049999997</v>
          </cell>
        </row>
        <row r="3827">
          <cell r="C3827" t="str">
            <v>50210073</v>
          </cell>
          <cell r="Q3827">
            <v>-327384.88049999997</v>
          </cell>
        </row>
        <row r="3828">
          <cell r="C3828" t="str">
            <v>50210073</v>
          </cell>
          <cell r="Q3828">
            <v>-348345.33350000001</v>
          </cell>
        </row>
        <row r="3829">
          <cell r="C3829" t="str">
            <v>50210073</v>
          </cell>
          <cell r="Q3829">
            <v>-221582.658</v>
          </cell>
        </row>
        <row r="3830">
          <cell r="C3830" t="str">
            <v>50210073</v>
          </cell>
          <cell r="Q3830">
            <v>-156669.8493</v>
          </cell>
        </row>
        <row r="3831">
          <cell r="C3831" t="str">
            <v>50210073</v>
          </cell>
          <cell r="Q3831">
            <v>-238550.40169999996</v>
          </cell>
        </row>
        <row r="3832">
          <cell r="C3832" t="str">
            <v>50210073</v>
          </cell>
          <cell r="Q3832">
            <v>-110893.5626</v>
          </cell>
        </row>
        <row r="3833">
          <cell r="C3833" t="str">
            <v>50210073</v>
          </cell>
          <cell r="Q3833">
            <v>-260508.77759999997</v>
          </cell>
        </row>
        <row r="3834">
          <cell r="C3834" t="str">
            <v>50210073</v>
          </cell>
          <cell r="Q3834">
            <v>-79071.9228</v>
          </cell>
        </row>
        <row r="3835">
          <cell r="C3835" t="str">
            <v>50210073</v>
          </cell>
          <cell r="Q3835">
            <v>-196712.91019999998</v>
          </cell>
        </row>
        <row r="3836">
          <cell r="C3836" t="str">
            <v>50210073</v>
          </cell>
          <cell r="Q3836">
            <v>-268070.00290000002</v>
          </cell>
        </row>
        <row r="3837">
          <cell r="C3837" t="str">
            <v>50210073</v>
          </cell>
          <cell r="Q3837">
            <v>-169712.02180000002</v>
          </cell>
        </row>
        <row r="3838">
          <cell r="C3838" t="str">
            <v>50210073</v>
          </cell>
          <cell r="Q3838">
            <v>-92570.841100000005</v>
          </cell>
        </row>
        <row r="3839">
          <cell r="C3839" t="str">
            <v>50210073</v>
          </cell>
          <cell r="Q3839">
            <v>-92570.841100000005</v>
          </cell>
        </row>
        <row r="3840">
          <cell r="C3840" t="str">
            <v>50210073</v>
          </cell>
          <cell r="Q3840">
            <v>-135962.69190000001</v>
          </cell>
        </row>
        <row r="3841">
          <cell r="C3841" t="str">
            <v>50210073</v>
          </cell>
          <cell r="Q3841">
            <v>-260508.77759999997</v>
          </cell>
        </row>
        <row r="3842">
          <cell r="C3842" t="str">
            <v>50210073</v>
          </cell>
          <cell r="Q3842">
            <v>-50143.344299999997</v>
          </cell>
        </row>
        <row r="3843">
          <cell r="C3843" t="str">
            <v>50210073</v>
          </cell>
          <cell r="Q3843">
            <v>-26999.870900000002</v>
          </cell>
        </row>
        <row r="3844">
          <cell r="C3844" t="str">
            <v>50210073</v>
          </cell>
          <cell r="Q3844">
            <v>-396254.79509999999</v>
          </cell>
        </row>
        <row r="3845">
          <cell r="C3845" t="str">
            <v>50210073</v>
          </cell>
          <cell r="Q3845">
            <v>-396254.79509999999</v>
          </cell>
        </row>
        <row r="3846">
          <cell r="C3846" t="str">
            <v>50210073</v>
          </cell>
          <cell r="Q3846">
            <v>-182248.62099999998</v>
          </cell>
        </row>
        <row r="3847">
          <cell r="C3847" t="str">
            <v>50210073</v>
          </cell>
          <cell r="Q3847">
            <v>-196630.51289999997</v>
          </cell>
        </row>
        <row r="3848">
          <cell r="C3848" t="str">
            <v>50210073</v>
          </cell>
          <cell r="Q3848">
            <v>-159106.16499999998</v>
          </cell>
        </row>
        <row r="3849">
          <cell r="C3849" t="str">
            <v>50210073</v>
          </cell>
          <cell r="Q3849">
            <v>-29891.915000000001</v>
          </cell>
        </row>
        <row r="3850">
          <cell r="C3850" t="str">
            <v>50210073</v>
          </cell>
          <cell r="Q3850">
            <v>-223580.53870000003</v>
          </cell>
        </row>
        <row r="3851">
          <cell r="C3851" t="str">
            <v>50210073</v>
          </cell>
          <cell r="Q3851">
            <v>-527007.12849999999</v>
          </cell>
        </row>
        <row r="3852">
          <cell r="C3852" t="str">
            <v>50210073</v>
          </cell>
          <cell r="Q3852">
            <v>-15428.643</v>
          </cell>
        </row>
        <row r="3853">
          <cell r="C3853" t="str">
            <v>50210073</v>
          </cell>
          <cell r="Q3853">
            <v>-301432.77780000004</v>
          </cell>
        </row>
        <row r="3854">
          <cell r="C3854" t="str">
            <v>50210073</v>
          </cell>
          <cell r="Q3854">
            <v>-301432.77780000004</v>
          </cell>
        </row>
        <row r="3855">
          <cell r="C3855" t="str">
            <v>50210073</v>
          </cell>
          <cell r="Q3855">
            <v>-420462.31270000001</v>
          </cell>
        </row>
        <row r="3856">
          <cell r="C3856" t="str">
            <v>50210073</v>
          </cell>
          <cell r="Q3856">
            <v>-301432.77780000004</v>
          </cell>
        </row>
        <row r="3857">
          <cell r="C3857" t="str">
            <v>50210073</v>
          </cell>
          <cell r="Q3857">
            <v>-22410.035500000002</v>
          </cell>
        </row>
        <row r="3858">
          <cell r="C3858" t="str">
            <v>50210073</v>
          </cell>
          <cell r="Q3858">
            <v>-29891.915000000001</v>
          </cell>
        </row>
        <row r="3859">
          <cell r="C3859" t="str">
            <v>50210073</v>
          </cell>
          <cell r="Q3859">
            <v>-36642.391600000003</v>
          </cell>
        </row>
        <row r="3860">
          <cell r="C3860" t="str">
            <v>50210073</v>
          </cell>
          <cell r="Q3860">
            <v>-192856.51249999998</v>
          </cell>
        </row>
        <row r="3861">
          <cell r="C3861" t="str">
            <v>50210073</v>
          </cell>
          <cell r="Q3861">
            <v>-192856.51249999998</v>
          </cell>
        </row>
        <row r="3862">
          <cell r="C3862" t="str">
            <v>50210073</v>
          </cell>
          <cell r="Q3862">
            <v>-168747.66819999999</v>
          </cell>
        </row>
        <row r="3863">
          <cell r="C3863" t="str">
            <v>50210073</v>
          </cell>
          <cell r="Q3863">
            <v>-415218.38479999994</v>
          </cell>
        </row>
        <row r="3864">
          <cell r="C3864" t="str">
            <v>50210073</v>
          </cell>
          <cell r="Q3864">
            <v>-152356.70600000001</v>
          </cell>
        </row>
        <row r="3865">
          <cell r="C3865" t="str">
            <v>50210073</v>
          </cell>
          <cell r="Q3865">
            <v>-348345.33350000001</v>
          </cell>
        </row>
        <row r="3866">
          <cell r="C3866" t="str">
            <v>50210073</v>
          </cell>
          <cell r="Q3866">
            <v>-348345.33350000001</v>
          </cell>
        </row>
        <row r="3867">
          <cell r="C3867" t="str">
            <v>50210073</v>
          </cell>
          <cell r="Q3867">
            <v>-374295.40180000005</v>
          </cell>
        </row>
        <row r="3868">
          <cell r="C3868" t="str">
            <v>50210073</v>
          </cell>
          <cell r="Q3868">
            <v>-403242.29089999996</v>
          </cell>
        </row>
        <row r="3869">
          <cell r="C3869" t="str">
            <v>50210073</v>
          </cell>
          <cell r="Q3869">
            <v>-403242.29089999996</v>
          </cell>
        </row>
        <row r="3870">
          <cell r="C3870" t="str">
            <v>50210073</v>
          </cell>
          <cell r="Q3870">
            <v>-260508.77759999997</v>
          </cell>
        </row>
        <row r="3871">
          <cell r="C3871" t="str">
            <v>50210073</v>
          </cell>
          <cell r="Q3871">
            <v>-154285.41340000002</v>
          </cell>
        </row>
        <row r="3872">
          <cell r="C3872" t="str">
            <v>50210073</v>
          </cell>
          <cell r="Q3872">
            <v>-223580.53870000003</v>
          </cell>
        </row>
        <row r="3873">
          <cell r="C3873" t="str">
            <v>50210073</v>
          </cell>
          <cell r="Q3873">
            <v>-73286.817600000009</v>
          </cell>
        </row>
        <row r="3874">
          <cell r="C3874" t="str">
            <v>50210073</v>
          </cell>
          <cell r="Q3874">
            <v>-307420.31620000006</v>
          </cell>
        </row>
        <row r="3875">
          <cell r="C3875" t="str">
            <v>50210073</v>
          </cell>
          <cell r="Q3875">
            <v>-297440.06850000005</v>
          </cell>
        </row>
        <row r="3876">
          <cell r="C3876" t="str">
            <v>50210073</v>
          </cell>
          <cell r="Q3876">
            <v>-288457.74359999999</v>
          </cell>
        </row>
        <row r="3877">
          <cell r="C3877" t="str">
            <v>50210073</v>
          </cell>
          <cell r="Q3877">
            <v>-163926.91660000003</v>
          </cell>
        </row>
        <row r="3878">
          <cell r="C3878" t="str">
            <v>50210073</v>
          </cell>
          <cell r="Q3878">
            <v>-76177.844300000012</v>
          </cell>
        </row>
        <row r="3879">
          <cell r="C3879" t="str">
            <v>50210073</v>
          </cell>
          <cell r="Q3879">
            <v>-260508.77759999997</v>
          </cell>
        </row>
        <row r="3880">
          <cell r="C3880" t="str">
            <v>50210073</v>
          </cell>
          <cell r="Q3880">
            <v>-136928.06300000002</v>
          </cell>
        </row>
        <row r="3881">
          <cell r="C3881" t="str">
            <v>50210073</v>
          </cell>
          <cell r="Q3881">
            <v>-173569.43710000004</v>
          </cell>
        </row>
        <row r="3882">
          <cell r="C3882" t="str">
            <v>50210073</v>
          </cell>
          <cell r="Q3882">
            <v>-66535.323699999994</v>
          </cell>
        </row>
        <row r="3883">
          <cell r="C3883" t="str">
            <v>50210073</v>
          </cell>
          <cell r="Q3883">
            <v>-399973.86400000006</v>
          </cell>
        </row>
        <row r="3884">
          <cell r="C3884" t="str">
            <v>50210073</v>
          </cell>
          <cell r="Q3884">
            <v>-221582.658</v>
          </cell>
        </row>
        <row r="3885">
          <cell r="C3885" t="str">
            <v>50210073</v>
          </cell>
          <cell r="Q3885">
            <v>-110893.5626</v>
          </cell>
        </row>
        <row r="3886">
          <cell r="C3886" t="str">
            <v>50210073</v>
          </cell>
          <cell r="Q3886">
            <v>-318401.53890000004</v>
          </cell>
        </row>
        <row r="3887">
          <cell r="C3887" t="str">
            <v>50210073</v>
          </cell>
          <cell r="Q3887">
            <v>-518026.83810000005</v>
          </cell>
        </row>
        <row r="3888">
          <cell r="C3888" t="str">
            <v>50210073</v>
          </cell>
          <cell r="Q3888">
            <v>-173569.43710000004</v>
          </cell>
        </row>
        <row r="3889">
          <cell r="C3889" t="str">
            <v>50210073</v>
          </cell>
          <cell r="Q3889">
            <v>-21214.765599999999</v>
          </cell>
        </row>
        <row r="3890">
          <cell r="C3890" t="str">
            <v>50210073</v>
          </cell>
          <cell r="Q3890">
            <v>-305425.48729999998</v>
          </cell>
        </row>
        <row r="3891">
          <cell r="C3891" t="str">
            <v>50210073</v>
          </cell>
          <cell r="Q3891">
            <v>-305425.48729999998</v>
          </cell>
        </row>
        <row r="3892">
          <cell r="C3892" t="str">
            <v>50210073</v>
          </cell>
          <cell r="Q3892">
            <v>-305425.48729999998</v>
          </cell>
        </row>
        <row r="3893">
          <cell r="C3893" t="str">
            <v>50210073</v>
          </cell>
          <cell r="Q3893">
            <v>-220585.75240000003</v>
          </cell>
        </row>
        <row r="3894">
          <cell r="C3894" t="str">
            <v>50210073</v>
          </cell>
          <cell r="Q3894">
            <v>-75212.473300000012</v>
          </cell>
        </row>
        <row r="3895">
          <cell r="C3895" t="str">
            <v>50210073</v>
          </cell>
          <cell r="Q3895">
            <v>-113784.58959999998</v>
          </cell>
        </row>
        <row r="3896">
          <cell r="C3896" t="str">
            <v>50210073</v>
          </cell>
          <cell r="Q3896">
            <v>-565934.26509999996</v>
          </cell>
        </row>
        <row r="3897">
          <cell r="C3897" t="str">
            <v>50210073</v>
          </cell>
          <cell r="Q3897">
            <v>-335369.28220000002</v>
          </cell>
        </row>
        <row r="3898">
          <cell r="C3898" t="str">
            <v>50210073</v>
          </cell>
          <cell r="Q3898">
            <v>-335369.28220000002</v>
          </cell>
        </row>
        <row r="3899">
          <cell r="C3899" t="str">
            <v>50210073</v>
          </cell>
          <cell r="Q3899">
            <v>-88714.443400000018</v>
          </cell>
        </row>
        <row r="3900">
          <cell r="C3900" t="str">
            <v>50210073</v>
          </cell>
          <cell r="Q3900">
            <v>-585897.81229999999</v>
          </cell>
        </row>
        <row r="3901">
          <cell r="C3901" t="str">
            <v>50210073</v>
          </cell>
          <cell r="Q3901">
            <v>-128249.89600000004</v>
          </cell>
        </row>
        <row r="3902">
          <cell r="C3902" t="str">
            <v>50210073</v>
          </cell>
          <cell r="Q3902">
            <v>-81964.984100000016</v>
          </cell>
        </row>
        <row r="3903">
          <cell r="C3903" t="str">
            <v>50210073</v>
          </cell>
          <cell r="Q3903">
            <v>-208284.13820000002</v>
          </cell>
        </row>
        <row r="3904">
          <cell r="C3904" t="str">
            <v>50210073</v>
          </cell>
          <cell r="Q3904">
            <v>-93535.194900000002</v>
          </cell>
        </row>
        <row r="3905">
          <cell r="C3905" t="str">
            <v>50210073</v>
          </cell>
          <cell r="Q3905">
            <v>-93535.194900000002</v>
          </cell>
        </row>
        <row r="3906">
          <cell r="C3906" t="str">
            <v>50210073</v>
          </cell>
          <cell r="Q3906">
            <v>-537989.36800000002</v>
          </cell>
        </row>
        <row r="3907">
          <cell r="C3907" t="str">
            <v>50210073</v>
          </cell>
          <cell r="Q3907">
            <v>-80998.595799999996</v>
          </cell>
        </row>
        <row r="3908">
          <cell r="C3908" t="str">
            <v>50210073</v>
          </cell>
          <cell r="Q3908">
            <v>-40499.806499999999</v>
          </cell>
        </row>
        <row r="3909">
          <cell r="C3909" t="str">
            <v>50210073</v>
          </cell>
          <cell r="Q3909">
            <v>-40499.806499999999</v>
          </cell>
        </row>
        <row r="3910">
          <cell r="C3910" t="str">
            <v>50210073</v>
          </cell>
          <cell r="Q3910">
            <v>-508043.53849999997</v>
          </cell>
        </row>
        <row r="3911">
          <cell r="C3911" t="str">
            <v>50210073</v>
          </cell>
          <cell r="Q3911">
            <v>-113784.58959999998</v>
          </cell>
        </row>
        <row r="3912">
          <cell r="C3912" t="str">
            <v>50210073</v>
          </cell>
          <cell r="Q3912">
            <v>-382280.82069999992</v>
          </cell>
        </row>
        <row r="3913">
          <cell r="C3913" t="str">
            <v>50210073</v>
          </cell>
          <cell r="Q3913">
            <v>-382280.82069999992</v>
          </cell>
        </row>
        <row r="3914">
          <cell r="C3914" t="str">
            <v>50210073</v>
          </cell>
          <cell r="Q3914">
            <v>-382280.82069999992</v>
          </cell>
        </row>
        <row r="3915">
          <cell r="C3915" t="str">
            <v>50210073</v>
          </cell>
          <cell r="Q3915">
            <v>-217437.36089999997</v>
          </cell>
        </row>
        <row r="3916">
          <cell r="C3916" t="str">
            <v>50210073</v>
          </cell>
          <cell r="Q3916">
            <v>-314410.8639</v>
          </cell>
        </row>
        <row r="3917">
          <cell r="C3917" t="str">
            <v>50210073</v>
          </cell>
          <cell r="Q3917">
            <v>-231427.61159999995</v>
          </cell>
        </row>
        <row r="3918">
          <cell r="C3918" t="str">
            <v>50210073</v>
          </cell>
          <cell r="Q3918">
            <v>-261318.50940000001</v>
          </cell>
        </row>
        <row r="3919">
          <cell r="C3919" t="str">
            <v>50210073</v>
          </cell>
          <cell r="Q3919">
            <v>-613284.23860000004</v>
          </cell>
        </row>
        <row r="3920">
          <cell r="C3920" t="str">
            <v>50210073</v>
          </cell>
          <cell r="Q3920">
            <v>-211178.21679999999</v>
          </cell>
        </row>
        <row r="3921">
          <cell r="C3921" t="str">
            <v>50210073</v>
          </cell>
          <cell r="Q3921">
            <v>-657986.69479999994</v>
          </cell>
        </row>
        <row r="3922">
          <cell r="C3922" t="str">
            <v>50210073</v>
          </cell>
          <cell r="Q3922">
            <v>-436178.83769999992</v>
          </cell>
        </row>
        <row r="3923">
          <cell r="C3923" t="str">
            <v>50210073</v>
          </cell>
          <cell r="Q3923">
            <v>-436178.83769999992</v>
          </cell>
        </row>
        <row r="3924">
          <cell r="C3924" t="str">
            <v>50210073</v>
          </cell>
          <cell r="Q3924">
            <v>-63642.262699999992</v>
          </cell>
        </row>
        <row r="3925">
          <cell r="C3925" t="str">
            <v>50210073</v>
          </cell>
          <cell r="Q3925">
            <v>-436178.83769999992</v>
          </cell>
        </row>
        <row r="3926">
          <cell r="C3926" t="str">
            <v>50210073</v>
          </cell>
          <cell r="Q3926">
            <v>-239548.3248</v>
          </cell>
        </row>
        <row r="3927">
          <cell r="C3927" t="str">
            <v>50210073</v>
          </cell>
          <cell r="Q3927">
            <v>-239548.3248</v>
          </cell>
        </row>
        <row r="3928">
          <cell r="C3928" t="str">
            <v>50210073</v>
          </cell>
          <cell r="Q3928">
            <v>-57856.139899999995</v>
          </cell>
        </row>
        <row r="3929">
          <cell r="C3929" t="str">
            <v>50210073</v>
          </cell>
          <cell r="Q3929">
            <v>-45089.642099999997</v>
          </cell>
        </row>
        <row r="3930">
          <cell r="C3930" t="str">
            <v>50210073</v>
          </cell>
          <cell r="Q3930">
            <v>-36642.391600000003</v>
          </cell>
        </row>
        <row r="3931">
          <cell r="C3931" t="str">
            <v>50210073</v>
          </cell>
          <cell r="Q3931">
            <v>-40499.806499999999</v>
          </cell>
        </row>
        <row r="3932">
          <cell r="C3932" t="str">
            <v>50210073</v>
          </cell>
          <cell r="Q3932">
            <v>-35677.020299999996</v>
          </cell>
        </row>
        <row r="3933">
          <cell r="C3933" t="str">
            <v>50210073</v>
          </cell>
          <cell r="Q3933">
            <v>-270491.06000000006</v>
          </cell>
        </row>
        <row r="3934">
          <cell r="C3934" t="str">
            <v>50210073</v>
          </cell>
          <cell r="Q3934">
            <v>-179662.7696</v>
          </cell>
        </row>
        <row r="3935">
          <cell r="C3935" t="str">
            <v>50210073</v>
          </cell>
          <cell r="Q3935">
            <v>-27965.241900000005</v>
          </cell>
        </row>
        <row r="3936">
          <cell r="C3936" t="str">
            <v>50210073</v>
          </cell>
          <cell r="Q3936">
            <v>-163926.91660000003</v>
          </cell>
        </row>
        <row r="3937">
          <cell r="C3937" t="str">
            <v>50210073</v>
          </cell>
          <cell r="Q3937">
            <v>-260356.19009999998</v>
          </cell>
        </row>
        <row r="3938">
          <cell r="C3938" t="str">
            <v>50210073</v>
          </cell>
          <cell r="Q3938">
            <v>-69428.385099999985</v>
          </cell>
        </row>
        <row r="3939">
          <cell r="C3939" t="str">
            <v>50210073</v>
          </cell>
          <cell r="Q3939">
            <v>-479248.21990000003</v>
          </cell>
        </row>
        <row r="3940">
          <cell r="C3940" t="str">
            <v>50210073</v>
          </cell>
          <cell r="Q3940">
            <v>-261318.50940000001</v>
          </cell>
        </row>
        <row r="3941">
          <cell r="C3941" t="str">
            <v>50210073</v>
          </cell>
          <cell r="Q3941">
            <v>-261318.50940000001</v>
          </cell>
        </row>
        <row r="3942">
          <cell r="C3942" t="str">
            <v>50210073</v>
          </cell>
          <cell r="Q3942">
            <v>-89678.797200000001</v>
          </cell>
        </row>
        <row r="3943">
          <cell r="C3943" t="str">
            <v>50210073</v>
          </cell>
          <cell r="Q3943">
            <v>-701032.29379999998</v>
          </cell>
        </row>
        <row r="3944">
          <cell r="C3944" t="str">
            <v>50210073</v>
          </cell>
          <cell r="Q3944">
            <v>-39535.452799999999</v>
          </cell>
        </row>
        <row r="3945">
          <cell r="C3945" t="str">
            <v>50210073</v>
          </cell>
          <cell r="Q3945">
            <v>-29891.915000000001</v>
          </cell>
        </row>
        <row r="3946">
          <cell r="C3946" t="str">
            <v>50210073</v>
          </cell>
          <cell r="Q3946">
            <v>-29891.915000000001</v>
          </cell>
        </row>
        <row r="3947">
          <cell r="C3947" t="str">
            <v>50210073</v>
          </cell>
          <cell r="Q3947">
            <v>-601220.66109999991</v>
          </cell>
        </row>
        <row r="3948">
          <cell r="C3948" t="str">
            <v>50210073</v>
          </cell>
          <cell r="Q3948">
            <v>-29891.915000000001</v>
          </cell>
        </row>
        <row r="3949">
          <cell r="C3949" t="str">
            <v>50210073</v>
          </cell>
          <cell r="Q3949">
            <v>-28929.595799999999</v>
          </cell>
        </row>
        <row r="3950">
          <cell r="C3950" t="str">
            <v>50210073</v>
          </cell>
          <cell r="Q3950">
            <v>-434399.66620000004</v>
          </cell>
        </row>
        <row r="3951">
          <cell r="C3951" t="str">
            <v>50210073</v>
          </cell>
          <cell r="Q3951">
            <v>-163926.91660000003</v>
          </cell>
        </row>
        <row r="3952">
          <cell r="C3952" t="str">
            <v>50210073</v>
          </cell>
          <cell r="Q3952">
            <v>-86784.718400000012</v>
          </cell>
        </row>
        <row r="3953">
          <cell r="C3953" t="str">
            <v>50210073</v>
          </cell>
          <cell r="Q3953">
            <v>-21958.376100000001</v>
          </cell>
        </row>
        <row r="3954">
          <cell r="C3954" t="str">
            <v>50210073</v>
          </cell>
          <cell r="Q3954">
            <v>-269998.71059999999</v>
          </cell>
        </row>
        <row r="3955">
          <cell r="C3955" t="str">
            <v>50210073</v>
          </cell>
          <cell r="Q3955">
            <v>-94501.583100000018</v>
          </cell>
        </row>
        <row r="3956">
          <cell r="C3956" t="str">
            <v>50210073</v>
          </cell>
          <cell r="Q3956">
            <v>-63642.262699999992</v>
          </cell>
        </row>
        <row r="3957">
          <cell r="C3957" t="str">
            <v>50210073</v>
          </cell>
          <cell r="Q3957">
            <v>-56893.820600000006</v>
          </cell>
        </row>
        <row r="3958">
          <cell r="C3958" t="str">
            <v>50210073</v>
          </cell>
          <cell r="Q3958">
            <v>-289283.75129999995</v>
          </cell>
        </row>
        <row r="3959">
          <cell r="C3959" t="str">
            <v>50210073</v>
          </cell>
          <cell r="Q3959">
            <v>-65569.952900000004</v>
          </cell>
        </row>
        <row r="3960">
          <cell r="C3960" t="str">
            <v>50210073</v>
          </cell>
          <cell r="Q3960">
            <v>-65569.952900000004</v>
          </cell>
        </row>
        <row r="3961">
          <cell r="C3961" t="str">
            <v>50210073</v>
          </cell>
          <cell r="Q3961">
            <v>-26999.870900000002</v>
          </cell>
        </row>
        <row r="3962">
          <cell r="C3962" t="str">
            <v>50210073</v>
          </cell>
          <cell r="Q3962">
            <v>-18319.6698</v>
          </cell>
        </row>
        <row r="3963">
          <cell r="C3963" t="str">
            <v>50210073</v>
          </cell>
          <cell r="Q3963">
            <v>-548203.58330000006</v>
          </cell>
        </row>
        <row r="3964">
          <cell r="C3964" t="str">
            <v>50210073</v>
          </cell>
          <cell r="Q3964">
            <v>-204425.70590000003</v>
          </cell>
        </row>
        <row r="3965">
          <cell r="C3965" t="str">
            <v>50210073</v>
          </cell>
          <cell r="Q3965">
            <v>-214595.16229999997</v>
          </cell>
        </row>
        <row r="3966">
          <cell r="C3966" t="str">
            <v>50210073</v>
          </cell>
          <cell r="Q3966">
            <v>-12935.361200000001</v>
          </cell>
        </row>
        <row r="3967">
          <cell r="C3967" t="str">
            <v>50210073</v>
          </cell>
          <cell r="Q3967">
            <v>-170343.7347</v>
          </cell>
        </row>
        <row r="3968">
          <cell r="C3968" t="str">
            <v>50210073</v>
          </cell>
          <cell r="Q3968">
            <v>-34973.082900000001</v>
          </cell>
        </row>
        <row r="3969">
          <cell r="C3969" t="str">
            <v>50210073</v>
          </cell>
          <cell r="Q3969">
            <v>-136709.35400000002</v>
          </cell>
        </row>
        <row r="3970">
          <cell r="C3970" t="str">
            <v>50210073</v>
          </cell>
          <cell r="Q3970">
            <v>-160067.46689999997</v>
          </cell>
        </row>
        <row r="3971">
          <cell r="C3971" t="str">
            <v>50210073</v>
          </cell>
          <cell r="Q3971">
            <v>-227572.23080000002</v>
          </cell>
        </row>
        <row r="3972">
          <cell r="C3972" t="str">
            <v>50210073</v>
          </cell>
          <cell r="Q3972">
            <v>-55119.735199999996</v>
          </cell>
        </row>
        <row r="3973">
          <cell r="C3973" t="str">
            <v>50210073</v>
          </cell>
          <cell r="Q3973">
            <v>-299436.93190000003</v>
          </cell>
        </row>
        <row r="3974">
          <cell r="C3974" t="str">
            <v>50210073</v>
          </cell>
          <cell r="Q3974">
            <v>-73286.817600000009</v>
          </cell>
        </row>
        <row r="3975">
          <cell r="C3975" t="str">
            <v>50210073</v>
          </cell>
          <cell r="Q3975">
            <v>-558947.78639999998</v>
          </cell>
        </row>
        <row r="3976">
          <cell r="C3976" t="str">
            <v>50210073</v>
          </cell>
          <cell r="Q3976">
            <v>-112788.70119999998</v>
          </cell>
        </row>
        <row r="3977">
          <cell r="C3977" t="str">
            <v>50210073</v>
          </cell>
          <cell r="Q3977">
            <v>-13499.935599999999</v>
          </cell>
        </row>
        <row r="3978">
          <cell r="C3978" t="str">
            <v>50210073</v>
          </cell>
          <cell r="Q3978">
            <v>-4124232.3382999999</v>
          </cell>
        </row>
        <row r="3979">
          <cell r="C3979" t="str">
            <v>50210073</v>
          </cell>
          <cell r="Q3979">
            <v>-72320.429199999999</v>
          </cell>
        </row>
        <row r="3980">
          <cell r="C3980" t="str">
            <v>50210073</v>
          </cell>
          <cell r="Q3980">
            <v>-72320.429199999999</v>
          </cell>
        </row>
        <row r="3981">
          <cell r="C3981" t="str">
            <v>50210073</v>
          </cell>
          <cell r="Q3981">
            <v>-18319.6698</v>
          </cell>
        </row>
        <row r="3982">
          <cell r="C3982" t="str">
            <v>50210073</v>
          </cell>
          <cell r="Q3982">
            <v>-169712.02180000002</v>
          </cell>
        </row>
        <row r="3983">
          <cell r="C3983" t="str">
            <v>50210073</v>
          </cell>
          <cell r="Q3983">
            <v>-165185.25579999998</v>
          </cell>
        </row>
        <row r="3984">
          <cell r="C3984" t="str">
            <v>50210073</v>
          </cell>
          <cell r="Q3984">
            <v>-32937.564200000001</v>
          </cell>
        </row>
        <row r="3985">
          <cell r="C3985" t="str">
            <v>50210073</v>
          </cell>
          <cell r="Q3985">
            <v>-75071.075499999992</v>
          </cell>
        </row>
        <row r="3986">
          <cell r="C3986" t="str">
            <v>50210073</v>
          </cell>
          <cell r="Q3986">
            <v>-91605.470100000006</v>
          </cell>
        </row>
        <row r="3987">
          <cell r="C3987" t="str">
            <v>50210073</v>
          </cell>
          <cell r="Q3987">
            <v>-13373.796400000001</v>
          </cell>
        </row>
        <row r="3988">
          <cell r="C3988" t="str">
            <v>50210073</v>
          </cell>
          <cell r="Q3988">
            <v>-17358.368000000002</v>
          </cell>
        </row>
        <row r="3989">
          <cell r="C3989" t="str">
            <v>50210073</v>
          </cell>
          <cell r="Q3989">
            <v>-190640.94</v>
          </cell>
        </row>
        <row r="3990">
          <cell r="C3990" t="str">
            <v>50210073</v>
          </cell>
          <cell r="Q3990">
            <v>-98357.981100000005</v>
          </cell>
        </row>
        <row r="3991">
          <cell r="C3991" t="str">
            <v>50210073</v>
          </cell>
          <cell r="Q3991">
            <v>-202573.29220000003</v>
          </cell>
        </row>
        <row r="3992">
          <cell r="C3992" t="str">
            <v>50210073</v>
          </cell>
          <cell r="Q3992">
            <v>-3997.7957000000001</v>
          </cell>
        </row>
        <row r="3993">
          <cell r="C3993" t="str">
            <v>50210073</v>
          </cell>
          <cell r="Q3993">
            <v>-59887.589899999992</v>
          </cell>
        </row>
        <row r="3994">
          <cell r="C3994" t="str">
            <v>50210073</v>
          </cell>
          <cell r="Q3994">
            <v>-5199.1688999999997</v>
          </cell>
        </row>
        <row r="3995">
          <cell r="C3995" t="str">
            <v>50210073</v>
          </cell>
          <cell r="Q3995">
            <v>-2214.5549999999998</v>
          </cell>
        </row>
        <row r="3996">
          <cell r="C3996" t="str">
            <v>50210073</v>
          </cell>
          <cell r="Q3996">
            <v>-393258.9914</v>
          </cell>
        </row>
        <row r="3997">
          <cell r="C3997" t="str">
            <v>50210073</v>
          </cell>
          <cell r="Q3997">
            <v>-656761.1925</v>
          </cell>
        </row>
        <row r="3998">
          <cell r="C3998" t="str">
            <v>50210073</v>
          </cell>
          <cell r="Q3998">
            <v>-159106.16499999998</v>
          </cell>
        </row>
        <row r="3999">
          <cell r="C3999" t="str">
            <v>50210073</v>
          </cell>
          <cell r="Q3999">
            <v>-92570.841100000005</v>
          </cell>
        </row>
        <row r="4000">
          <cell r="C4000" t="str">
            <v>50210073</v>
          </cell>
          <cell r="Q4000">
            <v>-13973.9745</v>
          </cell>
        </row>
        <row r="4001">
          <cell r="C4001" t="str">
            <v>50210073</v>
          </cell>
          <cell r="Q4001">
            <v>-1520702.8772999998</v>
          </cell>
        </row>
        <row r="4002">
          <cell r="C4002" t="str">
            <v>50210073</v>
          </cell>
          <cell r="Q4002">
            <v>-145606.22960000002</v>
          </cell>
        </row>
        <row r="4003">
          <cell r="C4003" t="str">
            <v>50210073</v>
          </cell>
          <cell r="Q4003">
            <v>-1097435.6074000001</v>
          </cell>
        </row>
        <row r="4004">
          <cell r="C4004" t="str">
            <v>50210073</v>
          </cell>
          <cell r="Q4004">
            <v>-1097935.0773999998</v>
          </cell>
        </row>
        <row r="4005">
          <cell r="C4005" t="str">
            <v>50210073</v>
          </cell>
          <cell r="Q4005">
            <v>-9980.2476999999999</v>
          </cell>
        </row>
        <row r="4006">
          <cell r="C4006" t="str">
            <v>50210073</v>
          </cell>
          <cell r="Q4006">
            <v>-5986.5210999999999</v>
          </cell>
        </row>
        <row r="4007">
          <cell r="C4007" t="str">
            <v>50210073</v>
          </cell>
          <cell r="Q4007">
            <v>-2203851.5049999999</v>
          </cell>
        </row>
        <row r="4008">
          <cell r="C4008" t="str">
            <v>50210073</v>
          </cell>
          <cell r="Q4008">
            <v>-478282.84899999999</v>
          </cell>
        </row>
        <row r="4009">
          <cell r="C4009" t="str">
            <v>50210073</v>
          </cell>
          <cell r="Q4009">
            <v>-1436779.2886000001</v>
          </cell>
        </row>
        <row r="4010">
          <cell r="C4010" t="str">
            <v>50210073</v>
          </cell>
          <cell r="Q4010">
            <v>-378662.48</v>
          </cell>
        </row>
        <row r="4011">
          <cell r="C4011" t="str">
            <v>50210075</v>
          </cell>
          <cell r="Q4011">
            <v>-630.54589999999996</v>
          </cell>
        </row>
        <row r="4012">
          <cell r="C4012" t="str">
            <v>50210075</v>
          </cell>
          <cell r="Q4012">
            <v>-5708.3950999999997</v>
          </cell>
        </row>
        <row r="4013">
          <cell r="C4013" t="str">
            <v>50210075</v>
          </cell>
          <cell r="Q4013">
            <v>-1291.7997000000003</v>
          </cell>
        </row>
        <row r="4014">
          <cell r="C4014" t="str">
            <v>50210075</v>
          </cell>
          <cell r="Q4014">
            <v>-2356.9809</v>
          </cell>
        </row>
        <row r="4015">
          <cell r="C4015" t="str">
            <v>50210075</v>
          </cell>
          <cell r="Q4015">
            <v>-403.54939999999999</v>
          </cell>
        </row>
        <row r="4016">
          <cell r="C4016" t="str">
            <v>50210075</v>
          </cell>
          <cell r="Q4016">
            <v>-56749.815500000019</v>
          </cell>
        </row>
        <row r="4017">
          <cell r="C4017" t="str">
            <v>50210075</v>
          </cell>
          <cell r="Q4017">
            <v>-202220.49550000005</v>
          </cell>
        </row>
        <row r="4018">
          <cell r="C4018" t="str">
            <v>50210075</v>
          </cell>
          <cell r="Q4018">
            <v>-57670.172599999998</v>
          </cell>
        </row>
        <row r="4019">
          <cell r="C4019" t="str">
            <v>50210075</v>
          </cell>
          <cell r="Q4019">
            <v>-14527.778399999997</v>
          </cell>
        </row>
        <row r="4020">
          <cell r="C4020" t="str">
            <v>50210075</v>
          </cell>
          <cell r="Q4020">
            <v>-33459.504000000001</v>
          </cell>
        </row>
        <row r="4021">
          <cell r="C4021" t="str">
            <v>50210075</v>
          </cell>
          <cell r="Q4021">
            <v>-45697.543099999995</v>
          </cell>
        </row>
        <row r="4022">
          <cell r="C4022" t="str">
            <v>50210075</v>
          </cell>
          <cell r="Q4022">
            <v>-47385.249499999998</v>
          </cell>
        </row>
        <row r="4023">
          <cell r="C4023" t="str">
            <v>50210075</v>
          </cell>
          <cell r="Q4023">
            <v>15247.861900000002</v>
          </cell>
        </row>
        <row r="4024">
          <cell r="C4024" t="str">
            <v>50210075</v>
          </cell>
          <cell r="Q4024">
            <v>-297146.03339999996</v>
          </cell>
        </row>
        <row r="4025">
          <cell r="C4025" t="str">
            <v>51102025</v>
          </cell>
          <cell r="Q4025">
            <v>-2617.3184000000001</v>
          </cell>
        </row>
        <row r="4026">
          <cell r="C4026" t="str">
            <v>51102025</v>
          </cell>
          <cell r="Q4026">
            <v>-7836.2610999999997</v>
          </cell>
        </row>
        <row r="4027">
          <cell r="C4027" t="str">
            <v>51102025</v>
          </cell>
          <cell r="Q4027">
            <v>-22863.697400000001</v>
          </cell>
        </row>
        <row r="4028">
          <cell r="C4028" t="str">
            <v>51102025</v>
          </cell>
          <cell r="Q4028">
            <v>-37952.395799999998</v>
          </cell>
        </row>
        <row r="4029">
          <cell r="C4029" t="str">
            <v>51102025</v>
          </cell>
          <cell r="Q4029">
            <v>-6938.4635999999991</v>
          </cell>
        </row>
        <row r="4030">
          <cell r="C4030" t="str">
            <v>51102025</v>
          </cell>
          <cell r="Q4030">
            <v>-18956.742700000003</v>
          </cell>
        </row>
        <row r="4031">
          <cell r="C4031" t="str">
            <v>51102025</v>
          </cell>
          <cell r="Q4031">
            <v>-7093.5789000000004</v>
          </cell>
        </row>
        <row r="4032">
          <cell r="C4032" t="str">
            <v>51102025</v>
          </cell>
          <cell r="Q4032">
            <v>-1546.3587</v>
          </cell>
        </row>
        <row r="4033">
          <cell r="C4033" t="str">
            <v>51102025</v>
          </cell>
          <cell r="Q4033">
            <v>-3382.5481</v>
          </cell>
        </row>
        <row r="4034">
          <cell r="C4034" t="str">
            <v>51102025</v>
          </cell>
          <cell r="Q4034">
            <v>-2632.7898</v>
          </cell>
        </row>
        <row r="4035">
          <cell r="C4035" t="str">
            <v>51102025</v>
          </cell>
          <cell r="Q4035">
            <v>-405.46550000000002</v>
          </cell>
        </row>
        <row r="4036">
          <cell r="C4036" t="str">
            <v>51102025</v>
          </cell>
          <cell r="Q4036">
            <v>-5940.6900999999998</v>
          </cell>
        </row>
        <row r="4037">
          <cell r="C4037" t="str">
            <v>51102025</v>
          </cell>
          <cell r="Q4037">
            <v>-3431.7429999999999</v>
          </cell>
        </row>
        <row r="4038">
          <cell r="C4038" t="str">
            <v>51102025</v>
          </cell>
          <cell r="Q4038">
            <v>-3211.3019000000004</v>
          </cell>
        </row>
        <row r="4039">
          <cell r="C4039" t="str">
            <v>51102025</v>
          </cell>
          <cell r="Q4039">
            <v>-42411.527299999994</v>
          </cell>
        </row>
        <row r="4040">
          <cell r="C4040" t="str">
            <v>51102025</v>
          </cell>
          <cell r="Q4040">
            <v>-24278.780699999999</v>
          </cell>
        </row>
        <row r="4041">
          <cell r="C4041" t="str">
            <v>51102025</v>
          </cell>
          <cell r="Q4041">
            <v>-36858.309100000006</v>
          </cell>
        </row>
        <row r="4042">
          <cell r="C4042" t="str">
            <v>51102025</v>
          </cell>
          <cell r="Q4042">
            <v>-12676.358500000002</v>
          </cell>
        </row>
        <row r="4043">
          <cell r="C4043" t="str">
            <v>51102025</v>
          </cell>
          <cell r="Q4043">
            <v>-28547.148299999997</v>
          </cell>
        </row>
        <row r="4044">
          <cell r="C4044" t="str">
            <v>51102025</v>
          </cell>
          <cell r="Q4044">
            <v>-1617.0317</v>
          </cell>
        </row>
        <row r="4045">
          <cell r="C4045" t="str">
            <v>51102025</v>
          </cell>
          <cell r="Q4045">
            <v>-21859.436099999999</v>
          </cell>
        </row>
        <row r="4046">
          <cell r="C4046" t="str">
            <v>51102025</v>
          </cell>
          <cell r="Q4046">
            <v>-18020.257700000002</v>
          </cell>
        </row>
        <row r="4047">
          <cell r="C4047" t="str">
            <v>51102025</v>
          </cell>
          <cell r="Q4047">
            <v>-12062.9467</v>
          </cell>
        </row>
        <row r="4048">
          <cell r="C4048" t="str">
            <v>51102025</v>
          </cell>
          <cell r="Q4048">
            <v>-11768.695400000001</v>
          </cell>
        </row>
        <row r="4049">
          <cell r="C4049" t="str">
            <v>51102025</v>
          </cell>
          <cell r="Q4049">
            <v>-20292.115899999997</v>
          </cell>
        </row>
        <row r="4050">
          <cell r="C4050" t="str">
            <v>51102025</v>
          </cell>
          <cell r="Q4050">
            <v>-5528.4781999999996</v>
          </cell>
        </row>
        <row r="4051">
          <cell r="C4051" t="str">
            <v>51102025</v>
          </cell>
          <cell r="Q4051">
            <v>-25393.097799999996</v>
          </cell>
        </row>
        <row r="4052">
          <cell r="C4052" t="str">
            <v>51102025</v>
          </cell>
          <cell r="Q4052">
            <v>-7988.5690000000004</v>
          </cell>
        </row>
        <row r="4053">
          <cell r="C4053" t="str">
            <v>51102025</v>
          </cell>
          <cell r="Q4053">
            <v>-14756.472600000001</v>
          </cell>
        </row>
        <row r="4054">
          <cell r="C4054" t="str">
            <v>51102025</v>
          </cell>
          <cell r="Q4054">
            <v>-696.54409999999996</v>
          </cell>
        </row>
        <row r="4055">
          <cell r="C4055" t="str">
            <v>51102025</v>
          </cell>
          <cell r="Q4055">
            <v>-24484.802</v>
          </cell>
        </row>
        <row r="4056">
          <cell r="C4056" t="str">
            <v>51102025</v>
          </cell>
          <cell r="Q4056">
            <v>-29980.590500000002</v>
          </cell>
        </row>
        <row r="4057">
          <cell r="C4057" t="str">
            <v>51102025</v>
          </cell>
          <cell r="Q4057">
            <v>-29127.656600000002</v>
          </cell>
        </row>
        <row r="4058">
          <cell r="C4058" t="str">
            <v>51102025</v>
          </cell>
          <cell r="Q4058">
            <v>-32496.470999999998</v>
          </cell>
        </row>
        <row r="4059">
          <cell r="C4059" t="str">
            <v>51102025</v>
          </cell>
          <cell r="Q4059">
            <v>-45231.8099</v>
          </cell>
        </row>
        <row r="4060">
          <cell r="C4060" t="str">
            <v>51102025</v>
          </cell>
          <cell r="Q4060">
            <v>-202.7328</v>
          </cell>
        </row>
        <row r="4061">
          <cell r="C4061" t="str">
            <v>51102025</v>
          </cell>
          <cell r="Q4061">
            <v>-1627.6994999999997</v>
          </cell>
        </row>
        <row r="4062">
          <cell r="C4062" t="str">
            <v>51102025</v>
          </cell>
          <cell r="Q4062">
            <v>-19417.962499999998</v>
          </cell>
        </row>
        <row r="4063">
          <cell r="C4063" t="str">
            <v>51102025</v>
          </cell>
          <cell r="Q4063">
            <v>-5150.7916000000005</v>
          </cell>
        </row>
        <row r="4064">
          <cell r="C4064" t="str">
            <v>51102025</v>
          </cell>
          <cell r="Q4064">
            <v>-4613.0168999999996</v>
          </cell>
        </row>
        <row r="4065">
          <cell r="C4065" t="str">
            <v>51102025</v>
          </cell>
          <cell r="Q4065">
            <v>-253.416</v>
          </cell>
        </row>
        <row r="4066">
          <cell r="C4066" t="str">
            <v>51102025</v>
          </cell>
          <cell r="Q4066">
            <v>-16262.156300000001</v>
          </cell>
        </row>
        <row r="4067">
          <cell r="C4067" t="str">
            <v>51102025</v>
          </cell>
          <cell r="Q4067">
            <v>-18130.803499999998</v>
          </cell>
        </row>
        <row r="4068">
          <cell r="C4068" t="str">
            <v>51102025</v>
          </cell>
          <cell r="Q4068">
            <v>-18666.368200000001</v>
          </cell>
        </row>
        <row r="4069">
          <cell r="C4069" t="str">
            <v>51102025</v>
          </cell>
          <cell r="Q4069">
            <v>-6456.7194</v>
          </cell>
        </row>
        <row r="4070">
          <cell r="C4070" t="str">
            <v>51102025</v>
          </cell>
          <cell r="Q4070">
            <v>-20001.429399999997</v>
          </cell>
        </row>
        <row r="4071">
          <cell r="C4071" t="str">
            <v>51102025</v>
          </cell>
          <cell r="Q4071">
            <v>-9749.8342999999986</v>
          </cell>
        </row>
        <row r="4072">
          <cell r="C4072" t="str">
            <v>51102025</v>
          </cell>
          <cell r="Q4072">
            <v>-1067.6623</v>
          </cell>
        </row>
        <row r="4073">
          <cell r="C4073" t="str">
            <v>51102025</v>
          </cell>
          <cell r="Q4073">
            <v>-16334.816699999998</v>
          </cell>
        </row>
        <row r="4074">
          <cell r="C4074" t="str">
            <v>51102025</v>
          </cell>
          <cell r="Q4074">
            <v>-12847.007500000002</v>
          </cell>
        </row>
        <row r="4075">
          <cell r="C4075" t="str">
            <v>51102025</v>
          </cell>
          <cell r="Q4075">
            <v>-901.95039999999995</v>
          </cell>
        </row>
        <row r="4076">
          <cell r="C4076" t="str">
            <v>51102025</v>
          </cell>
          <cell r="Q4076">
            <v>-20844.907600000002</v>
          </cell>
        </row>
        <row r="4077">
          <cell r="C4077" t="str">
            <v>51102025</v>
          </cell>
          <cell r="Q4077">
            <v>-20401.209199999998</v>
          </cell>
        </row>
        <row r="4078">
          <cell r="C4078" t="str">
            <v>51102025</v>
          </cell>
          <cell r="Q4078">
            <v>-86520.615699999995</v>
          </cell>
        </row>
        <row r="4079">
          <cell r="C4079" t="str">
            <v>51102025</v>
          </cell>
          <cell r="Q4079">
            <v>-39647.791699999994</v>
          </cell>
        </row>
        <row r="4080">
          <cell r="C4080" t="str">
            <v>51102025</v>
          </cell>
          <cell r="Q4080">
            <v>-22380.1528</v>
          </cell>
        </row>
        <row r="4081">
          <cell r="C4081" t="str">
            <v>51102025</v>
          </cell>
          <cell r="Q4081">
            <v>-21338.255400000002</v>
          </cell>
        </row>
        <row r="4082">
          <cell r="C4082" t="str">
            <v>51102025</v>
          </cell>
          <cell r="Q4082">
            <v>-25745.295600000001</v>
          </cell>
        </row>
        <row r="4083">
          <cell r="C4083" t="str">
            <v>51102025</v>
          </cell>
          <cell r="Q4083">
            <v>-29762.805</v>
          </cell>
        </row>
        <row r="4084">
          <cell r="C4084" t="str">
            <v>51102025</v>
          </cell>
          <cell r="Q4084">
            <v>-79850.905700000003</v>
          </cell>
        </row>
        <row r="4085">
          <cell r="C4085" t="str">
            <v>51102025</v>
          </cell>
          <cell r="Q4085">
            <v>-5995.553100000001</v>
          </cell>
        </row>
        <row r="4086">
          <cell r="C4086" t="str">
            <v>51102025</v>
          </cell>
          <cell r="Q4086">
            <v>-31055.623100000001</v>
          </cell>
        </row>
        <row r="4087">
          <cell r="C4087" t="str">
            <v>51102025</v>
          </cell>
          <cell r="Q4087">
            <v>-26795.891200000002</v>
          </cell>
        </row>
        <row r="4088">
          <cell r="C4088" t="str">
            <v>51102025</v>
          </cell>
          <cell r="Q4088">
            <v>-21870.041300000004</v>
          </cell>
        </row>
        <row r="4089">
          <cell r="C4089" t="str">
            <v>51102025</v>
          </cell>
          <cell r="Q4089">
            <v>-67758.968299999993</v>
          </cell>
        </row>
        <row r="4090">
          <cell r="C4090" t="str">
            <v>51102025</v>
          </cell>
          <cell r="Q4090">
            <v>-40550.989799999996</v>
          </cell>
        </row>
        <row r="4091">
          <cell r="C4091" t="str">
            <v>51102025</v>
          </cell>
          <cell r="Q4091">
            <v>-194.73859999999999</v>
          </cell>
        </row>
        <row r="4092">
          <cell r="C4092" t="str">
            <v>51102025</v>
          </cell>
          <cell r="Q4092">
            <v>-51637.756800000003</v>
          </cell>
        </row>
        <row r="4093">
          <cell r="C4093" t="str">
            <v>51102025</v>
          </cell>
          <cell r="Q4093">
            <v>-7609.2872000000007</v>
          </cell>
        </row>
        <row r="4094">
          <cell r="C4094" t="str">
            <v>51102025</v>
          </cell>
          <cell r="Q4094">
            <v>-1025457.8023</v>
          </cell>
        </row>
        <row r="4095">
          <cell r="C4095" t="str">
            <v>51102025</v>
          </cell>
          <cell r="Q4095">
            <v>-60985.013200000001</v>
          </cell>
        </row>
        <row r="4096">
          <cell r="C4096" t="str">
            <v>51102025</v>
          </cell>
          <cell r="Q4096">
            <v>-3984.5879999999993</v>
          </cell>
        </row>
        <row r="4097">
          <cell r="C4097" t="str">
            <v>51102025</v>
          </cell>
          <cell r="Q4097">
            <v>-1734.2794999999999</v>
          </cell>
        </row>
        <row r="4098">
          <cell r="C4098" t="str">
            <v>51102025</v>
          </cell>
          <cell r="Q4098">
            <v>-13750.6603</v>
          </cell>
        </row>
        <row r="4099">
          <cell r="C4099" t="str">
            <v>51102025</v>
          </cell>
          <cell r="Q4099">
            <v>-9573.4279999999999</v>
          </cell>
        </row>
        <row r="4100">
          <cell r="C4100" t="str">
            <v>51102025</v>
          </cell>
          <cell r="Q4100">
            <v>-6018.3949000000011</v>
          </cell>
        </row>
        <row r="4101">
          <cell r="C4101" t="str">
            <v>51102025</v>
          </cell>
          <cell r="Q4101">
            <v>-5027.0379000000003</v>
          </cell>
        </row>
        <row r="4102">
          <cell r="C4102" t="str">
            <v>51102025</v>
          </cell>
          <cell r="Q4102">
            <v>-4295.2554</v>
          </cell>
        </row>
        <row r="4103">
          <cell r="C4103" t="str">
            <v>51102025</v>
          </cell>
          <cell r="Q4103">
            <v>-28776.938000000002</v>
          </cell>
        </row>
        <row r="4104">
          <cell r="C4104" t="str">
            <v>51102025</v>
          </cell>
          <cell r="Q4104">
            <v>-20164.004399999998</v>
          </cell>
        </row>
        <row r="4105">
          <cell r="C4105" t="str">
            <v>51102025</v>
          </cell>
          <cell r="Q4105">
            <v>-18615.765399999997</v>
          </cell>
        </row>
        <row r="4106">
          <cell r="C4106" t="str">
            <v>51102025</v>
          </cell>
          <cell r="Q4106">
            <v>-49342.843200000003</v>
          </cell>
        </row>
        <row r="4107">
          <cell r="C4107" t="str">
            <v>51102025</v>
          </cell>
          <cell r="Q4107">
            <v>-41278.672600000005</v>
          </cell>
        </row>
        <row r="4108">
          <cell r="C4108" t="str">
            <v>51102025</v>
          </cell>
          <cell r="Q4108">
            <v>-17529.565600000002</v>
          </cell>
        </row>
        <row r="4109">
          <cell r="C4109" t="str">
            <v>51102025</v>
          </cell>
          <cell r="Q4109">
            <v>-25813.392899999999</v>
          </cell>
        </row>
        <row r="4110">
          <cell r="C4110" t="str">
            <v>51102025</v>
          </cell>
          <cell r="Q4110">
            <v>-11417.0859</v>
          </cell>
        </row>
        <row r="4111">
          <cell r="C4111" t="str">
            <v>51102025</v>
          </cell>
          <cell r="Q4111">
            <v>-10345.5556</v>
          </cell>
        </row>
        <row r="4112">
          <cell r="C4112" t="str">
            <v>51102025</v>
          </cell>
          <cell r="Q4112">
            <v>-3490.2242999999999</v>
          </cell>
        </row>
        <row r="4113">
          <cell r="C4113" t="str">
            <v>51102025</v>
          </cell>
          <cell r="Q4113">
            <v>-40065.163700000005</v>
          </cell>
        </row>
        <row r="4114">
          <cell r="C4114" t="str">
            <v>51102025</v>
          </cell>
          <cell r="Q4114">
            <v>-32199.537299999996</v>
          </cell>
        </row>
        <row r="4115">
          <cell r="C4115" t="str">
            <v>51102025</v>
          </cell>
          <cell r="Q4115">
            <v>-19310.321799999998</v>
          </cell>
        </row>
        <row r="4116">
          <cell r="C4116" t="str">
            <v>51102025</v>
          </cell>
          <cell r="Q4116">
            <v>-53725.294500000004</v>
          </cell>
        </row>
        <row r="4117">
          <cell r="C4117" t="str">
            <v>51102025</v>
          </cell>
          <cell r="Q4117">
            <v>-37457.595200000011</v>
          </cell>
        </row>
        <row r="4118">
          <cell r="C4118" t="str">
            <v>51102025</v>
          </cell>
          <cell r="Q4118">
            <v>-4105.7929000000004</v>
          </cell>
        </row>
        <row r="4119">
          <cell r="C4119" t="str">
            <v>51102025</v>
          </cell>
          <cell r="Q4119">
            <v>-74120.078199999989</v>
          </cell>
        </row>
        <row r="4120">
          <cell r="C4120" t="str">
            <v>51102025</v>
          </cell>
          <cell r="Q4120">
            <v>-2741.8829999999998</v>
          </cell>
        </row>
        <row r="4121">
          <cell r="C4121" t="str">
            <v>51102025</v>
          </cell>
          <cell r="Q4121">
            <v>-9762.8816000000006</v>
          </cell>
        </row>
        <row r="4122">
          <cell r="C4122" t="str">
            <v>51102025</v>
          </cell>
          <cell r="Q4122">
            <v>-5471.4940999999999</v>
          </cell>
        </row>
        <row r="4123">
          <cell r="C4123" t="str">
            <v>51102025</v>
          </cell>
          <cell r="Q4123">
            <v>-5485.2277000000004</v>
          </cell>
        </row>
        <row r="4124">
          <cell r="C4124" t="str">
            <v>51102025</v>
          </cell>
          <cell r="Q4124">
            <v>-253.73679999999999</v>
          </cell>
        </row>
        <row r="4125">
          <cell r="C4125" t="str">
            <v>51102025</v>
          </cell>
          <cell r="Q4125">
            <v>-357.45600000000002</v>
          </cell>
        </row>
        <row r="4126">
          <cell r="C4126" t="str">
            <v>51102025</v>
          </cell>
          <cell r="Q4126">
            <v>-7027.8162999999995</v>
          </cell>
        </row>
        <row r="4127">
          <cell r="C4127" t="str">
            <v>51102025</v>
          </cell>
          <cell r="Q4127">
            <v>-1995.547</v>
          </cell>
        </row>
        <row r="4128">
          <cell r="C4128" t="str">
            <v>51102025</v>
          </cell>
          <cell r="Q4128">
            <v>-27513.770800000002</v>
          </cell>
        </row>
        <row r="4129">
          <cell r="C4129" t="str">
            <v>51102025</v>
          </cell>
          <cell r="Q4129">
            <v>-31739.404799999997</v>
          </cell>
        </row>
        <row r="4130">
          <cell r="C4130" t="str">
            <v>51102025</v>
          </cell>
          <cell r="Q4130">
            <v>-18828.595399999998</v>
          </cell>
        </row>
        <row r="4131">
          <cell r="C4131" t="str">
            <v>51102025</v>
          </cell>
          <cell r="Q4131">
            <v>-50758.496700000003</v>
          </cell>
        </row>
        <row r="4132">
          <cell r="C4132" t="str">
            <v>51102025</v>
          </cell>
          <cell r="Q4132">
            <v>-33104.705000000002</v>
          </cell>
        </row>
        <row r="4133">
          <cell r="C4133" t="str">
            <v>51102025</v>
          </cell>
          <cell r="Q4133">
            <v>-24931.8069</v>
          </cell>
        </row>
        <row r="4134">
          <cell r="C4134" t="str">
            <v>51102025</v>
          </cell>
          <cell r="Q4134">
            <v>-15320.2528</v>
          </cell>
        </row>
        <row r="4135">
          <cell r="C4135" t="str">
            <v>51102025</v>
          </cell>
          <cell r="Q4135">
            <v>-7368.5087999999996</v>
          </cell>
        </row>
        <row r="4136">
          <cell r="C4136" t="str">
            <v>51102025</v>
          </cell>
          <cell r="Q4136">
            <v>-10302.322899999999</v>
          </cell>
        </row>
        <row r="4137">
          <cell r="C4137" t="str">
            <v>51102025</v>
          </cell>
          <cell r="Q4137">
            <v>-10819.7781</v>
          </cell>
        </row>
        <row r="4138">
          <cell r="C4138" t="str">
            <v>51102025</v>
          </cell>
          <cell r="Q4138">
            <v>-3713.5529000000001</v>
          </cell>
        </row>
        <row r="4139">
          <cell r="C4139" t="str">
            <v>51102025</v>
          </cell>
          <cell r="Q4139">
            <v>-10577.2706</v>
          </cell>
        </row>
        <row r="4140">
          <cell r="C4140" t="str">
            <v>51102025</v>
          </cell>
          <cell r="Q4140">
            <v>-123831.4641</v>
          </cell>
        </row>
        <row r="4141">
          <cell r="C4141" t="str">
            <v>51102025</v>
          </cell>
          <cell r="Q4141">
            <v>-7412.4454999999998</v>
          </cell>
        </row>
        <row r="4142">
          <cell r="C4142" t="str">
            <v>51102025</v>
          </cell>
          <cell r="Q4142">
            <v>-19195.124</v>
          </cell>
        </row>
        <row r="4143">
          <cell r="C4143" t="str">
            <v>51102025</v>
          </cell>
          <cell r="Q4143">
            <v>-35088.292099999999</v>
          </cell>
        </row>
        <row r="4144">
          <cell r="C4144" t="str">
            <v>51102025</v>
          </cell>
          <cell r="Q4144">
            <v>-25942.832500000004</v>
          </cell>
        </row>
        <row r="4145">
          <cell r="C4145" t="str">
            <v>51102025</v>
          </cell>
          <cell r="Q4145">
            <v>-18563.566900000002</v>
          </cell>
        </row>
        <row r="4146">
          <cell r="C4146" t="str">
            <v>51102025</v>
          </cell>
          <cell r="Q4146">
            <v>-7267.0619999999999</v>
          </cell>
        </row>
        <row r="4147">
          <cell r="C4147" t="str">
            <v>51102025</v>
          </cell>
          <cell r="Q4147">
            <v>-43727.7304</v>
          </cell>
        </row>
        <row r="4148">
          <cell r="C4148" t="str">
            <v>51102025</v>
          </cell>
          <cell r="Q4148">
            <v>-53483.117000000006</v>
          </cell>
        </row>
        <row r="4149">
          <cell r="C4149" t="str">
            <v>51102025</v>
          </cell>
          <cell r="Q4149">
            <v>-22288.2153</v>
          </cell>
        </row>
        <row r="4150">
          <cell r="C4150" t="str">
            <v>51102025</v>
          </cell>
          <cell r="Q4150">
            <v>-20944.571499999998</v>
          </cell>
        </row>
        <row r="4151">
          <cell r="C4151" t="str">
            <v>51102025</v>
          </cell>
          <cell r="Q4151">
            <v>-10034.2196</v>
          </cell>
        </row>
        <row r="4152">
          <cell r="C4152" t="str">
            <v>51102025</v>
          </cell>
          <cell r="Q4152">
            <v>-227.1609</v>
          </cell>
        </row>
        <row r="4153">
          <cell r="C4153" t="str">
            <v>51102025</v>
          </cell>
          <cell r="Q4153">
            <v>-152.0496</v>
          </cell>
        </row>
        <row r="4154">
          <cell r="C4154" t="str">
            <v>51102025</v>
          </cell>
          <cell r="Q4154">
            <v>-9109.6504000000004</v>
          </cell>
        </row>
        <row r="4155">
          <cell r="C4155" t="str">
            <v>51102025</v>
          </cell>
          <cell r="Q4155">
            <v>-3529.1167999999998</v>
          </cell>
        </row>
        <row r="4156">
          <cell r="C4156" t="str">
            <v>51102025</v>
          </cell>
          <cell r="Q4156">
            <v>-1128.5142000000001</v>
          </cell>
        </row>
        <row r="4157">
          <cell r="C4157" t="str">
            <v>51102025</v>
          </cell>
          <cell r="Q4157">
            <v>-41668.720200000003</v>
          </cell>
        </row>
        <row r="4158">
          <cell r="C4158" t="str">
            <v>51102025</v>
          </cell>
          <cell r="Q4158">
            <v>-362.28629999999998</v>
          </cell>
        </row>
        <row r="4159">
          <cell r="C4159" t="str">
            <v>51102025</v>
          </cell>
          <cell r="Q4159">
            <v>-5783.4894000000004</v>
          </cell>
        </row>
        <row r="4160">
          <cell r="C4160" t="str">
            <v>51102025</v>
          </cell>
          <cell r="Q4160">
            <v>-1556.1618999999998</v>
          </cell>
        </row>
        <row r="4161">
          <cell r="C4161" t="str">
            <v>51102025</v>
          </cell>
          <cell r="Q4161">
            <v>-68648.637699999992</v>
          </cell>
        </row>
        <row r="4162">
          <cell r="C4162" t="str">
            <v>51102025</v>
          </cell>
          <cell r="Q4162">
            <v>-13976.243800000002</v>
          </cell>
        </row>
        <row r="4163">
          <cell r="C4163" t="str">
            <v>51102025</v>
          </cell>
          <cell r="Q4163">
            <v>-29086.9372</v>
          </cell>
        </row>
        <row r="4164">
          <cell r="C4164" t="str">
            <v>51102025</v>
          </cell>
          <cell r="Q4164">
            <v>-15420.068400000002</v>
          </cell>
        </row>
        <row r="4165">
          <cell r="C4165" t="str">
            <v>51102025</v>
          </cell>
          <cell r="Q4165">
            <v>-29063.649600000001</v>
          </cell>
        </row>
        <row r="4166">
          <cell r="C4166" t="str">
            <v>51102025</v>
          </cell>
          <cell r="Q4166">
            <v>-5052.8476000000001</v>
          </cell>
        </row>
        <row r="4167">
          <cell r="C4167" t="str">
            <v>51102025</v>
          </cell>
          <cell r="Q4167">
            <v>-3513.0571</v>
          </cell>
        </row>
        <row r="4168">
          <cell r="C4168" t="str">
            <v>51102025</v>
          </cell>
          <cell r="Q4168">
            <v>-2433.0605</v>
          </cell>
        </row>
        <row r="4169">
          <cell r="C4169" t="str">
            <v>51102025</v>
          </cell>
          <cell r="Q4169">
            <v>-28270.525099999995</v>
          </cell>
        </row>
        <row r="4170">
          <cell r="C4170" t="str">
            <v>51102025</v>
          </cell>
          <cell r="Q4170">
            <v>-21244.107999999997</v>
          </cell>
        </row>
        <row r="4171">
          <cell r="C4171" t="str">
            <v>51102025</v>
          </cell>
          <cell r="Q4171">
            <v>-7477.1296000000002</v>
          </cell>
        </row>
        <row r="4172">
          <cell r="C4172" t="str">
            <v>51102025</v>
          </cell>
          <cell r="Q4172">
            <v>-18027.084500000001</v>
          </cell>
        </row>
        <row r="4173">
          <cell r="C4173" t="str">
            <v>51102025</v>
          </cell>
          <cell r="Q4173">
            <v>-16139.213399999999</v>
          </cell>
        </row>
        <row r="4174">
          <cell r="C4174" t="str">
            <v>51102025</v>
          </cell>
          <cell r="Q4174">
            <v>-6144.3586000000005</v>
          </cell>
        </row>
        <row r="4175">
          <cell r="C4175" t="str">
            <v>51102025</v>
          </cell>
          <cell r="Q4175">
            <v>-10108.778700000001</v>
          </cell>
        </row>
        <row r="4176">
          <cell r="C4176" t="str">
            <v>51102025</v>
          </cell>
          <cell r="Q4176">
            <v>-15624.093500000003</v>
          </cell>
        </row>
        <row r="4177">
          <cell r="C4177" t="str">
            <v>51102025</v>
          </cell>
          <cell r="Q4177">
            <v>-10058.4609</v>
          </cell>
        </row>
        <row r="4178">
          <cell r="C4178" t="str">
            <v>51102025</v>
          </cell>
          <cell r="Q4178">
            <v>-36225.219199999992</v>
          </cell>
        </row>
        <row r="4179">
          <cell r="C4179" t="str">
            <v>51102025</v>
          </cell>
          <cell r="Q4179">
            <v>-6744.5537000000004</v>
          </cell>
        </row>
        <row r="4180">
          <cell r="C4180" t="str">
            <v>51102025</v>
          </cell>
          <cell r="Q4180">
            <v>-3774.6722</v>
          </cell>
        </row>
        <row r="4181">
          <cell r="C4181" t="str">
            <v>51102025</v>
          </cell>
          <cell r="Q4181">
            <v>-5788.6583000000001</v>
          </cell>
        </row>
        <row r="4182">
          <cell r="C4182" t="str">
            <v>51102025</v>
          </cell>
          <cell r="Q4182">
            <v>-2217.8507</v>
          </cell>
        </row>
        <row r="4183">
          <cell r="C4183" t="str">
            <v>51102025</v>
          </cell>
          <cell r="Q4183">
            <v>-1377.1711</v>
          </cell>
        </row>
        <row r="4184">
          <cell r="C4184" t="str">
            <v>51102025</v>
          </cell>
          <cell r="Q4184">
            <v>-5243.7806</v>
          </cell>
        </row>
        <row r="4185">
          <cell r="C4185" t="str">
            <v>51102025</v>
          </cell>
          <cell r="Q4185">
            <v>-568.88689999999997</v>
          </cell>
        </row>
        <row r="4186">
          <cell r="C4186" t="str">
            <v>51102025</v>
          </cell>
          <cell r="Q4186">
            <v>-600.71209999999996</v>
          </cell>
        </row>
        <row r="4187">
          <cell r="C4187" t="str">
            <v>51102025</v>
          </cell>
          <cell r="Q4187">
            <v>-43360.694099999993</v>
          </cell>
        </row>
        <row r="4188">
          <cell r="C4188" t="str">
            <v>51102025</v>
          </cell>
          <cell r="Q4188">
            <v>-5223.8263999999999</v>
          </cell>
        </row>
        <row r="4189">
          <cell r="C4189" t="str">
            <v>51102025</v>
          </cell>
          <cell r="Q4189">
            <v>-5231.0987000000005</v>
          </cell>
        </row>
        <row r="4190">
          <cell r="C4190" t="str">
            <v>51102025</v>
          </cell>
          <cell r="Q4190">
            <v>-2352.4949000000001</v>
          </cell>
        </row>
        <row r="4191">
          <cell r="C4191" t="str">
            <v>51102025</v>
          </cell>
          <cell r="Q4191">
            <v>-18766.584999999999</v>
          </cell>
        </row>
        <row r="4192">
          <cell r="C4192" t="str">
            <v>51102025</v>
          </cell>
          <cell r="Q4192">
            <v>-34915.423899999994</v>
          </cell>
        </row>
        <row r="4193">
          <cell r="C4193" t="str">
            <v>51102025</v>
          </cell>
          <cell r="Q4193">
            <v>-810.93100000000004</v>
          </cell>
        </row>
        <row r="4194">
          <cell r="C4194" t="str">
            <v>51102025</v>
          </cell>
          <cell r="Q4194">
            <v>-40842.51400000001</v>
          </cell>
        </row>
        <row r="4195">
          <cell r="C4195" t="str">
            <v>51102025</v>
          </cell>
          <cell r="Q4195">
            <v>-3391.1750000000002</v>
          </cell>
        </row>
        <row r="4196">
          <cell r="C4196" t="str">
            <v>51102025</v>
          </cell>
          <cell r="Q4196">
            <v>-9758.4434999999994</v>
          </cell>
        </row>
        <row r="4197">
          <cell r="C4197" t="str">
            <v>51102025</v>
          </cell>
          <cell r="Q4197">
            <v>-13521.8685</v>
          </cell>
        </row>
        <row r="4198">
          <cell r="C4198" t="str">
            <v>51102025</v>
          </cell>
          <cell r="Q4198">
            <v>-1897.7454</v>
          </cell>
        </row>
        <row r="4199">
          <cell r="C4199" t="str">
            <v>51102025</v>
          </cell>
          <cell r="Q4199">
            <v>-202.7328</v>
          </cell>
        </row>
        <row r="4200">
          <cell r="C4200" t="str">
            <v>51102025</v>
          </cell>
          <cell r="Q4200">
            <v>-15454.718800000001</v>
          </cell>
        </row>
        <row r="4201">
          <cell r="C4201" t="str">
            <v>51102025</v>
          </cell>
          <cell r="Q4201">
            <v>-1594.1722000000002</v>
          </cell>
        </row>
        <row r="4202">
          <cell r="C4202" t="str">
            <v>51102025</v>
          </cell>
          <cell r="Q4202">
            <v>-24701.874200000002</v>
          </cell>
        </row>
        <row r="4203">
          <cell r="C4203" t="str">
            <v>51102025</v>
          </cell>
          <cell r="Q4203">
            <v>-14590.7961</v>
          </cell>
        </row>
        <row r="4204">
          <cell r="C4204" t="str">
            <v>51102025</v>
          </cell>
          <cell r="Q4204">
            <v>-7404.9146000000001</v>
          </cell>
        </row>
        <row r="4205">
          <cell r="C4205" t="str">
            <v>51102025</v>
          </cell>
          <cell r="Q4205">
            <v>-2565.6192000000001</v>
          </cell>
        </row>
        <row r="4206">
          <cell r="C4206" t="str">
            <v>51102025</v>
          </cell>
          <cell r="Q4206">
            <v>-1176.2742000000001</v>
          </cell>
        </row>
        <row r="4207">
          <cell r="C4207" t="str">
            <v>51102025</v>
          </cell>
          <cell r="Q4207">
            <v>-524.12139999999999</v>
          </cell>
        </row>
        <row r="4208">
          <cell r="C4208" t="str">
            <v>51102025</v>
          </cell>
          <cell r="Q4208">
            <v>-3473.4517000000001</v>
          </cell>
        </row>
        <row r="4209">
          <cell r="C4209" t="str">
            <v>51102025</v>
          </cell>
          <cell r="Q4209">
            <v>-65400.323899999996</v>
          </cell>
        </row>
        <row r="4210">
          <cell r="C4210" t="str">
            <v>51102025</v>
          </cell>
          <cell r="Q4210">
            <v>-1670.0587</v>
          </cell>
        </row>
        <row r="4211">
          <cell r="C4211" t="str">
            <v>51102025</v>
          </cell>
          <cell r="Q4211">
            <v>-19156.507700000002</v>
          </cell>
        </row>
        <row r="4212">
          <cell r="C4212" t="str">
            <v>51102025</v>
          </cell>
          <cell r="Q4212">
            <v>-14100.736999999999</v>
          </cell>
        </row>
        <row r="4213">
          <cell r="C4213" t="str">
            <v>51102025</v>
          </cell>
          <cell r="Q4213">
            <v>-8301.5090999999993</v>
          </cell>
        </row>
        <row r="4214">
          <cell r="C4214" t="str">
            <v>51102025</v>
          </cell>
          <cell r="Q4214">
            <v>-1024.3851</v>
          </cell>
        </row>
        <row r="4215">
          <cell r="C4215" t="str">
            <v>51102025</v>
          </cell>
          <cell r="Q4215">
            <v>-5479447.0756000001</v>
          </cell>
        </row>
        <row r="4216">
          <cell r="C4216" t="str">
            <v>51102025</v>
          </cell>
          <cell r="Q4216">
            <v>-7503.857</v>
          </cell>
        </row>
        <row r="4217">
          <cell r="C4217" t="str">
            <v>51102025</v>
          </cell>
          <cell r="Q4217">
            <v>-8746.8650999999991</v>
          </cell>
        </row>
        <row r="4218">
          <cell r="C4218" t="str">
            <v>51102025</v>
          </cell>
          <cell r="Q4218">
            <v>-3331.5441999999994</v>
          </cell>
        </row>
        <row r="4219">
          <cell r="C4219" t="str">
            <v>51102025</v>
          </cell>
          <cell r="Q4219">
            <v>-405.46550000000002</v>
          </cell>
        </row>
        <row r="4220">
          <cell r="C4220" t="str">
            <v>51102025</v>
          </cell>
          <cell r="Q4220">
            <v>-5482.5717999999997</v>
          </cell>
        </row>
        <row r="4221">
          <cell r="C4221" t="str">
            <v>51102025</v>
          </cell>
          <cell r="Q4221">
            <v>-14212.414699999999</v>
          </cell>
        </row>
        <row r="4222">
          <cell r="C4222" t="str">
            <v>51102025</v>
          </cell>
          <cell r="Q4222">
            <v>-87636.439000000013</v>
          </cell>
        </row>
        <row r="4223">
          <cell r="C4223" t="str">
            <v>51102025</v>
          </cell>
          <cell r="Q4223">
            <v>-422.18459999999999</v>
          </cell>
        </row>
        <row r="4224">
          <cell r="C4224" t="str">
            <v>51102025</v>
          </cell>
          <cell r="Q4224">
            <v>-2453.2820000000002</v>
          </cell>
        </row>
        <row r="4225">
          <cell r="C4225" t="str">
            <v>51102025</v>
          </cell>
          <cell r="Q4225">
            <v>-8357.9315999999999</v>
          </cell>
        </row>
        <row r="4226">
          <cell r="C4226" t="str">
            <v>51102025</v>
          </cell>
          <cell r="Q4226">
            <v>-7374.5065999999988</v>
          </cell>
        </row>
        <row r="4227">
          <cell r="C4227" t="str">
            <v>51102025</v>
          </cell>
          <cell r="Q4227">
            <v>-3021.3224</v>
          </cell>
        </row>
        <row r="4228">
          <cell r="C4228" t="str">
            <v>51102025</v>
          </cell>
          <cell r="Q4228">
            <v>-17671.696199999998</v>
          </cell>
        </row>
        <row r="4229">
          <cell r="C4229" t="str">
            <v>51102025</v>
          </cell>
          <cell r="Q4229">
            <v>-197744.03289999999</v>
          </cell>
        </row>
        <row r="4230">
          <cell r="C4230" t="str">
            <v>51102025</v>
          </cell>
          <cell r="Q4230">
            <v>-4880.5228999999999</v>
          </cell>
        </row>
        <row r="4231">
          <cell r="C4231" t="str">
            <v>51102025</v>
          </cell>
          <cell r="Q4231">
            <v>-648030.99040000001</v>
          </cell>
        </row>
        <row r="4232">
          <cell r="C4232" t="str">
            <v>51102025</v>
          </cell>
          <cell r="Q4232">
            <v>-36836.474300000002</v>
          </cell>
        </row>
        <row r="4233">
          <cell r="C4233" t="str">
            <v>51102025</v>
          </cell>
          <cell r="Q4233">
            <v>-5731.5941000000003</v>
          </cell>
        </row>
        <row r="4234">
          <cell r="C4234" t="str">
            <v>51102025</v>
          </cell>
          <cell r="Q4234">
            <v>-18573.824799999999</v>
          </cell>
        </row>
        <row r="4235">
          <cell r="C4235" t="str">
            <v>51102025</v>
          </cell>
          <cell r="Q4235">
            <v>-3153.1680999999999</v>
          </cell>
        </row>
        <row r="4236">
          <cell r="C4236" t="str">
            <v>51102025</v>
          </cell>
          <cell r="Q4236">
            <v>-44251.281600000002</v>
          </cell>
        </row>
        <row r="4237">
          <cell r="C4237" t="str">
            <v>51808007</v>
          </cell>
          <cell r="Q4237">
            <v>-6659.3158000000003</v>
          </cell>
        </row>
        <row r="4238">
          <cell r="C4238" t="str">
            <v>51808007</v>
          </cell>
          <cell r="Q4238">
            <v>-755.58270000000005</v>
          </cell>
        </row>
        <row r="4239">
          <cell r="C4239" t="str">
            <v>51808007</v>
          </cell>
          <cell r="Q4239">
            <v>-36184.772700000001</v>
          </cell>
        </row>
        <row r="4240">
          <cell r="C4240" t="str">
            <v>51808007</v>
          </cell>
          <cell r="Q4240">
            <v>-840.47969999999998</v>
          </cell>
        </row>
        <row r="4241">
          <cell r="C4241" t="str">
            <v>51808007</v>
          </cell>
          <cell r="Q4241">
            <v>-12727.748800000001</v>
          </cell>
        </row>
        <row r="4242">
          <cell r="C4242" t="str">
            <v>51808007</v>
          </cell>
          <cell r="Q4242">
            <v>-3108.9258</v>
          </cell>
        </row>
        <row r="4243">
          <cell r="C4243" t="str">
            <v>51808007</v>
          </cell>
          <cell r="Q4243">
            <v>-8455.7350000000006</v>
          </cell>
        </row>
        <row r="4244">
          <cell r="C4244" t="str">
            <v>51808007</v>
          </cell>
          <cell r="Q4244">
            <v>-20962.751799999998</v>
          </cell>
        </row>
        <row r="4245">
          <cell r="C4245" t="str">
            <v>51808007</v>
          </cell>
          <cell r="Q4245">
            <v>-7599.9737999999998</v>
          </cell>
        </row>
        <row r="4246">
          <cell r="C4246" t="str">
            <v>51808007</v>
          </cell>
          <cell r="Q4246">
            <v>-16721.300799999997</v>
          </cell>
        </row>
        <row r="4247">
          <cell r="C4247" t="str">
            <v>51808007</v>
          </cell>
          <cell r="Q4247">
            <v>-9939.7333999999992</v>
          </cell>
        </row>
        <row r="4248">
          <cell r="C4248" t="str">
            <v>51808007</v>
          </cell>
          <cell r="Q4248">
            <v>-11134.2333</v>
          </cell>
        </row>
        <row r="4249">
          <cell r="C4249" t="str">
            <v>51808007</v>
          </cell>
          <cell r="Q4249">
            <v>-2462.0111999999999</v>
          </cell>
        </row>
        <row r="4250">
          <cell r="C4250" t="str">
            <v>51808007</v>
          </cell>
          <cell r="Q4250">
            <v>-10952.553900000001</v>
          </cell>
        </row>
        <row r="4251">
          <cell r="C4251" t="str">
            <v>51808007</v>
          </cell>
          <cell r="Q4251">
            <v>-5085.3266000000003</v>
          </cell>
        </row>
        <row r="4252">
          <cell r="C4252" t="str">
            <v>51808007</v>
          </cell>
          <cell r="Q4252">
            <v>-3811.8724999999999</v>
          </cell>
        </row>
        <row r="4253">
          <cell r="C4253" t="str">
            <v>51808007</v>
          </cell>
          <cell r="Q4253">
            <v>-10994.153399999999</v>
          </cell>
        </row>
        <row r="4254">
          <cell r="C4254" t="str">
            <v>51808007</v>
          </cell>
          <cell r="Q4254">
            <v>-8371.6869999999999</v>
          </cell>
        </row>
        <row r="4255">
          <cell r="C4255" t="str">
            <v>51808007</v>
          </cell>
          <cell r="Q4255">
            <v>-1955.1765</v>
          </cell>
        </row>
        <row r="4256">
          <cell r="C4256" t="str">
            <v>51808007</v>
          </cell>
          <cell r="Q4256">
            <v>-2928.9443000000001</v>
          </cell>
        </row>
        <row r="4257">
          <cell r="C4257" t="str">
            <v>51808007</v>
          </cell>
          <cell r="Q4257">
            <v>-3837.3416000000002</v>
          </cell>
        </row>
        <row r="4258">
          <cell r="C4258" t="str">
            <v>51808007</v>
          </cell>
          <cell r="Q4258">
            <v>-7156.8118000000004</v>
          </cell>
        </row>
        <row r="4259">
          <cell r="C4259" t="str">
            <v>51808007</v>
          </cell>
          <cell r="Q4259">
            <v>-840.47969999999998</v>
          </cell>
        </row>
        <row r="4260">
          <cell r="C4260" t="str">
            <v>51808007</v>
          </cell>
          <cell r="Q4260">
            <v>-17740.063999999998</v>
          </cell>
        </row>
        <row r="4261">
          <cell r="C4261" t="str">
            <v>51808007</v>
          </cell>
          <cell r="Q4261">
            <v>-8107.6575000000003</v>
          </cell>
        </row>
        <row r="4262">
          <cell r="C4262" t="str">
            <v>51808007</v>
          </cell>
          <cell r="Q4262">
            <v>-6441.1306000000004</v>
          </cell>
        </row>
        <row r="4263">
          <cell r="C4263" t="str">
            <v>51808007</v>
          </cell>
          <cell r="Q4263">
            <v>-16573.580099999999</v>
          </cell>
        </row>
        <row r="4264">
          <cell r="C4264" t="str">
            <v>51808007</v>
          </cell>
          <cell r="Q4264">
            <v>-8396.3071</v>
          </cell>
        </row>
        <row r="4265">
          <cell r="C4265" t="str">
            <v>51808007</v>
          </cell>
          <cell r="Q4265">
            <v>-2079.9749999999999</v>
          </cell>
        </row>
        <row r="4266">
          <cell r="C4266" t="str">
            <v>51808007</v>
          </cell>
          <cell r="Q4266">
            <v>-6497.1625999999997</v>
          </cell>
        </row>
        <row r="4267">
          <cell r="C4267" t="str">
            <v>51808007</v>
          </cell>
          <cell r="Q4267">
            <v>-19188.4058</v>
          </cell>
        </row>
        <row r="4268">
          <cell r="C4268" t="str">
            <v>51808007</v>
          </cell>
          <cell r="Q4268">
            <v>-8413.2865000000002</v>
          </cell>
        </row>
        <row r="4269">
          <cell r="C4269" t="str">
            <v>51808007</v>
          </cell>
          <cell r="Q4269">
            <v>-2681.0453000000002</v>
          </cell>
        </row>
        <row r="4270">
          <cell r="C4270" t="str">
            <v>51808007</v>
          </cell>
          <cell r="Q4270">
            <v>-16908.074100000002</v>
          </cell>
        </row>
        <row r="4271">
          <cell r="C4271" t="str">
            <v>51808007</v>
          </cell>
          <cell r="Q4271">
            <v>-2079.9749999999999</v>
          </cell>
        </row>
        <row r="4272">
          <cell r="C4272" t="str">
            <v>51808007</v>
          </cell>
          <cell r="Q4272">
            <v>-11720.022199999999</v>
          </cell>
        </row>
        <row r="4273">
          <cell r="C4273" t="str">
            <v>51808007</v>
          </cell>
          <cell r="Q4273">
            <v>-11800.674300000001</v>
          </cell>
        </row>
        <row r="4274">
          <cell r="C4274" t="str">
            <v>51808007</v>
          </cell>
          <cell r="Q4274">
            <v>-11732.756799999999</v>
          </cell>
        </row>
        <row r="4275">
          <cell r="C4275" t="str">
            <v>51808007</v>
          </cell>
          <cell r="Q4275">
            <v>-9498.2693999999992</v>
          </cell>
        </row>
        <row r="4276">
          <cell r="C4276" t="str">
            <v>51808007</v>
          </cell>
          <cell r="Q4276">
            <v>-4974.9605000000001</v>
          </cell>
        </row>
        <row r="4277">
          <cell r="C4277" t="str">
            <v>51808007</v>
          </cell>
          <cell r="Q4277">
            <v>-8361.4994000000006</v>
          </cell>
        </row>
        <row r="4278">
          <cell r="C4278" t="str">
            <v>51808007</v>
          </cell>
          <cell r="Q4278">
            <v>-1264.1153999999999</v>
          </cell>
        </row>
        <row r="4279">
          <cell r="C4279" t="str">
            <v>51808007</v>
          </cell>
          <cell r="Q4279">
            <v>-11483.159799999999</v>
          </cell>
        </row>
        <row r="4280">
          <cell r="C4280" t="str">
            <v>51808007</v>
          </cell>
          <cell r="Q4280">
            <v>-11729.3609</v>
          </cell>
        </row>
        <row r="4281">
          <cell r="C4281" t="str">
            <v>51808007</v>
          </cell>
          <cell r="Q4281">
            <v>-22402.603799999997</v>
          </cell>
        </row>
        <row r="4282">
          <cell r="C4282" t="str">
            <v>51808007</v>
          </cell>
          <cell r="Q4282">
            <v>-11484.8577</v>
          </cell>
        </row>
        <row r="4283">
          <cell r="C4283" t="str">
            <v>51808007</v>
          </cell>
          <cell r="Q4283">
            <v>-8175.5751</v>
          </cell>
        </row>
        <row r="4284">
          <cell r="C4284" t="str">
            <v>51808007</v>
          </cell>
          <cell r="Q4284">
            <v>-8291.9688000000006</v>
          </cell>
        </row>
        <row r="4285">
          <cell r="C4285" t="str">
            <v>51808007</v>
          </cell>
          <cell r="Q4285">
            <v>-721.62400000000002</v>
          </cell>
        </row>
        <row r="4286">
          <cell r="C4286" t="str">
            <v>51808007</v>
          </cell>
          <cell r="Q4286">
            <v>-903.98260000000005</v>
          </cell>
        </row>
        <row r="4287">
          <cell r="C4287" t="str">
            <v>51808007</v>
          </cell>
          <cell r="Q4287">
            <v>-9651.6781999999985</v>
          </cell>
        </row>
        <row r="4288">
          <cell r="C4288" t="str">
            <v>51808007</v>
          </cell>
          <cell r="Q4288">
            <v>-9025.3934000000008</v>
          </cell>
        </row>
        <row r="4289">
          <cell r="C4289" t="str">
            <v>51808007</v>
          </cell>
          <cell r="Q4289">
            <v>-5008.9192999999996</v>
          </cell>
        </row>
        <row r="4290">
          <cell r="C4290" t="str">
            <v>51808007</v>
          </cell>
          <cell r="Q4290">
            <v>-18226.947899999999</v>
          </cell>
        </row>
        <row r="4291">
          <cell r="C4291" t="str">
            <v>51808007</v>
          </cell>
          <cell r="Q4291">
            <v>-2113.9337</v>
          </cell>
        </row>
        <row r="4292">
          <cell r="C4292" t="str">
            <v>51808007</v>
          </cell>
          <cell r="Q4292">
            <v>-8161.1426000000001</v>
          </cell>
        </row>
        <row r="4293">
          <cell r="C4293" t="str">
            <v>51808007</v>
          </cell>
          <cell r="Q4293">
            <v>-37668.771099999998</v>
          </cell>
        </row>
        <row r="4294">
          <cell r="C4294" t="str">
            <v>51808007</v>
          </cell>
          <cell r="Q4294">
            <v>-1834.6228000000001</v>
          </cell>
        </row>
        <row r="4295">
          <cell r="C4295" t="str">
            <v>51808007</v>
          </cell>
          <cell r="Q4295">
            <v>-23802.5543</v>
          </cell>
        </row>
        <row r="4296">
          <cell r="C4296" t="str">
            <v>51808007</v>
          </cell>
          <cell r="Q4296">
            <v>-10427.041799999999</v>
          </cell>
        </row>
        <row r="4297">
          <cell r="C4297" t="str">
            <v>51808007</v>
          </cell>
          <cell r="Q4297">
            <v>-3930.7282</v>
          </cell>
        </row>
        <row r="4298">
          <cell r="C4298" t="str">
            <v>51808007</v>
          </cell>
          <cell r="Q4298">
            <v>-2928.9443000000001</v>
          </cell>
        </row>
        <row r="4299">
          <cell r="C4299" t="str">
            <v>51808007</v>
          </cell>
          <cell r="Q4299">
            <v>-10060.2871</v>
          </cell>
        </row>
        <row r="4300">
          <cell r="C4300" t="str">
            <v>51808007</v>
          </cell>
          <cell r="Q4300">
            <v>-15615.9427</v>
          </cell>
        </row>
        <row r="4301">
          <cell r="C4301" t="str">
            <v>51808007</v>
          </cell>
          <cell r="Q4301">
            <v>-16635.554899999999</v>
          </cell>
        </row>
        <row r="4302">
          <cell r="C4302" t="str">
            <v>51808007</v>
          </cell>
          <cell r="Q4302">
            <v>-66716.258300000001</v>
          </cell>
        </row>
        <row r="4303">
          <cell r="C4303" t="str">
            <v>51808007</v>
          </cell>
          <cell r="Q4303">
            <v>-10106.9804</v>
          </cell>
        </row>
        <row r="4304">
          <cell r="C4304" t="str">
            <v>51808007</v>
          </cell>
          <cell r="Q4304">
            <v>-3930.7282</v>
          </cell>
        </row>
        <row r="4305">
          <cell r="C4305" t="str">
            <v>51808007</v>
          </cell>
          <cell r="Q4305">
            <v>-755.58270000000005</v>
          </cell>
        </row>
        <row r="4306">
          <cell r="C4306" t="str">
            <v>51808007</v>
          </cell>
          <cell r="Q4306">
            <v>-9724.0951999999997</v>
          </cell>
        </row>
        <row r="4307">
          <cell r="C4307" t="str">
            <v>51808007</v>
          </cell>
          <cell r="Q4307">
            <v>-16882.605</v>
          </cell>
        </row>
        <row r="4308">
          <cell r="C4308" t="str">
            <v>51808007</v>
          </cell>
          <cell r="Q4308">
            <v>-5047.1229000000003</v>
          </cell>
        </row>
        <row r="4309">
          <cell r="C4309" t="str">
            <v>51808007</v>
          </cell>
          <cell r="Q4309">
            <v>-27620.369600000002</v>
          </cell>
        </row>
        <row r="4310">
          <cell r="C4310" t="str">
            <v>51808007</v>
          </cell>
          <cell r="Q4310">
            <v>-14015.635399999999</v>
          </cell>
        </row>
        <row r="4311">
          <cell r="C4311" t="str">
            <v>51808007</v>
          </cell>
          <cell r="Q4311">
            <v>-30612.137699999999</v>
          </cell>
        </row>
        <row r="4312">
          <cell r="C4312" t="str">
            <v>51808007</v>
          </cell>
          <cell r="Q4312">
            <v>-763.22349999999994</v>
          </cell>
        </row>
        <row r="4313">
          <cell r="C4313" t="str">
            <v>51808007</v>
          </cell>
          <cell r="Q4313">
            <v>-1613.0418</v>
          </cell>
        </row>
        <row r="4314">
          <cell r="C4314" t="str">
            <v>51808007</v>
          </cell>
          <cell r="Q4314">
            <v>-2631.8051</v>
          </cell>
        </row>
        <row r="4315">
          <cell r="C4315" t="str">
            <v>51808007</v>
          </cell>
          <cell r="Q4315">
            <v>-2116.1410999999998</v>
          </cell>
        </row>
        <row r="4316">
          <cell r="C4316" t="str">
            <v>51808007</v>
          </cell>
          <cell r="Q4316">
            <v>-1273.4540999999999</v>
          </cell>
        </row>
        <row r="4317">
          <cell r="C4317" t="str">
            <v>51808007</v>
          </cell>
          <cell r="Q4317">
            <v>-281346.83750000002</v>
          </cell>
        </row>
        <row r="4318">
          <cell r="C4318" t="str">
            <v>51808007</v>
          </cell>
          <cell r="Q4318">
            <v>-32861.906499999997</v>
          </cell>
        </row>
        <row r="4319">
          <cell r="C4319" t="str">
            <v>51808007</v>
          </cell>
          <cell r="Q4319">
            <v>-43909.8845</v>
          </cell>
        </row>
        <row r="4320">
          <cell r="C4320" t="str">
            <v>51808007</v>
          </cell>
          <cell r="Q4320">
            <v>-17499.2539</v>
          </cell>
        </row>
        <row r="4321">
          <cell r="C4321" t="str">
            <v>51808007</v>
          </cell>
          <cell r="Q4321">
            <v>-9964.3534</v>
          </cell>
        </row>
        <row r="4322">
          <cell r="C4322" t="str">
            <v>51808007</v>
          </cell>
          <cell r="Q4322">
            <v>-2377.1142</v>
          </cell>
        </row>
        <row r="4323">
          <cell r="C4323" t="str">
            <v>64925441</v>
          </cell>
          <cell r="Q4323">
            <v>9638.8679999999986</v>
          </cell>
        </row>
        <row r="4324">
          <cell r="C4324" t="str">
            <v>64925441</v>
          </cell>
          <cell r="Q4324">
            <v>14564.564299999998</v>
          </cell>
        </row>
        <row r="4325">
          <cell r="C4325" t="str">
            <v>64925441</v>
          </cell>
          <cell r="Q4325">
            <v>3174.0302000000001</v>
          </cell>
        </row>
        <row r="4326">
          <cell r="C4326" t="str">
            <v>64925441</v>
          </cell>
          <cell r="Q4326">
            <v>77622.537299999996</v>
          </cell>
        </row>
        <row r="4327">
          <cell r="C4327" t="str">
            <v>64925443</v>
          </cell>
          <cell r="Q4327">
            <v>390005.74780000001</v>
          </cell>
        </row>
        <row r="4328">
          <cell r="C4328" t="str">
            <v>64925443</v>
          </cell>
          <cell r="Q4328">
            <v>78332.057400000005</v>
          </cell>
        </row>
        <row r="4329">
          <cell r="C4329" t="str">
            <v>64925443</v>
          </cell>
          <cell r="Q4329">
            <v>1331406.8184999998</v>
          </cell>
        </row>
        <row r="4330">
          <cell r="C4330" t="str">
            <v>64925443</v>
          </cell>
          <cell r="Q4330">
            <v>56122.267999999996</v>
          </cell>
        </row>
        <row r="4331">
          <cell r="C4331" t="str">
            <v>64925443</v>
          </cell>
          <cell r="Q4331">
            <v>94133.108600000021</v>
          </cell>
        </row>
        <row r="4332">
          <cell r="C4332" t="str">
            <v>64925444</v>
          </cell>
          <cell r="Q4332">
            <v>820.62709999999993</v>
          </cell>
        </row>
        <row r="4333">
          <cell r="C4333" t="str">
            <v>64925444</v>
          </cell>
          <cell r="Q4333">
            <v>212590.5036</v>
          </cell>
        </row>
        <row r="4334">
          <cell r="C4334" t="str">
            <v>64925444</v>
          </cell>
          <cell r="Q4334">
            <v>936511.13679999998</v>
          </cell>
        </row>
        <row r="4335">
          <cell r="C4335" t="str">
            <v>64925444</v>
          </cell>
          <cell r="Q4335">
            <v>350077.73220000003</v>
          </cell>
        </row>
        <row r="4336">
          <cell r="C4336" t="str">
            <v>64925446</v>
          </cell>
          <cell r="Q4336">
            <v>15001.540800000001</v>
          </cell>
        </row>
        <row r="4337">
          <cell r="C4337" t="str">
            <v>64925446</v>
          </cell>
          <cell r="Q4337">
            <v>85.2864</v>
          </cell>
        </row>
        <row r="4338">
          <cell r="C4338" t="str">
            <v>64925446</v>
          </cell>
          <cell r="Q4338">
            <v>182984.68859999996</v>
          </cell>
        </row>
        <row r="4339">
          <cell r="C4339" t="str">
            <v>64925446</v>
          </cell>
          <cell r="Q4339">
            <v>1928.4839000000002</v>
          </cell>
        </row>
        <row r="4340">
          <cell r="C4340" t="str">
            <v>50110001</v>
          </cell>
          <cell r="Q4340">
            <v>-536143.85089999996</v>
          </cell>
        </row>
        <row r="4341">
          <cell r="C4341" t="str">
            <v>50110001</v>
          </cell>
          <cell r="Q4341">
            <v>-699028.06889999995</v>
          </cell>
        </row>
        <row r="4342">
          <cell r="C4342" t="str">
            <v>50110001</v>
          </cell>
          <cell r="Q4342">
            <v>-8764828.0804999992</v>
          </cell>
        </row>
        <row r="4343">
          <cell r="C4343" t="str">
            <v>50116001</v>
          </cell>
          <cell r="Q4343">
            <v>-360909.45030000003</v>
          </cell>
        </row>
        <row r="4344">
          <cell r="C4344" t="str">
            <v>50116001</v>
          </cell>
          <cell r="Q4344">
            <v>-549252.06070000003</v>
          </cell>
        </row>
        <row r="4345">
          <cell r="C4345" t="str">
            <v>50116001</v>
          </cell>
          <cell r="Q4345">
            <v>-166792.67159999997</v>
          </cell>
        </row>
        <row r="4346">
          <cell r="C4346" t="str">
            <v>50116001</v>
          </cell>
          <cell r="Q4346">
            <v>-513560.48090000002</v>
          </cell>
        </row>
        <row r="4347">
          <cell r="C4347" t="str">
            <v>50116001</v>
          </cell>
          <cell r="Q4347">
            <v>-542488.79370000004</v>
          </cell>
        </row>
        <row r="4348">
          <cell r="C4348" t="str">
            <v>50116001</v>
          </cell>
          <cell r="Q4348">
            <v>-130182.00809999999</v>
          </cell>
        </row>
        <row r="4349">
          <cell r="C4349" t="str">
            <v>50116001</v>
          </cell>
          <cell r="Q4349">
            <v>-488795.03570000001</v>
          </cell>
        </row>
        <row r="4350">
          <cell r="C4350" t="str">
            <v>50116001</v>
          </cell>
          <cell r="Q4350">
            <v>-614816.08149999997</v>
          </cell>
        </row>
        <row r="4351">
          <cell r="C4351" t="str">
            <v>50116001</v>
          </cell>
          <cell r="Q4351">
            <v>-138508.01269999999</v>
          </cell>
        </row>
        <row r="4352">
          <cell r="C4352" t="str">
            <v>50116001</v>
          </cell>
          <cell r="Q4352">
            <v>-388738.13909999997</v>
          </cell>
        </row>
        <row r="4353">
          <cell r="C4353" t="str">
            <v>50116001</v>
          </cell>
          <cell r="Q4353">
            <v>-399060.59099999996</v>
          </cell>
        </row>
        <row r="4354">
          <cell r="C4354" t="str">
            <v>50116001</v>
          </cell>
          <cell r="Q4354">
            <v>-379304.9473</v>
          </cell>
        </row>
        <row r="4355">
          <cell r="C4355" t="str">
            <v>50116001</v>
          </cell>
          <cell r="Q4355">
            <v>-124067.18460000001</v>
          </cell>
        </row>
        <row r="4356">
          <cell r="C4356" t="str">
            <v>50116001</v>
          </cell>
          <cell r="Q4356">
            <v>-380186.36459999997</v>
          </cell>
        </row>
        <row r="4357">
          <cell r="C4357" t="str">
            <v>50116001</v>
          </cell>
          <cell r="Q4357">
            <v>-69532.938299999994</v>
          </cell>
        </row>
        <row r="4358">
          <cell r="C4358" t="str">
            <v>50116001</v>
          </cell>
          <cell r="Q4358">
            <v>-242711.68249999997</v>
          </cell>
        </row>
        <row r="4359">
          <cell r="C4359" t="str">
            <v>50116001</v>
          </cell>
          <cell r="Q4359">
            <v>-234341.34599999999</v>
          </cell>
        </row>
        <row r="4360">
          <cell r="C4360" t="str">
            <v>50116001</v>
          </cell>
          <cell r="Q4360">
            <v>-137281.1507</v>
          </cell>
        </row>
        <row r="4361">
          <cell r="C4361" t="str">
            <v>50116001</v>
          </cell>
          <cell r="Q4361">
            <v>-35601.479299999999</v>
          </cell>
        </row>
        <row r="4362">
          <cell r="C4362" t="str">
            <v>50116001</v>
          </cell>
          <cell r="Q4362">
            <v>-109320.614</v>
          </cell>
        </row>
        <row r="4363">
          <cell r="C4363" t="str">
            <v>50116001</v>
          </cell>
          <cell r="Q4363">
            <v>-579847.55009999999</v>
          </cell>
        </row>
        <row r="4364">
          <cell r="C4364" t="str">
            <v>50116001</v>
          </cell>
          <cell r="Q4364">
            <v>-505067.5061</v>
          </cell>
        </row>
        <row r="4365">
          <cell r="C4365" t="str">
            <v>50116001</v>
          </cell>
          <cell r="Q4365">
            <v>-5039.6352999999999</v>
          </cell>
        </row>
        <row r="4366">
          <cell r="C4366" t="str">
            <v>50116001</v>
          </cell>
          <cell r="Q4366">
            <v>-85703.734000000011</v>
          </cell>
        </row>
        <row r="4367">
          <cell r="C4367" t="str">
            <v>50116001</v>
          </cell>
          <cell r="Q4367">
            <v>-319195.41250000003</v>
          </cell>
        </row>
        <row r="4368">
          <cell r="C4368" t="str">
            <v>50116001</v>
          </cell>
          <cell r="Q4368">
            <v>-397650.13559999998</v>
          </cell>
        </row>
        <row r="4369">
          <cell r="C4369" t="str">
            <v>50116001</v>
          </cell>
          <cell r="Q4369">
            <v>-298099.11869999999</v>
          </cell>
        </row>
        <row r="4370">
          <cell r="C4370" t="str">
            <v>50116001</v>
          </cell>
          <cell r="Q4370">
            <v>-209255.56050000002</v>
          </cell>
        </row>
        <row r="4371">
          <cell r="C4371" t="str">
            <v>50116001</v>
          </cell>
          <cell r="Q4371">
            <v>-291458.87930000003</v>
          </cell>
        </row>
        <row r="4372">
          <cell r="C4372" t="str">
            <v>50116001</v>
          </cell>
          <cell r="Q4372">
            <v>-134589.25439999998</v>
          </cell>
        </row>
        <row r="4373">
          <cell r="C4373" t="str">
            <v>50116001</v>
          </cell>
          <cell r="Q4373">
            <v>-462626.67819999997</v>
          </cell>
        </row>
        <row r="4374">
          <cell r="C4374" t="str">
            <v>50116001</v>
          </cell>
          <cell r="Q4374">
            <v>-292691.77789999999</v>
          </cell>
        </row>
        <row r="4375">
          <cell r="C4375" t="str">
            <v>50116001</v>
          </cell>
          <cell r="Q4375">
            <v>-124895.769</v>
          </cell>
        </row>
        <row r="4376">
          <cell r="C4376" t="str">
            <v>50116001</v>
          </cell>
          <cell r="Q4376">
            <v>-533871.58410000009</v>
          </cell>
        </row>
        <row r="4377">
          <cell r="C4377" t="str">
            <v>50116001</v>
          </cell>
          <cell r="Q4377">
            <v>-372658.14240000001</v>
          </cell>
        </row>
        <row r="4378">
          <cell r="C4378" t="str">
            <v>50116001</v>
          </cell>
          <cell r="Q4378">
            <v>-189688.5687</v>
          </cell>
        </row>
        <row r="4379">
          <cell r="C4379" t="str">
            <v>50116001</v>
          </cell>
          <cell r="Q4379">
            <v>-470663.25439999998</v>
          </cell>
        </row>
        <row r="4380">
          <cell r="C4380" t="str">
            <v>50116001</v>
          </cell>
          <cell r="Q4380">
            <v>-416631.51469999994</v>
          </cell>
        </row>
        <row r="4381">
          <cell r="C4381" t="str">
            <v>50116001</v>
          </cell>
          <cell r="Q4381">
            <v>-226701.31159999999</v>
          </cell>
        </row>
        <row r="4382">
          <cell r="C4382" t="str">
            <v>50116001</v>
          </cell>
          <cell r="Q4382">
            <v>-496100.21180000005</v>
          </cell>
        </row>
        <row r="4383">
          <cell r="C4383" t="str">
            <v>50116001</v>
          </cell>
          <cell r="Q4383">
            <v>-345218.2121</v>
          </cell>
        </row>
        <row r="4384">
          <cell r="C4384" t="str">
            <v>50116001</v>
          </cell>
          <cell r="Q4384">
            <v>-489062.71270000003</v>
          </cell>
        </row>
        <row r="4385">
          <cell r="C4385" t="str">
            <v>50116001</v>
          </cell>
          <cell r="Q4385">
            <v>-205035.68899999995</v>
          </cell>
        </row>
        <row r="4386">
          <cell r="C4386" t="str">
            <v>50116001</v>
          </cell>
          <cell r="Q4386">
            <v>-307460.74910000002</v>
          </cell>
        </row>
        <row r="4387">
          <cell r="C4387" t="str">
            <v>50116001</v>
          </cell>
          <cell r="Q4387">
            <v>-428428.96899999992</v>
          </cell>
        </row>
        <row r="4388">
          <cell r="C4388" t="str">
            <v>50116001</v>
          </cell>
          <cell r="Q4388">
            <v>-288022.29249999998</v>
          </cell>
        </row>
        <row r="4389">
          <cell r="C4389" t="str">
            <v>50116001</v>
          </cell>
          <cell r="Q4389">
            <v>-491360.83149999997</v>
          </cell>
        </row>
        <row r="4390">
          <cell r="C4390" t="str">
            <v>50116001</v>
          </cell>
          <cell r="Q4390">
            <v>-485341.08749999997</v>
          </cell>
        </row>
        <row r="4391">
          <cell r="C4391" t="str">
            <v>50116001</v>
          </cell>
          <cell r="Q4391">
            <v>-130499.00570000001</v>
          </cell>
        </row>
        <row r="4392">
          <cell r="C4392" t="str">
            <v>50116001</v>
          </cell>
          <cell r="Q4392">
            <v>-272977.98129999998</v>
          </cell>
        </row>
        <row r="4393">
          <cell r="C4393" t="str">
            <v>50116001</v>
          </cell>
          <cell r="Q4393">
            <v>-817933.45039999997</v>
          </cell>
        </row>
        <row r="4394">
          <cell r="C4394" t="str">
            <v>50116001</v>
          </cell>
          <cell r="Q4394">
            <v>-615818.68050000002</v>
          </cell>
        </row>
        <row r="4395">
          <cell r="C4395" t="str">
            <v>50116001</v>
          </cell>
          <cell r="Q4395">
            <v>-615818.32149999996</v>
          </cell>
        </row>
        <row r="4396">
          <cell r="C4396" t="str">
            <v>50116001</v>
          </cell>
          <cell r="Q4396">
            <v>-412925.45520000003</v>
          </cell>
        </row>
        <row r="4397">
          <cell r="C4397" t="str">
            <v>50116001</v>
          </cell>
          <cell r="Q4397">
            <v>-91560.369500000001</v>
          </cell>
        </row>
        <row r="4398">
          <cell r="C4398" t="str">
            <v>50116001</v>
          </cell>
          <cell r="Q4398">
            <v>-391457.60430000001</v>
          </cell>
        </row>
        <row r="4399">
          <cell r="C4399" t="str">
            <v>50116001</v>
          </cell>
          <cell r="Q4399">
            <v>-291849.01500000007</v>
          </cell>
        </row>
        <row r="4400">
          <cell r="C4400" t="str">
            <v>50116001</v>
          </cell>
          <cell r="Q4400">
            <v>-123443.25680000003</v>
          </cell>
        </row>
        <row r="4401">
          <cell r="C4401" t="str">
            <v>50116001</v>
          </cell>
          <cell r="Q4401">
            <v>-403128.82830000005</v>
          </cell>
        </row>
        <row r="4402">
          <cell r="C4402" t="str">
            <v>50116001</v>
          </cell>
          <cell r="Q4402">
            <v>-140089.46920000002</v>
          </cell>
        </row>
        <row r="4403">
          <cell r="C4403" t="str">
            <v>50116001</v>
          </cell>
          <cell r="Q4403">
            <v>-49681.387099999993</v>
          </cell>
        </row>
        <row r="4404">
          <cell r="C4404" t="str">
            <v>50116002</v>
          </cell>
          <cell r="Q4404">
            <v>-64353.974700000006</v>
          </cell>
        </row>
        <row r="4405">
          <cell r="C4405" t="str">
            <v>50116002</v>
          </cell>
          <cell r="Q4405">
            <v>-92869.425899999987</v>
          </cell>
        </row>
        <row r="4406">
          <cell r="C4406" t="str">
            <v>50116002</v>
          </cell>
          <cell r="Q4406">
            <v>-24238.825699999998</v>
          </cell>
        </row>
        <row r="4407">
          <cell r="C4407" t="str">
            <v>50116002</v>
          </cell>
          <cell r="Q4407">
            <v>-126611.1774</v>
          </cell>
        </row>
        <row r="4408">
          <cell r="C4408" t="str">
            <v>50116002</v>
          </cell>
          <cell r="Q4408">
            <v>-108881.60230000001</v>
          </cell>
        </row>
        <row r="4409">
          <cell r="C4409" t="str">
            <v>50116002</v>
          </cell>
          <cell r="Q4409">
            <v>-40232.383800000003</v>
          </cell>
        </row>
        <row r="4410">
          <cell r="C4410" t="str">
            <v>50116002</v>
          </cell>
          <cell r="Q4410">
            <v>-127.53149999999999</v>
          </cell>
        </row>
        <row r="4411">
          <cell r="C4411" t="str">
            <v>50116002</v>
          </cell>
          <cell r="Q4411">
            <v>-66304.195299999992</v>
          </cell>
        </row>
        <row r="4412">
          <cell r="C4412" t="str">
            <v>50116002</v>
          </cell>
          <cell r="Q4412">
            <v>-96063.564700000017</v>
          </cell>
        </row>
        <row r="4413">
          <cell r="C4413" t="str">
            <v>50116002</v>
          </cell>
          <cell r="Q4413">
            <v>-22039.973800000003</v>
          </cell>
        </row>
        <row r="4414">
          <cell r="C4414" t="str">
            <v>50116002</v>
          </cell>
          <cell r="Q4414">
            <v>-15112.126700000001</v>
          </cell>
        </row>
        <row r="4415">
          <cell r="C4415" t="str">
            <v>50116002</v>
          </cell>
          <cell r="Q4415">
            <v>-88041.909899999999</v>
          </cell>
        </row>
        <row r="4416">
          <cell r="C4416" t="str">
            <v>50116002</v>
          </cell>
          <cell r="Q4416">
            <v>-51633.49730000001</v>
          </cell>
        </row>
        <row r="4417">
          <cell r="C4417" t="str">
            <v>50116002</v>
          </cell>
          <cell r="Q4417">
            <v>-55920.028499999993</v>
          </cell>
        </row>
        <row r="4418">
          <cell r="C4418" t="str">
            <v>50116002</v>
          </cell>
          <cell r="Q4418">
            <v>-55878.398099999999</v>
          </cell>
        </row>
        <row r="4419">
          <cell r="C4419" t="str">
            <v>50116002</v>
          </cell>
          <cell r="Q4419">
            <v>-39997.766199999998</v>
          </cell>
        </row>
        <row r="4420">
          <cell r="C4420" t="str">
            <v>50116002</v>
          </cell>
          <cell r="Q4420">
            <v>-7048.4717999999993</v>
          </cell>
        </row>
        <row r="4421">
          <cell r="C4421" t="str">
            <v>50116002</v>
          </cell>
          <cell r="Q4421">
            <v>-35588.138800000008</v>
          </cell>
        </row>
        <row r="4422">
          <cell r="C4422" t="str">
            <v>50116002</v>
          </cell>
          <cell r="Q4422">
            <v>-24143.895200000003</v>
          </cell>
        </row>
        <row r="4423">
          <cell r="C4423" t="str">
            <v>50116002</v>
          </cell>
          <cell r="Q4423">
            <v>-31233.511700000003</v>
          </cell>
        </row>
        <row r="4424">
          <cell r="C4424" t="str">
            <v>50116002</v>
          </cell>
          <cell r="Q4424">
            <v>-11422.847500000002</v>
          </cell>
        </row>
        <row r="4425">
          <cell r="C4425" t="str">
            <v>50116002</v>
          </cell>
          <cell r="Q4425">
            <v>-22903.398799999999</v>
          </cell>
        </row>
        <row r="4426">
          <cell r="C4426" t="str">
            <v>50116002</v>
          </cell>
          <cell r="Q4426">
            <v>-99825.459600000002</v>
          </cell>
        </row>
        <row r="4427">
          <cell r="C4427" t="str">
            <v>50116002</v>
          </cell>
          <cell r="Q4427">
            <v>-117076.19970000001</v>
          </cell>
        </row>
        <row r="4428">
          <cell r="C4428" t="str">
            <v>50116002</v>
          </cell>
          <cell r="Q4428">
            <v>-28448.728599999995</v>
          </cell>
        </row>
        <row r="4429">
          <cell r="C4429" t="str">
            <v>50116002</v>
          </cell>
          <cell r="Q4429">
            <v>-10451.6605</v>
          </cell>
        </row>
        <row r="4430">
          <cell r="C4430" t="str">
            <v>50116002</v>
          </cell>
          <cell r="Q4430">
            <v>-13493.048699999999</v>
          </cell>
        </row>
        <row r="4431">
          <cell r="C4431" t="str">
            <v>50116002</v>
          </cell>
          <cell r="Q4431">
            <v>-105577.15660000002</v>
          </cell>
        </row>
        <row r="4432">
          <cell r="C4432" t="str">
            <v>50116002</v>
          </cell>
          <cell r="Q4432">
            <v>-54499.355299999996</v>
          </cell>
        </row>
        <row r="4433">
          <cell r="C4433" t="str">
            <v>50116002</v>
          </cell>
          <cell r="Q4433">
            <v>-52155.704700000002</v>
          </cell>
        </row>
        <row r="4434">
          <cell r="C4434" t="str">
            <v>50116002</v>
          </cell>
          <cell r="Q4434">
            <v>-38104.330600000001</v>
          </cell>
        </row>
        <row r="4435">
          <cell r="C4435" t="str">
            <v>50116002</v>
          </cell>
          <cell r="Q4435">
            <v>-73563.470099999991</v>
          </cell>
        </row>
        <row r="4436">
          <cell r="C4436" t="str">
            <v>50116002</v>
          </cell>
          <cell r="Q4436">
            <v>-74866.338200000013</v>
          </cell>
        </row>
        <row r="4437">
          <cell r="C4437" t="str">
            <v>50116002</v>
          </cell>
          <cell r="Q4437">
            <v>-72855.551900000006</v>
          </cell>
        </row>
        <row r="4438">
          <cell r="C4438" t="str">
            <v>50116002</v>
          </cell>
          <cell r="Q4438">
            <v>-49129.640200000002</v>
          </cell>
        </row>
        <row r="4439">
          <cell r="C4439" t="str">
            <v>50116002</v>
          </cell>
          <cell r="Q4439">
            <v>-15635.179299999996</v>
          </cell>
        </row>
        <row r="4440">
          <cell r="C4440" t="str">
            <v>50116002</v>
          </cell>
          <cell r="Q4440">
            <v>-104383.43379999997</v>
          </cell>
        </row>
        <row r="4441">
          <cell r="C4441" t="str">
            <v>50116002</v>
          </cell>
          <cell r="Q4441">
            <v>-57286.9372</v>
          </cell>
        </row>
        <row r="4442">
          <cell r="C4442" t="str">
            <v>50116002</v>
          </cell>
          <cell r="Q4442">
            <v>-29052.971800000003</v>
          </cell>
        </row>
        <row r="4443">
          <cell r="C4443" t="str">
            <v>50116002</v>
          </cell>
          <cell r="Q4443">
            <v>-111508.8195</v>
          </cell>
        </row>
        <row r="4444">
          <cell r="C4444" t="str">
            <v>50116002</v>
          </cell>
          <cell r="Q4444">
            <v>-103815.68829999999</v>
          </cell>
        </row>
        <row r="4445">
          <cell r="C4445" t="str">
            <v>50116002</v>
          </cell>
          <cell r="Q4445">
            <v>-16610.336899999998</v>
          </cell>
        </row>
        <row r="4446">
          <cell r="C4446" t="str">
            <v>50116002</v>
          </cell>
          <cell r="Q4446">
            <v>-52023.357499999998</v>
          </cell>
        </row>
        <row r="4447">
          <cell r="C4447" t="str">
            <v>50116002</v>
          </cell>
          <cell r="Q4447">
            <v>-44422.146999999997</v>
          </cell>
        </row>
        <row r="4448">
          <cell r="C4448" t="str">
            <v>50116002</v>
          </cell>
          <cell r="Q4448">
            <v>-55620.293500000007</v>
          </cell>
        </row>
        <row r="4449">
          <cell r="C4449" t="str">
            <v>50116002</v>
          </cell>
          <cell r="Q4449">
            <v>-81779.569299999988</v>
          </cell>
        </row>
        <row r="4450">
          <cell r="C4450" t="str">
            <v>50116002</v>
          </cell>
          <cell r="Q4450">
            <v>-12205.641299999999</v>
          </cell>
        </row>
        <row r="4451">
          <cell r="C4451" t="str">
            <v>50116002</v>
          </cell>
          <cell r="Q4451">
            <v>-3861.1025999999993</v>
          </cell>
        </row>
        <row r="4452">
          <cell r="C4452" t="str">
            <v>50116002</v>
          </cell>
          <cell r="Q4452">
            <v>-47273.811599999994</v>
          </cell>
        </row>
        <row r="4453">
          <cell r="C4453" t="str">
            <v>50116002</v>
          </cell>
          <cell r="Q4453">
            <v>-65181.049900000005</v>
          </cell>
        </row>
        <row r="4454">
          <cell r="C4454" t="str">
            <v>50116002</v>
          </cell>
          <cell r="Q4454">
            <v>-62169.242299999998</v>
          </cell>
        </row>
        <row r="4455">
          <cell r="C4455" t="str">
            <v>50116002</v>
          </cell>
          <cell r="Q4455">
            <v>-40782.207699999992</v>
          </cell>
        </row>
        <row r="4456">
          <cell r="C4456" t="str">
            <v>50116002</v>
          </cell>
          <cell r="Q4456">
            <v>-151876.84529999999</v>
          </cell>
        </row>
        <row r="4457">
          <cell r="C4457" t="str">
            <v>50116002</v>
          </cell>
          <cell r="Q4457">
            <v>-99718.00410000002</v>
          </cell>
        </row>
        <row r="4458">
          <cell r="C4458" t="str">
            <v>50116002</v>
          </cell>
          <cell r="Q4458">
            <v>-11680.318399999998</v>
          </cell>
        </row>
        <row r="4459">
          <cell r="C4459" t="str">
            <v>50116002</v>
          </cell>
          <cell r="Q4459">
            <v>-70590.864100000006</v>
          </cell>
        </row>
        <row r="4460">
          <cell r="C4460" t="str">
            <v>50116002</v>
          </cell>
          <cell r="Q4460">
            <v>-150373.51310000001</v>
          </cell>
        </row>
        <row r="4461">
          <cell r="C4461" t="str">
            <v>50116002</v>
          </cell>
          <cell r="Q4461">
            <v>-88180.224099999992</v>
          </cell>
        </row>
        <row r="4462">
          <cell r="C4462" t="str">
            <v>50116002</v>
          </cell>
          <cell r="Q4462">
            <v>-86534.226699999999</v>
          </cell>
        </row>
        <row r="4463">
          <cell r="C4463" t="str">
            <v>50116002</v>
          </cell>
          <cell r="Q4463">
            <v>-50543.61789999999</v>
          </cell>
        </row>
        <row r="4464">
          <cell r="C4464" t="str">
            <v>50116002</v>
          </cell>
          <cell r="Q4464">
            <v>-18078.089900000003</v>
          </cell>
        </row>
        <row r="4465">
          <cell r="C4465" t="str">
            <v>50116002</v>
          </cell>
          <cell r="Q4465">
            <v>-117908.6715</v>
          </cell>
        </row>
        <row r="4466">
          <cell r="C4466" t="str">
            <v>50116002</v>
          </cell>
          <cell r="Q4466">
            <v>-115503.31450000001</v>
          </cell>
        </row>
        <row r="4467">
          <cell r="C4467" t="str">
            <v>50116002</v>
          </cell>
          <cell r="Q4467">
            <v>-99358.886100000003</v>
          </cell>
        </row>
        <row r="4468">
          <cell r="C4468" t="str">
            <v>50116002</v>
          </cell>
          <cell r="Q4468">
            <v>-62295.992399999996</v>
          </cell>
        </row>
        <row r="4469">
          <cell r="C4469" t="str">
            <v>50116002</v>
          </cell>
          <cell r="Q4469">
            <v>-10492.6782</v>
          </cell>
        </row>
        <row r="4470">
          <cell r="C4470" t="str">
            <v>50116002</v>
          </cell>
          <cell r="Q4470">
            <v>-52559.674200000001</v>
          </cell>
        </row>
        <row r="4471">
          <cell r="C4471" t="str">
            <v>50116003</v>
          </cell>
          <cell r="Q4471">
            <v>-1925000.0000000002</v>
          </cell>
        </row>
        <row r="4472">
          <cell r="C4472" t="str">
            <v>50116004</v>
          </cell>
          <cell r="Q4472">
            <v>-3530</v>
          </cell>
        </row>
        <row r="4473">
          <cell r="C4473" t="str">
            <v>50116004</v>
          </cell>
          <cell r="Q4473">
            <v>-148804.76839999997</v>
          </cell>
        </row>
        <row r="4474">
          <cell r="C4474" t="str">
            <v>50116004</v>
          </cell>
          <cell r="Q4474">
            <v>-67665.299100000004</v>
          </cell>
        </row>
        <row r="4475">
          <cell r="C4475" t="str">
            <v>50116006</v>
          </cell>
          <cell r="Q4475">
            <v>-380000.0001</v>
          </cell>
        </row>
        <row r="4476">
          <cell r="C4476" t="str">
            <v>50116402</v>
          </cell>
          <cell r="Q4476">
            <v>-18053509.999899998</v>
          </cell>
        </row>
        <row r="4477">
          <cell r="C4477" t="str">
            <v>50116403</v>
          </cell>
          <cell r="Q4477">
            <v>-1759764</v>
          </cell>
        </row>
        <row r="4478">
          <cell r="C4478" t="str">
            <v>50116404</v>
          </cell>
          <cell r="Q4478">
            <v>-457999.99999999988</v>
          </cell>
        </row>
        <row r="4479">
          <cell r="C4479" t="str">
            <v>50116502</v>
          </cell>
          <cell r="Q4479">
            <v>-1553813.0000999998</v>
          </cell>
        </row>
        <row r="4480">
          <cell r="C4480" t="str">
            <v>50117001</v>
          </cell>
          <cell r="Q4480">
            <v>-1199999.9989999998</v>
          </cell>
        </row>
        <row r="4481">
          <cell r="C4481" t="str">
            <v>50117010</v>
          </cell>
          <cell r="Q4481">
            <v>-738.27269999999999</v>
          </cell>
        </row>
        <row r="4482">
          <cell r="C4482" t="str">
            <v>50117010</v>
          </cell>
          <cell r="Q4482">
            <v>-0.13980000000000001</v>
          </cell>
        </row>
        <row r="4483">
          <cell r="C4483" t="str">
            <v>50117010</v>
          </cell>
          <cell r="Q4483">
            <v>-1547.3713999999998</v>
          </cell>
        </row>
        <row r="4484">
          <cell r="C4484" t="str">
            <v>50117010</v>
          </cell>
          <cell r="Q4484">
            <v>-89.435500000000005</v>
          </cell>
        </row>
        <row r="4485">
          <cell r="C4485" t="str">
            <v>50117010</v>
          </cell>
          <cell r="Q4485">
            <v>-521.25699999999995</v>
          </cell>
        </row>
        <row r="4486">
          <cell r="C4486" t="str">
            <v>50117010</v>
          </cell>
          <cell r="Q4486">
            <v>-5623.0043999999998</v>
          </cell>
        </row>
        <row r="4487">
          <cell r="C4487" t="str">
            <v>50117010</v>
          </cell>
          <cell r="Q4487">
            <v>-88.544700000000006</v>
          </cell>
        </row>
        <row r="4488">
          <cell r="C4488" t="str">
            <v>50117010</v>
          </cell>
          <cell r="Q4488">
            <v>-788.01729999999998</v>
          </cell>
        </row>
        <row r="4489">
          <cell r="C4489" t="str">
            <v>50117010</v>
          </cell>
          <cell r="Q4489">
            <v>-551.39199999999994</v>
          </cell>
        </row>
        <row r="4490">
          <cell r="C4490" t="str">
            <v>50117010</v>
          </cell>
          <cell r="Q4490">
            <v>-110.0582</v>
          </cell>
        </row>
        <row r="4491">
          <cell r="C4491" t="str">
            <v>50117010</v>
          </cell>
          <cell r="Q4491">
            <v>-1612.0918999999999</v>
          </cell>
        </row>
        <row r="4492">
          <cell r="C4492" t="str">
            <v>50117010</v>
          </cell>
          <cell r="Q4492">
            <v>-26338.506600000001</v>
          </cell>
        </row>
        <row r="4493">
          <cell r="C4493" t="str">
            <v>50117010</v>
          </cell>
          <cell r="Q4493">
            <v>-23138.894</v>
          </cell>
        </row>
        <row r="4494">
          <cell r="C4494" t="str">
            <v>50117010</v>
          </cell>
          <cell r="Q4494">
            <v>-564.04869999999994</v>
          </cell>
        </row>
        <row r="4495">
          <cell r="C4495" t="str">
            <v>50117010</v>
          </cell>
          <cell r="Q4495">
            <v>-9267.6323000000011</v>
          </cell>
        </row>
        <row r="4496">
          <cell r="C4496" t="str">
            <v>50117010</v>
          </cell>
          <cell r="Q4496">
            <v>-9021.3332999999984</v>
          </cell>
        </row>
        <row r="4497">
          <cell r="C4497" t="str">
            <v>50118002</v>
          </cell>
          <cell r="Q4497">
            <v>-52.918900000000001</v>
          </cell>
        </row>
        <row r="4498">
          <cell r="C4498" t="str">
            <v>50118002</v>
          </cell>
          <cell r="Q4498">
            <v>-193.72139999999999</v>
          </cell>
        </row>
        <row r="4499">
          <cell r="C4499" t="str">
            <v>50118002</v>
          </cell>
          <cell r="Q4499">
            <v>-5342.8342000000002</v>
          </cell>
        </row>
        <row r="4500">
          <cell r="C4500" t="str">
            <v>50118002</v>
          </cell>
          <cell r="Q4500">
            <v>-53.937899999999999</v>
          </cell>
        </row>
        <row r="4501">
          <cell r="C4501" t="str">
            <v>50118002</v>
          </cell>
          <cell r="Q4501">
            <v>-81.402100000000004</v>
          </cell>
        </row>
        <row r="4502">
          <cell r="C4502" t="str">
            <v>50118002</v>
          </cell>
          <cell r="Q4502">
            <v>-429.72890000000001</v>
          </cell>
        </row>
        <row r="4503">
          <cell r="C4503" t="str">
            <v>50118002</v>
          </cell>
          <cell r="Q4503">
            <v>-198.83520000000001</v>
          </cell>
        </row>
        <row r="4504">
          <cell r="C4504" t="str">
            <v>50118002</v>
          </cell>
          <cell r="Q4504">
            <v>-24.322499999999998</v>
          </cell>
        </row>
        <row r="4505">
          <cell r="C4505" t="str">
            <v>50118002</v>
          </cell>
          <cell r="Q4505">
            <v>-304.34249999999997</v>
          </cell>
        </row>
        <row r="4506">
          <cell r="C4506" t="str">
            <v>50118002</v>
          </cell>
          <cell r="Q4506">
            <v>-9.5762</v>
          </cell>
        </row>
        <row r="4507">
          <cell r="C4507" t="str">
            <v>50118002</v>
          </cell>
          <cell r="Q4507">
            <v>-10190.7747</v>
          </cell>
        </row>
        <row r="4508">
          <cell r="C4508" t="str">
            <v>50118002</v>
          </cell>
          <cell r="Q4508">
            <v>-619.90280000000007</v>
          </cell>
        </row>
        <row r="4509">
          <cell r="C4509" t="str">
            <v>50118002</v>
          </cell>
          <cell r="Q4509">
            <v>-158.03030000000001</v>
          </cell>
        </row>
        <row r="4510">
          <cell r="C4510" t="str">
            <v>50118002</v>
          </cell>
          <cell r="Q4510">
            <v>-987.33460000000002</v>
          </cell>
        </row>
        <row r="4511">
          <cell r="C4511" t="str">
            <v>50118002</v>
          </cell>
          <cell r="Q4511">
            <v>-3287.6685000000002</v>
          </cell>
        </row>
        <row r="4512">
          <cell r="C4512" t="str">
            <v>50118002</v>
          </cell>
          <cell r="Q4512">
            <v>-10320.331199999999</v>
          </cell>
        </row>
        <row r="4513">
          <cell r="C4513" t="str">
            <v>50118002</v>
          </cell>
          <cell r="Q4513">
            <v>-155.75649999999999</v>
          </cell>
        </row>
        <row r="4514">
          <cell r="C4514" t="str">
            <v>50118002</v>
          </cell>
          <cell r="Q4514">
            <v>-32.266399999999997</v>
          </cell>
        </row>
        <row r="4515">
          <cell r="C4515" t="str">
            <v>50118002</v>
          </cell>
          <cell r="Q4515">
            <v>-3116.5434</v>
          </cell>
        </row>
        <row r="4516">
          <cell r="C4516" t="str">
            <v>50118002</v>
          </cell>
          <cell r="Q4516">
            <v>-781.61239999999998</v>
          </cell>
        </row>
        <row r="4517">
          <cell r="C4517" t="str">
            <v>50118002</v>
          </cell>
          <cell r="Q4517">
            <v>-781.59349999999995</v>
          </cell>
        </row>
        <row r="4518">
          <cell r="C4518" t="str">
            <v>50118002</v>
          </cell>
          <cell r="Q4518">
            <v>-781.61239999999998</v>
          </cell>
        </row>
        <row r="4519">
          <cell r="C4519" t="str">
            <v>50118002</v>
          </cell>
          <cell r="Q4519">
            <v>-228.31819999999999</v>
          </cell>
        </row>
        <row r="4520">
          <cell r="C4520" t="str">
            <v>50118002</v>
          </cell>
          <cell r="Q4520">
            <v>-74.326099999999997</v>
          </cell>
        </row>
        <row r="4521">
          <cell r="C4521" t="str">
            <v>50118002</v>
          </cell>
          <cell r="Q4521">
            <v>-105.8567</v>
          </cell>
        </row>
        <row r="4522">
          <cell r="C4522" t="str">
            <v>50118002</v>
          </cell>
          <cell r="Q4522">
            <v>-32450.477200000005</v>
          </cell>
        </row>
        <row r="4523">
          <cell r="C4523" t="str">
            <v>50118002</v>
          </cell>
          <cell r="Q4523">
            <v>-799.11369999999999</v>
          </cell>
        </row>
        <row r="4524">
          <cell r="C4524" t="str">
            <v>50118002</v>
          </cell>
          <cell r="Q4524">
            <v>-4795.1063999999997</v>
          </cell>
        </row>
        <row r="4525">
          <cell r="C4525" t="str">
            <v>50118002</v>
          </cell>
          <cell r="Q4525">
            <v>-3196.4546</v>
          </cell>
        </row>
        <row r="4526">
          <cell r="C4526" t="str">
            <v>50118002</v>
          </cell>
          <cell r="Q4526">
            <v>-1598.2745</v>
          </cell>
        </row>
        <row r="4527">
          <cell r="C4527" t="str">
            <v>50118002</v>
          </cell>
          <cell r="Q4527">
            <v>-1264.0714</v>
          </cell>
        </row>
        <row r="4528">
          <cell r="C4528" t="str">
            <v>50118002</v>
          </cell>
          <cell r="Q4528">
            <v>-712.84350000000006</v>
          </cell>
        </row>
        <row r="4529">
          <cell r="C4529" t="str">
            <v>50118002</v>
          </cell>
          <cell r="Q4529">
            <v>-26.464200000000002</v>
          </cell>
        </row>
        <row r="4530">
          <cell r="C4530" t="str">
            <v>50118002</v>
          </cell>
          <cell r="Q4530">
            <v>-132.321</v>
          </cell>
        </row>
        <row r="4531">
          <cell r="C4531" t="str">
            <v>50118002</v>
          </cell>
          <cell r="Q4531">
            <v>-7083.6188000000002</v>
          </cell>
        </row>
        <row r="4532">
          <cell r="C4532" t="str">
            <v>50118002</v>
          </cell>
          <cell r="Q4532">
            <v>-95653.677399999986</v>
          </cell>
        </row>
        <row r="4533">
          <cell r="C4533" t="str">
            <v>50118002</v>
          </cell>
          <cell r="Q4533">
            <v>-5034.3217000000004</v>
          </cell>
        </row>
        <row r="4534">
          <cell r="C4534" t="str">
            <v>50118002</v>
          </cell>
          <cell r="Q4534">
            <v>-614198.8838999999</v>
          </cell>
        </row>
        <row r="4535">
          <cell r="C4535" t="str">
            <v>50118002</v>
          </cell>
          <cell r="Q4535">
            <v>-1701.0648000000001</v>
          </cell>
        </row>
        <row r="4536">
          <cell r="C4536" t="str">
            <v>50118002</v>
          </cell>
          <cell r="Q4536">
            <v>-1072.7181</v>
          </cell>
        </row>
        <row r="4537">
          <cell r="C4537" t="str">
            <v>50118002</v>
          </cell>
          <cell r="Q4537">
            <v>-105.8566</v>
          </cell>
        </row>
        <row r="4538">
          <cell r="C4538" t="str">
            <v>50118002</v>
          </cell>
          <cell r="Q4538">
            <v>-987.33460000000002</v>
          </cell>
        </row>
        <row r="4539">
          <cell r="C4539" t="str">
            <v>50118002</v>
          </cell>
          <cell r="Q4539">
            <v>-987.33460000000002</v>
          </cell>
        </row>
        <row r="4540">
          <cell r="C4540" t="str">
            <v>50118002</v>
          </cell>
          <cell r="Q4540">
            <v>-21106.195400000001</v>
          </cell>
        </row>
        <row r="4541">
          <cell r="C4541" t="str">
            <v>50118002</v>
          </cell>
          <cell r="Q4541">
            <v>-18023.447200000002</v>
          </cell>
        </row>
        <row r="4542">
          <cell r="C4542" t="str">
            <v>50118002</v>
          </cell>
          <cell r="Q4542">
            <v>-756.87480000000005</v>
          </cell>
        </row>
        <row r="4543">
          <cell r="C4543" t="str">
            <v>50160002</v>
          </cell>
          <cell r="Q4543">
            <v>-124999.99919999999</v>
          </cell>
        </row>
        <row r="4544">
          <cell r="C4544" t="str">
            <v>50180000</v>
          </cell>
          <cell r="Q4544">
            <v>-499999.99960000004</v>
          </cell>
        </row>
        <row r="4545">
          <cell r="C4545" t="str">
            <v>50180001</v>
          </cell>
          <cell r="Q4545">
            <v>-1499999.9998000001</v>
          </cell>
        </row>
        <row r="4546">
          <cell r="C4546" t="str">
            <v>50401001</v>
          </cell>
          <cell r="Q4546">
            <v>-2716000</v>
          </cell>
        </row>
        <row r="4547">
          <cell r="C4547" t="str">
            <v>50401002</v>
          </cell>
          <cell r="Q4547">
            <v>-228999.99999999997</v>
          </cell>
        </row>
        <row r="4548">
          <cell r="C4548" t="str">
            <v>50401002</v>
          </cell>
          <cell r="Q4548">
            <v>-1000</v>
          </cell>
        </row>
        <row r="4549">
          <cell r="C4549" t="str">
            <v>50401003</v>
          </cell>
          <cell r="Q4549">
            <v>-855000</v>
          </cell>
        </row>
        <row r="4550">
          <cell r="C4550" t="str">
            <v>50700002</v>
          </cell>
          <cell r="Q4550">
            <v>990000.00009999983</v>
          </cell>
        </row>
        <row r="4551">
          <cell r="C4551" t="str">
            <v>51202001</v>
          </cell>
          <cell r="Q4551">
            <v>-646502.99990000005</v>
          </cell>
        </row>
        <row r="4552">
          <cell r="C4552" t="str">
            <v>51280000</v>
          </cell>
          <cell r="Q4552">
            <v>-1000000</v>
          </cell>
        </row>
        <row r="4553">
          <cell r="C4553" t="str">
            <v>51399001</v>
          </cell>
          <cell r="Q4553">
            <v>-200000.00009999998</v>
          </cell>
        </row>
        <row r="4554">
          <cell r="C4554" t="str">
            <v>51399002</v>
          </cell>
          <cell r="Q4554">
            <v>-50000</v>
          </cell>
        </row>
        <row r="4555">
          <cell r="C4555" t="str">
            <v>51801000</v>
          </cell>
          <cell r="Q4555">
            <v>-1004.3488</v>
          </cell>
        </row>
        <row r="4556">
          <cell r="C4556" t="str">
            <v>51801000</v>
          </cell>
          <cell r="Q4556">
            <v>-2761.7889999999998</v>
          </cell>
        </row>
        <row r="4557">
          <cell r="C4557" t="str">
            <v>51801000</v>
          </cell>
          <cell r="Q4557">
            <v>-8492.5354000000007</v>
          </cell>
        </row>
        <row r="4558">
          <cell r="C4558" t="str">
            <v>51801000</v>
          </cell>
          <cell r="Q4558">
            <v>-3228.1113999999998</v>
          </cell>
        </row>
        <row r="4559">
          <cell r="C4559" t="str">
            <v>51801000</v>
          </cell>
          <cell r="Q4559">
            <v>-11475.3</v>
          </cell>
        </row>
        <row r="4560">
          <cell r="C4560" t="str">
            <v>51801000</v>
          </cell>
          <cell r="Q4560">
            <v>-5737.6500999999998</v>
          </cell>
        </row>
        <row r="4561">
          <cell r="C4561" t="str">
            <v>51801000</v>
          </cell>
          <cell r="Q4561">
            <v>-226758.70140000002</v>
          </cell>
        </row>
        <row r="4562">
          <cell r="C4562" t="str">
            <v>51801000</v>
          </cell>
          <cell r="Q4562">
            <v>-218058.12759999998</v>
          </cell>
        </row>
        <row r="4563">
          <cell r="C4563" t="str">
            <v>51801000</v>
          </cell>
          <cell r="Q4563">
            <v>-276.86739999999998</v>
          </cell>
        </row>
        <row r="4564">
          <cell r="C4564" t="str">
            <v>51801000</v>
          </cell>
          <cell r="Q4564">
            <v>-283.71440000000001</v>
          </cell>
        </row>
        <row r="4565">
          <cell r="C4565" t="str">
            <v>51801000</v>
          </cell>
          <cell r="Q4565">
            <v>-7000.6517999999996</v>
          </cell>
        </row>
        <row r="4566">
          <cell r="C4566" t="str">
            <v>51801000</v>
          </cell>
          <cell r="Q4566">
            <v>-14416.3115</v>
          </cell>
        </row>
        <row r="4567">
          <cell r="C4567" t="str">
            <v>51801000</v>
          </cell>
          <cell r="Q4567">
            <v>-505.89109999999999</v>
          </cell>
        </row>
        <row r="4568">
          <cell r="C4568" t="str">
            <v>51802001</v>
          </cell>
          <cell r="Q4568">
            <v>-45208.949100000005</v>
          </cell>
        </row>
        <row r="4569">
          <cell r="C4569" t="str">
            <v>51802001</v>
          </cell>
          <cell r="Q4569">
            <v>-44416.359300000004</v>
          </cell>
        </row>
        <row r="4570">
          <cell r="C4570" t="str">
            <v>51802001</v>
          </cell>
          <cell r="Q4570">
            <v>-42318.971100000002</v>
          </cell>
        </row>
        <row r="4571">
          <cell r="C4571" t="str">
            <v>51802001</v>
          </cell>
          <cell r="Q4571">
            <v>-24605.259900000001</v>
          </cell>
        </row>
        <row r="4572">
          <cell r="C4572" t="str">
            <v>51802001</v>
          </cell>
          <cell r="Q4572">
            <v>-9250.6671999999999</v>
          </cell>
        </row>
        <row r="4573">
          <cell r="C4573" t="str">
            <v>51802001</v>
          </cell>
          <cell r="Q4573">
            <v>-14483.848800000002</v>
          </cell>
        </row>
        <row r="4574">
          <cell r="C4574" t="str">
            <v>51802001</v>
          </cell>
          <cell r="Q4574">
            <v>-9531.6569</v>
          </cell>
        </row>
        <row r="4575">
          <cell r="C4575" t="str">
            <v>51802001</v>
          </cell>
          <cell r="Q4575">
            <v>-25654.207300000002</v>
          </cell>
        </row>
        <row r="4576">
          <cell r="C4576" t="str">
            <v>51802001</v>
          </cell>
          <cell r="Q4576">
            <v>-2585.8764999999994</v>
          </cell>
        </row>
        <row r="4577">
          <cell r="C4577" t="str">
            <v>51802001</v>
          </cell>
          <cell r="Q4577">
            <v>-13306.266300000001</v>
          </cell>
        </row>
        <row r="4578">
          <cell r="C4578" t="str">
            <v>51802001</v>
          </cell>
          <cell r="Q4578">
            <v>-48285.645799999998</v>
          </cell>
        </row>
        <row r="4579">
          <cell r="C4579" t="str">
            <v>51802001</v>
          </cell>
          <cell r="Q4579">
            <v>-19594.8832</v>
          </cell>
        </row>
        <row r="4580">
          <cell r="C4580" t="str">
            <v>51802001</v>
          </cell>
          <cell r="Q4580">
            <v>-18785.162199999999</v>
          </cell>
        </row>
        <row r="4581">
          <cell r="C4581" t="str">
            <v>51802001</v>
          </cell>
          <cell r="Q4581">
            <v>-16360.2564</v>
          </cell>
        </row>
        <row r="4582">
          <cell r="C4582" t="str">
            <v>51802001</v>
          </cell>
          <cell r="Q4582">
            <v>-6188.0604999999996</v>
          </cell>
        </row>
        <row r="4583">
          <cell r="C4583" t="str">
            <v>51802001</v>
          </cell>
          <cell r="Q4583">
            <v>-11682.5669</v>
          </cell>
        </row>
        <row r="4584">
          <cell r="C4584" t="str">
            <v>51802001</v>
          </cell>
          <cell r="Q4584">
            <v>-58126.168600000005</v>
          </cell>
        </row>
        <row r="4585">
          <cell r="C4585" t="str">
            <v>51802001</v>
          </cell>
          <cell r="Q4585">
            <v>-72834.444099999993</v>
          </cell>
        </row>
        <row r="4586">
          <cell r="C4586" t="str">
            <v>51802001</v>
          </cell>
          <cell r="Q4586">
            <v>-40556.196000000004</v>
          </cell>
        </row>
        <row r="4587">
          <cell r="C4587" t="str">
            <v>51802001</v>
          </cell>
          <cell r="Q4587">
            <v>-33471.137500000012</v>
          </cell>
        </row>
        <row r="4588">
          <cell r="C4588" t="str">
            <v>51802001</v>
          </cell>
          <cell r="Q4588">
            <v>-8819.6538000000019</v>
          </cell>
        </row>
        <row r="4589">
          <cell r="C4589" t="str">
            <v>51802001</v>
          </cell>
          <cell r="Q4589">
            <v>-60033.493200000012</v>
          </cell>
        </row>
        <row r="4590">
          <cell r="C4590" t="str">
            <v>51802001</v>
          </cell>
          <cell r="Q4590">
            <v>-59220.021699999998</v>
          </cell>
        </row>
        <row r="4591">
          <cell r="C4591" t="str">
            <v>51802001</v>
          </cell>
          <cell r="Q4591">
            <v>-3227.4294999999997</v>
          </cell>
        </row>
        <row r="4592">
          <cell r="C4592" t="str">
            <v>51802001</v>
          </cell>
          <cell r="Q4592">
            <v>-2200.0731999999998</v>
          </cell>
        </row>
        <row r="4593">
          <cell r="C4593" t="str">
            <v>51802001</v>
          </cell>
          <cell r="Q4593">
            <v>-6789.8774000000003</v>
          </cell>
        </row>
        <row r="4594">
          <cell r="C4594" t="str">
            <v>51802001</v>
          </cell>
          <cell r="Q4594">
            <v>-18655.4123</v>
          </cell>
        </row>
        <row r="4595">
          <cell r="C4595" t="str">
            <v>51802001</v>
          </cell>
          <cell r="Q4595">
            <v>-43368.222699999998</v>
          </cell>
        </row>
        <row r="4596">
          <cell r="C4596" t="str">
            <v>51802001</v>
          </cell>
          <cell r="Q4596">
            <v>-4256.5091000000002</v>
          </cell>
        </row>
        <row r="4597">
          <cell r="C4597" t="str">
            <v>51802001</v>
          </cell>
          <cell r="Q4597">
            <v>-10231.496000000001</v>
          </cell>
        </row>
        <row r="4598">
          <cell r="C4598" t="str">
            <v>51802001</v>
          </cell>
          <cell r="Q4598">
            <v>-10102.353999999999</v>
          </cell>
        </row>
        <row r="4599">
          <cell r="C4599" t="str">
            <v>51802001</v>
          </cell>
          <cell r="Q4599">
            <v>-39389.257100000003</v>
          </cell>
        </row>
        <row r="4600">
          <cell r="C4600" t="str">
            <v>51802001</v>
          </cell>
          <cell r="Q4600">
            <v>-22260.434300000004</v>
          </cell>
        </row>
        <row r="4601">
          <cell r="C4601" t="str">
            <v>51802001</v>
          </cell>
          <cell r="Q4601">
            <v>-2335.3982999999994</v>
          </cell>
        </row>
        <row r="4602">
          <cell r="C4602" t="str">
            <v>51802001</v>
          </cell>
          <cell r="Q4602">
            <v>-53229.018799999998</v>
          </cell>
        </row>
        <row r="4603">
          <cell r="C4603" t="str">
            <v>51802001</v>
          </cell>
          <cell r="Q4603">
            <v>-34919.268700000001</v>
          </cell>
        </row>
        <row r="4604">
          <cell r="C4604" t="str">
            <v>51802001</v>
          </cell>
          <cell r="Q4604">
            <v>-19.259799999999998</v>
          </cell>
        </row>
        <row r="4605">
          <cell r="C4605" t="str">
            <v>51802001</v>
          </cell>
          <cell r="Q4605">
            <v>-13271.0918</v>
          </cell>
        </row>
        <row r="4606">
          <cell r="C4606" t="str">
            <v>51802001</v>
          </cell>
          <cell r="Q4606">
            <v>-48216.715800000005</v>
          </cell>
        </row>
        <row r="4607">
          <cell r="C4607" t="str">
            <v>51802001</v>
          </cell>
          <cell r="Q4607">
            <v>-3760.4180999999999</v>
          </cell>
        </row>
        <row r="4608">
          <cell r="C4608" t="str">
            <v>51802001</v>
          </cell>
          <cell r="Q4608">
            <v>-5110.9327999999987</v>
          </cell>
        </row>
        <row r="4609">
          <cell r="C4609" t="str">
            <v>51802001</v>
          </cell>
          <cell r="Q4609">
            <v>-12659.543699999998</v>
          </cell>
        </row>
        <row r="4610">
          <cell r="C4610" t="str">
            <v>51802001</v>
          </cell>
          <cell r="Q4610">
            <v>-17405.4535</v>
          </cell>
        </row>
        <row r="4611">
          <cell r="C4611" t="str">
            <v>51802001</v>
          </cell>
          <cell r="Q4611">
            <v>-7670.9608000000007</v>
          </cell>
        </row>
        <row r="4612">
          <cell r="C4612" t="str">
            <v>51802001</v>
          </cell>
          <cell r="Q4612">
            <v>-791.67759999999998</v>
          </cell>
        </row>
        <row r="4613">
          <cell r="C4613" t="str">
            <v>51802001</v>
          </cell>
          <cell r="Q4613">
            <v>-2834.0234000000005</v>
          </cell>
        </row>
        <row r="4614">
          <cell r="C4614" t="str">
            <v>51802001</v>
          </cell>
          <cell r="Q4614">
            <v>-10520.088100000001</v>
          </cell>
        </row>
        <row r="4615">
          <cell r="C4615" t="str">
            <v>51802001</v>
          </cell>
          <cell r="Q4615">
            <v>-3872.4290000000001</v>
          </cell>
        </row>
        <row r="4616">
          <cell r="C4616" t="str">
            <v>51802001</v>
          </cell>
          <cell r="Q4616">
            <v>-84.742999999999995</v>
          </cell>
        </row>
        <row r="4617">
          <cell r="C4617" t="str">
            <v>51802001</v>
          </cell>
          <cell r="Q4617">
            <v>-40.445499999999996</v>
          </cell>
        </row>
        <row r="4618">
          <cell r="C4618" t="str">
            <v>51802001</v>
          </cell>
          <cell r="Q4618">
            <v>-1017.0170000000001</v>
          </cell>
        </row>
        <row r="4619">
          <cell r="C4619" t="str">
            <v>51802001</v>
          </cell>
          <cell r="Q4619">
            <v>-2624.7002000000002</v>
          </cell>
        </row>
        <row r="4620">
          <cell r="C4620" t="str">
            <v>51802001</v>
          </cell>
          <cell r="Q4620">
            <v>-76927.549299999999</v>
          </cell>
        </row>
        <row r="4621">
          <cell r="C4621" t="str">
            <v>51802001</v>
          </cell>
          <cell r="Q4621">
            <v>-12713.876600000001</v>
          </cell>
        </row>
        <row r="4622">
          <cell r="C4622" t="str">
            <v>51802001</v>
          </cell>
          <cell r="Q4622">
            <v>-17.3338</v>
          </cell>
        </row>
        <row r="4623">
          <cell r="C4623" t="str">
            <v>51802001</v>
          </cell>
          <cell r="Q4623">
            <v>-4315.2006000000001</v>
          </cell>
        </row>
        <row r="4624">
          <cell r="C4624" t="str">
            <v>51802001</v>
          </cell>
          <cell r="Q4624">
            <v>-486.5625</v>
          </cell>
        </row>
        <row r="4625">
          <cell r="C4625" t="str">
            <v>51802001</v>
          </cell>
          <cell r="Q4625">
            <v>-151735.81510000001</v>
          </cell>
        </row>
        <row r="4626">
          <cell r="C4626" t="str">
            <v>51802001</v>
          </cell>
          <cell r="Q4626">
            <v>-1856.5398999999998</v>
          </cell>
        </row>
        <row r="4627">
          <cell r="C4627" t="str">
            <v>51802001</v>
          </cell>
          <cell r="Q4627">
            <v>-47389.559799999995</v>
          </cell>
        </row>
        <row r="4628">
          <cell r="C4628" t="str">
            <v>51802001</v>
          </cell>
          <cell r="Q4628">
            <v>-714.6386</v>
          </cell>
        </row>
        <row r="4629">
          <cell r="C4629" t="str">
            <v>51802001</v>
          </cell>
          <cell r="Q4629">
            <v>-29155.834899999998</v>
          </cell>
        </row>
        <row r="4630">
          <cell r="C4630" t="str">
            <v>51802001</v>
          </cell>
          <cell r="Q4630">
            <v>-4257.5227000000004</v>
          </cell>
        </row>
        <row r="4631">
          <cell r="C4631" t="str">
            <v>51802001</v>
          </cell>
          <cell r="Q4631">
            <v>-2428.5547999999999</v>
          </cell>
        </row>
        <row r="4632">
          <cell r="C4632" t="str">
            <v>51802001</v>
          </cell>
          <cell r="Q4632">
            <v>-45.108399999999996</v>
          </cell>
        </row>
        <row r="4633">
          <cell r="C4633" t="str">
            <v>51802001</v>
          </cell>
          <cell r="Q4633">
            <v>-73.187100000000001</v>
          </cell>
        </row>
        <row r="4634">
          <cell r="C4634" t="str">
            <v>51802001</v>
          </cell>
          <cell r="Q4634">
            <v>-1698.7112</v>
          </cell>
        </row>
        <row r="4635">
          <cell r="C4635" t="str">
            <v>51804002</v>
          </cell>
          <cell r="Q4635">
            <v>-1452.6171999999999</v>
          </cell>
        </row>
        <row r="4636">
          <cell r="C4636" t="str">
            <v>51804002</v>
          </cell>
          <cell r="Q4636">
            <v>-285945.95760000002</v>
          </cell>
        </row>
        <row r="4637">
          <cell r="C4637" t="str">
            <v>51804002</v>
          </cell>
          <cell r="Q4637">
            <v>-437601.4252</v>
          </cell>
        </row>
        <row r="4638">
          <cell r="C4638" t="str">
            <v>51804003</v>
          </cell>
          <cell r="Q4638">
            <v>-2770.6902</v>
          </cell>
        </row>
        <row r="4639">
          <cell r="C4639" t="str">
            <v>51804003</v>
          </cell>
          <cell r="Q4639">
            <v>-19790.644400000001</v>
          </cell>
        </row>
        <row r="4640">
          <cell r="C4640" t="str">
            <v>51804003</v>
          </cell>
          <cell r="Q4640">
            <v>-11082.760900000001</v>
          </cell>
        </row>
        <row r="4641">
          <cell r="C4641" t="str">
            <v>51804003</v>
          </cell>
          <cell r="Q4641">
            <v>-16355.904500000001</v>
          </cell>
        </row>
        <row r="4642">
          <cell r="C4642" t="str">
            <v>51807411</v>
          </cell>
          <cell r="Q4642">
            <v>-320000.00000000006</v>
          </cell>
        </row>
        <row r="4643">
          <cell r="C4643" t="str">
            <v>51874003</v>
          </cell>
          <cell r="Q4643">
            <v>-174999.9999</v>
          </cell>
        </row>
        <row r="4644">
          <cell r="C4644" t="str">
            <v>51874004</v>
          </cell>
          <cell r="Q4644">
            <v>-457102.82679999998</v>
          </cell>
        </row>
        <row r="4645">
          <cell r="C4645" t="str">
            <v>51874004</v>
          </cell>
          <cell r="Q4645">
            <v>-657399.22169999999</v>
          </cell>
        </row>
        <row r="4646">
          <cell r="C4646" t="str">
            <v>51874004</v>
          </cell>
          <cell r="Q4646">
            <v>-2068177.9513000001</v>
          </cell>
        </row>
        <row r="4647">
          <cell r="C4647" t="str">
            <v>51874008</v>
          </cell>
          <cell r="Q4647">
            <v>-800000</v>
          </cell>
        </row>
        <row r="4648">
          <cell r="C4648" t="str">
            <v>51874010</v>
          </cell>
          <cell r="Q4648">
            <v>-4790000.0007000007</v>
          </cell>
        </row>
        <row r="4649">
          <cell r="C4649" t="str">
            <v>51874017</v>
          </cell>
          <cell r="Q4649">
            <v>-399999.99980000011</v>
          </cell>
        </row>
        <row r="4650">
          <cell r="C4650" t="str">
            <v>51880000</v>
          </cell>
          <cell r="Q4650">
            <v>-500000</v>
          </cell>
        </row>
        <row r="4651">
          <cell r="C4651" t="str">
            <v>54200008</v>
          </cell>
          <cell r="Q4651">
            <v>-999999.99960000021</v>
          </cell>
        </row>
        <row r="4652">
          <cell r="C4652" t="str">
            <v>54910003</v>
          </cell>
          <cell r="Q4652">
            <v>-122.3858</v>
          </cell>
        </row>
        <row r="4653">
          <cell r="C4653" t="str">
            <v>54910003</v>
          </cell>
          <cell r="Q4653">
            <v>-246.5847</v>
          </cell>
        </row>
        <row r="4654">
          <cell r="C4654" t="str">
            <v>54910003</v>
          </cell>
          <cell r="Q4654">
            <v>-830.41009999999994</v>
          </cell>
        </row>
        <row r="4655">
          <cell r="C4655" t="str">
            <v>54910003</v>
          </cell>
          <cell r="Q4655">
            <v>-4633.3810000000003</v>
          </cell>
        </row>
        <row r="4656">
          <cell r="C4656" t="str">
            <v>54910003</v>
          </cell>
          <cell r="Q4656">
            <v>-1662.8467000000001</v>
          </cell>
        </row>
        <row r="4657">
          <cell r="C4657" t="str">
            <v>54910003</v>
          </cell>
          <cell r="Q4657">
            <v>-6066.8357000000005</v>
          </cell>
        </row>
        <row r="4658">
          <cell r="C4658" t="str">
            <v>54910003</v>
          </cell>
          <cell r="Q4658">
            <v>-2085.0907999999999</v>
          </cell>
        </row>
        <row r="4659">
          <cell r="C4659" t="str">
            <v>54910003</v>
          </cell>
          <cell r="Q4659">
            <v>-1520.3032000000001</v>
          </cell>
        </row>
        <row r="4660">
          <cell r="C4660" t="str">
            <v>54910003</v>
          </cell>
          <cell r="Q4660">
            <v>-444.21499999999997</v>
          </cell>
        </row>
        <row r="4661">
          <cell r="C4661" t="str">
            <v>54910003</v>
          </cell>
          <cell r="Q4661">
            <v>-2725.1230999999998</v>
          </cell>
        </row>
        <row r="4662">
          <cell r="C4662" t="str">
            <v>54910003</v>
          </cell>
          <cell r="Q4662">
            <v>-584.73199999999997</v>
          </cell>
        </row>
        <row r="4663">
          <cell r="C4663" t="str">
            <v>54910003</v>
          </cell>
          <cell r="Q4663">
            <v>-2298.9965999999999</v>
          </cell>
        </row>
        <row r="4664">
          <cell r="C4664" t="str">
            <v>54910003</v>
          </cell>
          <cell r="Q4664">
            <v>-1198.4739999999999</v>
          </cell>
        </row>
        <row r="4665">
          <cell r="C4665" t="str">
            <v>54910003</v>
          </cell>
          <cell r="Q4665">
            <v>-1342.6171000000002</v>
          </cell>
        </row>
        <row r="4666">
          <cell r="C4666" t="str">
            <v>54910003</v>
          </cell>
          <cell r="Q4666">
            <v>-269.24869999999999</v>
          </cell>
        </row>
        <row r="4667">
          <cell r="C4667" t="str">
            <v>54910003</v>
          </cell>
          <cell r="Q4667">
            <v>-429.71000000000004</v>
          </cell>
        </row>
        <row r="4668">
          <cell r="C4668" t="str">
            <v>54910003</v>
          </cell>
          <cell r="Q4668">
            <v>-396.11400000000003</v>
          </cell>
        </row>
        <row r="4669">
          <cell r="C4669" t="str">
            <v>54910003</v>
          </cell>
          <cell r="Q4669">
            <v>-473.22500000000002</v>
          </cell>
        </row>
        <row r="4670">
          <cell r="C4670" t="str">
            <v>54910003</v>
          </cell>
          <cell r="Q4670">
            <v>-756.07209999999998</v>
          </cell>
        </row>
        <row r="4671">
          <cell r="C4671" t="str">
            <v>54910003</v>
          </cell>
          <cell r="Q4671">
            <v>-1591.9214999999999</v>
          </cell>
        </row>
        <row r="4672">
          <cell r="C4672" t="str">
            <v>54910003</v>
          </cell>
          <cell r="Q4672">
            <v>-473.22500000000002</v>
          </cell>
        </row>
        <row r="4673">
          <cell r="C4673" t="str">
            <v>54910003</v>
          </cell>
          <cell r="Q4673">
            <v>-2015.2003</v>
          </cell>
        </row>
        <row r="4674">
          <cell r="C4674" t="str">
            <v>54910003</v>
          </cell>
          <cell r="Q4674">
            <v>-6178.0015000000003</v>
          </cell>
        </row>
        <row r="4675">
          <cell r="C4675" t="str">
            <v>54910003</v>
          </cell>
          <cell r="Q4675">
            <v>-696.23900000000003</v>
          </cell>
        </row>
        <row r="4676">
          <cell r="C4676" t="str">
            <v>54910003</v>
          </cell>
          <cell r="Q4676">
            <v>-758.79169999999999</v>
          </cell>
        </row>
        <row r="4677">
          <cell r="C4677" t="str">
            <v>54910003</v>
          </cell>
          <cell r="Q4677">
            <v>-648.19129999999996</v>
          </cell>
        </row>
        <row r="4678">
          <cell r="C4678" t="str">
            <v>54910003</v>
          </cell>
          <cell r="Q4678">
            <v>-10816.000600000001</v>
          </cell>
        </row>
        <row r="4679">
          <cell r="C4679" t="str">
            <v>54910003</v>
          </cell>
          <cell r="Q4679">
            <v>-106.0677</v>
          </cell>
        </row>
        <row r="4680">
          <cell r="C4680" t="str">
            <v>54910003</v>
          </cell>
          <cell r="Q4680">
            <v>-470.50530000000003</v>
          </cell>
        </row>
        <row r="4681">
          <cell r="C4681" t="str">
            <v>54910003</v>
          </cell>
          <cell r="Q4681">
            <v>-106.0677</v>
          </cell>
        </row>
        <row r="4682">
          <cell r="C4682" t="str">
            <v>54910003</v>
          </cell>
          <cell r="Q4682">
            <v>-1759.6352999999999</v>
          </cell>
        </row>
        <row r="4683">
          <cell r="C4683" t="str">
            <v>54910003</v>
          </cell>
          <cell r="Q4683">
            <v>-299.16520000000003</v>
          </cell>
        </row>
        <row r="4684">
          <cell r="C4684" t="str">
            <v>54910003</v>
          </cell>
          <cell r="Q4684">
            <v>-388.91470000000004</v>
          </cell>
        </row>
        <row r="4685">
          <cell r="C4685" t="str">
            <v>54910003</v>
          </cell>
          <cell r="Q4685">
            <v>-1038.0126</v>
          </cell>
        </row>
        <row r="4686">
          <cell r="C4686" t="str">
            <v>54910003</v>
          </cell>
          <cell r="Q4686">
            <v>-4337.8954999999996</v>
          </cell>
        </row>
        <row r="4687">
          <cell r="C4687" t="str">
            <v>54910003</v>
          </cell>
          <cell r="Q4687">
            <v>-2029.7906</v>
          </cell>
        </row>
        <row r="4688">
          <cell r="C4688" t="str">
            <v>54910003</v>
          </cell>
          <cell r="Q4688">
            <v>-2366.1248000000001</v>
          </cell>
        </row>
        <row r="4689">
          <cell r="C4689" t="str">
            <v>54910003</v>
          </cell>
          <cell r="Q4689">
            <v>-1536.6213</v>
          </cell>
        </row>
        <row r="4690">
          <cell r="C4690" t="str">
            <v>54910003</v>
          </cell>
          <cell r="Q4690">
            <v>-3739.5650000000001</v>
          </cell>
        </row>
        <row r="4691">
          <cell r="C4691" t="str">
            <v>54910003</v>
          </cell>
          <cell r="Q4691">
            <v>-35.355899999999998</v>
          </cell>
        </row>
        <row r="4692">
          <cell r="C4692" t="str">
            <v>54910003</v>
          </cell>
          <cell r="Q4692">
            <v>-70.711799999999997</v>
          </cell>
        </row>
        <row r="4693">
          <cell r="C4693" t="str">
            <v>54910003</v>
          </cell>
          <cell r="Q4693">
            <v>-222.10749999999999</v>
          </cell>
        </row>
        <row r="4694">
          <cell r="C4694" t="str">
            <v>54910003</v>
          </cell>
          <cell r="Q4694">
            <v>-1839.4127000000001</v>
          </cell>
        </row>
        <row r="4695">
          <cell r="C4695" t="str">
            <v>54910003</v>
          </cell>
          <cell r="Q4695">
            <v>-8788.8977000000014</v>
          </cell>
        </row>
        <row r="4696">
          <cell r="C4696" t="str">
            <v>54910003</v>
          </cell>
          <cell r="Q4696">
            <v>-81.590500000000006</v>
          </cell>
        </row>
        <row r="4697">
          <cell r="C4697" t="str">
            <v>54910003</v>
          </cell>
          <cell r="Q4697">
            <v>-212.1353</v>
          </cell>
        </row>
        <row r="4698">
          <cell r="C4698" t="str">
            <v>54910003</v>
          </cell>
          <cell r="Q4698">
            <v>-176.77940000000001</v>
          </cell>
        </row>
        <row r="4699">
          <cell r="C4699" t="str">
            <v>54910003</v>
          </cell>
          <cell r="Q4699">
            <v>-7364.9034000000001</v>
          </cell>
        </row>
        <row r="4700">
          <cell r="C4700" t="str">
            <v>54910003</v>
          </cell>
          <cell r="Q4700">
            <v>-597.81849999999997</v>
          </cell>
        </row>
        <row r="4701">
          <cell r="C4701" t="str">
            <v>54910003</v>
          </cell>
          <cell r="Q4701">
            <v>-1207.5396000000001</v>
          </cell>
        </row>
        <row r="4702">
          <cell r="C4702" t="str">
            <v>54910003</v>
          </cell>
          <cell r="Q4702">
            <v>-5072.1993999999995</v>
          </cell>
        </row>
        <row r="4703">
          <cell r="C4703" t="str">
            <v>54910003</v>
          </cell>
          <cell r="Q4703">
            <v>-282.84710000000001</v>
          </cell>
        </row>
        <row r="4704">
          <cell r="C4704" t="str">
            <v>54910003</v>
          </cell>
          <cell r="Q4704">
            <v>-81.590500000000006</v>
          </cell>
        </row>
        <row r="4705">
          <cell r="C4705" t="str">
            <v>54910003</v>
          </cell>
          <cell r="Q4705">
            <v>-981.80590000000007</v>
          </cell>
        </row>
        <row r="4706">
          <cell r="C4706" t="str">
            <v>54910003</v>
          </cell>
          <cell r="Q4706">
            <v>-81.590500000000006</v>
          </cell>
        </row>
        <row r="4707">
          <cell r="C4707" t="str">
            <v>54910003</v>
          </cell>
          <cell r="Q4707">
            <v>-2326.2361000000001</v>
          </cell>
        </row>
        <row r="4708">
          <cell r="C4708" t="str">
            <v>54910003</v>
          </cell>
          <cell r="Q4708">
            <v>-775.10979999999995</v>
          </cell>
        </row>
        <row r="4709">
          <cell r="C4709" t="str">
            <v>54910003</v>
          </cell>
          <cell r="Q4709">
            <v>-231.17310000000001</v>
          </cell>
        </row>
        <row r="4710">
          <cell r="C4710" t="str">
            <v>54910003</v>
          </cell>
          <cell r="Q4710">
            <v>-244.7715</v>
          </cell>
        </row>
        <row r="4711">
          <cell r="C4711" t="str">
            <v>54910003</v>
          </cell>
          <cell r="Q4711">
            <v>-1749.0019</v>
          </cell>
        </row>
        <row r="4712">
          <cell r="C4712" t="str">
            <v>54910003</v>
          </cell>
          <cell r="Q4712">
            <v>-282.84710000000001</v>
          </cell>
        </row>
        <row r="4713">
          <cell r="C4713" t="str">
            <v>54910003</v>
          </cell>
          <cell r="Q4713">
            <v>-5333.2996999999996</v>
          </cell>
        </row>
        <row r="4714">
          <cell r="C4714" t="str">
            <v>54910003</v>
          </cell>
          <cell r="Q4714">
            <v>-3594.5151999999998</v>
          </cell>
        </row>
        <row r="4715">
          <cell r="C4715" t="str">
            <v>54910003</v>
          </cell>
          <cell r="Q4715">
            <v>-3868.5634</v>
          </cell>
        </row>
        <row r="4716">
          <cell r="C4716" t="str">
            <v>54910003</v>
          </cell>
          <cell r="Q4716">
            <v>-5381.3473999999997</v>
          </cell>
        </row>
        <row r="4717">
          <cell r="C4717" t="str">
            <v>54910003</v>
          </cell>
          <cell r="Q4717">
            <v>-498.6087</v>
          </cell>
        </row>
        <row r="4718">
          <cell r="C4718" t="str">
            <v>54910003</v>
          </cell>
          <cell r="Q4718">
            <v>-252.024</v>
          </cell>
        </row>
        <row r="4719">
          <cell r="C4719" t="str">
            <v>54910003</v>
          </cell>
          <cell r="Q4719">
            <v>-1543.2338</v>
          </cell>
        </row>
        <row r="4720">
          <cell r="C4720" t="str">
            <v>54910003</v>
          </cell>
          <cell r="Q4720">
            <v>-614.60590000000002</v>
          </cell>
        </row>
        <row r="4721">
          <cell r="C4721" t="str">
            <v>54910003</v>
          </cell>
          <cell r="Q4721">
            <v>-126.012</v>
          </cell>
        </row>
        <row r="4722">
          <cell r="C4722" t="str">
            <v>54910003</v>
          </cell>
          <cell r="Q4722">
            <v>-462.34620000000007</v>
          </cell>
        </row>
        <row r="4723">
          <cell r="C4723" t="str">
            <v>54910003</v>
          </cell>
          <cell r="Q4723">
            <v>-936.53110000000004</v>
          </cell>
        </row>
        <row r="4724">
          <cell r="C4724" t="str">
            <v>54910003</v>
          </cell>
          <cell r="Q4724">
            <v>-1349.8696</v>
          </cell>
        </row>
        <row r="4725">
          <cell r="C4725" t="str">
            <v>54910003</v>
          </cell>
          <cell r="Q4725">
            <v>-247.49119999999999</v>
          </cell>
        </row>
        <row r="4726">
          <cell r="C4726" t="str">
            <v>54910003</v>
          </cell>
          <cell r="Q4726">
            <v>-347.21289999999999</v>
          </cell>
        </row>
        <row r="4727">
          <cell r="C4727" t="str">
            <v>54910003</v>
          </cell>
          <cell r="Q4727">
            <v>-808.49270000000001</v>
          </cell>
        </row>
        <row r="4728">
          <cell r="C4728" t="str">
            <v>54910003</v>
          </cell>
          <cell r="Q4728">
            <v>-2538.3714</v>
          </cell>
        </row>
        <row r="4729">
          <cell r="C4729" t="str">
            <v>54910003</v>
          </cell>
          <cell r="Q4729">
            <v>-8907.4971999999998</v>
          </cell>
        </row>
        <row r="4730">
          <cell r="C4730" t="str">
            <v>54910003</v>
          </cell>
          <cell r="Q4730">
            <v>-533.05799999999999</v>
          </cell>
        </row>
        <row r="4731">
          <cell r="C4731" t="str">
            <v>54910003</v>
          </cell>
          <cell r="Q4731">
            <v>-285.5668</v>
          </cell>
        </row>
        <row r="4732">
          <cell r="C4732" t="str">
            <v>54910003</v>
          </cell>
          <cell r="Q4732">
            <v>-1591.9216000000001</v>
          </cell>
        </row>
        <row r="4733">
          <cell r="C4733" t="str">
            <v>54910003</v>
          </cell>
          <cell r="Q4733">
            <v>-3749.5371999999998</v>
          </cell>
        </row>
        <row r="4734">
          <cell r="C4734" t="str">
            <v>54910003</v>
          </cell>
          <cell r="Q4734">
            <v>-2125.8861000000002</v>
          </cell>
        </row>
        <row r="4735">
          <cell r="C4735" t="str">
            <v>54910003</v>
          </cell>
          <cell r="Q4735">
            <v>-226.64030000000002</v>
          </cell>
        </row>
        <row r="4736">
          <cell r="C4736" t="str">
            <v>54910003</v>
          </cell>
          <cell r="Q4736">
            <v>-699.86530000000005</v>
          </cell>
        </row>
        <row r="4737">
          <cell r="C4737" t="str">
            <v>54910003</v>
          </cell>
          <cell r="Q4737">
            <v>-353.55889999999999</v>
          </cell>
        </row>
        <row r="4738">
          <cell r="C4738" t="str">
            <v>54910003</v>
          </cell>
          <cell r="Q4738">
            <v>-106.0677</v>
          </cell>
        </row>
        <row r="4739">
          <cell r="C4739" t="str">
            <v>54910003</v>
          </cell>
          <cell r="Q4739">
            <v>-524.899</v>
          </cell>
        </row>
        <row r="4740">
          <cell r="C4740" t="str">
            <v>54910003</v>
          </cell>
          <cell r="Q4740">
            <v>-7655.4295999999995</v>
          </cell>
        </row>
        <row r="4741">
          <cell r="C4741" t="str">
            <v>54910003</v>
          </cell>
          <cell r="Q4741">
            <v>-5404.9179999999997</v>
          </cell>
        </row>
        <row r="4742">
          <cell r="C4742" t="str">
            <v>54910003</v>
          </cell>
          <cell r="Q4742">
            <v>-1122.3228000000001</v>
          </cell>
        </row>
        <row r="4743">
          <cell r="C4743" t="str">
            <v>54910003</v>
          </cell>
          <cell r="Q4743">
            <v>-989.96489999999994</v>
          </cell>
        </row>
        <row r="4744">
          <cell r="C4744" t="str">
            <v>54910003</v>
          </cell>
          <cell r="Q4744">
            <v>-777.82950000000005</v>
          </cell>
        </row>
        <row r="4745">
          <cell r="C4745" t="str">
            <v>54910003</v>
          </cell>
          <cell r="Q4745">
            <v>-266.529</v>
          </cell>
        </row>
        <row r="4746">
          <cell r="C4746" t="str">
            <v>54910003</v>
          </cell>
          <cell r="Q4746">
            <v>-2193.8782000000001</v>
          </cell>
        </row>
        <row r="4747">
          <cell r="C4747" t="str">
            <v>54910003</v>
          </cell>
          <cell r="Q4747">
            <v>-2124.4463000000001</v>
          </cell>
        </row>
        <row r="4748">
          <cell r="C4748" t="str">
            <v>54910003</v>
          </cell>
          <cell r="Q4748">
            <v>-348.11950000000002</v>
          </cell>
        </row>
        <row r="4749">
          <cell r="C4749" t="str">
            <v>54910003</v>
          </cell>
          <cell r="Q4749">
            <v>-35.355899999999998</v>
          </cell>
        </row>
        <row r="4750">
          <cell r="C4750" t="str">
            <v>54910003</v>
          </cell>
          <cell r="Q4750">
            <v>-212.1353</v>
          </cell>
        </row>
        <row r="4751">
          <cell r="C4751" t="str">
            <v>54910003</v>
          </cell>
          <cell r="Q4751">
            <v>-146.863</v>
          </cell>
        </row>
        <row r="4752">
          <cell r="C4752" t="str">
            <v>54910003</v>
          </cell>
          <cell r="Q4752">
            <v>-149.58260000000001</v>
          </cell>
        </row>
        <row r="4753">
          <cell r="C4753" t="str">
            <v>54910003</v>
          </cell>
          <cell r="Q4753">
            <v>-3734.1257999999998</v>
          </cell>
        </row>
        <row r="4754">
          <cell r="C4754" t="str">
            <v>54910003</v>
          </cell>
          <cell r="Q4754">
            <v>-984.49340000000007</v>
          </cell>
        </row>
        <row r="4755">
          <cell r="C4755" t="str">
            <v>54910003</v>
          </cell>
          <cell r="Q4755">
            <v>-10901.644200000001</v>
          </cell>
        </row>
        <row r="4756">
          <cell r="C4756" t="str">
            <v>54910003</v>
          </cell>
          <cell r="Q4756">
            <v>-1193.9411</v>
          </cell>
        </row>
        <row r="4757">
          <cell r="C4757" t="str">
            <v>54910003</v>
          </cell>
          <cell r="Q4757">
            <v>-326.36200000000002</v>
          </cell>
        </row>
        <row r="4758">
          <cell r="C4758" t="str">
            <v>54910003</v>
          </cell>
          <cell r="Q4758">
            <v>-35.355899999999998</v>
          </cell>
        </row>
        <row r="4759">
          <cell r="C4759" t="str">
            <v>54910003</v>
          </cell>
          <cell r="Q4759">
            <v>-4958.889799999999</v>
          </cell>
        </row>
        <row r="4760">
          <cell r="C4760" t="str">
            <v>54910003</v>
          </cell>
          <cell r="Q4760">
            <v>-233.89280000000002</v>
          </cell>
        </row>
        <row r="4761">
          <cell r="C4761" t="str">
            <v>54910003</v>
          </cell>
          <cell r="Q4761">
            <v>-386.19510000000002</v>
          </cell>
        </row>
        <row r="4762">
          <cell r="C4762" t="str">
            <v>54910003</v>
          </cell>
          <cell r="Q4762">
            <v>-516.73990000000003</v>
          </cell>
        </row>
        <row r="4763">
          <cell r="C4763" t="str">
            <v>54910003</v>
          </cell>
          <cell r="Q4763">
            <v>-348.11950000000002</v>
          </cell>
        </row>
        <row r="4764">
          <cell r="C4764" t="str">
            <v>54910003</v>
          </cell>
          <cell r="Q4764">
            <v>-1004.4699000000001</v>
          </cell>
        </row>
        <row r="4765">
          <cell r="C4765" t="str">
            <v>54910003</v>
          </cell>
          <cell r="Q4765">
            <v>-345.3999</v>
          </cell>
        </row>
        <row r="4766">
          <cell r="C4766" t="str">
            <v>54910003</v>
          </cell>
          <cell r="Q4766">
            <v>-751.53930000000003</v>
          </cell>
        </row>
        <row r="4767">
          <cell r="C4767" t="str">
            <v>54910003</v>
          </cell>
          <cell r="Q4767">
            <v>-2574.6339000000003</v>
          </cell>
        </row>
        <row r="4768">
          <cell r="C4768" t="str">
            <v>54910003</v>
          </cell>
          <cell r="Q4768">
            <v>-2911.5014000000001</v>
          </cell>
        </row>
        <row r="4769">
          <cell r="C4769" t="str">
            <v>54910003</v>
          </cell>
          <cell r="Q4769">
            <v>-770.57709999999997</v>
          </cell>
        </row>
        <row r="4770">
          <cell r="C4770" t="str">
            <v>54910003</v>
          </cell>
          <cell r="Q4770">
            <v>-4713.2118</v>
          </cell>
        </row>
        <row r="4771">
          <cell r="C4771" t="str">
            <v>54910003</v>
          </cell>
          <cell r="Q4771">
            <v>-106.057</v>
          </cell>
        </row>
        <row r="4772">
          <cell r="C4772" t="str">
            <v>54910003</v>
          </cell>
          <cell r="Q4772">
            <v>-70.711799999999997</v>
          </cell>
        </row>
        <row r="4773">
          <cell r="C4773" t="str">
            <v>54910003</v>
          </cell>
          <cell r="Q4773">
            <v>-11434.456699999999</v>
          </cell>
        </row>
        <row r="4774">
          <cell r="C4774" t="str">
            <v>54910003</v>
          </cell>
          <cell r="Q4774">
            <v>-282.84710000000001</v>
          </cell>
        </row>
        <row r="4775">
          <cell r="C4775" t="str">
            <v>54910003</v>
          </cell>
          <cell r="Q4775">
            <v>-665.41589999999997</v>
          </cell>
        </row>
        <row r="4776">
          <cell r="C4776" t="str">
            <v>54910003</v>
          </cell>
          <cell r="Q4776">
            <v>-275.59460000000001</v>
          </cell>
        </row>
        <row r="4777">
          <cell r="C4777" t="str">
            <v>54910003</v>
          </cell>
          <cell r="Q4777">
            <v>-610.11569999999995</v>
          </cell>
        </row>
        <row r="4778">
          <cell r="C4778" t="str">
            <v>54910003</v>
          </cell>
          <cell r="Q4778">
            <v>-5947.0417000000007</v>
          </cell>
        </row>
        <row r="4779">
          <cell r="C4779" t="str">
            <v>54910003</v>
          </cell>
          <cell r="Q4779">
            <v>-962.60799999999995</v>
          </cell>
        </row>
        <row r="4780">
          <cell r="C4780" t="str">
            <v>54910003</v>
          </cell>
          <cell r="Q4780">
            <v>-116.94640000000001</v>
          </cell>
        </row>
        <row r="4781">
          <cell r="C4781" t="str">
            <v>54910003</v>
          </cell>
          <cell r="Q4781">
            <v>-1826.6676</v>
          </cell>
        </row>
        <row r="4782">
          <cell r="C4782" t="str">
            <v>54910003</v>
          </cell>
          <cell r="Q4782">
            <v>-2944.5108</v>
          </cell>
        </row>
        <row r="4783">
          <cell r="C4783" t="str">
            <v>54910003</v>
          </cell>
          <cell r="Q4783">
            <v>-7482.8097000000007</v>
          </cell>
        </row>
        <row r="4784">
          <cell r="C4784" t="str">
            <v>54910007</v>
          </cell>
          <cell r="Q4784">
            <v>-69999.999899999995</v>
          </cell>
        </row>
        <row r="4785">
          <cell r="C4785" t="str">
            <v>54911001</v>
          </cell>
          <cell r="Q4785">
            <v>-2913456</v>
          </cell>
        </row>
        <row r="4786">
          <cell r="C4786" t="str">
            <v>54911002</v>
          </cell>
          <cell r="Q4786">
            <v>-7400000</v>
          </cell>
        </row>
        <row r="4787">
          <cell r="C4787" t="str">
            <v>54920000</v>
          </cell>
          <cell r="Q4787">
            <v>-21767.142899999999</v>
          </cell>
        </row>
        <row r="4788">
          <cell r="C4788" t="str">
            <v>54920000</v>
          </cell>
          <cell r="Q4788">
            <v>-22232.857</v>
          </cell>
        </row>
        <row r="4789">
          <cell r="C4789" t="str">
            <v>54924002</v>
          </cell>
          <cell r="Q4789">
            <v>-290000.00040000002</v>
          </cell>
        </row>
        <row r="4790">
          <cell r="C4790" t="str">
            <v>54925000</v>
          </cell>
          <cell r="Q4790">
            <v>-1290000</v>
          </cell>
        </row>
        <row r="4791">
          <cell r="C4791" t="str">
            <v>54980000</v>
          </cell>
          <cell r="Q4791">
            <v>-499999.9999</v>
          </cell>
        </row>
        <row r="4792">
          <cell r="C4792" t="str">
            <v>54999000</v>
          </cell>
          <cell r="Q4792">
            <v>-142000.0001</v>
          </cell>
        </row>
        <row r="4793">
          <cell r="C4793" t="str">
            <v>60210322</v>
          </cell>
          <cell r="Q4793">
            <v>1899.5563</v>
          </cell>
        </row>
        <row r="4794">
          <cell r="C4794" t="str">
            <v>60210322</v>
          </cell>
          <cell r="Q4794">
            <v>110.3463</v>
          </cell>
        </row>
        <row r="4795">
          <cell r="C4795" t="str">
            <v>60210322</v>
          </cell>
          <cell r="Q4795">
            <v>366.79349999999999</v>
          </cell>
        </row>
        <row r="4796">
          <cell r="C4796" t="str">
            <v>60210322</v>
          </cell>
          <cell r="Q4796">
            <v>253.18770000000001</v>
          </cell>
        </row>
        <row r="4797">
          <cell r="C4797" t="str">
            <v>60210322</v>
          </cell>
          <cell r="Q4797">
            <v>1995.8342</v>
          </cell>
        </row>
        <row r="4798">
          <cell r="C4798" t="str">
            <v>60210322</v>
          </cell>
          <cell r="Q4798">
            <v>1947.1207999999999</v>
          </cell>
        </row>
        <row r="4799">
          <cell r="C4799" t="str">
            <v>60210322</v>
          </cell>
          <cell r="Q4799">
            <v>277.46589999999998</v>
          </cell>
        </row>
        <row r="4800">
          <cell r="C4800" t="str">
            <v>60210322</v>
          </cell>
          <cell r="Q4800">
            <v>973.56050000000005</v>
          </cell>
        </row>
        <row r="4801">
          <cell r="C4801" t="str">
            <v>60210322</v>
          </cell>
          <cell r="Q4801">
            <v>1570.7655</v>
          </cell>
        </row>
        <row r="4802">
          <cell r="C4802" t="str">
            <v>60210322</v>
          </cell>
          <cell r="Q4802">
            <v>230.4117</v>
          </cell>
        </row>
        <row r="4803">
          <cell r="C4803" t="str">
            <v>60210322</v>
          </cell>
          <cell r="Q4803">
            <v>486.78019999999998</v>
          </cell>
        </row>
        <row r="4804">
          <cell r="C4804" t="str">
            <v>60210322</v>
          </cell>
          <cell r="Q4804">
            <v>973.56039999999996</v>
          </cell>
        </row>
        <row r="4805">
          <cell r="C4805" t="str">
            <v>60210322</v>
          </cell>
          <cell r="Q4805">
            <v>1022.2443</v>
          </cell>
        </row>
        <row r="4806">
          <cell r="C4806" t="str">
            <v>60210322</v>
          </cell>
          <cell r="Q4806">
            <v>243.39009999999999</v>
          </cell>
        </row>
        <row r="4807">
          <cell r="C4807" t="str">
            <v>60210322</v>
          </cell>
          <cell r="Q4807">
            <v>609.11339999999996</v>
          </cell>
        </row>
        <row r="4808">
          <cell r="C4808" t="str">
            <v>60210322</v>
          </cell>
          <cell r="Q4808">
            <v>4994.8087000000005</v>
          </cell>
        </row>
        <row r="4809">
          <cell r="C4809" t="str">
            <v>60210322</v>
          </cell>
          <cell r="Q4809">
            <v>4144.3076999999994</v>
          </cell>
        </row>
        <row r="4810">
          <cell r="C4810" t="str">
            <v>60210322</v>
          </cell>
          <cell r="Q4810">
            <v>75758.433499999985</v>
          </cell>
        </row>
        <row r="4811">
          <cell r="C4811" t="str">
            <v>60210322</v>
          </cell>
          <cell r="Q4811">
            <v>32188.205600000001</v>
          </cell>
        </row>
        <row r="4812">
          <cell r="C4812" t="str">
            <v>60210322</v>
          </cell>
          <cell r="Q4812">
            <v>56.792999999999999</v>
          </cell>
        </row>
        <row r="4813">
          <cell r="C4813" t="str">
            <v>60210322</v>
          </cell>
          <cell r="Q4813">
            <v>202.8349</v>
          </cell>
        </row>
        <row r="4814">
          <cell r="C4814" t="str">
            <v>60210322</v>
          </cell>
          <cell r="Q4814">
            <v>1987.0183999999999</v>
          </cell>
        </row>
        <row r="4815">
          <cell r="C4815" t="str">
            <v>60210322</v>
          </cell>
          <cell r="Q4815">
            <v>9385.5105000000003</v>
          </cell>
        </row>
        <row r="4816">
          <cell r="C4816" t="str">
            <v>60210322</v>
          </cell>
          <cell r="Q4816">
            <v>2027.2201</v>
          </cell>
        </row>
        <row r="4817">
          <cell r="C4817" t="str">
            <v>60210322</v>
          </cell>
          <cell r="Q4817">
            <v>2108276.3537000003</v>
          </cell>
        </row>
        <row r="4818">
          <cell r="C4818" t="str">
            <v>60210322</v>
          </cell>
          <cell r="Q4818">
            <v>1792515.9923000003</v>
          </cell>
        </row>
        <row r="4819">
          <cell r="C4819" t="str">
            <v>60210322</v>
          </cell>
          <cell r="Q4819">
            <v>13251.557100000002</v>
          </cell>
        </row>
        <row r="4820">
          <cell r="C4820" t="str">
            <v>60210322</v>
          </cell>
          <cell r="Q4820">
            <v>133.86850000000001</v>
          </cell>
        </row>
        <row r="4821">
          <cell r="C4821" t="str">
            <v>60210322</v>
          </cell>
          <cell r="Q4821">
            <v>320.47540000000004</v>
          </cell>
        </row>
        <row r="4822">
          <cell r="C4822" t="str">
            <v>60210322</v>
          </cell>
          <cell r="Q4822">
            <v>10627.0142</v>
          </cell>
        </row>
        <row r="4823">
          <cell r="C4823" t="str">
            <v>60210322</v>
          </cell>
          <cell r="Q4823">
            <v>51049.8796</v>
          </cell>
        </row>
        <row r="4824">
          <cell r="C4824" t="str">
            <v>60210322</v>
          </cell>
          <cell r="Q4824">
            <v>28369.301599999999</v>
          </cell>
        </row>
        <row r="4825">
          <cell r="C4825" t="str">
            <v>60210322</v>
          </cell>
          <cell r="Q4825">
            <v>164900.9284</v>
          </cell>
        </row>
        <row r="4826">
          <cell r="C4826" t="str">
            <v>60210322</v>
          </cell>
          <cell r="Q4826">
            <v>3164.1696999999995</v>
          </cell>
        </row>
        <row r="4827">
          <cell r="C4827" t="str">
            <v>60210322</v>
          </cell>
          <cell r="Q4827">
            <v>40923.929700000001</v>
          </cell>
        </row>
        <row r="4828">
          <cell r="C4828" t="str">
            <v>60210322</v>
          </cell>
          <cell r="Q4828">
            <v>1854.0531000000001</v>
          </cell>
        </row>
        <row r="4829">
          <cell r="C4829" t="str">
            <v>60210322</v>
          </cell>
          <cell r="Q4829">
            <v>61642.3171</v>
          </cell>
        </row>
        <row r="4830">
          <cell r="C4830" t="str">
            <v>60210322</v>
          </cell>
          <cell r="Q4830">
            <v>18646.410199999998</v>
          </cell>
        </row>
        <row r="4831">
          <cell r="C4831" t="str">
            <v>60210322</v>
          </cell>
          <cell r="Q4831">
            <v>90699.084200000012</v>
          </cell>
        </row>
        <row r="4832">
          <cell r="C4832" t="str">
            <v>60210322</v>
          </cell>
          <cell r="Q4832">
            <v>467.34199999999998</v>
          </cell>
        </row>
        <row r="4833">
          <cell r="C4833" t="str">
            <v>60210322</v>
          </cell>
          <cell r="Q4833">
            <v>98084.087399999989</v>
          </cell>
        </row>
        <row r="4834">
          <cell r="C4834" t="str">
            <v>60210322</v>
          </cell>
          <cell r="Q4834">
            <v>142165.57990000001</v>
          </cell>
        </row>
        <row r="4835">
          <cell r="C4835" t="str">
            <v>60210322</v>
          </cell>
          <cell r="Q4835">
            <v>9457.1080000000002</v>
          </cell>
        </row>
        <row r="4836">
          <cell r="C4836" t="str">
            <v>60210322</v>
          </cell>
          <cell r="Q4836">
            <v>42301.608899999999</v>
          </cell>
        </row>
        <row r="4837">
          <cell r="C4837" t="str">
            <v>60210322</v>
          </cell>
          <cell r="Q4837">
            <v>2117.5882999999999</v>
          </cell>
        </row>
        <row r="4838">
          <cell r="C4838" t="str">
            <v>60210322</v>
          </cell>
          <cell r="Q4838">
            <v>47882.156000000003</v>
          </cell>
        </row>
        <row r="4839">
          <cell r="C4839" t="str">
            <v>60210322</v>
          </cell>
          <cell r="Q4839">
            <v>131407.5736</v>
          </cell>
        </row>
        <row r="4840">
          <cell r="C4840" t="str">
            <v>60210322</v>
          </cell>
          <cell r="Q4840">
            <v>46322.6803</v>
          </cell>
        </row>
        <row r="4841">
          <cell r="C4841" t="str">
            <v>60210322</v>
          </cell>
          <cell r="Q4841">
            <v>-68608.976599999995</v>
          </cell>
        </row>
        <row r="4842">
          <cell r="C4842" t="str">
            <v>60210322</v>
          </cell>
          <cell r="Q4842">
            <v>493862.62179999996</v>
          </cell>
        </row>
        <row r="4843">
          <cell r="C4843" t="str">
            <v>60210322</v>
          </cell>
          <cell r="Q4843">
            <v>972205.68749999988</v>
          </cell>
        </row>
        <row r="4844">
          <cell r="C4844" t="str">
            <v>60210322</v>
          </cell>
          <cell r="Q4844">
            <v>344.00749999999999</v>
          </cell>
        </row>
        <row r="4845">
          <cell r="C4845" t="str">
            <v>60210322</v>
          </cell>
          <cell r="Q4845">
            <v>521.07209999999998</v>
          </cell>
        </row>
        <row r="4846">
          <cell r="C4846" t="str">
            <v>60210322</v>
          </cell>
          <cell r="Q4846">
            <v>-2248610.7349999994</v>
          </cell>
        </row>
        <row r="4847">
          <cell r="C4847" t="str">
            <v>60210323</v>
          </cell>
          <cell r="Q4847">
            <v>85.713800000000006</v>
          </cell>
        </row>
        <row r="4848">
          <cell r="C4848" t="str">
            <v>60210323</v>
          </cell>
          <cell r="Q4848">
            <v>171.42760000000004</v>
          </cell>
        </row>
        <row r="4849">
          <cell r="C4849" t="str">
            <v>60210323</v>
          </cell>
          <cell r="Q4849">
            <v>85.713800000000006</v>
          </cell>
        </row>
        <row r="4850">
          <cell r="C4850" t="str">
            <v>60210323</v>
          </cell>
          <cell r="Q4850">
            <v>1711.4802</v>
          </cell>
        </row>
        <row r="4851">
          <cell r="C4851" t="str">
            <v>60210323</v>
          </cell>
          <cell r="Q4851">
            <v>1766.0014999999999</v>
          </cell>
        </row>
        <row r="4852">
          <cell r="C4852" t="str">
            <v>60210323</v>
          </cell>
          <cell r="Q4852">
            <v>1366.7618000000002</v>
          </cell>
        </row>
        <row r="4853">
          <cell r="C4853" t="str">
            <v>60210323</v>
          </cell>
          <cell r="Q4853">
            <v>56450.518000000004</v>
          </cell>
        </row>
        <row r="4854">
          <cell r="C4854" t="str">
            <v>60210323</v>
          </cell>
          <cell r="Q4854">
            <v>288.81810000000002</v>
          </cell>
        </row>
        <row r="4855">
          <cell r="C4855" t="str">
            <v>60210323</v>
          </cell>
          <cell r="Q4855">
            <v>4447.7985000000008</v>
          </cell>
        </row>
        <row r="4856">
          <cell r="C4856" t="str">
            <v>60210323</v>
          </cell>
          <cell r="Q4856">
            <v>360.31450000000001</v>
          </cell>
        </row>
        <row r="4857">
          <cell r="C4857" t="str">
            <v>60210323</v>
          </cell>
          <cell r="Q4857">
            <v>2627.0892000000003</v>
          </cell>
        </row>
        <row r="4858">
          <cell r="C4858" t="str">
            <v>60210323</v>
          </cell>
          <cell r="Q4858">
            <v>2893.1932999999999</v>
          </cell>
        </row>
        <row r="4859">
          <cell r="C4859" t="str">
            <v>60210323</v>
          </cell>
          <cell r="Q4859">
            <v>85.713800000000006</v>
          </cell>
        </row>
        <row r="4860">
          <cell r="C4860" t="str">
            <v>60210323</v>
          </cell>
          <cell r="Q4860">
            <v>4560.1952000000001</v>
          </cell>
        </row>
        <row r="4861">
          <cell r="C4861" t="str">
            <v>60210323</v>
          </cell>
          <cell r="Q4861">
            <v>256.20960000000002</v>
          </cell>
        </row>
        <row r="4862">
          <cell r="C4862" t="str">
            <v>60210323</v>
          </cell>
          <cell r="Q4862">
            <v>1137.5707</v>
          </cell>
        </row>
        <row r="4863">
          <cell r="C4863" t="str">
            <v>60210323</v>
          </cell>
          <cell r="Q4863">
            <v>3957.0873999999999</v>
          </cell>
        </row>
        <row r="4864">
          <cell r="C4864" t="str">
            <v>60210323</v>
          </cell>
          <cell r="Q4864">
            <v>35213.0726</v>
          </cell>
        </row>
        <row r="4865">
          <cell r="C4865" t="str">
            <v>60210323</v>
          </cell>
          <cell r="Q4865">
            <v>14634.020700000001</v>
          </cell>
        </row>
        <row r="4866">
          <cell r="C4866" t="str">
            <v>60210323</v>
          </cell>
          <cell r="Q4866">
            <v>174813.7187</v>
          </cell>
        </row>
        <row r="4867">
          <cell r="C4867" t="str">
            <v>60210323</v>
          </cell>
          <cell r="Q4867">
            <v>512.41920000000005</v>
          </cell>
        </row>
        <row r="4868">
          <cell r="C4868" t="str">
            <v>60210323</v>
          </cell>
          <cell r="Q4868">
            <v>85.713800000000006</v>
          </cell>
        </row>
        <row r="4869">
          <cell r="C4869" t="str">
            <v>60210323</v>
          </cell>
          <cell r="Q4869">
            <v>4105.8752000000004</v>
          </cell>
        </row>
        <row r="4870">
          <cell r="C4870" t="str">
            <v>60210323</v>
          </cell>
          <cell r="Q4870">
            <v>256.20960000000002</v>
          </cell>
        </row>
        <row r="4871">
          <cell r="C4871" t="str">
            <v>60210323</v>
          </cell>
          <cell r="Q4871">
            <v>8136.0612000000001</v>
          </cell>
        </row>
        <row r="4872">
          <cell r="C4872" t="str">
            <v>60210323</v>
          </cell>
          <cell r="Q4872">
            <v>10585.6482</v>
          </cell>
        </row>
        <row r="4873">
          <cell r="C4873" t="str">
            <v>60210323</v>
          </cell>
          <cell r="Q4873">
            <v>761.548</v>
          </cell>
        </row>
        <row r="4874">
          <cell r="C4874" t="str">
            <v>60210323</v>
          </cell>
          <cell r="Q4874">
            <v>764293.66909999994</v>
          </cell>
        </row>
        <row r="4875">
          <cell r="C4875" t="str">
            <v>60210323</v>
          </cell>
          <cell r="Q4875">
            <v>256.20960000000002</v>
          </cell>
        </row>
        <row r="4876">
          <cell r="C4876" t="str">
            <v>60210323</v>
          </cell>
          <cell r="Q4876">
            <v>6990.7950000000001</v>
          </cell>
        </row>
        <row r="4877">
          <cell r="C4877" t="str">
            <v>60210323</v>
          </cell>
          <cell r="Q4877">
            <v>85.713800000000006</v>
          </cell>
        </row>
        <row r="4878">
          <cell r="C4878" t="str">
            <v>60210323</v>
          </cell>
          <cell r="Q4878">
            <v>21406.4133</v>
          </cell>
        </row>
        <row r="4879">
          <cell r="C4879" t="str">
            <v>60210323</v>
          </cell>
          <cell r="Q4879">
            <v>7618.8719000000001</v>
          </cell>
        </row>
        <row r="4880">
          <cell r="C4880" t="str">
            <v>60210323</v>
          </cell>
          <cell r="Q4880">
            <v>17992.434500000003</v>
          </cell>
        </row>
        <row r="4881">
          <cell r="C4881" t="str">
            <v>60210350</v>
          </cell>
          <cell r="Q4881">
            <v>51045.551899999999</v>
          </cell>
        </row>
        <row r="4882">
          <cell r="C4882" t="str">
            <v>60210350</v>
          </cell>
          <cell r="Q4882">
            <v>548249.48300000001</v>
          </cell>
        </row>
        <row r="4883">
          <cell r="C4883" t="str">
            <v>60210350</v>
          </cell>
          <cell r="Q4883">
            <v>447172.4310000001</v>
          </cell>
        </row>
        <row r="4884">
          <cell r="C4884" t="str">
            <v>60210350</v>
          </cell>
          <cell r="Q4884">
            <v>2097.7002000000002</v>
          </cell>
        </row>
        <row r="4885">
          <cell r="C4885" t="str">
            <v>60210350</v>
          </cell>
          <cell r="Q4885">
            <v>81414.8318</v>
          </cell>
        </row>
        <row r="4886">
          <cell r="C4886" t="str">
            <v>60210350</v>
          </cell>
          <cell r="Q4886">
            <v>1597.8308000000002</v>
          </cell>
        </row>
        <row r="4887">
          <cell r="C4887" t="str">
            <v>60210350</v>
          </cell>
          <cell r="Q4887">
            <v>2297.0608999999999</v>
          </cell>
        </row>
        <row r="4888">
          <cell r="C4888" t="str">
            <v>60210350</v>
          </cell>
          <cell r="Q4888">
            <v>35418.220399999998</v>
          </cell>
        </row>
        <row r="4889">
          <cell r="C4889" t="str">
            <v>60210350</v>
          </cell>
          <cell r="Q4889">
            <v>2097.7002000000002</v>
          </cell>
        </row>
        <row r="4890">
          <cell r="C4890" t="str">
            <v>60210350</v>
          </cell>
          <cell r="Q4890">
            <v>13986.219099999998</v>
          </cell>
        </row>
        <row r="4891">
          <cell r="C4891" t="str">
            <v>60210350</v>
          </cell>
          <cell r="Q4891">
            <v>107683.125</v>
          </cell>
        </row>
        <row r="4892">
          <cell r="C4892" t="str">
            <v>60210350</v>
          </cell>
          <cell r="Q4892">
            <v>144742.4878</v>
          </cell>
        </row>
        <row r="4893">
          <cell r="C4893" t="str">
            <v>60210350</v>
          </cell>
          <cell r="Q4893">
            <v>6293.1006000000007</v>
          </cell>
        </row>
        <row r="4894">
          <cell r="C4894" t="str">
            <v>60210350</v>
          </cell>
          <cell r="Q4894">
            <v>292978.29090000002</v>
          </cell>
        </row>
        <row r="4895">
          <cell r="C4895" t="str">
            <v>60210350</v>
          </cell>
          <cell r="Q4895">
            <v>67127.591600000014</v>
          </cell>
        </row>
        <row r="4896">
          <cell r="C4896" t="str">
            <v>60210350</v>
          </cell>
          <cell r="Q4896">
            <v>6293.2614000000003</v>
          </cell>
        </row>
        <row r="4897">
          <cell r="C4897" t="str">
            <v>60210350</v>
          </cell>
          <cell r="Q4897">
            <v>16781.772300000001</v>
          </cell>
        </row>
        <row r="4898">
          <cell r="C4898" t="str">
            <v>60210350</v>
          </cell>
          <cell r="Q4898">
            <v>25873.059399999998</v>
          </cell>
        </row>
        <row r="4899">
          <cell r="C4899" t="str">
            <v>60210350</v>
          </cell>
          <cell r="Q4899">
            <v>46850.282299999999</v>
          </cell>
        </row>
        <row r="4900">
          <cell r="C4900" t="str">
            <v>60210351</v>
          </cell>
          <cell r="Q4900">
            <v>6694.1965</v>
          </cell>
        </row>
        <row r="4901">
          <cell r="C4901" t="str">
            <v>60210351</v>
          </cell>
          <cell r="Q4901">
            <v>2948.5747000000001</v>
          </cell>
        </row>
        <row r="4902">
          <cell r="C4902" t="str">
            <v>60210351</v>
          </cell>
          <cell r="Q4902">
            <v>146115.83659999998</v>
          </cell>
        </row>
        <row r="4903">
          <cell r="C4903" t="str">
            <v>60210351</v>
          </cell>
          <cell r="Q4903">
            <v>22810.846599999997</v>
          </cell>
        </row>
        <row r="4904">
          <cell r="C4904" t="str">
            <v>60210351</v>
          </cell>
          <cell r="Q4904">
            <v>187822.61229999998</v>
          </cell>
        </row>
        <row r="4905">
          <cell r="C4905" t="str">
            <v>60210351</v>
          </cell>
          <cell r="Q4905">
            <v>107260.33600000001</v>
          </cell>
        </row>
        <row r="4906">
          <cell r="C4906" t="str">
            <v>60210351</v>
          </cell>
          <cell r="Q4906">
            <v>89654.84689999999</v>
          </cell>
        </row>
        <row r="4907">
          <cell r="C4907" t="str">
            <v>60210351</v>
          </cell>
          <cell r="Q4907">
            <v>112805.9433</v>
          </cell>
        </row>
        <row r="4908">
          <cell r="C4908" t="str">
            <v>60210351</v>
          </cell>
          <cell r="Q4908">
            <v>3879.2280000000001</v>
          </cell>
        </row>
        <row r="4909">
          <cell r="C4909" t="str">
            <v>60210351</v>
          </cell>
          <cell r="Q4909">
            <v>49431.789299999997</v>
          </cell>
        </row>
        <row r="4910">
          <cell r="C4910" t="str">
            <v>60210351</v>
          </cell>
          <cell r="Q4910">
            <v>8499.640199999998</v>
          </cell>
        </row>
        <row r="4911">
          <cell r="C4911" t="str">
            <v>60210351</v>
          </cell>
          <cell r="Q4911">
            <v>10063.618699999999</v>
          </cell>
        </row>
        <row r="4912">
          <cell r="C4912" t="str">
            <v>60210351</v>
          </cell>
          <cell r="Q4912">
            <v>2012.5309</v>
          </cell>
        </row>
        <row r="4913">
          <cell r="C4913" t="str">
            <v>60210354</v>
          </cell>
          <cell r="Q4913">
            <v>16480.1944</v>
          </cell>
        </row>
        <row r="4914">
          <cell r="C4914" t="str">
            <v>60210354</v>
          </cell>
          <cell r="Q4914">
            <v>33806.862700000005</v>
          </cell>
        </row>
        <row r="4915">
          <cell r="C4915" t="str">
            <v>60210354</v>
          </cell>
          <cell r="Q4915">
            <v>68806.8802</v>
          </cell>
        </row>
        <row r="4916">
          <cell r="C4916" t="str">
            <v>60210354</v>
          </cell>
          <cell r="Q4916">
            <v>102490.4559</v>
          </cell>
        </row>
        <row r="4917">
          <cell r="C4917" t="str">
            <v>60210354</v>
          </cell>
          <cell r="Q4917">
            <v>13740.3367</v>
          </cell>
        </row>
        <row r="4918">
          <cell r="C4918" t="str">
            <v>60210354</v>
          </cell>
          <cell r="Q4918">
            <v>30959.6057</v>
          </cell>
        </row>
        <row r="4919">
          <cell r="C4919" t="str">
            <v>60210354</v>
          </cell>
          <cell r="Q4919">
            <v>44275.898899999993</v>
          </cell>
        </row>
        <row r="4920">
          <cell r="C4920" t="str">
            <v>60210354</v>
          </cell>
          <cell r="Q4920">
            <v>59788.930699999997</v>
          </cell>
        </row>
        <row r="4921">
          <cell r="C4921" t="str">
            <v>60210354</v>
          </cell>
          <cell r="Q4921">
            <v>31266.079700000002</v>
          </cell>
        </row>
        <row r="4922">
          <cell r="C4922" t="str">
            <v>60210354</v>
          </cell>
          <cell r="Q4922">
            <v>545.88149999999996</v>
          </cell>
        </row>
        <row r="4923">
          <cell r="C4923" t="str">
            <v>60210354</v>
          </cell>
          <cell r="Q4923">
            <v>9532.4514999999992</v>
          </cell>
        </row>
        <row r="4924">
          <cell r="C4924" t="str">
            <v>60210354</v>
          </cell>
          <cell r="Q4924">
            <v>101577.84289999999</v>
          </cell>
        </row>
        <row r="4925">
          <cell r="C4925" t="str">
            <v>60210354</v>
          </cell>
          <cell r="Q4925">
            <v>1035.7262000000001</v>
          </cell>
        </row>
        <row r="4926">
          <cell r="C4926" t="str">
            <v>60210354</v>
          </cell>
          <cell r="Q4926">
            <v>18382.184000000001</v>
          </cell>
        </row>
        <row r="4927">
          <cell r="C4927" t="str">
            <v>60210354</v>
          </cell>
          <cell r="Q4927">
            <v>48159.751299999996</v>
          </cell>
        </row>
        <row r="4928">
          <cell r="C4928" t="str">
            <v>60210354</v>
          </cell>
          <cell r="Q4928">
            <v>80152.881099999999</v>
          </cell>
        </row>
        <row r="4929">
          <cell r="C4929" t="str">
            <v>60210354</v>
          </cell>
          <cell r="Q4929">
            <v>8491.0751000000018</v>
          </cell>
        </row>
        <row r="4930">
          <cell r="C4930" t="str">
            <v>60210354</v>
          </cell>
          <cell r="Q4930">
            <v>81434.987999999998</v>
          </cell>
        </row>
        <row r="4931">
          <cell r="C4931" t="str">
            <v>60210354</v>
          </cell>
          <cell r="Q4931">
            <v>99635.143799999991</v>
          </cell>
        </row>
        <row r="4932">
          <cell r="C4932" t="str">
            <v>60210354</v>
          </cell>
          <cell r="Q4932">
            <v>30423.971400000002</v>
          </cell>
        </row>
        <row r="4933">
          <cell r="C4933" t="str">
            <v>60210354</v>
          </cell>
          <cell r="Q4933">
            <v>4047.1341000000002</v>
          </cell>
        </row>
        <row r="4934">
          <cell r="C4934" t="str">
            <v>60210354</v>
          </cell>
          <cell r="Q4934">
            <v>39910.565799999997</v>
          </cell>
        </row>
        <row r="4935">
          <cell r="C4935" t="str">
            <v>60210354</v>
          </cell>
          <cell r="Q4935">
            <v>65065.022499999999</v>
          </cell>
        </row>
        <row r="4936">
          <cell r="C4936" t="str">
            <v>60210354</v>
          </cell>
          <cell r="Q4936">
            <v>299.28829999999999</v>
          </cell>
        </row>
        <row r="4937">
          <cell r="C4937" t="str">
            <v>60210354</v>
          </cell>
          <cell r="Q4937">
            <v>365634.33059999999</v>
          </cell>
        </row>
        <row r="4938">
          <cell r="C4938" t="str">
            <v>60210354</v>
          </cell>
          <cell r="Q4938">
            <v>16684.948199999999</v>
          </cell>
        </row>
        <row r="4939">
          <cell r="C4939" t="str">
            <v>60210354</v>
          </cell>
          <cell r="Q4939">
            <v>289410.72450000001</v>
          </cell>
        </row>
        <row r="4940">
          <cell r="C4940" t="str">
            <v>60210354</v>
          </cell>
          <cell r="Q4940">
            <v>224530.90750000003</v>
          </cell>
        </row>
        <row r="4941">
          <cell r="C4941" t="str">
            <v>60210354</v>
          </cell>
          <cell r="Q4941">
            <v>337617.66580000002</v>
          </cell>
        </row>
        <row r="4942">
          <cell r="C4942" t="str">
            <v>60210354</v>
          </cell>
          <cell r="Q4942">
            <v>6484.6997000000001</v>
          </cell>
        </row>
        <row r="4943">
          <cell r="C4943" t="str">
            <v>60210354</v>
          </cell>
          <cell r="Q4943">
            <v>62904.627800000002</v>
          </cell>
        </row>
        <row r="4944">
          <cell r="C4944" t="str">
            <v>60210354</v>
          </cell>
          <cell r="Q4944">
            <v>230.9469</v>
          </cell>
        </row>
        <row r="4945">
          <cell r="C4945" t="str">
            <v>60210354</v>
          </cell>
          <cell r="Q4945">
            <v>64440.117700000003</v>
          </cell>
        </row>
        <row r="4946">
          <cell r="C4946" t="str">
            <v>60210354</v>
          </cell>
          <cell r="Q4946">
            <v>108920.36470000001</v>
          </cell>
        </row>
        <row r="4947">
          <cell r="C4947" t="str">
            <v>60210354</v>
          </cell>
          <cell r="Q4947">
            <v>36348.331400000003</v>
          </cell>
        </row>
        <row r="4948">
          <cell r="C4948" t="str">
            <v>60210354</v>
          </cell>
          <cell r="Q4948">
            <v>33321.161399999997</v>
          </cell>
        </row>
        <row r="4949">
          <cell r="C4949" t="str">
            <v>60210354</v>
          </cell>
          <cell r="Q4949">
            <v>47935.178899999999</v>
          </cell>
        </row>
        <row r="4950">
          <cell r="C4950" t="str">
            <v>60210354</v>
          </cell>
          <cell r="Q4950">
            <v>12835.2279</v>
          </cell>
        </row>
        <row r="4951">
          <cell r="C4951" t="str">
            <v>60210354</v>
          </cell>
          <cell r="Q4951">
            <v>1828.7225000000001</v>
          </cell>
        </row>
        <row r="4952">
          <cell r="C4952" t="str">
            <v>60210354</v>
          </cell>
          <cell r="Q4952">
            <v>19763.635200000001</v>
          </cell>
        </row>
        <row r="4953">
          <cell r="C4953" t="str">
            <v>60210354</v>
          </cell>
          <cell r="Q4953">
            <v>15426.136999999999</v>
          </cell>
        </row>
        <row r="4954">
          <cell r="C4954" t="str">
            <v>60210354</v>
          </cell>
          <cell r="Q4954">
            <v>76596.248500000002</v>
          </cell>
        </row>
        <row r="4955">
          <cell r="C4955" t="str">
            <v>60210354</v>
          </cell>
          <cell r="Q4955">
            <v>4994.3912</v>
          </cell>
        </row>
        <row r="4956">
          <cell r="C4956" t="str">
            <v>60210354</v>
          </cell>
          <cell r="Q4956">
            <v>2264.6936999999998</v>
          </cell>
        </row>
        <row r="4957">
          <cell r="C4957" t="str">
            <v>60210354</v>
          </cell>
          <cell r="Q4957">
            <v>142770.95009999999</v>
          </cell>
        </row>
        <row r="4958">
          <cell r="C4958" t="str">
            <v>60210354</v>
          </cell>
          <cell r="Q4958">
            <v>2309.4690999999998</v>
          </cell>
        </row>
        <row r="4959">
          <cell r="C4959" t="str">
            <v>60210354</v>
          </cell>
          <cell r="Q4959">
            <v>22162.896500000003</v>
          </cell>
        </row>
        <row r="4960">
          <cell r="C4960" t="str">
            <v>60210354</v>
          </cell>
          <cell r="Q4960">
            <v>80567.353100000008</v>
          </cell>
        </row>
        <row r="4961">
          <cell r="C4961" t="str">
            <v>60210354</v>
          </cell>
          <cell r="Q4961">
            <v>790059.19490000012</v>
          </cell>
        </row>
        <row r="4962">
          <cell r="C4962" t="str">
            <v>60210354</v>
          </cell>
          <cell r="Q4962">
            <v>48338.273499999988</v>
          </cell>
        </row>
        <row r="4963">
          <cell r="C4963" t="str">
            <v>60210354</v>
          </cell>
          <cell r="Q4963">
            <v>27578.578399999999</v>
          </cell>
        </row>
        <row r="4964">
          <cell r="C4964" t="str">
            <v>60210354</v>
          </cell>
          <cell r="Q4964">
            <v>944306.71470000013</v>
          </cell>
        </row>
        <row r="4965">
          <cell r="C4965" t="str">
            <v>60210354</v>
          </cell>
          <cell r="Q4965">
            <v>19392.393199999999</v>
          </cell>
        </row>
        <row r="4966">
          <cell r="C4966" t="str">
            <v>60210354</v>
          </cell>
          <cell r="Q4966">
            <v>5852.6188999999995</v>
          </cell>
        </row>
        <row r="4967">
          <cell r="C4967" t="str">
            <v>60210354</v>
          </cell>
          <cell r="Q4967">
            <v>43459.983700000004</v>
          </cell>
        </row>
        <row r="4968">
          <cell r="C4968" t="str">
            <v>60210354</v>
          </cell>
          <cell r="Q4968">
            <v>27361.626199999999</v>
          </cell>
        </row>
        <row r="4969">
          <cell r="C4969" t="str">
            <v>60210354</v>
          </cell>
          <cell r="Q4969">
            <v>5719.5868</v>
          </cell>
        </row>
        <row r="4970">
          <cell r="C4970" t="str">
            <v>60210354</v>
          </cell>
          <cell r="Q4970">
            <v>15556.7449</v>
          </cell>
        </row>
        <row r="4971">
          <cell r="C4971" t="str">
            <v>60210354</v>
          </cell>
          <cell r="Q4971">
            <v>57861.163300000007</v>
          </cell>
        </row>
        <row r="4972">
          <cell r="C4972" t="str">
            <v>60210354</v>
          </cell>
          <cell r="Q4972">
            <v>9147.1471999999994</v>
          </cell>
        </row>
        <row r="4973">
          <cell r="C4973" t="str">
            <v>60210354</v>
          </cell>
          <cell r="Q4973">
            <v>1351.7039</v>
          </cell>
        </row>
        <row r="4974">
          <cell r="C4974" t="str">
            <v>60210354</v>
          </cell>
          <cell r="Q4974">
            <v>421.83159999999998</v>
          </cell>
        </row>
        <row r="4975">
          <cell r="C4975" t="str">
            <v>60210354</v>
          </cell>
          <cell r="Q4975">
            <v>82321.678499999995</v>
          </cell>
        </row>
        <row r="4976">
          <cell r="C4976" t="str">
            <v>60210354</v>
          </cell>
          <cell r="Q4976">
            <v>63598.724099999999</v>
          </cell>
        </row>
        <row r="4977">
          <cell r="C4977" t="str">
            <v>60210354</v>
          </cell>
          <cell r="Q4977">
            <v>5553.3305</v>
          </cell>
        </row>
        <row r="4978">
          <cell r="C4978" t="str">
            <v>60210354</v>
          </cell>
          <cell r="Q4978">
            <v>19637.557099999998</v>
          </cell>
        </row>
        <row r="4979">
          <cell r="C4979" t="str">
            <v>60210354</v>
          </cell>
          <cell r="Q4979">
            <v>15907.1926</v>
          </cell>
        </row>
        <row r="4980">
          <cell r="C4980" t="str">
            <v>60210354</v>
          </cell>
          <cell r="Q4980">
            <v>43699.632700000002</v>
          </cell>
        </row>
        <row r="4981">
          <cell r="C4981" t="str">
            <v>60210354</v>
          </cell>
          <cell r="Q4981">
            <v>26523.5455</v>
          </cell>
        </row>
        <row r="4982">
          <cell r="C4982" t="str">
            <v>60210354</v>
          </cell>
          <cell r="Q4982">
            <v>180401.3498</v>
          </cell>
        </row>
        <row r="4983">
          <cell r="C4983" t="str">
            <v>60210354</v>
          </cell>
          <cell r="Q4983">
            <v>10715.8709</v>
          </cell>
        </row>
        <row r="4984">
          <cell r="C4984" t="str">
            <v>60210354</v>
          </cell>
          <cell r="Q4984">
            <v>54967.237999999998</v>
          </cell>
        </row>
        <row r="4985">
          <cell r="C4985" t="str">
            <v>60210354</v>
          </cell>
          <cell r="Q4985">
            <v>2778.6644000000006</v>
          </cell>
        </row>
        <row r="4986">
          <cell r="C4986" t="str">
            <v>60210354</v>
          </cell>
          <cell r="Q4986">
            <v>327221.37530000001</v>
          </cell>
        </row>
        <row r="4987">
          <cell r="C4987" t="str">
            <v>60210354</v>
          </cell>
          <cell r="Q4987">
            <v>13783.218999999999</v>
          </cell>
        </row>
        <row r="4988">
          <cell r="C4988" t="str">
            <v>60210354</v>
          </cell>
          <cell r="Q4988">
            <v>6012.8581000000004</v>
          </cell>
        </row>
        <row r="4989">
          <cell r="C4989" t="str">
            <v>60210354</v>
          </cell>
          <cell r="Q4989">
            <v>44851.015799999994</v>
          </cell>
        </row>
        <row r="4990">
          <cell r="C4990" t="str">
            <v>60210354</v>
          </cell>
          <cell r="Q4990">
            <v>17301.701699999998</v>
          </cell>
        </row>
        <row r="4991">
          <cell r="C4991" t="str">
            <v>60210354</v>
          </cell>
          <cell r="Q4991">
            <v>11783.4112</v>
          </cell>
        </row>
        <row r="4992">
          <cell r="C4992" t="str">
            <v>60210354</v>
          </cell>
          <cell r="Q4992">
            <v>29008.842099999998</v>
          </cell>
        </row>
        <row r="4993">
          <cell r="C4993" t="str">
            <v>60210354</v>
          </cell>
          <cell r="Q4993">
            <v>84098.246599999999</v>
          </cell>
        </row>
        <row r="4994">
          <cell r="C4994" t="str">
            <v>60210354</v>
          </cell>
          <cell r="Q4994">
            <v>22163.640299999999</v>
          </cell>
        </row>
        <row r="4995">
          <cell r="C4995" t="str">
            <v>60210354</v>
          </cell>
          <cell r="Q4995">
            <v>3062.0362</v>
          </cell>
        </row>
        <row r="4996">
          <cell r="C4996" t="str">
            <v>60210354</v>
          </cell>
          <cell r="Q4996">
            <v>20706.410899999999</v>
          </cell>
        </row>
        <row r="4997">
          <cell r="C4997" t="str">
            <v>60210354</v>
          </cell>
          <cell r="Q4997">
            <v>579.49210000000005</v>
          </cell>
        </row>
        <row r="4998">
          <cell r="C4998" t="str">
            <v>60210354</v>
          </cell>
          <cell r="Q4998">
            <v>10387.395500000001</v>
          </cell>
        </row>
        <row r="4999">
          <cell r="C4999" t="str">
            <v>60210354</v>
          </cell>
          <cell r="Q4999">
            <v>5530.6046999999999</v>
          </cell>
        </row>
        <row r="5000">
          <cell r="C5000" t="str">
            <v>60210354</v>
          </cell>
          <cell r="Q5000">
            <v>7427.0892000000003</v>
          </cell>
        </row>
        <row r="5001">
          <cell r="C5001" t="str">
            <v>60210354</v>
          </cell>
          <cell r="Q5001">
            <v>8228.4881000000005</v>
          </cell>
        </row>
        <row r="5002">
          <cell r="C5002" t="str">
            <v>60210354</v>
          </cell>
          <cell r="Q5002">
            <v>63001.924600000006</v>
          </cell>
        </row>
        <row r="5003">
          <cell r="C5003" t="str">
            <v>60210354</v>
          </cell>
          <cell r="Q5003">
            <v>15536.279200000001</v>
          </cell>
        </row>
        <row r="5004">
          <cell r="C5004" t="str">
            <v>60210354</v>
          </cell>
          <cell r="Q5004">
            <v>60646.762600000002</v>
          </cell>
        </row>
        <row r="5005">
          <cell r="C5005" t="str">
            <v>60210354</v>
          </cell>
          <cell r="Q5005">
            <v>1742.8803000000046</v>
          </cell>
        </row>
        <row r="5006">
          <cell r="C5006" t="str">
            <v>60210354</v>
          </cell>
          <cell r="Q5006">
            <v>148.4659</v>
          </cell>
        </row>
        <row r="5007">
          <cell r="C5007" t="str">
            <v>60210354</v>
          </cell>
          <cell r="Q5007">
            <v>6305.1054999999997</v>
          </cell>
        </row>
        <row r="5008">
          <cell r="C5008" t="str">
            <v>60210354</v>
          </cell>
          <cell r="Q5008">
            <v>93636.435100000017</v>
          </cell>
        </row>
        <row r="5009">
          <cell r="C5009" t="str">
            <v>60210354</v>
          </cell>
          <cell r="Q5009">
            <v>237.59180000000001</v>
          </cell>
        </row>
        <row r="5010">
          <cell r="C5010" t="str">
            <v>60210354</v>
          </cell>
          <cell r="Q5010">
            <v>76.589500000000001</v>
          </cell>
        </row>
        <row r="5011">
          <cell r="C5011" t="str">
            <v>60210354</v>
          </cell>
          <cell r="Q5011">
            <v>6785.8522000000003</v>
          </cell>
        </row>
        <row r="5012">
          <cell r="C5012" t="str">
            <v>60210354</v>
          </cell>
          <cell r="Q5012">
            <v>388294.92420000001</v>
          </cell>
        </row>
        <row r="5013">
          <cell r="C5013" t="str">
            <v>60210354</v>
          </cell>
          <cell r="Q5013">
            <v>47522.7929</v>
          </cell>
        </row>
        <row r="5014">
          <cell r="C5014" t="str">
            <v>60210354</v>
          </cell>
          <cell r="Q5014">
            <v>416933.25819999998</v>
          </cell>
        </row>
        <row r="5015">
          <cell r="C5015" t="str">
            <v>60210354</v>
          </cell>
          <cell r="Q5015">
            <v>13898.586299999997</v>
          </cell>
        </row>
        <row r="5016">
          <cell r="C5016" t="str">
            <v>60210354</v>
          </cell>
          <cell r="Q5016">
            <v>47236.176200000002</v>
          </cell>
        </row>
        <row r="5017">
          <cell r="C5017" t="str">
            <v>60210354</v>
          </cell>
          <cell r="Q5017">
            <v>44026.388900000005</v>
          </cell>
        </row>
        <row r="5018">
          <cell r="C5018" t="str">
            <v>60210354</v>
          </cell>
          <cell r="Q5018">
            <v>16742.8976</v>
          </cell>
        </row>
        <row r="5019">
          <cell r="C5019" t="str">
            <v>60210354</v>
          </cell>
          <cell r="Q5019">
            <v>285193.08479999995</v>
          </cell>
        </row>
        <row r="5020">
          <cell r="C5020" t="str">
            <v>60210354</v>
          </cell>
          <cell r="Q5020">
            <v>87284.313500000004</v>
          </cell>
        </row>
        <row r="5021">
          <cell r="C5021" t="str">
            <v>60210354</v>
          </cell>
          <cell r="Q5021">
            <v>114257.67989999999</v>
          </cell>
        </row>
        <row r="5022">
          <cell r="C5022" t="str">
            <v>60210354</v>
          </cell>
          <cell r="Q5022">
            <v>421.83159999999998</v>
          </cell>
        </row>
        <row r="5023">
          <cell r="C5023" t="str">
            <v>60210354</v>
          </cell>
          <cell r="Q5023">
            <v>11505.3516</v>
          </cell>
        </row>
        <row r="5024">
          <cell r="C5024" t="str">
            <v>60210354</v>
          </cell>
          <cell r="Q5024">
            <v>1383.2862</v>
          </cell>
        </row>
        <row r="5025">
          <cell r="C5025" t="str">
            <v>60210354</v>
          </cell>
          <cell r="Q5025">
            <v>206.20259999999999</v>
          </cell>
        </row>
        <row r="5026">
          <cell r="C5026" t="str">
            <v>60210354</v>
          </cell>
          <cell r="Q5026">
            <v>25705.389599999999</v>
          </cell>
        </row>
        <row r="5027">
          <cell r="C5027" t="str">
            <v>60210354</v>
          </cell>
          <cell r="Q5027">
            <v>462763.8088</v>
          </cell>
        </row>
        <row r="5028">
          <cell r="C5028" t="str">
            <v>60210354</v>
          </cell>
          <cell r="Q5028">
            <v>226348.73560000001</v>
          </cell>
        </row>
        <row r="5029">
          <cell r="C5029" t="str">
            <v>60210354</v>
          </cell>
          <cell r="Q5029">
            <v>24402.2474</v>
          </cell>
        </row>
        <row r="5030">
          <cell r="C5030" t="str">
            <v>60210354</v>
          </cell>
          <cell r="Q5030">
            <v>56345.1446</v>
          </cell>
        </row>
        <row r="5031">
          <cell r="C5031" t="str">
            <v>60210354</v>
          </cell>
          <cell r="Q5031">
            <v>458.95769999999999</v>
          </cell>
        </row>
        <row r="5032">
          <cell r="C5032" t="str">
            <v>60210359</v>
          </cell>
          <cell r="Q5032">
            <v>16194.0134</v>
          </cell>
        </row>
        <row r="5033">
          <cell r="C5033" t="str">
            <v>60210359</v>
          </cell>
          <cell r="Q5033">
            <v>2188.4161000000004</v>
          </cell>
        </row>
        <row r="5034">
          <cell r="C5034" t="str">
            <v>60210359</v>
          </cell>
          <cell r="Q5034">
            <v>34115.268700000001</v>
          </cell>
        </row>
        <row r="5035">
          <cell r="C5035" t="str">
            <v>60210359</v>
          </cell>
          <cell r="Q5035">
            <v>889.89340000000004</v>
          </cell>
        </row>
        <row r="5036">
          <cell r="C5036" t="str">
            <v>60210359</v>
          </cell>
          <cell r="Q5036">
            <v>4975.6540999999997</v>
          </cell>
        </row>
        <row r="5037">
          <cell r="C5037" t="str">
            <v>60210359</v>
          </cell>
          <cell r="Q5037">
            <v>62900.448300000004</v>
          </cell>
        </row>
        <row r="5038">
          <cell r="C5038" t="str">
            <v>60210359</v>
          </cell>
          <cell r="Q5038">
            <v>1298.2871</v>
          </cell>
        </row>
        <row r="5039">
          <cell r="C5039" t="str">
            <v>60210359</v>
          </cell>
          <cell r="Q5039">
            <v>538.5933</v>
          </cell>
        </row>
        <row r="5040">
          <cell r="C5040" t="str">
            <v>60210359</v>
          </cell>
          <cell r="Q5040">
            <v>1935.9874</v>
          </cell>
        </row>
        <row r="5041">
          <cell r="C5041" t="str">
            <v>60210359</v>
          </cell>
          <cell r="Q5041">
            <v>20417.1859</v>
          </cell>
        </row>
        <row r="5042">
          <cell r="C5042" t="str">
            <v>60210359</v>
          </cell>
          <cell r="Q5042">
            <v>44911.096600000004</v>
          </cell>
        </row>
        <row r="5043">
          <cell r="C5043" t="str">
            <v>60210359</v>
          </cell>
          <cell r="Q5043">
            <v>138672.74660000001</v>
          </cell>
        </row>
        <row r="5044">
          <cell r="C5044" t="str">
            <v>60210359</v>
          </cell>
          <cell r="Q5044">
            <v>127156.71760000003</v>
          </cell>
        </row>
        <row r="5045">
          <cell r="C5045" t="str">
            <v>60210359</v>
          </cell>
          <cell r="Q5045">
            <v>11934.523500000001</v>
          </cell>
        </row>
        <row r="5046">
          <cell r="C5046" t="str">
            <v>60210359</v>
          </cell>
          <cell r="Q5046">
            <v>4279984.7158000004</v>
          </cell>
        </row>
        <row r="5047">
          <cell r="C5047" t="str">
            <v>60210359</v>
          </cell>
          <cell r="Q5047">
            <v>7693189.1321</v>
          </cell>
        </row>
        <row r="5048">
          <cell r="C5048" t="str">
            <v>60210359</v>
          </cell>
          <cell r="Q5048">
            <v>20018.094300000001</v>
          </cell>
        </row>
        <row r="5049">
          <cell r="C5049" t="str">
            <v>60210359</v>
          </cell>
          <cell r="Q5049">
            <v>270.0804</v>
          </cell>
        </row>
        <row r="5050">
          <cell r="C5050" t="str">
            <v>60210359</v>
          </cell>
          <cell r="Q5050">
            <v>254.06790000000001</v>
          </cell>
        </row>
        <row r="5051">
          <cell r="C5051" t="str">
            <v>60210359</v>
          </cell>
          <cell r="Q5051">
            <v>16290.671899999999</v>
          </cell>
        </row>
        <row r="5052">
          <cell r="C5052" t="str">
            <v>60210359</v>
          </cell>
          <cell r="Q5052">
            <v>457.93700000000001</v>
          </cell>
        </row>
        <row r="5053">
          <cell r="C5053" t="str">
            <v>60210359</v>
          </cell>
          <cell r="Q5053">
            <v>508.13580000000002</v>
          </cell>
        </row>
        <row r="5054">
          <cell r="C5054" t="str">
            <v>60210359</v>
          </cell>
          <cell r="Q5054">
            <v>2289.6848</v>
          </cell>
        </row>
        <row r="5055">
          <cell r="C5055" t="str">
            <v>60210359</v>
          </cell>
          <cell r="Q5055">
            <v>15101.1114</v>
          </cell>
        </row>
        <row r="5056">
          <cell r="C5056" t="str">
            <v>60210359</v>
          </cell>
          <cell r="Q5056">
            <v>18560.277099999999</v>
          </cell>
        </row>
        <row r="5057">
          <cell r="C5057" t="str">
            <v>60210359</v>
          </cell>
          <cell r="Q5057">
            <v>16993.6512</v>
          </cell>
        </row>
        <row r="5058">
          <cell r="C5058" t="str">
            <v>60210359</v>
          </cell>
          <cell r="Q5058">
            <v>24940.045900000001</v>
          </cell>
        </row>
        <row r="5059">
          <cell r="C5059" t="str">
            <v>60210359</v>
          </cell>
          <cell r="Q5059">
            <v>3530.8681000000001</v>
          </cell>
        </row>
        <row r="5060">
          <cell r="C5060" t="str">
            <v>60210359</v>
          </cell>
          <cell r="Q5060">
            <v>11116.640000000001</v>
          </cell>
        </row>
        <row r="5061">
          <cell r="C5061" t="str">
            <v>60210359</v>
          </cell>
          <cell r="Q5061">
            <v>1531.1999000000001</v>
          </cell>
        </row>
        <row r="5062">
          <cell r="C5062" t="str">
            <v>60210359</v>
          </cell>
          <cell r="Q5062">
            <v>6068.3510999999999</v>
          </cell>
        </row>
        <row r="5063">
          <cell r="C5063" t="str">
            <v>60210359</v>
          </cell>
          <cell r="Q5063">
            <v>14764.399799999999</v>
          </cell>
        </row>
        <row r="5064">
          <cell r="C5064" t="str">
            <v>60210359</v>
          </cell>
          <cell r="Q5064">
            <v>35355.499199999998</v>
          </cell>
        </row>
        <row r="5065">
          <cell r="C5065" t="str">
            <v>60210359</v>
          </cell>
          <cell r="Q5065">
            <v>9370.1278000000002</v>
          </cell>
        </row>
        <row r="5066">
          <cell r="C5066" t="str">
            <v>60210359</v>
          </cell>
          <cell r="Q5066">
            <v>1264930.0434999999</v>
          </cell>
        </row>
        <row r="5067">
          <cell r="C5067" t="str">
            <v>60210359</v>
          </cell>
          <cell r="Q5067">
            <v>1782.2864999999999</v>
          </cell>
        </row>
        <row r="5068">
          <cell r="C5068" t="str">
            <v>60210359</v>
          </cell>
          <cell r="Q5068">
            <v>548619.12079999992</v>
          </cell>
        </row>
        <row r="5069">
          <cell r="C5069" t="str">
            <v>60210359</v>
          </cell>
          <cell r="Q5069">
            <v>5500.5911999999998</v>
          </cell>
        </row>
        <row r="5070">
          <cell r="C5070" t="str">
            <v>60210359</v>
          </cell>
          <cell r="Q5070">
            <v>20708.5239</v>
          </cell>
        </row>
        <row r="5071">
          <cell r="C5071" t="str">
            <v>60210359</v>
          </cell>
          <cell r="Q5071">
            <v>929.43780000000004</v>
          </cell>
        </row>
        <row r="5072">
          <cell r="C5072" t="str">
            <v>60210359</v>
          </cell>
          <cell r="Q5072">
            <v>534309.6664000001</v>
          </cell>
        </row>
        <row r="5073">
          <cell r="C5073" t="str">
            <v>60210359</v>
          </cell>
          <cell r="Q5073">
            <v>760205.51179999998</v>
          </cell>
        </row>
        <row r="5074">
          <cell r="C5074" t="str">
            <v>60210359</v>
          </cell>
          <cell r="Q5074">
            <v>57540.649699999994</v>
          </cell>
        </row>
        <row r="5075">
          <cell r="C5075" t="str">
            <v>60210359</v>
          </cell>
          <cell r="Q5075">
            <v>1259980.5131999999</v>
          </cell>
        </row>
        <row r="5076">
          <cell r="C5076" t="str">
            <v>60210359</v>
          </cell>
          <cell r="Q5076">
            <v>1076766.7283000001</v>
          </cell>
        </row>
        <row r="5077">
          <cell r="C5077" t="str">
            <v>60210359</v>
          </cell>
          <cell r="Q5077">
            <v>393.0677</v>
          </cell>
        </row>
        <row r="5078">
          <cell r="C5078" t="str">
            <v>60210359</v>
          </cell>
          <cell r="Q5078">
            <v>26584.2137</v>
          </cell>
        </row>
        <row r="5079">
          <cell r="C5079" t="str">
            <v>60210359</v>
          </cell>
          <cell r="Q5079">
            <v>11674450.577199999</v>
          </cell>
        </row>
        <row r="5080">
          <cell r="C5080" t="str">
            <v>60210359</v>
          </cell>
          <cell r="Q5080">
            <v>35143.332199999997</v>
          </cell>
        </row>
        <row r="5081">
          <cell r="C5081" t="str">
            <v>60210359</v>
          </cell>
          <cell r="Q5081">
            <v>2285236.7814999996</v>
          </cell>
        </row>
        <row r="5082">
          <cell r="C5082" t="str">
            <v>60210359</v>
          </cell>
          <cell r="Q5082">
            <v>17410.824700000001</v>
          </cell>
        </row>
        <row r="5083">
          <cell r="C5083" t="str">
            <v>60210359</v>
          </cell>
          <cell r="Q5083">
            <v>2437.2080000000001</v>
          </cell>
        </row>
        <row r="5084">
          <cell r="C5084" t="str">
            <v>60210359</v>
          </cell>
          <cell r="Q5084">
            <v>1894.2403999999999</v>
          </cell>
        </row>
        <row r="5085">
          <cell r="C5085" t="str">
            <v>60210359</v>
          </cell>
          <cell r="Q5085">
            <v>31835.674999999999</v>
          </cell>
        </row>
        <row r="5086">
          <cell r="C5086" t="str">
            <v>60210359</v>
          </cell>
          <cell r="Q5086">
            <v>1462437.2190999999</v>
          </cell>
        </row>
        <row r="5087">
          <cell r="C5087" t="str">
            <v>60210359</v>
          </cell>
          <cell r="Q5087">
            <v>6913.1783000000005</v>
          </cell>
        </row>
        <row r="5088">
          <cell r="C5088" t="str">
            <v>60210359</v>
          </cell>
          <cell r="Q5088">
            <v>152900.21250000002</v>
          </cell>
        </row>
        <row r="5089">
          <cell r="C5089" t="str">
            <v>60210359</v>
          </cell>
          <cell r="Q5089">
            <v>1911.0210999999999</v>
          </cell>
        </row>
        <row r="5090">
          <cell r="C5090" t="str">
            <v>60210359</v>
          </cell>
          <cell r="Q5090">
            <v>15730.165199999999</v>
          </cell>
        </row>
        <row r="5091">
          <cell r="C5091" t="str">
            <v>60210359</v>
          </cell>
          <cell r="Q5091">
            <v>19753.3616</v>
          </cell>
        </row>
        <row r="5092">
          <cell r="C5092" t="str">
            <v>60210359</v>
          </cell>
          <cell r="Q5092">
            <v>384083.81590000005</v>
          </cell>
        </row>
        <row r="5093">
          <cell r="C5093" t="str">
            <v>60210359</v>
          </cell>
          <cell r="Q5093">
            <v>377448.87290000002</v>
          </cell>
        </row>
        <row r="5094">
          <cell r="C5094" t="str">
            <v>60210359</v>
          </cell>
          <cell r="Q5094">
            <v>309.38920000000002</v>
          </cell>
        </row>
        <row r="5095">
          <cell r="C5095" t="str">
            <v>60210359</v>
          </cell>
          <cell r="Q5095">
            <v>6165.4090999999989</v>
          </cell>
        </row>
        <row r="5096">
          <cell r="C5096" t="str">
            <v>60210359</v>
          </cell>
          <cell r="Q5096">
            <v>2657.0384000000004</v>
          </cell>
        </row>
        <row r="5097">
          <cell r="C5097" t="str">
            <v>60210359</v>
          </cell>
          <cell r="Q5097">
            <v>7770.2580000000007</v>
          </cell>
        </row>
        <row r="5098">
          <cell r="C5098" t="str">
            <v>60210359</v>
          </cell>
          <cell r="Q5098">
            <v>26382.813599999998</v>
          </cell>
        </row>
        <row r="5099">
          <cell r="C5099" t="str">
            <v>60210359</v>
          </cell>
          <cell r="Q5099">
            <v>1727.8669</v>
          </cell>
        </row>
        <row r="5100">
          <cell r="C5100" t="str">
            <v>60210359</v>
          </cell>
          <cell r="Q5100">
            <v>41268.612800000003</v>
          </cell>
        </row>
        <row r="5101">
          <cell r="C5101" t="str">
            <v>60210359</v>
          </cell>
          <cell r="Q5101">
            <v>148766.99859999999</v>
          </cell>
        </row>
        <row r="5102">
          <cell r="C5102" t="str">
            <v>60210359</v>
          </cell>
          <cell r="Q5102">
            <v>7581.049</v>
          </cell>
        </row>
        <row r="5103">
          <cell r="C5103" t="str">
            <v>60210359</v>
          </cell>
          <cell r="Q5103">
            <v>1614.5607</v>
          </cell>
        </row>
        <row r="5104">
          <cell r="C5104" t="str">
            <v>60210359</v>
          </cell>
          <cell r="Q5104">
            <v>221.84830000000002</v>
          </cell>
        </row>
        <row r="5105">
          <cell r="C5105" t="str">
            <v>60210359</v>
          </cell>
          <cell r="Q5105">
            <v>39202.446400000008</v>
          </cell>
        </row>
        <row r="5106">
          <cell r="C5106" t="str">
            <v>60210359</v>
          </cell>
          <cell r="Q5106">
            <v>437.44760000000002</v>
          </cell>
        </row>
        <row r="5107">
          <cell r="C5107" t="str">
            <v>60210359</v>
          </cell>
          <cell r="Q5107">
            <v>12820.9645</v>
          </cell>
        </row>
        <row r="5108">
          <cell r="C5108" t="str">
            <v>60210359</v>
          </cell>
          <cell r="Q5108">
            <v>256.11689999999999</v>
          </cell>
        </row>
        <row r="5109">
          <cell r="C5109" t="str">
            <v>60210359</v>
          </cell>
          <cell r="Q5109">
            <v>1263.7624999999998</v>
          </cell>
        </row>
        <row r="5110">
          <cell r="C5110" t="str">
            <v>60210359</v>
          </cell>
          <cell r="Q5110">
            <v>538.49080000000004</v>
          </cell>
        </row>
        <row r="5111">
          <cell r="C5111" t="str">
            <v>60210359</v>
          </cell>
          <cell r="Q5111">
            <v>25316.8655</v>
          </cell>
        </row>
        <row r="5112">
          <cell r="C5112" t="str">
            <v>60210359</v>
          </cell>
          <cell r="Q5112">
            <v>3029.3297000000002</v>
          </cell>
        </row>
        <row r="5113">
          <cell r="C5113" t="str">
            <v>60210359</v>
          </cell>
          <cell r="Q5113">
            <v>1942.9128000000001</v>
          </cell>
        </row>
        <row r="5114">
          <cell r="C5114" t="str">
            <v>60210359</v>
          </cell>
          <cell r="Q5114">
            <v>703.51210000000003</v>
          </cell>
        </row>
        <row r="5115">
          <cell r="C5115" t="str">
            <v>60210359</v>
          </cell>
          <cell r="Q5115">
            <v>512.2337</v>
          </cell>
        </row>
        <row r="5116">
          <cell r="C5116" t="str">
            <v>60210359</v>
          </cell>
          <cell r="Q5116">
            <v>2949.7080999999998</v>
          </cell>
        </row>
        <row r="5117">
          <cell r="C5117" t="str">
            <v>60325421</v>
          </cell>
          <cell r="Q5117">
            <v>10296000.0001</v>
          </cell>
        </row>
        <row r="5118">
          <cell r="C5118" t="str">
            <v>60325422</v>
          </cell>
          <cell r="Q5118">
            <v>962000.00010000018</v>
          </cell>
        </row>
        <row r="5119">
          <cell r="C5119" t="str">
            <v>60325423</v>
          </cell>
          <cell r="Q5119">
            <v>5186851.406200001</v>
          </cell>
        </row>
        <row r="5120">
          <cell r="C5120" t="str">
            <v>60325423</v>
          </cell>
          <cell r="Q5120">
            <v>2173729.9295000006</v>
          </cell>
        </row>
        <row r="5121">
          <cell r="C5121" t="str">
            <v>60325423</v>
          </cell>
          <cell r="Q5121">
            <v>325523.46309999999</v>
          </cell>
        </row>
        <row r="5122">
          <cell r="C5122" t="str">
            <v>60325423</v>
          </cell>
          <cell r="Q5122">
            <v>1247795.2010999997</v>
          </cell>
        </row>
        <row r="5123">
          <cell r="C5123" t="str">
            <v>60325424</v>
          </cell>
          <cell r="Q5123">
            <v>1565022.0697000003</v>
          </cell>
        </row>
        <row r="5124">
          <cell r="C5124" t="str">
            <v>60325424</v>
          </cell>
          <cell r="Q5124">
            <v>20675.1315</v>
          </cell>
        </row>
        <row r="5125">
          <cell r="C5125" t="str">
            <v>60325424</v>
          </cell>
          <cell r="Q5125">
            <v>4302.7985999999992</v>
          </cell>
        </row>
        <row r="5126">
          <cell r="C5126" t="str">
            <v>60325425</v>
          </cell>
          <cell r="Q5126">
            <v>71711.893199999991</v>
          </cell>
        </row>
        <row r="5127">
          <cell r="C5127" t="str">
            <v>60325425</v>
          </cell>
          <cell r="Q5127">
            <v>86511.855699999971</v>
          </cell>
        </row>
        <row r="5128">
          <cell r="C5128" t="str">
            <v>60325425</v>
          </cell>
          <cell r="Q5128">
            <v>65413.217399999994</v>
          </cell>
        </row>
        <row r="5129">
          <cell r="C5129" t="str">
            <v>60325425</v>
          </cell>
          <cell r="Q5129">
            <v>96363.03360000001</v>
          </cell>
        </row>
        <row r="5130">
          <cell r="C5130" t="str">
            <v>60325426</v>
          </cell>
          <cell r="Q5130">
            <v>10780</v>
          </cell>
        </row>
        <row r="5131">
          <cell r="C5131" t="str">
            <v>60325426</v>
          </cell>
          <cell r="Q5131">
            <v>491470.00019999995</v>
          </cell>
        </row>
        <row r="5132">
          <cell r="C5132" t="str">
            <v>60401001</v>
          </cell>
          <cell r="Q5132">
            <v>290507.55060000002</v>
          </cell>
        </row>
        <row r="5133">
          <cell r="C5133" t="str">
            <v>60401001</v>
          </cell>
          <cell r="Q5133">
            <v>3947034.7609000001</v>
          </cell>
        </row>
        <row r="5134">
          <cell r="C5134" t="str">
            <v>60401001</v>
          </cell>
          <cell r="Q5134">
            <v>69457.688200000004</v>
          </cell>
        </row>
        <row r="5135">
          <cell r="C5135" t="str">
            <v>60401002</v>
          </cell>
          <cell r="Q5135">
            <v>238000.00010000003</v>
          </cell>
        </row>
        <row r="5136">
          <cell r="C5136" t="str">
            <v>60401002</v>
          </cell>
          <cell r="Q5136">
            <v>2000.0000999999997</v>
          </cell>
        </row>
        <row r="5137">
          <cell r="C5137" t="str">
            <v>64803000</v>
          </cell>
          <cell r="Q5137">
            <v>2499999.9994999995</v>
          </cell>
        </row>
        <row r="5138">
          <cell r="C5138" t="str">
            <v>64824048</v>
          </cell>
          <cell r="Q5138">
            <v>4505329.9880999997</v>
          </cell>
        </row>
        <row r="5139">
          <cell r="C5139" t="str">
            <v>64824415</v>
          </cell>
          <cell r="Q5139">
            <v>6275792</v>
          </cell>
        </row>
        <row r="5140">
          <cell r="C5140" t="str">
            <v>64908007</v>
          </cell>
          <cell r="Q5140">
            <v>5000000.0788999991</v>
          </cell>
        </row>
        <row r="5141">
          <cell r="C5141" t="str">
            <v>64908512</v>
          </cell>
          <cell r="Q5141">
            <v>917449.00010000006</v>
          </cell>
        </row>
        <row r="5142">
          <cell r="C5142" t="str">
            <v>64910004</v>
          </cell>
          <cell r="Q5142">
            <v>4586.1171000000004</v>
          </cell>
        </row>
        <row r="5143">
          <cell r="C5143" t="str">
            <v>64910004</v>
          </cell>
          <cell r="Q5143">
            <v>495413.88280000002</v>
          </cell>
        </row>
        <row r="5144">
          <cell r="C5144" t="str">
            <v>64924411</v>
          </cell>
          <cell r="Q5144">
            <v>11850494.9999</v>
          </cell>
        </row>
        <row r="5145">
          <cell r="C5145" t="str">
            <v>64924413</v>
          </cell>
          <cell r="Q5145">
            <v>1759764</v>
          </cell>
        </row>
        <row r="5146">
          <cell r="C5146" t="str">
            <v>64924437</v>
          </cell>
          <cell r="Q5146">
            <v>169999.99999999997</v>
          </cell>
        </row>
        <row r="5147">
          <cell r="C5147" t="str">
            <v>64924443</v>
          </cell>
          <cell r="Q5147">
            <v>1329999.9998999999</v>
          </cell>
        </row>
        <row r="5148">
          <cell r="C5148" t="str">
            <v>64924443</v>
          </cell>
          <cell r="Q5148">
            <v>70000</v>
          </cell>
        </row>
        <row r="5149">
          <cell r="C5149" t="str">
            <v>64924444</v>
          </cell>
          <cell r="Q5149">
            <v>8013623.5676000016</v>
          </cell>
        </row>
        <row r="5150">
          <cell r="C5150" t="str">
            <v>64924444</v>
          </cell>
          <cell r="Q5150">
            <v>6376.4326000000001</v>
          </cell>
        </row>
        <row r="5151">
          <cell r="C5151" t="str">
            <v>64924445</v>
          </cell>
          <cell r="Q5151">
            <v>1099999.9998999999</v>
          </cell>
        </row>
        <row r="5152">
          <cell r="C5152" t="str">
            <v>64924446</v>
          </cell>
          <cell r="Q5152">
            <v>550000</v>
          </cell>
        </row>
        <row r="5153">
          <cell r="C5153" t="str">
            <v>64924447</v>
          </cell>
          <cell r="Q5153">
            <v>2990000</v>
          </cell>
        </row>
        <row r="5154">
          <cell r="C5154" t="str">
            <v>64924447</v>
          </cell>
          <cell r="Q5154">
            <v>4800000</v>
          </cell>
        </row>
        <row r="5155">
          <cell r="C5155" t="str">
            <v>64924447</v>
          </cell>
          <cell r="Q5155">
            <v>1000000</v>
          </cell>
        </row>
        <row r="5156">
          <cell r="C5156" t="str">
            <v>64924447</v>
          </cell>
          <cell r="Q5156">
            <v>2990000</v>
          </cell>
        </row>
        <row r="5157">
          <cell r="C5157" t="str">
            <v>64924449</v>
          </cell>
          <cell r="Q5157">
            <v>3000000</v>
          </cell>
        </row>
        <row r="5158">
          <cell r="C5158" t="str">
            <v>64924451</v>
          </cell>
          <cell r="Q5158">
            <v>230000.00009999998</v>
          </cell>
        </row>
        <row r="5159">
          <cell r="C5159" t="str">
            <v>64924460</v>
          </cell>
          <cell r="Q5159">
            <v>116000.00009999999</v>
          </cell>
        </row>
        <row r="5160">
          <cell r="C5160" t="str">
            <v>64924460</v>
          </cell>
          <cell r="Q5160">
            <v>1800.2712999999999</v>
          </cell>
        </row>
        <row r="5161">
          <cell r="C5161" t="str">
            <v>64924460</v>
          </cell>
          <cell r="Q5161">
            <v>12199.999800000001</v>
          </cell>
        </row>
        <row r="5162">
          <cell r="C5162" t="str">
            <v>64924511</v>
          </cell>
          <cell r="Q5162">
            <v>3784682.3554000002</v>
          </cell>
        </row>
        <row r="5163">
          <cell r="C5163" t="str">
            <v>64924511</v>
          </cell>
          <cell r="Q5163">
            <v>1007.6446</v>
          </cell>
        </row>
        <row r="5164">
          <cell r="C5164" t="str">
            <v>64924549</v>
          </cell>
          <cell r="Q5164">
            <v>6999.9999999999991</v>
          </cell>
        </row>
        <row r="5165">
          <cell r="C5165" t="str">
            <v>64925449</v>
          </cell>
          <cell r="Q5165">
            <v>1110000.0004</v>
          </cell>
        </row>
        <row r="5166">
          <cell r="C5166" t="str">
            <v>64980001</v>
          </cell>
          <cell r="Q5166">
            <v>1500000.0001000001</v>
          </cell>
        </row>
        <row r="5167">
          <cell r="C5167" t="str">
            <v>67120001</v>
          </cell>
          <cell r="Q5167">
            <v>549999.99899999995</v>
          </cell>
        </row>
        <row r="5168">
          <cell r="C5168" t="str">
            <v>51809001</v>
          </cell>
          <cell r="Q5168">
            <v>-19.198499999999999</v>
          </cell>
        </row>
        <row r="5169">
          <cell r="C5169" t="str">
            <v>51809001</v>
          </cell>
          <cell r="Q5169">
            <v>-899980.80170000007</v>
          </cell>
        </row>
        <row r="5170">
          <cell r="C5170" t="str">
            <v>53100001</v>
          </cell>
          <cell r="Q5170">
            <v>-29.985499999999998</v>
          </cell>
        </row>
        <row r="5171">
          <cell r="C5171" t="str">
            <v>53100001</v>
          </cell>
          <cell r="Q5171">
            <v>-2158.9560000000001</v>
          </cell>
        </row>
        <row r="5172">
          <cell r="C5172" t="str">
            <v>53100001</v>
          </cell>
          <cell r="Q5172">
            <v>-719.65200000000004</v>
          </cell>
        </row>
        <row r="5173">
          <cell r="C5173" t="str">
            <v>53100001</v>
          </cell>
          <cell r="Q5173">
            <v>-2158.9560000000001</v>
          </cell>
        </row>
        <row r="5174">
          <cell r="C5174" t="str">
            <v>53100001</v>
          </cell>
          <cell r="Q5174">
            <v>-1619.2168000000001</v>
          </cell>
        </row>
        <row r="5175">
          <cell r="C5175" t="str">
            <v>53100001</v>
          </cell>
          <cell r="Q5175">
            <v>-2158.9560000000001</v>
          </cell>
        </row>
        <row r="5176">
          <cell r="C5176" t="str">
            <v>53100001</v>
          </cell>
          <cell r="Q5176">
            <v>-1122.6572000000001</v>
          </cell>
        </row>
        <row r="5177">
          <cell r="C5177" t="str">
            <v>53100001</v>
          </cell>
          <cell r="Q5177">
            <v>-24678.0648</v>
          </cell>
        </row>
        <row r="5178">
          <cell r="C5178" t="str">
            <v>53100001</v>
          </cell>
          <cell r="Q5178">
            <v>-68876.688800000004</v>
          </cell>
        </row>
        <row r="5179">
          <cell r="C5179" t="str">
            <v>53100001</v>
          </cell>
          <cell r="Q5179">
            <v>-6476.8675999999996</v>
          </cell>
        </row>
        <row r="5180">
          <cell r="C5180" t="str">
            <v>53200001</v>
          </cell>
          <cell r="Q5180">
            <v>-86000</v>
          </cell>
        </row>
        <row r="5181">
          <cell r="C5181" t="str">
            <v>54908001</v>
          </cell>
          <cell r="Q5181">
            <v>2800000.0003</v>
          </cell>
        </row>
        <row r="5182">
          <cell r="C5182" t="str">
            <v>56301000</v>
          </cell>
          <cell r="Q5182">
            <v>-4.8644999999999996</v>
          </cell>
        </row>
        <row r="5183">
          <cell r="C5183" t="str">
            <v>56301000</v>
          </cell>
          <cell r="Q5183">
            <v>-2544.2316000000001</v>
          </cell>
        </row>
        <row r="5184">
          <cell r="C5184" t="str">
            <v>56301000</v>
          </cell>
          <cell r="Q5184">
            <v>-38.799300000000002</v>
          </cell>
        </row>
        <row r="5185">
          <cell r="C5185" t="str">
            <v>56301000</v>
          </cell>
          <cell r="Q5185">
            <v>-43.161000000000001</v>
          </cell>
        </row>
        <row r="5186">
          <cell r="C5186" t="str">
            <v>56301000</v>
          </cell>
          <cell r="Q5186">
            <v>-223.45269999999999</v>
          </cell>
        </row>
        <row r="5187">
          <cell r="C5187" t="str">
            <v>56301000</v>
          </cell>
          <cell r="Q5187">
            <v>-157.96859999999998</v>
          </cell>
        </row>
        <row r="5188">
          <cell r="C5188" t="str">
            <v>56301000</v>
          </cell>
          <cell r="Q5188">
            <v>-1176.2575999999999</v>
          </cell>
        </row>
        <row r="5189">
          <cell r="C5189" t="str">
            <v>56301000</v>
          </cell>
          <cell r="Q5189">
            <v>-594.02239999999995</v>
          </cell>
        </row>
        <row r="5190">
          <cell r="C5190" t="str">
            <v>56301000</v>
          </cell>
          <cell r="Q5190">
            <v>-484.32490000000001</v>
          </cell>
        </row>
        <row r="5191">
          <cell r="C5191" t="str">
            <v>56301000</v>
          </cell>
          <cell r="Q5191">
            <v>-20.206499999999998</v>
          </cell>
        </row>
        <row r="5192">
          <cell r="C5192" t="str">
            <v>56301000</v>
          </cell>
          <cell r="Q5192">
            <v>-95.419600000000003</v>
          </cell>
        </row>
        <row r="5193">
          <cell r="C5193" t="str">
            <v>56301000</v>
          </cell>
          <cell r="Q5193">
            <v>-714.06870000000004</v>
          </cell>
        </row>
        <row r="5194">
          <cell r="C5194" t="str">
            <v>56301000</v>
          </cell>
          <cell r="Q5194">
            <v>-100.75190000000001</v>
          </cell>
        </row>
        <row r="5195">
          <cell r="C5195" t="str">
            <v>56301000</v>
          </cell>
          <cell r="Q5195">
            <v>-195.51669999999999</v>
          </cell>
        </row>
        <row r="5196">
          <cell r="C5196" t="str">
            <v>56301000</v>
          </cell>
          <cell r="Q5196">
            <v>-243.4838</v>
          </cell>
        </row>
        <row r="5197">
          <cell r="C5197" t="str">
            <v>56301000</v>
          </cell>
          <cell r="Q5197">
            <v>-1282.8681000000001</v>
          </cell>
        </row>
        <row r="5198">
          <cell r="C5198" t="str">
            <v>56301000</v>
          </cell>
          <cell r="Q5198">
            <v>-570.96270000000004</v>
          </cell>
        </row>
        <row r="5199">
          <cell r="C5199" t="str">
            <v>56301000</v>
          </cell>
          <cell r="Q5199">
            <v>-47.861800000000002</v>
          </cell>
        </row>
        <row r="5200">
          <cell r="C5200" t="str">
            <v>56301000</v>
          </cell>
          <cell r="Q5200">
            <v>-7.6007999999999996</v>
          </cell>
        </row>
        <row r="5201">
          <cell r="C5201" t="str">
            <v>56301000</v>
          </cell>
          <cell r="Q5201">
            <v>-137.94919999999999</v>
          </cell>
        </row>
        <row r="5202">
          <cell r="C5202" t="str">
            <v>56301000</v>
          </cell>
          <cell r="Q5202">
            <v>-7.8464</v>
          </cell>
        </row>
        <row r="5203">
          <cell r="C5203" t="str">
            <v>56301000</v>
          </cell>
          <cell r="Q5203">
            <v>-583.76710000000003</v>
          </cell>
        </row>
        <row r="5204">
          <cell r="C5204" t="str">
            <v>56301000</v>
          </cell>
          <cell r="Q5204">
            <v>-1049.9902999999999</v>
          </cell>
        </row>
        <row r="5205">
          <cell r="C5205" t="str">
            <v>56301000</v>
          </cell>
          <cell r="Q5205">
            <v>-123857.9422</v>
          </cell>
        </row>
        <row r="5206">
          <cell r="C5206" t="str">
            <v>56301000</v>
          </cell>
          <cell r="Q5206">
            <v>-3014.6644999999999</v>
          </cell>
        </row>
        <row r="5207">
          <cell r="C5207" t="str">
            <v>56301000</v>
          </cell>
          <cell r="Q5207">
            <v>-1476.8878999999999</v>
          </cell>
        </row>
        <row r="5208">
          <cell r="C5208" t="str">
            <v>56301000</v>
          </cell>
          <cell r="Q5208">
            <v>-13.6815</v>
          </cell>
        </row>
        <row r="5209">
          <cell r="C5209" t="str">
            <v>56301000</v>
          </cell>
          <cell r="Q5209">
            <v>-6.5133000000000001</v>
          </cell>
        </row>
        <row r="5210">
          <cell r="C5210" t="str">
            <v>56301000</v>
          </cell>
          <cell r="Q5210">
            <v>-381.07050000000004</v>
          </cell>
        </row>
        <row r="5211">
          <cell r="C5211" t="str">
            <v>56301000</v>
          </cell>
          <cell r="Q5211">
            <v>-2784.2775000000001</v>
          </cell>
        </row>
        <row r="5212">
          <cell r="C5212" t="str">
            <v>56301000</v>
          </cell>
          <cell r="Q5212">
            <v>-3.8003999999999998</v>
          </cell>
        </row>
        <row r="5213">
          <cell r="C5213" t="str">
            <v>56301000</v>
          </cell>
          <cell r="Q5213">
            <v>-145.4331</v>
          </cell>
        </row>
        <row r="5214">
          <cell r="C5214" t="str">
            <v>56301000</v>
          </cell>
          <cell r="Q5214">
            <v>-606.99059999999997</v>
          </cell>
        </row>
        <row r="5215">
          <cell r="C5215" t="str">
            <v>56301000</v>
          </cell>
          <cell r="Q5215">
            <v>-8944.1419999999998</v>
          </cell>
        </row>
        <row r="5216">
          <cell r="C5216" t="str">
            <v>56301000</v>
          </cell>
          <cell r="Q5216">
            <v>-38286.970099999991</v>
          </cell>
        </row>
        <row r="5217">
          <cell r="C5217" t="str">
            <v>56301000</v>
          </cell>
          <cell r="Q5217">
            <v>-1260.0655999999999</v>
          </cell>
        </row>
        <row r="5218">
          <cell r="C5218" t="str">
            <v>56301000</v>
          </cell>
          <cell r="Q5218">
            <v>-144.45089999999999</v>
          </cell>
        </row>
        <row r="5219">
          <cell r="C5219" t="str">
            <v>56301000</v>
          </cell>
          <cell r="Q5219">
            <v>-690.0150000000001</v>
          </cell>
        </row>
        <row r="5220">
          <cell r="C5220" t="str">
            <v>56301000</v>
          </cell>
          <cell r="Q5220">
            <v>-84.626499999999993</v>
          </cell>
        </row>
        <row r="5221">
          <cell r="C5221" t="str">
            <v>56301000</v>
          </cell>
          <cell r="Q5221">
            <v>-485.71640000000002</v>
          </cell>
        </row>
        <row r="5222">
          <cell r="C5222" t="str">
            <v>56301000</v>
          </cell>
          <cell r="Q5222">
            <v>-101.3717</v>
          </cell>
        </row>
        <row r="5223">
          <cell r="C5223" t="str">
            <v>56301000</v>
          </cell>
          <cell r="Q5223">
            <v>-142.42779999999999</v>
          </cell>
        </row>
        <row r="5224">
          <cell r="C5224" t="str">
            <v>56301000</v>
          </cell>
          <cell r="Q5224">
            <v>-160.66980000000001</v>
          </cell>
        </row>
        <row r="5225">
          <cell r="C5225" t="str">
            <v>56301000</v>
          </cell>
          <cell r="Q5225">
            <v>-87.012</v>
          </cell>
        </row>
        <row r="5226">
          <cell r="C5226" t="str">
            <v>56301000</v>
          </cell>
          <cell r="Q5226">
            <v>-287.3698</v>
          </cell>
        </row>
        <row r="5227">
          <cell r="C5227" t="str">
            <v>56301000</v>
          </cell>
          <cell r="Q5227">
            <v>-1915.491</v>
          </cell>
        </row>
        <row r="5228">
          <cell r="C5228" t="str">
            <v>56301000</v>
          </cell>
          <cell r="Q5228">
            <v>-231.0067</v>
          </cell>
        </row>
        <row r="5229">
          <cell r="C5229" t="str">
            <v>56301000</v>
          </cell>
          <cell r="Q5229">
            <v>-1504.0288</v>
          </cell>
        </row>
        <row r="5230">
          <cell r="C5230" t="str">
            <v>56301000</v>
          </cell>
          <cell r="Q5230">
            <v>-496.1705</v>
          </cell>
        </row>
        <row r="5231">
          <cell r="C5231" t="str">
            <v>56301000</v>
          </cell>
          <cell r="Q5231">
            <v>-226.3878</v>
          </cell>
        </row>
        <row r="5232">
          <cell r="C5232" t="str">
            <v>56301000</v>
          </cell>
          <cell r="Q5232">
            <v>-67.740799999999993</v>
          </cell>
        </row>
        <row r="5233">
          <cell r="C5233" t="str">
            <v>56301000</v>
          </cell>
          <cell r="Q5233">
            <v>-137.98429999999999</v>
          </cell>
        </row>
        <row r="5234">
          <cell r="C5234" t="str">
            <v>56301000</v>
          </cell>
          <cell r="Q5234">
            <v>-2776.4777999999997</v>
          </cell>
        </row>
        <row r="5235">
          <cell r="C5235" t="str">
            <v>56301000</v>
          </cell>
          <cell r="Q5235">
            <v>-6330.0996000000005</v>
          </cell>
        </row>
        <row r="5236">
          <cell r="C5236" t="str">
            <v>56301000</v>
          </cell>
          <cell r="Q5236">
            <v>-47530.795299999998</v>
          </cell>
        </row>
        <row r="5237">
          <cell r="C5237" t="str">
            <v>56301000</v>
          </cell>
          <cell r="Q5237">
            <v>-417.55449999999996</v>
          </cell>
        </row>
        <row r="5238">
          <cell r="C5238" t="str">
            <v>56301000</v>
          </cell>
          <cell r="Q5238">
            <v>-1267.5493999999999</v>
          </cell>
        </row>
        <row r="5239">
          <cell r="C5239" t="str">
            <v>56301000</v>
          </cell>
          <cell r="Q5239">
            <v>-2031.9591</v>
          </cell>
        </row>
        <row r="5240">
          <cell r="C5240" t="str">
            <v>56301000</v>
          </cell>
          <cell r="Q5240">
            <v>-933.1481</v>
          </cell>
        </row>
        <row r="5241">
          <cell r="C5241" t="str">
            <v>56301000</v>
          </cell>
          <cell r="Q5241">
            <v>-20842.130300000001</v>
          </cell>
        </row>
        <row r="5242">
          <cell r="C5242" t="str">
            <v>66300001</v>
          </cell>
          <cell r="Q5242">
            <v>1735.229</v>
          </cell>
        </row>
        <row r="5243">
          <cell r="C5243" t="str">
            <v>66300001</v>
          </cell>
          <cell r="Q5243">
            <v>678.71</v>
          </cell>
        </row>
        <row r="5244">
          <cell r="C5244" t="str">
            <v>66300001</v>
          </cell>
          <cell r="Q5244">
            <v>-5.7611999999999997</v>
          </cell>
        </row>
        <row r="5245">
          <cell r="C5245" t="str">
            <v>66300001</v>
          </cell>
          <cell r="Q5245">
            <v>556.44380000000001</v>
          </cell>
        </row>
        <row r="5246">
          <cell r="C5246" t="str">
            <v>66300001</v>
          </cell>
          <cell r="Q5246">
            <v>1126.8517999999999</v>
          </cell>
        </row>
        <row r="5247">
          <cell r="C5247" t="str">
            <v>66300001</v>
          </cell>
          <cell r="Q5247">
            <v>62.413400000000003</v>
          </cell>
        </row>
        <row r="5248">
          <cell r="C5248" t="str">
            <v>66300001</v>
          </cell>
          <cell r="Q5248">
            <v>75.170400000000001</v>
          </cell>
        </row>
        <row r="5249">
          <cell r="C5249" t="str">
            <v>66300001</v>
          </cell>
          <cell r="Q5249">
            <v>9.4466000000000001</v>
          </cell>
        </row>
        <row r="5250">
          <cell r="C5250" t="str">
            <v>66300001</v>
          </cell>
          <cell r="Q5250">
            <v>3.6579000000000002</v>
          </cell>
        </row>
        <row r="5251">
          <cell r="C5251" t="str">
            <v>66300001</v>
          </cell>
          <cell r="Q5251">
            <v>373.72120000000001</v>
          </cell>
        </row>
        <row r="5252">
          <cell r="C5252" t="str">
            <v>66300001</v>
          </cell>
          <cell r="Q5252">
            <v>-22.468800000000002</v>
          </cell>
        </row>
        <row r="5253">
          <cell r="C5253" t="str">
            <v>66300001</v>
          </cell>
          <cell r="Q5253">
            <v>32.107399999999998</v>
          </cell>
        </row>
        <row r="5254">
          <cell r="C5254" t="str">
            <v>66300001</v>
          </cell>
          <cell r="Q5254">
            <v>148.1277</v>
          </cell>
        </row>
        <row r="5255">
          <cell r="C5255" t="str">
            <v>66300001</v>
          </cell>
          <cell r="Q5255">
            <v>-159.61359999999999</v>
          </cell>
        </row>
        <row r="5256">
          <cell r="C5256" t="str">
            <v>66300001</v>
          </cell>
          <cell r="Q5256">
            <v>334.69110000000001</v>
          </cell>
        </row>
        <row r="5257">
          <cell r="C5257" t="str">
            <v>66300001</v>
          </cell>
          <cell r="Q5257">
            <v>483.41329999999999</v>
          </cell>
        </row>
        <row r="5258">
          <cell r="C5258" t="str">
            <v>66300001</v>
          </cell>
          <cell r="Q5258">
            <v>-95.938299999999998</v>
          </cell>
        </row>
        <row r="5259">
          <cell r="C5259" t="str">
            <v>66300001</v>
          </cell>
          <cell r="Q5259">
            <v>20.484400000000001</v>
          </cell>
        </row>
        <row r="5260">
          <cell r="C5260" t="str">
            <v>66300001</v>
          </cell>
          <cell r="Q5260">
            <v>61.590400000000002</v>
          </cell>
        </row>
        <row r="5261">
          <cell r="C5261" t="str">
            <v>66300001</v>
          </cell>
          <cell r="Q5261">
            <v>0.27429999999999999</v>
          </cell>
        </row>
        <row r="5262">
          <cell r="C5262" t="str">
            <v>66300001</v>
          </cell>
          <cell r="Q5262">
            <v>2.0484</v>
          </cell>
        </row>
        <row r="5263">
          <cell r="C5263" t="str">
            <v>66300001</v>
          </cell>
          <cell r="Q5263">
            <v>5.0296000000000003</v>
          </cell>
        </row>
        <row r="5264">
          <cell r="C5264" t="str">
            <v>66300001</v>
          </cell>
          <cell r="Q5264">
            <v>17015.184299999997</v>
          </cell>
        </row>
        <row r="5265">
          <cell r="C5265" t="str">
            <v>66300001</v>
          </cell>
          <cell r="Q5265">
            <v>6.3830999999999998</v>
          </cell>
        </row>
        <row r="5266">
          <cell r="C5266" t="str">
            <v>66300001</v>
          </cell>
          <cell r="Q5266">
            <v>864.98069999999996</v>
          </cell>
        </row>
        <row r="5267">
          <cell r="C5267" t="str">
            <v>66300001</v>
          </cell>
          <cell r="Q5267">
            <v>237.1799</v>
          </cell>
        </row>
        <row r="5268">
          <cell r="C5268" t="str">
            <v>66300001</v>
          </cell>
          <cell r="Q5268">
            <v>1286.4471999999998</v>
          </cell>
        </row>
        <row r="5269">
          <cell r="C5269" t="str">
            <v>66300001</v>
          </cell>
          <cell r="Q5269">
            <v>33.031100000000002</v>
          </cell>
        </row>
        <row r="5270">
          <cell r="C5270" t="str">
            <v>66300001</v>
          </cell>
          <cell r="Q5270">
            <v>1.0425</v>
          </cell>
        </row>
        <row r="5271">
          <cell r="C5271" t="str">
            <v>66300001</v>
          </cell>
          <cell r="Q5271">
            <v>32268.9948</v>
          </cell>
        </row>
        <row r="5272">
          <cell r="C5272" t="str">
            <v>66300001</v>
          </cell>
          <cell r="Q5272">
            <v>230.5866</v>
          </cell>
        </row>
        <row r="5273">
          <cell r="C5273" t="str">
            <v>66300001</v>
          </cell>
          <cell r="Q5273">
            <v>131.7311</v>
          </cell>
        </row>
        <row r="5274">
          <cell r="C5274" t="str">
            <v>66300001</v>
          </cell>
          <cell r="Q5274">
            <v>2346.9714999999997</v>
          </cell>
        </row>
        <row r="5275">
          <cell r="C5275" t="str">
            <v>66300001</v>
          </cell>
          <cell r="Q5275">
            <v>10.854900000000001</v>
          </cell>
        </row>
        <row r="5276">
          <cell r="C5276" t="str">
            <v>66300001</v>
          </cell>
          <cell r="Q5276">
            <v>5106.8131999999996</v>
          </cell>
        </row>
        <row r="5277">
          <cell r="C5277" t="str">
            <v>66300001</v>
          </cell>
          <cell r="Q5277">
            <v>310.96949999999998</v>
          </cell>
        </row>
        <row r="5278">
          <cell r="C5278" t="str">
            <v>66300001</v>
          </cell>
          <cell r="Q5278">
            <v>14723.200700000001</v>
          </cell>
        </row>
        <row r="5279">
          <cell r="C5279" t="str">
            <v>51805001</v>
          </cell>
          <cell r="Q5279">
            <v>-500000.00040000002</v>
          </cell>
        </row>
        <row r="5280">
          <cell r="C5280" t="str">
            <v>51874001</v>
          </cell>
          <cell r="Q5280">
            <v>-81999</v>
          </cell>
        </row>
        <row r="5281">
          <cell r="C5281" t="str">
            <v>51874001</v>
          </cell>
          <cell r="Q5281">
            <v>-33945.999599999988</v>
          </cell>
        </row>
        <row r="5282">
          <cell r="C5282" t="str">
            <v>51874001</v>
          </cell>
          <cell r="Q5282">
            <v>-51873.999599999988</v>
          </cell>
        </row>
        <row r="5283">
          <cell r="C5283" t="str">
            <v>51874001</v>
          </cell>
          <cell r="Q5283">
            <v>-48347.000400000012</v>
          </cell>
        </row>
        <row r="5284">
          <cell r="C5284" t="str">
            <v>51874001</v>
          </cell>
          <cell r="Q5284">
            <v>-51432.999599999988</v>
          </cell>
        </row>
        <row r="5285">
          <cell r="C5285" t="str">
            <v>51874001</v>
          </cell>
          <cell r="Q5285">
            <v>-76560.999599999996</v>
          </cell>
        </row>
        <row r="5286">
          <cell r="C5286" t="str">
            <v>51874001</v>
          </cell>
          <cell r="Q5286">
            <v>-45702</v>
          </cell>
        </row>
        <row r="5287">
          <cell r="C5287" t="str">
            <v>51874001</v>
          </cell>
          <cell r="Q5287">
            <v>-33798.999599999988</v>
          </cell>
        </row>
        <row r="5288">
          <cell r="C5288" t="str">
            <v>51874001</v>
          </cell>
          <cell r="Q5288">
            <v>-38816.000400000012</v>
          </cell>
        </row>
        <row r="5289">
          <cell r="C5289" t="str">
            <v>51874001</v>
          </cell>
          <cell r="Q5289">
            <v>-72426</v>
          </cell>
        </row>
        <row r="5290">
          <cell r="C5290" t="str">
            <v>51874001</v>
          </cell>
          <cell r="Q5290">
            <v>-53526.999599999988</v>
          </cell>
        </row>
        <row r="5291">
          <cell r="C5291" t="str">
            <v>51874001</v>
          </cell>
          <cell r="Q5291">
            <v>-85413.999599999996</v>
          </cell>
        </row>
        <row r="5292">
          <cell r="C5292" t="str">
            <v>51874001</v>
          </cell>
          <cell r="Q5292">
            <v>-55287.999599999988</v>
          </cell>
        </row>
        <row r="5293">
          <cell r="C5293" t="str">
            <v>51874001</v>
          </cell>
          <cell r="Q5293">
            <v>-59088.999599999988</v>
          </cell>
        </row>
        <row r="5294">
          <cell r="C5294" t="str">
            <v>51874001</v>
          </cell>
          <cell r="Q5294">
            <v>-60189</v>
          </cell>
        </row>
        <row r="5295">
          <cell r="C5295" t="str">
            <v>51874001</v>
          </cell>
          <cell r="Q5295">
            <v>-52479.999599999988</v>
          </cell>
        </row>
        <row r="5296">
          <cell r="C5296" t="str">
            <v>51874001</v>
          </cell>
          <cell r="Q5296">
            <v>-72903.999599999996</v>
          </cell>
        </row>
        <row r="5297">
          <cell r="C5297" t="str">
            <v>51874001</v>
          </cell>
          <cell r="Q5297">
            <v>-72462.999599999996</v>
          </cell>
        </row>
        <row r="5298">
          <cell r="C5298" t="str">
            <v>51874001</v>
          </cell>
          <cell r="Q5298">
            <v>-43598.000400000012</v>
          </cell>
        </row>
        <row r="5299">
          <cell r="C5299" t="str">
            <v>51874001</v>
          </cell>
          <cell r="Q5299">
            <v>-70736.000400000004</v>
          </cell>
        </row>
        <row r="5300">
          <cell r="C5300" t="str">
            <v>51874001</v>
          </cell>
          <cell r="Q5300">
            <v>-55581</v>
          </cell>
        </row>
        <row r="5301">
          <cell r="C5301" t="str">
            <v>51874001</v>
          </cell>
          <cell r="Q5301">
            <v>-61032.999599999988</v>
          </cell>
        </row>
        <row r="5302">
          <cell r="C5302" t="str">
            <v>51874001</v>
          </cell>
          <cell r="Q5302">
            <v>-49476</v>
          </cell>
        </row>
        <row r="5303">
          <cell r="C5303" t="str">
            <v>51874001</v>
          </cell>
          <cell r="Q5303">
            <v>-72885</v>
          </cell>
        </row>
        <row r="5304">
          <cell r="C5304" t="str">
            <v>51874001</v>
          </cell>
          <cell r="Q5304">
            <v>-53706</v>
          </cell>
        </row>
        <row r="5305">
          <cell r="C5305" t="str">
            <v>51874001</v>
          </cell>
          <cell r="Q5305">
            <v>-61032.999599999988</v>
          </cell>
        </row>
        <row r="5306">
          <cell r="C5306" t="str">
            <v>51874001</v>
          </cell>
          <cell r="Q5306">
            <v>-73239.999599999996</v>
          </cell>
        </row>
        <row r="5307">
          <cell r="C5307" t="str">
            <v>51874001</v>
          </cell>
          <cell r="Q5307">
            <v>-57461.000400000012</v>
          </cell>
        </row>
        <row r="5308">
          <cell r="C5308" t="str">
            <v>51874001</v>
          </cell>
          <cell r="Q5308">
            <v>-68357.000400000004</v>
          </cell>
        </row>
        <row r="5309">
          <cell r="C5309" t="str">
            <v>51874001</v>
          </cell>
          <cell r="Q5309">
            <v>-61032.999599999988</v>
          </cell>
        </row>
        <row r="5310">
          <cell r="C5310" t="str">
            <v>51874001</v>
          </cell>
          <cell r="Q5310">
            <v>-151031.00039999999</v>
          </cell>
        </row>
        <row r="5311">
          <cell r="C5311" t="str">
            <v>51874001</v>
          </cell>
          <cell r="Q5311">
            <v>-145995</v>
          </cell>
        </row>
        <row r="5312">
          <cell r="C5312" t="str">
            <v>51874001</v>
          </cell>
          <cell r="Q5312">
            <v>-63140.000400000012</v>
          </cell>
        </row>
        <row r="5313">
          <cell r="C5313" t="str">
            <v>51874001</v>
          </cell>
          <cell r="Q5313">
            <v>-6000000</v>
          </cell>
        </row>
        <row r="5314">
          <cell r="C5314" t="str">
            <v>51874001</v>
          </cell>
          <cell r="Q5314">
            <v>-40265.000400000012</v>
          </cell>
        </row>
        <row r="5315">
          <cell r="C5315" t="str">
            <v>51874001</v>
          </cell>
          <cell r="Q5315">
            <v>-31301.000400000008</v>
          </cell>
        </row>
        <row r="5316">
          <cell r="C5316" t="str">
            <v>51874001</v>
          </cell>
          <cell r="Q5316">
            <v>-50256.999599999988</v>
          </cell>
        </row>
        <row r="5317">
          <cell r="C5317" t="str">
            <v>51874001</v>
          </cell>
          <cell r="Q5317">
            <v>-40410.999599999988</v>
          </cell>
        </row>
        <row r="5318">
          <cell r="C5318" t="str">
            <v>51874001</v>
          </cell>
          <cell r="Q5318">
            <v>-33063.999599999988</v>
          </cell>
        </row>
        <row r="5319">
          <cell r="C5319" t="str">
            <v>51874001</v>
          </cell>
          <cell r="Q5319">
            <v>-6759.9996000000019</v>
          </cell>
        </row>
        <row r="5320">
          <cell r="C5320" t="str">
            <v>51874001</v>
          </cell>
          <cell r="Q5320">
            <v>-21014.000400000004</v>
          </cell>
        </row>
        <row r="5321">
          <cell r="C5321" t="str">
            <v>51874001</v>
          </cell>
          <cell r="Q5321">
            <v>-21308.000400000004</v>
          </cell>
        </row>
        <row r="5322">
          <cell r="C5322" t="str">
            <v>51874001</v>
          </cell>
          <cell r="Q5322">
            <v>-44379</v>
          </cell>
        </row>
        <row r="5323">
          <cell r="C5323" t="str">
            <v>51874001</v>
          </cell>
          <cell r="Q5323">
            <v>-105657.9996</v>
          </cell>
        </row>
        <row r="5324">
          <cell r="C5324" t="str">
            <v>51874001</v>
          </cell>
          <cell r="Q5324">
            <v>-29096.000400000008</v>
          </cell>
        </row>
        <row r="5325">
          <cell r="C5325" t="str">
            <v>51874001</v>
          </cell>
          <cell r="Q5325">
            <v>-8964</v>
          </cell>
        </row>
        <row r="5326">
          <cell r="C5326" t="str">
            <v>51874001</v>
          </cell>
          <cell r="Q5326">
            <v>-19251</v>
          </cell>
        </row>
        <row r="5327">
          <cell r="C5327" t="str">
            <v>51874001</v>
          </cell>
          <cell r="Q5327">
            <v>-20279.000400000004</v>
          </cell>
        </row>
        <row r="5328">
          <cell r="C5328" t="str">
            <v>51874001</v>
          </cell>
          <cell r="Q5328">
            <v>-16752</v>
          </cell>
        </row>
        <row r="5329">
          <cell r="C5329" t="str">
            <v>51874001</v>
          </cell>
          <cell r="Q5329">
            <v>-52167.999599999988</v>
          </cell>
        </row>
        <row r="5330">
          <cell r="C5330" t="str">
            <v>51874001</v>
          </cell>
          <cell r="Q5330">
            <v>-42762.999599999988</v>
          </cell>
        </row>
        <row r="5331">
          <cell r="C5331" t="str">
            <v>51874001</v>
          </cell>
          <cell r="Q5331">
            <v>-35856</v>
          </cell>
        </row>
        <row r="5332">
          <cell r="C5332" t="str">
            <v>51874001</v>
          </cell>
          <cell r="Q5332">
            <v>-112710.9996</v>
          </cell>
        </row>
        <row r="5333">
          <cell r="C5333" t="str">
            <v>51874001</v>
          </cell>
          <cell r="Q5333">
            <v>-4262.000399999999</v>
          </cell>
        </row>
        <row r="5334">
          <cell r="C5334" t="str">
            <v>51874001</v>
          </cell>
          <cell r="Q5334">
            <v>-74357.000400000004</v>
          </cell>
        </row>
        <row r="5335">
          <cell r="C5335" t="str">
            <v>51874001</v>
          </cell>
          <cell r="Q5335">
            <v>-13518.999600000001</v>
          </cell>
        </row>
        <row r="5336">
          <cell r="C5336" t="str">
            <v>51874001</v>
          </cell>
          <cell r="Q5336">
            <v>-22923.999599999996</v>
          </cell>
        </row>
        <row r="5337">
          <cell r="C5337" t="str">
            <v>51874001</v>
          </cell>
          <cell r="Q5337">
            <v>-14694.999600000001</v>
          </cell>
        </row>
        <row r="5338">
          <cell r="C5338" t="str">
            <v>51874001</v>
          </cell>
          <cell r="Q5338">
            <v>-19104</v>
          </cell>
        </row>
        <row r="5339">
          <cell r="C5339" t="str">
            <v>51874001</v>
          </cell>
          <cell r="Q5339">
            <v>-35709</v>
          </cell>
        </row>
        <row r="5340">
          <cell r="C5340" t="str">
            <v>51874001</v>
          </cell>
          <cell r="Q5340">
            <v>-59511.999599999988</v>
          </cell>
        </row>
        <row r="5341">
          <cell r="C5341" t="str">
            <v>51874001</v>
          </cell>
          <cell r="Q5341">
            <v>-63842.000400000012</v>
          </cell>
        </row>
        <row r="5342">
          <cell r="C5342" t="str">
            <v>51874001</v>
          </cell>
          <cell r="Q5342">
            <v>-61032.999599999988</v>
          </cell>
        </row>
        <row r="5343">
          <cell r="C5343" t="str">
            <v>51874001</v>
          </cell>
          <cell r="Q5343">
            <v>-35063.000400000012</v>
          </cell>
        </row>
        <row r="5344">
          <cell r="C5344" t="str">
            <v>51874001</v>
          </cell>
          <cell r="Q5344">
            <v>-40257</v>
          </cell>
        </row>
        <row r="5345">
          <cell r="C5345" t="str">
            <v>51874001</v>
          </cell>
          <cell r="Q5345">
            <v>-48827.000400000012</v>
          </cell>
        </row>
        <row r="5346">
          <cell r="C5346" t="str">
            <v>51874001</v>
          </cell>
          <cell r="Q5346">
            <v>-68895.999599999996</v>
          </cell>
        </row>
        <row r="5347">
          <cell r="C5347" t="str">
            <v>51874001</v>
          </cell>
          <cell r="Q5347">
            <v>-71021.000400000004</v>
          </cell>
        </row>
        <row r="5348">
          <cell r="C5348" t="str">
            <v>51874001</v>
          </cell>
          <cell r="Q5348">
            <v>-59336.000400000012</v>
          </cell>
        </row>
        <row r="5349">
          <cell r="C5349" t="str">
            <v>51874001</v>
          </cell>
          <cell r="Q5349">
            <v>-65064</v>
          </cell>
        </row>
        <row r="5350">
          <cell r="C5350" t="str">
            <v>51874001</v>
          </cell>
          <cell r="Q5350">
            <v>-144953.00039999999</v>
          </cell>
        </row>
        <row r="5351">
          <cell r="C5351" t="str">
            <v>51874001</v>
          </cell>
          <cell r="Q5351">
            <v>-131090.00039999999</v>
          </cell>
        </row>
        <row r="5352">
          <cell r="C5352" t="str">
            <v>51874001</v>
          </cell>
          <cell r="Q5352">
            <v>-59717.000400000012</v>
          </cell>
        </row>
        <row r="5353">
          <cell r="C5353" t="str">
            <v>51874011</v>
          </cell>
          <cell r="Q5353">
            <v>-2831.9501999999998</v>
          </cell>
        </row>
        <row r="5354">
          <cell r="C5354" t="str">
            <v>51874011</v>
          </cell>
          <cell r="Q5354">
            <v>-772.52850000000001</v>
          </cell>
        </row>
        <row r="5355">
          <cell r="C5355" t="str">
            <v>51874011</v>
          </cell>
          <cell r="Q5355">
            <v>-1175.8728000000001</v>
          </cell>
        </row>
        <row r="5356">
          <cell r="C5356" t="str">
            <v>51874011</v>
          </cell>
          <cell r="Q5356">
            <v>-3564.2325999999998</v>
          </cell>
        </row>
        <row r="5357">
          <cell r="C5357" t="str">
            <v>51874011</v>
          </cell>
          <cell r="Q5357">
            <v>-39831.040300000001</v>
          </cell>
        </row>
        <row r="5358">
          <cell r="C5358" t="str">
            <v>51874011</v>
          </cell>
          <cell r="Q5358">
            <v>-31693.585999999999</v>
          </cell>
        </row>
        <row r="5359">
          <cell r="C5359" t="str">
            <v>51874011</v>
          </cell>
          <cell r="Q5359">
            <v>-3478.8323</v>
          </cell>
        </row>
        <row r="5360">
          <cell r="C5360" t="str">
            <v>51874011</v>
          </cell>
          <cell r="Q5360">
            <v>-130346.45899999999</v>
          </cell>
        </row>
        <row r="5361">
          <cell r="C5361" t="str">
            <v>51874011</v>
          </cell>
          <cell r="Q5361">
            <v>-4165.9604999999992</v>
          </cell>
        </row>
        <row r="5362">
          <cell r="C5362" t="str">
            <v>51874011</v>
          </cell>
          <cell r="Q5362">
            <v>-458187.33919999999</v>
          </cell>
        </row>
        <row r="5363">
          <cell r="C5363" t="str">
            <v>51874011</v>
          </cell>
          <cell r="Q5363">
            <v>-3478.8323</v>
          </cell>
        </row>
        <row r="5364">
          <cell r="C5364" t="str">
            <v>51874011</v>
          </cell>
          <cell r="Q5364">
            <v>-65007.950499999999</v>
          </cell>
        </row>
        <row r="5365">
          <cell r="C5365" t="str">
            <v>51874011</v>
          </cell>
          <cell r="Q5365">
            <v>-27898.135100000007</v>
          </cell>
        </row>
        <row r="5366">
          <cell r="C5366" t="str">
            <v>51874011</v>
          </cell>
          <cell r="Q5366">
            <v>-45938.353999999992</v>
          </cell>
        </row>
        <row r="5367">
          <cell r="C5367" t="str">
            <v>51874011</v>
          </cell>
          <cell r="Q5367">
            <v>-21627.343099999998</v>
          </cell>
        </row>
        <row r="5368">
          <cell r="C5368" t="str">
            <v>51874011</v>
          </cell>
          <cell r="Q5368">
            <v>-198540.51530000003</v>
          </cell>
        </row>
        <row r="5369">
          <cell r="C5369" t="str">
            <v>51874011</v>
          </cell>
          <cell r="Q5369">
            <v>-128782.75120000001</v>
          </cell>
        </row>
        <row r="5370">
          <cell r="C5370" t="str">
            <v>51874011</v>
          </cell>
          <cell r="Q5370">
            <v>-146093.28950000001</v>
          </cell>
        </row>
        <row r="5371">
          <cell r="C5371" t="str">
            <v>51874011</v>
          </cell>
          <cell r="Q5371">
            <v>-5479.3575000000001</v>
          </cell>
        </row>
        <row r="5372">
          <cell r="C5372" t="str">
            <v>51874011</v>
          </cell>
          <cell r="Q5372">
            <v>-39035.365299999998</v>
          </cell>
        </row>
        <row r="5373">
          <cell r="C5373" t="str">
            <v>51874011</v>
          </cell>
          <cell r="Q5373">
            <v>-22525.635900000001</v>
          </cell>
        </row>
        <row r="5374">
          <cell r="C5374" t="str">
            <v>51874011</v>
          </cell>
          <cell r="Q5374">
            <v>-21385.002800000002</v>
          </cell>
        </row>
        <row r="5375">
          <cell r="C5375" t="str">
            <v>51874011</v>
          </cell>
          <cell r="Q5375">
            <v>-7752.3774999999987</v>
          </cell>
        </row>
        <row r="5376">
          <cell r="C5376" t="str">
            <v>51874011</v>
          </cell>
          <cell r="Q5376">
            <v>-308805.58140000002</v>
          </cell>
        </row>
        <row r="5377">
          <cell r="C5377" t="str">
            <v>51874011</v>
          </cell>
          <cell r="Q5377">
            <v>671.12800000000004</v>
          </cell>
        </row>
        <row r="5378">
          <cell r="C5378" t="str">
            <v>51874011</v>
          </cell>
          <cell r="Q5378">
            <v>-216951.38159999999</v>
          </cell>
        </row>
        <row r="5379">
          <cell r="C5379" t="str">
            <v>51874011</v>
          </cell>
          <cell r="Q5379">
            <v>-7007.7268999999997</v>
          </cell>
        </row>
        <row r="5380">
          <cell r="C5380" t="str">
            <v>51874011</v>
          </cell>
          <cell r="Q5380">
            <v>-730.31920000000002</v>
          </cell>
        </row>
        <row r="5381">
          <cell r="C5381" t="str">
            <v>51874011</v>
          </cell>
          <cell r="Q5381">
            <v>-2791.7042000000001</v>
          </cell>
        </row>
        <row r="5382">
          <cell r="C5382" t="str">
            <v>51874011</v>
          </cell>
          <cell r="Q5382">
            <v>-2791.7042000000001</v>
          </cell>
        </row>
        <row r="5383">
          <cell r="C5383" t="str">
            <v>51874015</v>
          </cell>
          <cell r="Q5383">
            <v>-71608.387499999997</v>
          </cell>
        </row>
        <row r="5384">
          <cell r="C5384" t="str">
            <v>51874015</v>
          </cell>
          <cell r="Q5384">
            <v>-183034.61240000001</v>
          </cell>
        </row>
        <row r="5385">
          <cell r="C5385" t="str">
            <v>51874015</v>
          </cell>
          <cell r="Q5385">
            <v>-250379.41940000001</v>
          </cell>
        </row>
        <row r="5386">
          <cell r="C5386" t="str">
            <v>51874015</v>
          </cell>
          <cell r="Q5386">
            <v>-29244.898799999999</v>
          </cell>
        </row>
        <row r="5387">
          <cell r="C5387" t="str">
            <v>51874015</v>
          </cell>
          <cell r="Q5387">
            <v>-134586.76639999999</v>
          </cell>
        </row>
        <row r="5388">
          <cell r="C5388" t="str">
            <v>51874015</v>
          </cell>
          <cell r="Q5388">
            <v>-12166.473599999999</v>
          </cell>
        </row>
        <row r="5389">
          <cell r="C5389" t="str">
            <v>51874015</v>
          </cell>
          <cell r="Q5389">
            <v>-95593.7212</v>
          </cell>
        </row>
        <row r="5390">
          <cell r="C5390" t="str">
            <v>51874015</v>
          </cell>
          <cell r="Q5390">
            <v>-138496.7004</v>
          </cell>
        </row>
        <row r="5391">
          <cell r="C5391" t="str">
            <v>51874015</v>
          </cell>
          <cell r="Q5391">
            <v>-163777.6845</v>
          </cell>
        </row>
        <row r="5392">
          <cell r="C5392" t="str">
            <v>51874015</v>
          </cell>
          <cell r="Q5392">
            <v>-41891.739800000003</v>
          </cell>
        </row>
        <row r="5393">
          <cell r="C5393" t="str">
            <v>51874015</v>
          </cell>
          <cell r="Q5393">
            <v>-20167.3305</v>
          </cell>
        </row>
        <row r="5394">
          <cell r="C5394" t="str">
            <v>51874015</v>
          </cell>
          <cell r="Q5394">
            <v>-72998.8416</v>
          </cell>
        </row>
        <row r="5395">
          <cell r="C5395" t="str">
            <v>51874015</v>
          </cell>
          <cell r="Q5395">
            <v>-371808.58260000002</v>
          </cell>
        </row>
        <row r="5396">
          <cell r="C5396" t="str">
            <v>51874015</v>
          </cell>
          <cell r="Q5396">
            <v>-29244.8413</v>
          </cell>
        </row>
        <row r="5397">
          <cell r="C5397" t="str">
            <v>51807002</v>
          </cell>
          <cell r="Q5397">
            <v>-840.35749999999996</v>
          </cell>
        </row>
        <row r="5398">
          <cell r="C5398" t="str">
            <v>51807002</v>
          </cell>
          <cell r="Q5398">
            <v>-134.91640000000001</v>
          </cell>
        </row>
        <row r="5399">
          <cell r="C5399" t="str">
            <v>51807002</v>
          </cell>
          <cell r="Q5399">
            <v>-1230.0754999999999</v>
          </cell>
        </row>
        <row r="5400">
          <cell r="C5400" t="str">
            <v>51807002</v>
          </cell>
          <cell r="Q5400">
            <v>-1277.0229999999999</v>
          </cell>
        </row>
        <row r="5401">
          <cell r="C5401" t="str">
            <v>51807002</v>
          </cell>
          <cell r="Q5401">
            <v>-885.94259999999997</v>
          </cell>
        </row>
        <row r="5402">
          <cell r="C5402" t="str">
            <v>51807002</v>
          </cell>
          <cell r="Q5402">
            <v>-2605.9295000000002</v>
          </cell>
        </row>
        <row r="5403">
          <cell r="C5403" t="str">
            <v>51807002</v>
          </cell>
          <cell r="Q5403">
            <v>-2694.4567000000002</v>
          </cell>
        </row>
        <row r="5404">
          <cell r="C5404" t="str">
            <v>51807002</v>
          </cell>
          <cell r="Q5404">
            <v>-3993.6432</v>
          </cell>
        </row>
        <row r="5405">
          <cell r="C5405" t="str">
            <v>51807002</v>
          </cell>
          <cell r="Q5405">
            <v>-12396.846100000001</v>
          </cell>
        </row>
        <row r="5406">
          <cell r="C5406" t="str">
            <v>51807002</v>
          </cell>
          <cell r="Q5406">
            <v>-1910.4793999999999</v>
          </cell>
        </row>
        <row r="5407">
          <cell r="C5407" t="str">
            <v>51807002</v>
          </cell>
          <cell r="Q5407">
            <v>-1408.5743</v>
          </cell>
        </row>
        <row r="5408">
          <cell r="C5408" t="str">
            <v>51807002</v>
          </cell>
          <cell r="Q5408">
            <v>-4239.2839000000004</v>
          </cell>
        </row>
        <row r="5409">
          <cell r="C5409" t="str">
            <v>51807002</v>
          </cell>
          <cell r="Q5409">
            <v>-19693.022700000001</v>
          </cell>
        </row>
        <row r="5410">
          <cell r="C5410" t="str">
            <v>51807002</v>
          </cell>
          <cell r="Q5410">
            <v>-1033.2473</v>
          </cell>
        </row>
        <row r="5411">
          <cell r="C5411" t="str">
            <v>51807002</v>
          </cell>
          <cell r="Q5411">
            <v>-10587.982</v>
          </cell>
        </row>
        <row r="5412">
          <cell r="C5412" t="str">
            <v>51807002</v>
          </cell>
          <cell r="Q5412">
            <v>-762.34990000000005</v>
          </cell>
        </row>
        <row r="5413">
          <cell r="C5413" t="str">
            <v>51807002</v>
          </cell>
          <cell r="Q5413">
            <v>-12785.270199999999</v>
          </cell>
        </row>
        <row r="5414">
          <cell r="C5414" t="str">
            <v>51807002</v>
          </cell>
          <cell r="Q5414">
            <v>-1520.3146999999999</v>
          </cell>
        </row>
        <row r="5415">
          <cell r="C5415" t="str">
            <v>51807012</v>
          </cell>
          <cell r="Q5415">
            <v>-11028.820299999999</v>
          </cell>
        </row>
        <row r="5416">
          <cell r="C5416" t="str">
            <v>51807012</v>
          </cell>
          <cell r="Q5416">
            <v>-90347.843099999998</v>
          </cell>
        </row>
        <row r="5417">
          <cell r="C5417" t="str">
            <v>51807012</v>
          </cell>
          <cell r="Q5417">
            <v>-132128.58530000001</v>
          </cell>
        </row>
        <row r="5418">
          <cell r="C5418" t="str">
            <v>51807012</v>
          </cell>
          <cell r="Q5418">
            <v>-254662.2549</v>
          </cell>
        </row>
        <row r="5419">
          <cell r="C5419" t="str">
            <v>51807012</v>
          </cell>
          <cell r="Q5419">
            <v>-86526.467399999994</v>
          </cell>
        </row>
        <row r="5420">
          <cell r="C5420" t="str">
            <v>51807012</v>
          </cell>
          <cell r="Q5420">
            <v>-363236.09259999997</v>
          </cell>
        </row>
        <row r="5421">
          <cell r="C5421" t="str">
            <v>51807012</v>
          </cell>
          <cell r="Q5421">
            <v>-363192.6409</v>
          </cell>
        </row>
        <row r="5422">
          <cell r="C5422" t="str">
            <v>51807012</v>
          </cell>
          <cell r="Q5422">
            <v>-18960.722600000001</v>
          </cell>
        </row>
        <row r="5423">
          <cell r="C5423" t="str">
            <v>51807012</v>
          </cell>
          <cell r="Q5423">
            <v>-139917</v>
          </cell>
        </row>
        <row r="5424">
          <cell r="C5424" t="str">
            <v>51807012</v>
          </cell>
          <cell r="Q5424">
            <v>-150000</v>
          </cell>
        </row>
        <row r="5425">
          <cell r="C5425" t="str">
            <v>51807012</v>
          </cell>
          <cell r="Q5425">
            <v>-40000</v>
          </cell>
        </row>
        <row r="5426">
          <cell r="C5426" t="str">
            <v>51874018</v>
          </cell>
          <cell r="Q5426">
            <v>-29311.981300000003</v>
          </cell>
        </row>
        <row r="5427">
          <cell r="C5427" t="str">
            <v>51874018</v>
          </cell>
          <cell r="Q5427">
            <v>-13980.3056</v>
          </cell>
        </row>
        <row r="5428">
          <cell r="C5428" t="str">
            <v>51874018</v>
          </cell>
          <cell r="Q5428">
            <v>-2904.4436999999998</v>
          </cell>
        </row>
        <row r="5429">
          <cell r="C5429" t="str">
            <v>51874018</v>
          </cell>
          <cell r="Q5429">
            <v>-346.31259999999997</v>
          </cell>
        </row>
        <row r="5430">
          <cell r="C5430" t="str">
            <v>51874018</v>
          </cell>
          <cell r="Q5430">
            <v>-2614.4555999999998</v>
          </cell>
        </row>
        <row r="5431">
          <cell r="C5431" t="str">
            <v>51874018</v>
          </cell>
          <cell r="Q5431">
            <v>-173.15629999999999</v>
          </cell>
        </row>
        <row r="5432">
          <cell r="C5432" t="str">
            <v>51874018</v>
          </cell>
          <cell r="Q5432">
            <v>-80455.511599999998</v>
          </cell>
        </row>
        <row r="5433">
          <cell r="C5433" t="str">
            <v>51874018</v>
          </cell>
          <cell r="Q5433">
            <v>-346.31259999999997</v>
          </cell>
        </row>
        <row r="5434">
          <cell r="C5434" t="str">
            <v>51874018</v>
          </cell>
          <cell r="Q5434">
            <v>-11292.634399999999</v>
          </cell>
        </row>
        <row r="5435">
          <cell r="C5435" t="str">
            <v>51874018</v>
          </cell>
          <cell r="Q5435">
            <v>-632.3501</v>
          </cell>
        </row>
        <row r="5436">
          <cell r="C5436" t="str">
            <v>51874018</v>
          </cell>
          <cell r="Q5436">
            <v>-13689.571399999999</v>
          </cell>
        </row>
        <row r="5437">
          <cell r="C5437" t="str">
            <v>51874018</v>
          </cell>
          <cell r="Q5437">
            <v>-91984.243799999997</v>
          </cell>
        </row>
        <row r="5438">
          <cell r="C5438" t="str">
            <v>51874018</v>
          </cell>
          <cell r="Q5438">
            <v>-207.19550000000001</v>
          </cell>
        </row>
        <row r="5439">
          <cell r="C5439" t="str">
            <v>51874018</v>
          </cell>
          <cell r="Q5439">
            <v>-8635.1864000000005</v>
          </cell>
        </row>
        <row r="5440">
          <cell r="C5440" t="str">
            <v>51874018</v>
          </cell>
          <cell r="Q5440">
            <v>-160000</v>
          </cell>
        </row>
        <row r="5441">
          <cell r="C5441" t="str">
            <v>51874018</v>
          </cell>
          <cell r="Q5441">
            <v>-19732.868699999999</v>
          </cell>
        </row>
        <row r="5442">
          <cell r="C5442" t="str">
            <v>51874018</v>
          </cell>
          <cell r="Q5442">
            <v>-89129.421699999992</v>
          </cell>
        </row>
        <row r="5443">
          <cell r="C5443" t="str">
            <v>51874018</v>
          </cell>
          <cell r="Q5443">
            <v>-22857.387400000003</v>
          </cell>
        </row>
        <row r="5444">
          <cell r="C5444" t="str">
            <v>51874018</v>
          </cell>
          <cell r="Q5444">
            <v>-1510.5461</v>
          </cell>
        </row>
        <row r="5445">
          <cell r="C5445" t="str">
            <v>51874018</v>
          </cell>
          <cell r="Q5445">
            <v>-10611.396399999998</v>
          </cell>
        </row>
        <row r="5446">
          <cell r="C5446" t="str">
            <v>51874018</v>
          </cell>
          <cell r="Q5446">
            <v>-7894.1504000000004</v>
          </cell>
        </row>
        <row r="5447">
          <cell r="C5447" t="str">
            <v>51874018</v>
          </cell>
          <cell r="Q5447">
            <v>-31493.723500000004</v>
          </cell>
        </row>
        <row r="5448">
          <cell r="C5448" t="str">
            <v>51874018</v>
          </cell>
          <cell r="Q5448">
            <v>-207.19550000000001</v>
          </cell>
        </row>
        <row r="5449">
          <cell r="C5449" t="str">
            <v>51874018</v>
          </cell>
          <cell r="Q5449">
            <v>-10088.454</v>
          </cell>
        </row>
        <row r="5450">
          <cell r="C5450" t="str">
            <v>51874018</v>
          </cell>
          <cell r="Q5450">
            <v>-346.31259999999997</v>
          </cell>
        </row>
        <row r="5451">
          <cell r="C5451" t="str">
            <v>51874018</v>
          </cell>
          <cell r="Q5451">
            <v>-14721.867499999998</v>
          </cell>
        </row>
        <row r="5452">
          <cell r="C5452" t="str">
            <v>51874018</v>
          </cell>
          <cell r="Q5452">
            <v>-63469.916499999999</v>
          </cell>
        </row>
        <row r="5453">
          <cell r="C5453" t="str">
            <v>51874018</v>
          </cell>
          <cell r="Q5453">
            <v>-1305.7356</v>
          </cell>
        </row>
        <row r="5454">
          <cell r="C5454" t="str">
            <v>51874018</v>
          </cell>
          <cell r="Q5454">
            <v>-13742.9848</v>
          </cell>
        </row>
        <row r="5455">
          <cell r="C5455" t="str">
            <v>51874018</v>
          </cell>
          <cell r="Q5455">
            <v>-9790.9314999999988</v>
          </cell>
        </row>
        <row r="5456">
          <cell r="C5456" t="str">
            <v>51874018</v>
          </cell>
          <cell r="Q5456">
            <v>-914.88940000000002</v>
          </cell>
        </row>
        <row r="5457">
          <cell r="C5457" t="str">
            <v>51874018</v>
          </cell>
          <cell r="Q5457">
            <v>-7558.6990999999998</v>
          </cell>
        </row>
        <row r="5458">
          <cell r="C5458" t="str">
            <v>51874018</v>
          </cell>
          <cell r="Q5458">
            <v>-1681.2438999999999</v>
          </cell>
        </row>
        <row r="5459">
          <cell r="C5459" t="str">
            <v>51874018</v>
          </cell>
          <cell r="Q5459">
            <v>-2900.7377000000001</v>
          </cell>
        </row>
        <row r="5460">
          <cell r="C5460" t="str">
            <v>51874018</v>
          </cell>
          <cell r="Q5460">
            <v>-139.11699999999999</v>
          </cell>
        </row>
        <row r="5461">
          <cell r="C5461" t="str">
            <v>51874018</v>
          </cell>
          <cell r="Q5461">
            <v>-20084.954400000002</v>
          </cell>
        </row>
        <row r="5462">
          <cell r="C5462" t="str">
            <v>51874018</v>
          </cell>
          <cell r="Q5462">
            <v>-7829.1540000000005</v>
          </cell>
        </row>
        <row r="5463">
          <cell r="C5463" t="str">
            <v>51874018</v>
          </cell>
          <cell r="Q5463">
            <v>-10971.3102</v>
          </cell>
        </row>
        <row r="5464">
          <cell r="C5464" t="str">
            <v>51874018</v>
          </cell>
          <cell r="Q5464">
            <v>-200000</v>
          </cell>
        </row>
        <row r="5465">
          <cell r="C5465" t="str">
            <v>51874018</v>
          </cell>
          <cell r="Q5465">
            <v>-8860.9732999999997</v>
          </cell>
        </row>
        <row r="5466">
          <cell r="C5466" t="str">
            <v>51874018</v>
          </cell>
          <cell r="Q5466">
            <v>-55575.631500000003</v>
          </cell>
        </row>
        <row r="5467">
          <cell r="C5467" t="str">
            <v>51874018</v>
          </cell>
          <cell r="Q5467">
            <v>-15236.2727</v>
          </cell>
        </row>
        <row r="5468">
          <cell r="C5468" t="str">
            <v>51874018</v>
          </cell>
          <cell r="Q5468">
            <v>-3403.9268999999999</v>
          </cell>
        </row>
        <row r="5469">
          <cell r="C5469" t="str">
            <v>51874018</v>
          </cell>
          <cell r="Q5469">
            <v>-84691.669899999994</v>
          </cell>
        </row>
        <row r="5470">
          <cell r="C5470" t="str">
            <v>51874018</v>
          </cell>
          <cell r="Q5470">
            <v>-2800.4301</v>
          </cell>
        </row>
        <row r="5471">
          <cell r="C5471" t="str">
            <v>51874018</v>
          </cell>
          <cell r="Q5471">
            <v>-1439.6053999999999</v>
          </cell>
        </row>
        <row r="5472">
          <cell r="C5472" t="str">
            <v>51874018</v>
          </cell>
          <cell r="Q5472">
            <v>-994.53859999999997</v>
          </cell>
        </row>
        <row r="5473">
          <cell r="C5473" t="str">
            <v>51874018</v>
          </cell>
          <cell r="Q5473">
            <v>-53352.009899999997</v>
          </cell>
        </row>
        <row r="5474">
          <cell r="C5474" t="str">
            <v>51874018</v>
          </cell>
          <cell r="Q5474">
            <v>-3699.9205000000002</v>
          </cell>
        </row>
        <row r="5475">
          <cell r="C5475" t="str">
            <v>51874018</v>
          </cell>
          <cell r="Q5475">
            <v>-92498.012999999992</v>
          </cell>
        </row>
        <row r="5476">
          <cell r="C5476" t="str">
            <v>51874018</v>
          </cell>
          <cell r="Q5476">
            <v>-437727</v>
          </cell>
        </row>
        <row r="5477">
          <cell r="C5477" t="str">
            <v>51874018</v>
          </cell>
          <cell r="Q5477">
            <v>-36534.421799999996</v>
          </cell>
        </row>
        <row r="5478">
          <cell r="C5478" t="str">
            <v>51874018</v>
          </cell>
          <cell r="Q5478">
            <v>-17888.0455</v>
          </cell>
        </row>
        <row r="5479">
          <cell r="C5479" t="str">
            <v>51874018</v>
          </cell>
          <cell r="Q5479">
            <v>-9619.7932999999994</v>
          </cell>
        </row>
        <row r="5480">
          <cell r="C5480" t="str">
            <v>51874018</v>
          </cell>
          <cell r="Q5480">
            <v>-93190.258900000001</v>
          </cell>
        </row>
        <row r="5481">
          <cell r="C5481" t="str">
            <v>51874018</v>
          </cell>
          <cell r="Q5481">
            <v>-9989.7854000000007</v>
          </cell>
        </row>
        <row r="5482">
          <cell r="C5482" t="str">
            <v>51874018</v>
          </cell>
          <cell r="Q5482">
            <v>-2348.7094999999999</v>
          </cell>
        </row>
        <row r="5483">
          <cell r="C5483" t="str">
            <v>51874018</v>
          </cell>
          <cell r="Q5483">
            <v>-1818.7708</v>
          </cell>
        </row>
        <row r="5484">
          <cell r="C5484" t="str">
            <v>51874018</v>
          </cell>
          <cell r="Q5484">
            <v>-6610.9323999999997</v>
          </cell>
        </row>
        <row r="5485">
          <cell r="C5485" t="str">
            <v>51874018</v>
          </cell>
          <cell r="Q5485">
            <v>-109478.01850000001</v>
          </cell>
        </row>
        <row r="5486">
          <cell r="C5486" t="str">
            <v>51874018</v>
          </cell>
          <cell r="Q5486">
            <v>-17684.140100000001</v>
          </cell>
        </row>
        <row r="5487">
          <cell r="C5487" t="str">
            <v>51874020</v>
          </cell>
          <cell r="Q5487">
            <v>-550.3741</v>
          </cell>
        </row>
        <row r="5488">
          <cell r="C5488" t="str">
            <v>51874020</v>
          </cell>
          <cell r="Q5488">
            <v>-29455.5082</v>
          </cell>
        </row>
        <row r="5489">
          <cell r="C5489" t="str">
            <v>51874020</v>
          </cell>
          <cell r="Q5489">
            <v>-79674.504400000005</v>
          </cell>
        </row>
        <row r="5490">
          <cell r="C5490" t="str">
            <v>51874020</v>
          </cell>
          <cell r="Q5490">
            <v>-332798.32419999997</v>
          </cell>
        </row>
        <row r="5491">
          <cell r="C5491" t="str">
            <v>51874020</v>
          </cell>
          <cell r="Q5491">
            <v>-49343.604200000002</v>
          </cell>
        </row>
        <row r="5492">
          <cell r="C5492" t="str">
            <v>51874020</v>
          </cell>
          <cell r="Q5492">
            <v>-44527.912100000001</v>
          </cell>
        </row>
        <row r="5493">
          <cell r="C5493" t="str">
            <v>51874020</v>
          </cell>
          <cell r="Q5493">
            <v>-643244</v>
          </cell>
        </row>
        <row r="5494">
          <cell r="C5494" t="str">
            <v>51874020</v>
          </cell>
          <cell r="Q5494">
            <v>-21878.507299999997</v>
          </cell>
        </row>
        <row r="5495">
          <cell r="C5495" t="str">
            <v>51874020</v>
          </cell>
          <cell r="Q5495">
            <v>-288432.25089999998</v>
          </cell>
        </row>
        <row r="5496">
          <cell r="C5496" t="str">
            <v>51874020</v>
          </cell>
          <cell r="Q5496">
            <v>-2169.4940999999999</v>
          </cell>
        </row>
        <row r="5497">
          <cell r="C5497" t="str">
            <v>51874020</v>
          </cell>
          <cell r="Q5497">
            <v>-44760.943800000001</v>
          </cell>
        </row>
        <row r="5498">
          <cell r="C5498" t="str">
            <v>51874020</v>
          </cell>
          <cell r="Q5498">
            <v>-493.80149999999998</v>
          </cell>
        </row>
        <row r="5499">
          <cell r="C5499" t="str">
            <v>51874020</v>
          </cell>
          <cell r="Q5499">
            <v>-12670.950199999999</v>
          </cell>
        </row>
        <row r="5500">
          <cell r="C5500" t="str">
            <v>51874020</v>
          </cell>
          <cell r="Q5500">
            <v>-20000</v>
          </cell>
        </row>
        <row r="5501">
          <cell r="C5501" t="str">
            <v>51874020</v>
          </cell>
          <cell r="Q5501">
            <v>-80000</v>
          </cell>
        </row>
        <row r="5502">
          <cell r="C5502" t="str">
            <v>54910401</v>
          </cell>
          <cell r="Q5502">
            <v>-710000.00009999995</v>
          </cell>
        </row>
        <row r="5503">
          <cell r="C5503" t="str">
            <v>64924401</v>
          </cell>
          <cell r="Q5503">
            <v>230000</v>
          </cell>
        </row>
        <row r="5504">
          <cell r="C5504" t="str">
            <v>64924403</v>
          </cell>
          <cell r="Q5504">
            <v>407126.33620000002</v>
          </cell>
        </row>
        <row r="5505">
          <cell r="C5505" t="str">
            <v>64924403</v>
          </cell>
          <cell r="Q5505">
            <v>8078.5009</v>
          </cell>
        </row>
        <row r="5506">
          <cell r="C5506" t="str">
            <v>64924403</v>
          </cell>
          <cell r="Q5506">
            <v>48585.371899999998</v>
          </cell>
        </row>
        <row r="5507">
          <cell r="C5507" t="str">
            <v>64924403</v>
          </cell>
          <cell r="Q5507">
            <v>205273.78289999999</v>
          </cell>
        </row>
        <row r="5508">
          <cell r="C5508" t="str">
            <v>64924403</v>
          </cell>
          <cell r="Q5508">
            <v>244373.55119999999</v>
          </cell>
        </row>
        <row r="5509">
          <cell r="C5509" t="str">
            <v>64924403</v>
          </cell>
          <cell r="Q5509">
            <v>1093816.0148</v>
          </cell>
        </row>
        <row r="5510">
          <cell r="C5510" t="str">
            <v>64924403</v>
          </cell>
          <cell r="Q5510">
            <v>192566.35829999999</v>
          </cell>
        </row>
        <row r="5511">
          <cell r="C5511" t="str">
            <v>64924403</v>
          </cell>
          <cell r="Q5511">
            <v>215048.72500000001</v>
          </cell>
        </row>
        <row r="5512">
          <cell r="C5512" t="str">
            <v>64924403</v>
          </cell>
          <cell r="Q5512">
            <v>1960408.6143</v>
          </cell>
        </row>
        <row r="5513">
          <cell r="C5513" t="str">
            <v>64924403</v>
          </cell>
          <cell r="Q5513">
            <v>31279.8145</v>
          </cell>
        </row>
        <row r="5514">
          <cell r="C5514" t="str">
            <v>64924403</v>
          </cell>
          <cell r="Q5514">
            <v>74289.559500000003</v>
          </cell>
        </row>
        <row r="5515">
          <cell r="C5515" t="str">
            <v>64924403</v>
          </cell>
          <cell r="Q5515">
            <v>2932.4825999999998</v>
          </cell>
        </row>
        <row r="5516">
          <cell r="C5516" t="str">
            <v>64924403</v>
          </cell>
          <cell r="Q5516">
            <v>983359.16969999997</v>
          </cell>
        </row>
        <row r="5517">
          <cell r="C5517" t="str">
            <v>64924403</v>
          </cell>
          <cell r="Q5517">
            <v>41054.756600000001</v>
          </cell>
        </row>
        <row r="5518">
          <cell r="C5518" t="str">
            <v>64924403</v>
          </cell>
          <cell r="Q5518">
            <v>39099.768199999999</v>
          </cell>
        </row>
        <row r="5519">
          <cell r="C5519" t="str">
            <v>64924403</v>
          </cell>
          <cell r="Q5519">
            <v>4887.4709999999995</v>
          </cell>
        </row>
        <row r="5520">
          <cell r="C5520" t="str">
            <v>64924403</v>
          </cell>
          <cell r="Q5520">
            <v>200000</v>
          </cell>
        </row>
        <row r="5521">
          <cell r="C5521" t="str">
            <v>64924403</v>
          </cell>
          <cell r="Q5521">
            <v>147820</v>
          </cell>
        </row>
        <row r="5522">
          <cell r="C5522" t="str">
            <v>64924403</v>
          </cell>
          <cell r="Q5522">
            <v>400000</v>
          </cell>
        </row>
        <row r="5523">
          <cell r="C5523" t="str">
            <v>51874005</v>
          </cell>
          <cell r="Q5523">
            <v>-2959.3973999999998</v>
          </cell>
        </row>
        <row r="5524">
          <cell r="C5524" t="str">
            <v>51874005</v>
          </cell>
          <cell r="Q5524">
            <v>-14624.0897</v>
          </cell>
        </row>
        <row r="5525">
          <cell r="C5525" t="str">
            <v>51874005</v>
          </cell>
          <cell r="Q5525">
            <v>-3359.9204</v>
          </cell>
        </row>
        <row r="5526">
          <cell r="C5526" t="str">
            <v>51874005</v>
          </cell>
          <cell r="Q5526">
            <v>-271229.04940000002</v>
          </cell>
        </row>
        <row r="5527">
          <cell r="C5527" t="str">
            <v>51874005</v>
          </cell>
          <cell r="Q5527">
            <v>-167995.6991</v>
          </cell>
        </row>
        <row r="5528">
          <cell r="C5528" t="str">
            <v>51874005</v>
          </cell>
          <cell r="Q5528">
            <v>-29760.156799999997</v>
          </cell>
        </row>
        <row r="5529">
          <cell r="C5529" t="str">
            <v>51874005</v>
          </cell>
          <cell r="Q5529">
            <v>-10071.687099999999</v>
          </cell>
        </row>
        <row r="5530">
          <cell r="C5530" t="str">
            <v>51804004</v>
          </cell>
          <cell r="Q5530">
            <v>-17550</v>
          </cell>
        </row>
        <row r="5531">
          <cell r="C5531" t="str">
            <v>51804004</v>
          </cell>
          <cell r="Q5531">
            <v>-15930</v>
          </cell>
        </row>
        <row r="5532">
          <cell r="C5532" t="str">
            <v>51804004</v>
          </cell>
          <cell r="Q5532">
            <v>-3785</v>
          </cell>
        </row>
        <row r="5533">
          <cell r="C5533" t="str">
            <v>51804004</v>
          </cell>
          <cell r="Q5533">
            <v>-15120</v>
          </cell>
        </row>
        <row r="5534">
          <cell r="C5534" t="str">
            <v>51804004</v>
          </cell>
          <cell r="Q5534">
            <v>-6480</v>
          </cell>
        </row>
        <row r="5535">
          <cell r="C5535" t="str">
            <v>51804004</v>
          </cell>
          <cell r="Q5535">
            <v>-1620</v>
          </cell>
        </row>
        <row r="5536">
          <cell r="C5536" t="str">
            <v>51804004</v>
          </cell>
          <cell r="Q5536">
            <v>-28350</v>
          </cell>
        </row>
        <row r="5537">
          <cell r="C5537" t="str">
            <v>51804004</v>
          </cell>
          <cell r="Q5537">
            <v>-28350</v>
          </cell>
        </row>
        <row r="5538">
          <cell r="C5538" t="str">
            <v>51804004</v>
          </cell>
          <cell r="Q5538">
            <v>-10260</v>
          </cell>
        </row>
        <row r="5539">
          <cell r="C5539" t="str">
            <v>51804004</v>
          </cell>
          <cell r="Q5539">
            <v>-19440</v>
          </cell>
        </row>
        <row r="5540">
          <cell r="C5540" t="str">
            <v>51804004</v>
          </cell>
          <cell r="Q5540">
            <v>-3240</v>
          </cell>
        </row>
        <row r="5541">
          <cell r="C5541" t="str">
            <v>51804004</v>
          </cell>
          <cell r="Q5541">
            <v>-17550</v>
          </cell>
        </row>
        <row r="5542">
          <cell r="C5542" t="str">
            <v>51804004</v>
          </cell>
          <cell r="Q5542">
            <v>-19710</v>
          </cell>
        </row>
        <row r="5543">
          <cell r="C5543" t="str">
            <v>51804004</v>
          </cell>
          <cell r="Q5543">
            <v>-1620</v>
          </cell>
        </row>
        <row r="5544">
          <cell r="C5544" t="str">
            <v>51804004</v>
          </cell>
          <cell r="Q5544">
            <v>-5400</v>
          </cell>
        </row>
        <row r="5545">
          <cell r="C5545" t="str">
            <v>51804004</v>
          </cell>
          <cell r="Q5545">
            <v>-11340</v>
          </cell>
        </row>
        <row r="5546">
          <cell r="C5546" t="str">
            <v>51804004</v>
          </cell>
          <cell r="Q5546">
            <v>-1080</v>
          </cell>
        </row>
        <row r="5547">
          <cell r="C5547" t="str">
            <v>51804004</v>
          </cell>
          <cell r="Q5547">
            <v>-22950</v>
          </cell>
        </row>
        <row r="5548">
          <cell r="C5548" t="str">
            <v>51804004</v>
          </cell>
          <cell r="Q5548">
            <v>-23490</v>
          </cell>
        </row>
        <row r="5549">
          <cell r="C5549" t="str">
            <v>51804004</v>
          </cell>
          <cell r="Q5549">
            <v>-24570</v>
          </cell>
        </row>
        <row r="5550">
          <cell r="C5550" t="str">
            <v>51804004</v>
          </cell>
          <cell r="Q5550">
            <v>-3780</v>
          </cell>
        </row>
        <row r="5551">
          <cell r="C5551" t="str">
            <v>51804004</v>
          </cell>
          <cell r="Q5551">
            <v>-7560</v>
          </cell>
        </row>
        <row r="5552">
          <cell r="C5552" t="str">
            <v>51804004</v>
          </cell>
          <cell r="Q5552">
            <v>-2700</v>
          </cell>
        </row>
        <row r="5553">
          <cell r="C5553" t="str">
            <v>51804004</v>
          </cell>
          <cell r="Q5553">
            <v>-22950</v>
          </cell>
        </row>
        <row r="5554">
          <cell r="C5554" t="str">
            <v>51804004</v>
          </cell>
          <cell r="Q5554">
            <v>-1620</v>
          </cell>
        </row>
        <row r="5555">
          <cell r="C5555" t="str">
            <v>51804004</v>
          </cell>
          <cell r="Q5555">
            <v>-3240</v>
          </cell>
        </row>
        <row r="5556">
          <cell r="C5556" t="str">
            <v>51804004</v>
          </cell>
          <cell r="Q5556">
            <v>-14310</v>
          </cell>
        </row>
        <row r="5557">
          <cell r="C5557" t="str">
            <v>51804004</v>
          </cell>
          <cell r="Q5557">
            <v>-11070</v>
          </cell>
        </row>
        <row r="5558">
          <cell r="C5558" t="str">
            <v>51804004</v>
          </cell>
          <cell r="Q5558">
            <v>-2700</v>
          </cell>
        </row>
        <row r="5559">
          <cell r="C5559" t="str">
            <v>51804004</v>
          </cell>
          <cell r="Q5559">
            <v>-3240</v>
          </cell>
        </row>
        <row r="5560">
          <cell r="C5560" t="str">
            <v>51804004</v>
          </cell>
          <cell r="Q5560">
            <v>-3240</v>
          </cell>
        </row>
        <row r="5561">
          <cell r="C5561" t="str">
            <v>51804004</v>
          </cell>
          <cell r="Q5561">
            <v>-1620</v>
          </cell>
        </row>
        <row r="5562">
          <cell r="C5562" t="str">
            <v>51804004</v>
          </cell>
          <cell r="Q5562">
            <v>-4860</v>
          </cell>
        </row>
        <row r="5563">
          <cell r="C5563" t="str">
            <v>51804004</v>
          </cell>
          <cell r="Q5563">
            <v>-12420</v>
          </cell>
        </row>
        <row r="5564">
          <cell r="C5564" t="str">
            <v>51804004</v>
          </cell>
          <cell r="Q5564">
            <v>-24300</v>
          </cell>
        </row>
        <row r="5565">
          <cell r="C5565" t="str">
            <v>51804004</v>
          </cell>
          <cell r="Q5565">
            <v>-3240</v>
          </cell>
        </row>
        <row r="5566">
          <cell r="C5566" t="str">
            <v>51804004</v>
          </cell>
          <cell r="Q5566">
            <v>-14310</v>
          </cell>
        </row>
        <row r="5567">
          <cell r="C5567" t="str">
            <v>51804004</v>
          </cell>
          <cell r="Q5567">
            <v>-28350</v>
          </cell>
        </row>
        <row r="5568">
          <cell r="C5568" t="str">
            <v>51804004</v>
          </cell>
          <cell r="Q5568">
            <v>-2700</v>
          </cell>
        </row>
        <row r="5569">
          <cell r="C5569" t="str">
            <v>51804004</v>
          </cell>
          <cell r="Q5569">
            <v>-3240</v>
          </cell>
        </row>
        <row r="5570">
          <cell r="C5570" t="str">
            <v>51804004</v>
          </cell>
          <cell r="Q5570">
            <v>-7020</v>
          </cell>
        </row>
        <row r="5571">
          <cell r="C5571" t="str">
            <v>51804004</v>
          </cell>
          <cell r="Q5571">
            <v>-3780</v>
          </cell>
        </row>
        <row r="5572">
          <cell r="C5572" t="str">
            <v>51804004</v>
          </cell>
          <cell r="Q5572">
            <v>-6480</v>
          </cell>
        </row>
        <row r="5573">
          <cell r="C5573" t="str">
            <v>51804004</v>
          </cell>
          <cell r="Q5573">
            <v>-540</v>
          </cell>
        </row>
        <row r="5574">
          <cell r="C5574" t="str">
            <v>51804004</v>
          </cell>
          <cell r="Q5574">
            <v>-7020</v>
          </cell>
        </row>
        <row r="5575">
          <cell r="C5575" t="str">
            <v>51804004</v>
          </cell>
          <cell r="Q5575">
            <v>-2160</v>
          </cell>
        </row>
        <row r="5576">
          <cell r="C5576" t="str">
            <v>51804004</v>
          </cell>
          <cell r="Q5576">
            <v>-8100</v>
          </cell>
        </row>
        <row r="5577">
          <cell r="C5577" t="str">
            <v>51804004</v>
          </cell>
          <cell r="Q5577">
            <v>-14040</v>
          </cell>
        </row>
        <row r="5578">
          <cell r="C5578" t="str">
            <v>51804004</v>
          </cell>
          <cell r="Q5578">
            <v>-2700</v>
          </cell>
        </row>
        <row r="5579">
          <cell r="C5579" t="str">
            <v>51804004</v>
          </cell>
          <cell r="Q5579">
            <v>-5400</v>
          </cell>
        </row>
        <row r="5580">
          <cell r="C5580" t="str">
            <v>51804004</v>
          </cell>
          <cell r="Q5580">
            <v>-19170</v>
          </cell>
        </row>
        <row r="5581">
          <cell r="C5581" t="str">
            <v>51804004</v>
          </cell>
          <cell r="Q5581">
            <v>-20790</v>
          </cell>
        </row>
        <row r="5582">
          <cell r="C5582" t="str">
            <v>51804004</v>
          </cell>
          <cell r="Q5582">
            <v>-15390</v>
          </cell>
        </row>
        <row r="5583">
          <cell r="C5583" t="str">
            <v>51804004</v>
          </cell>
          <cell r="Q5583">
            <v>-23490</v>
          </cell>
        </row>
        <row r="5584">
          <cell r="C5584" t="str">
            <v>51804004</v>
          </cell>
          <cell r="Q5584">
            <v>-3240</v>
          </cell>
        </row>
        <row r="5585">
          <cell r="C5585" t="str">
            <v>51804004</v>
          </cell>
          <cell r="Q5585">
            <v>-1620</v>
          </cell>
        </row>
        <row r="5586">
          <cell r="C5586" t="str">
            <v>51804004</v>
          </cell>
          <cell r="Q5586">
            <v>-1620</v>
          </cell>
        </row>
        <row r="5587">
          <cell r="C5587" t="str">
            <v>51804004</v>
          </cell>
          <cell r="Q5587">
            <v>-23490</v>
          </cell>
        </row>
        <row r="5588">
          <cell r="C5588" t="str">
            <v>51804004</v>
          </cell>
          <cell r="Q5588">
            <v>-15930</v>
          </cell>
        </row>
        <row r="5589">
          <cell r="C5589" t="str">
            <v>51804004</v>
          </cell>
          <cell r="Q5589">
            <v>-17550</v>
          </cell>
        </row>
        <row r="5590">
          <cell r="C5590" t="str">
            <v>51804004</v>
          </cell>
          <cell r="Q5590">
            <v>-6480</v>
          </cell>
        </row>
        <row r="5591">
          <cell r="C5591" t="str">
            <v>51804004</v>
          </cell>
          <cell r="Q5591">
            <v>-540</v>
          </cell>
        </row>
        <row r="5592">
          <cell r="C5592" t="str">
            <v>51804004</v>
          </cell>
          <cell r="Q5592">
            <v>-6480</v>
          </cell>
        </row>
        <row r="5593">
          <cell r="C5593" t="str">
            <v>51804004</v>
          </cell>
          <cell r="Q5593">
            <v>-37530</v>
          </cell>
        </row>
        <row r="5594">
          <cell r="C5594" t="str">
            <v>51804004</v>
          </cell>
          <cell r="Q5594">
            <v>-3240</v>
          </cell>
        </row>
        <row r="5595">
          <cell r="C5595" t="str">
            <v>51804004</v>
          </cell>
          <cell r="Q5595">
            <v>-6480</v>
          </cell>
        </row>
        <row r="5596">
          <cell r="C5596" t="str">
            <v>51804004</v>
          </cell>
          <cell r="Q5596">
            <v>-8910</v>
          </cell>
        </row>
        <row r="5597">
          <cell r="C5597" t="str">
            <v>51804004</v>
          </cell>
          <cell r="Q5597">
            <v>-5400</v>
          </cell>
        </row>
        <row r="5598">
          <cell r="C5598" t="str">
            <v>51804004</v>
          </cell>
          <cell r="Q5598">
            <v>-2160</v>
          </cell>
        </row>
        <row r="5599">
          <cell r="C5599" t="str">
            <v>51804004</v>
          </cell>
          <cell r="Q5599">
            <v>-2160</v>
          </cell>
        </row>
        <row r="5600">
          <cell r="C5600" t="str">
            <v>51804004</v>
          </cell>
          <cell r="Q5600">
            <v>-3015</v>
          </cell>
        </row>
        <row r="5601">
          <cell r="C5601" t="str">
            <v>51804004</v>
          </cell>
          <cell r="Q5601">
            <v>-16740</v>
          </cell>
        </row>
        <row r="5602">
          <cell r="C5602" t="str">
            <v>51804004</v>
          </cell>
          <cell r="Q5602">
            <v>-1620</v>
          </cell>
        </row>
        <row r="5603">
          <cell r="C5603" t="str">
            <v>51804004</v>
          </cell>
          <cell r="Q5603">
            <v>-1620</v>
          </cell>
        </row>
        <row r="5604">
          <cell r="C5604" t="str">
            <v>51804004</v>
          </cell>
          <cell r="Q5604">
            <v>-3240</v>
          </cell>
        </row>
        <row r="5605">
          <cell r="C5605" t="str">
            <v>51804004</v>
          </cell>
          <cell r="Q5605">
            <v>-1620</v>
          </cell>
        </row>
        <row r="5606">
          <cell r="C5606" t="str">
            <v>51804004</v>
          </cell>
          <cell r="Q5606">
            <v>-21330</v>
          </cell>
        </row>
        <row r="5607">
          <cell r="C5607" t="str">
            <v>51804004</v>
          </cell>
          <cell r="Q5607">
            <v>-19170</v>
          </cell>
        </row>
        <row r="5608">
          <cell r="C5608" t="str">
            <v>51804004</v>
          </cell>
          <cell r="Q5608">
            <v>-10530</v>
          </cell>
        </row>
        <row r="5609">
          <cell r="C5609" t="str">
            <v>51804004</v>
          </cell>
          <cell r="Q5609">
            <v>-5400</v>
          </cell>
        </row>
        <row r="5610">
          <cell r="C5610" t="str">
            <v>51804004</v>
          </cell>
          <cell r="Q5610">
            <v>-4860</v>
          </cell>
        </row>
        <row r="5611">
          <cell r="C5611" t="str">
            <v>51804004</v>
          </cell>
          <cell r="Q5611">
            <v>-1080</v>
          </cell>
        </row>
        <row r="5612">
          <cell r="C5612" t="str">
            <v>51804004</v>
          </cell>
          <cell r="Q5612">
            <v>-1620</v>
          </cell>
        </row>
        <row r="5613">
          <cell r="C5613" t="str">
            <v>51804004</v>
          </cell>
          <cell r="Q5613">
            <v>-5670</v>
          </cell>
        </row>
        <row r="5614">
          <cell r="C5614" t="str">
            <v>51804004</v>
          </cell>
          <cell r="Q5614">
            <v>-4050</v>
          </cell>
        </row>
        <row r="5615">
          <cell r="C5615" t="str">
            <v>51804004</v>
          </cell>
          <cell r="Q5615">
            <v>-2160</v>
          </cell>
        </row>
        <row r="5616">
          <cell r="C5616" t="str">
            <v>51804004</v>
          </cell>
          <cell r="Q5616">
            <v>-24030</v>
          </cell>
        </row>
        <row r="5617">
          <cell r="C5617" t="str">
            <v>51804004</v>
          </cell>
          <cell r="Q5617">
            <v>-1080</v>
          </cell>
        </row>
        <row r="5618">
          <cell r="C5618" t="str">
            <v>51804004</v>
          </cell>
          <cell r="Q5618">
            <v>-4590</v>
          </cell>
        </row>
        <row r="5619">
          <cell r="C5619" t="str">
            <v>51804004</v>
          </cell>
          <cell r="Q5619">
            <v>-5130</v>
          </cell>
        </row>
        <row r="5620">
          <cell r="C5620" t="str">
            <v>51804004</v>
          </cell>
          <cell r="Q5620">
            <v>-2970</v>
          </cell>
        </row>
        <row r="5621">
          <cell r="C5621" t="str">
            <v>51804004</v>
          </cell>
          <cell r="Q5621">
            <v>-2160</v>
          </cell>
        </row>
        <row r="5622">
          <cell r="C5622" t="str">
            <v>51804004</v>
          </cell>
          <cell r="Q5622">
            <v>-2160</v>
          </cell>
        </row>
        <row r="5623">
          <cell r="C5623" t="str">
            <v>51804004</v>
          </cell>
          <cell r="Q5623">
            <v>-1620</v>
          </cell>
        </row>
        <row r="5624">
          <cell r="C5624" t="str">
            <v>51804004</v>
          </cell>
          <cell r="Q5624">
            <v>-1620</v>
          </cell>
        </row>
        <row r="5625">
          <cell r="C5625" t="str">
            <v>51804004</v>
          </cell>
          <cell r="Q5625">
            <v>-19170</v>
          </cell>
        </row>
        <row r="5626">
          <cell r="C5626" t="str">
            <v>51804004</v>
          </cell>
          <cell r="Q5626">
            <v>-1620</v>
          </cell>
        </row>
        <row r="5627">
          <cell r="C5627" t="str">
            <v>51804004</v>
          </cell>
          <cell r="Q5627">
            <v>-540</v>
          </cell>
        </row>
        <row r="5628">
          <cell r="C5628" t="str">
            <v>51804004</v>
          </cell>
          <cell r="Q5628">
            <v>-29970</v>
          </cell>
        </row>
        <row r="5629">
          <cell r="C5629" t="str">
            <v>51804004</v>
          </cell>
          <cell r="Q5629">
            <v>-25650</v>
          </cell>
        </row>
        <row r="5630">
          <cell r="C5630" t="str">
            <v>51804004</v>
          </cell>
          <cell r="Q5630">
            <v>-9720</v>
          </cell>
        </row>
        <row r="5631">
          <cell r="C5631" t="str">
            <v>51804004</v>
          </cell>
          <cell r="Q5631">
            <v>-3240</v>
          </cell>
        </row>
        <row r="5632">
          <cell r="C5632" t="str">
            <v>51804004</v>
          </cell>
          <cell r="Q5632">
            <v>-2160</v>
          </cell>
        </row>
        <row r="5633">
          <cell r="C5633" t="str">
            <v>51804004</v>
          </cell>
          <cell r="Q5633">
            <v>-10530</v>
          </cell>
        </row>
        <row r="5634">
          <cell r="C5634" t="str">
            <v>51804004</v>
          </cell>
          <cell r="Q5634">
            <v>-1620</v>
          </cell>
        </row>
        <row r="5635">
          <cell r="C5635" t="str">
            <v>51804004</v>
          </cell>
          <cell r="Q5635">
            <v>-9720</v>
          </cell>
        </row>
        <row r="5636">
          <cell r="C5636" t="str">
            <v>51804004</v>
          </cell>
          <cell r="Q5636">
            <v>-2160</v>
          </cell>
        </row>
        <row r="5637">
          <cell r="C5637" t="str">
            <v>51804004</v>
          </cell>
          <cell r="Q5637">
            <v>-1080</v>
          </cell>
        </row>
        <row r="5638">
          <cell r="C5638" t="str">
            <v>51804004</v>
          </cell>
          <cell r="Q5638">
            <v>-21330</v>
          </cell>
        </row>
        <row r="5639">
          <cell r="C5639" t="str">
            <v>51804004</v>
          </cell>
          <cell r="Q5639">
            <v>-540</v>
          </cell>
        </row>
        <row r="5640">
          <cell r="C5640" t="str">
            <v>51804004</v>
          </cell>
          <cell r="Q5640">
            <v>-3780</v>
          </cell>
        </row>
        <row r="5641">
          <cell r="C5641" t="str">
            <v>51804004</v>
          </cell>
          <cell r="Q5641">
            <v>-1620</v>
          </cell>
        </row>
        <row r="5642">
          <cell r="C5642" t="str">
            <v>51804004</v>
          </cell>
          <cell r="Q5642">
            <v>-540</v>
          </cell>
        </row>
        <row r="5643">
          <cell r="C5643" t="str">
            <v>51804004</v>
          </cell>
          <cell r="Q5643">
            <v>-34560</v>
          </cell>
        </row>
        <row r="5644">
          <cell r="C5644" t="str">
            <v>51804004</v>
          </cell>
          <cell r="Q5644">
            <v>-3240</v>
          </cell>
        </row>
        <row r="5645">
          <cell r="C5645" t="str">
            <v>51804004</v>
          </cell>
          <cell r="Q5645">
            <v>-2700</v>
          </cell>
        </row>
        <row r="5646">
          <cell r="C5646" t="str">
            <v>51804004</v>
          </cell>
          <cell r="Q5646">
            <v>-9720</v>
          </cell>
        </row>
        <row r="5647">
          <cell r="C5647" t="str">
            <v>51804004</v>
          </cell>
          <cell r="Q5647">
            <v>-2160</v>
          </cell>
        </row>
        <row r="5648">
          <cell r="C5648" t="str">
            <v>51804004</v>
          </cell>
          <cell r="Q5648">
            <v>-2700</v>
          </cell>
        </row>
        <row r="5649">
          <cell r="C5649" t="str">
            <v>51804004</v>
          </cell>
          <cell r="Q5649">
            <v>-33750</v>
          </cell>
        </row>
        <row r="5650">
          <cell r="C5650" t="str">
            <v>51804004</v>
          </cell>
          <cell r="Q5650">
            <v>-31590</v>
          </cell>
        </row>
        <row r="5651">
          <cell r="C5651" t="str">
            <v>51804004</v>
          </cell>
          <cell r="Q5651">
            <v>-25650</v>
          </cell>
        </row>
        <row r="5652">
          <cell r="C5652" t="str">
            <v>51804004</v>
          </cell>
          <cell r="Q5652">
            <v>-1620</v>
          </cell>
        </row>
        <row r="5653">
          <cell r="C5653" t="str">
            <v>51804004</v>
          </cell>
          <cell r="Q5653">
            <v>-3240</v>
          </cell>
        </row>
        <row r="5654">
          <cell r="C5654" t="str">
            <v>51804004</v>
          </cell>
          <cell r="Q5654">
            <v>-1755</v>
          </cell>
        </row>
        <row r="5655">
          <cell r="C5655" t="str">
            <v>51804004</v>
          </cell>
          <cell r="Q5655">
            <v>-21600</v>
          </cell>
        </row>
        <row r="5656">
          <cell r="C5656" t="str">
            <v>51804004</v>
          </cell>
          <cell r="Q5656">
            <v>-2430</v>
          </cell>
        </row>
        <row r="5657">
          <cell r="C5657" t="str">
            <v>51804004</v>
          </cell>
          <cell r="Q5657">
            <v>-14040</v>
          </cell>
        </row>
        <row r="5658">
          <cell r="C5658" t="str">
            <v>51804004</v>
          </cell>
          <cell r="Q5658">
            <v>-10260</v>
          </cell>
        </row>
        <row r="5659">
          <cell r="C5659" t="str">
            <v>51804004</v>
          </cell>
          <cell r="Q5659">
            <v>-2835</v>
          </cell>
        </row>
        <row r="5660">
          <cell r="C5660" t="str">
            <v>51804004</v>
          </cell>
          <cell r="Q5660">
            <v>-7020</v>
          </cell>
        </row>
        <row r="5661">
          <cell r="C5661" t="str">
            <v>51804004</v>
          </cell>
          <cell r="Q5661">
            <v>-540</v>
          </cell>
        </row>
        <row r="5662">
          <cell r="C5662" t="str">
            <v>51804004</v>
          </cell>
          <cell r="Q5662">
            <v>-4320</v>
          </cell>
        </row>
        <row r="5663">
          <cell r="C5663" t="str">
            <v>51804004</v>
          </cell>
          <cell r="Q5663">
            <v>-9180</v>
          </cell>
        </row>
        <row r="5664">
          <cell r="C5664" t="str">
            <v>51804004</v>
          </cell>
          <cell r="Q5664">
            <v>-540</v>
          </cell>
        </row>
        <row r="5665">
          <cell r="C5665" t="str">
            <v>51804004</v>
          </cell>
          <cell r="Q5665">
            <v>-2160</v>
          </cell>
        </row>
        <row r="5666">
          <cell r="C5666" t="str">
            <v>51804004</v>
          </cell>
          <cell r="Q5666">
            <v>-1080</v>
          </cell>
        </row>
        <row r="5667">
          <cell r="C5667" t="str">
            <v>51804004</v>
          </cell>
          <cell r="Q5667">
            <v>-3240</v>
          </cell>
        </row>
        <row r="5668">
          <cell r="C5668" t="str">
            <v>51804004</v>
          </cell>
          <cell r="Q5668">
            <v>-15120</v>
          </cell>
        </row>
        <row r="5669">
          <cell r="C5669" t="str">
            <v>51804004</v>
          </cell>
          <cell r="Q5669">
            <v>-2160</v>
          </cell>
        </row>
        <row r="5670">
          <cell r="C5670" t="str">
            <v>51804004</v>
          </cell>
          <cell r="Q5670">
            <v>-1080</v>
          </cell>
        </row>
        <row r="5671">
          <cell r="C5671" t="str">
            <v>51804004</v>
          </cell>
          <cell r="Q5671">
            <v>-1620</v>
          </cell>
        </row>
        <row r="5672">
          <cell r="C5672" t="str">
            <v>51804004</v>
          </cell>
          <cell r="Q5672">
            <v>-1080</v>
          </cell>
        </row>
        <row r="5673">
          <cell r="C5673" t="str">
            <v>51804004</v>
          </cell>
          <cell r="Q5673">
            <v>-3240</v>
          </cell>
        </row>
        <row r="5674">
          <cell r="C5674" t="str">
            <v>51804004</v>
          </cell>
          <cell r="Q5674">
            <v>-1080</v>
          </cell>
        </row>
        <row r="5675">
          <cell r="C5675" t="str">
            <v>51804004</v>
          </cell>
          <cell r="Q5675">
            <v>-4320</v>
          </cell>
        </row>
        <row r="5676">
          <cell r="C5676" t="str">
            <v>51804004</v>
          </cell>
          <cell r="Q5676">
            <v>-1620</v>
          </cell>
        </row>
        <row r="5677">
          <cell r="C5677" t="str">
            <v>51804004</v>
          </cell>
          <cell r="Q5677">
            <v>-2700</v>
          </cell>
        </row>
        <row r="5678">
          <cell r="C5678" t="str">
            <v>51804004</v>
          </cell>
          <cell r="Q5678">
            <v>-27540</v>
          </cell>
        </row>
        <row r="5679">
          <cell r="C5679" t="str">
            <v>51804004</v>
          </cell>
          <cell r="Q5679">
            <v>-1080</v>
          </cell>
        </row>
        <row r="5680">
          <cell r="C5680" t="str">
            <v>51804004</v>
          </cell>
          <cell r="Q5680">
            <v>-8640</v>
          </cell>
        </row>
        <row r="5681">
          <cell r="C5681" t="str">
            <v>51804004</v>
          </cell>
          <cell r="Q5681">
            <v>-5940</v>
          </cell>
        </row>
        <row r="5682">
          <cell r="C5682" t="str">
            <v>51804004</v>
          </cell>
          <cell r="Q5682">
            <v>-540</v>
          </cell>
        </row>
        <row r="5683">
          <cell r="C5683" t="str">
            <v>51804004</v>
          </cell>
          <cell r="Q5683">
            <v>-1620</v>
          </cell>
        </row>
        <row r="5684">
          <cell r="C5684" t="str">
            <v>51804004</v>
          </cell>
          <cell r="Q5684">
            <v>-14040</v>
          </cell>
        </row>
        <row r="5685">
          <cell r="C5685" t="str">
            <v>51804004</v>
          </cell>
          <cell r="Q5685">
            <v>-1080</v>
          </cell>
        </row>
        <row r="5686">
          <cell r="C5686" t="str">
            <v>51804004</v>
          </cell>
          <cell r="Q5686">
            <v>-3240</v>
          </cell>
        </row>
        <row r="5687">
          <cell r="C5687" t="str">
            <v>51804004</v>
          </cell>
          <cell r="Q5687">
            <v>-4860</v>
          </cell>
        </row>
        <row r="5688">
          <cell r="C5688" t="str">
            <v>51804004</v>
          </cell>
          <cell r="Q5688">
            <v>-3780</v>
          </cell>
        </row>
        <row r="5689">
          <cell r="C5689" t="str">
            <v>51804004</v>
          </cell>
          <cell r="Q5689">
            <v>-540</v>
          </cell>
        </row>
        <row r="5690">
          <cell r="C5690" t="str">
            <v>51804004</v>
          </cell>
          <cell r="Q5690">
            <v>-540</v>
          </cell>
        </row>
        <row r="5691">
          <cell r="C5691" t="str">
            <v>51804004</v>
          </cell>
          <cell r="Q5691">
            <v>-9180</v>
          </cell>
        </row>
        <row r="5692">
          <cell r="C5692" t="str">
            <v>51804004</v>
          </cell>
          <cell r="Q5692">
            <v>-8100</v>
          </cell>
        </row>
        <row r="5693">
          <cell r="C5693" t="str">
            <v>51804004</v>
          </cell>
          <cell r="Q5693">
            <v>-3780</v>
          </cell>
        </row>
        <row r="5694">
          <cell r="C5694" t="str">
            <v>51804004</v>
          </cell>
          <cell r="Q5694">
            <v>-1620</v>
          </cell>
        </row>
        <row r="5695">
          <cell r="C5695" t="str">
            <v>51804004</v>
          </cell>
          <cell r="Q5695">
            <v>-1080</v>
          </cell>
        </row>
        <row r="5696">
          <cell r="C5696" t="str">
            <v>51804004</v>
          </cell>
          <cell r="Q5696">
            <v>-1080</v>
          </cell>
        </row>
        <row r="5697">
          <cell r="C5697" t="str">
            <v>51804004</v>
          </cell>
          <cell r="Q5697">
            <v>-1620</v>
          </cell>
        </row>
        <row r="5698">
          <cell r="C5698" t="str">
            <v>51804004</v>
          </cell>
          <cell r="Q5698">
            <v>-1080</v>
          </cell>
        </row>
        <row r="5699">
          <cell r="C5699" t="str">
            <v>51804004</v>
          </cell>
          <cell r="Q5699">
            <v>-3780</v>
          </cell>
        </row>
        <row r="5700">
          <cell r="C5700" t="str">
            <v>51804004</v>
          </cell>
          <cell r="Q5700">
            <v>-540</v>
          </cell>
        </row>
        <row r="5701">
          <cell r="C5701" t="str">
            <v>51804004</v>
          </cell>
          <cell r="Q5701">
            <v>-540</v>
          </cell>
        </row>
        <row r="5702">
          <cell r="C5702" t="str">
            <v>51804004</v>
          </cell>
          <cell r="Q5702">
            <v>-1620</v>
          </cell>
        </row>
        <row r="5703">
          <cell r="C5703" t="str">
            <v>51804004</v>
          </cell>
          <cell r="Q5703">
            <v>-540</v>
          </cell>
        </row>
        <row r="5704">
          <cell r="C5704" t="str">
            <v>51804004</v>
          </cell>
          <cell r="Q5704">
            <v>-1080</v>
          </cell>
        </row>
        <row r="5705">
          <cell r="C5705" t="str">
            <v>51804004</v>
          </cell>
          <cell r="Q5705">
            <v>-1080</v>
          </cell>
        </row>
        <row r="5706">
          <cell r="C5706" t="str">
            <v>51804004</v>
          </cell>
          <cell r="Q5706">
            <v>-1620</v>
          </cell>
        </row>
        <row r="5707">
          <cell r="C5707" t="str">
            <v>55110002</v>
          </cell>
          <cell r="Q5707">
            <v>-409782</v>
          </cell>
        </row>
        <row r="5708">
          <cell r="C5708" t="str">
            <v>55110002</v>
          </cell>
          <cell r="Q5708">
            <v>-242412</v>
          </cell>
        </row>
        <row r="5709">
          <cell r="C5709" t="str">
            <v>55110002</v>
          </cell>
          <cell r="Q5709">
            <v>-5302491.9995999997</v>
          </cell>
        </row>
        <row r="5710">
          <cell r="C5710" t="str">
            <v>55110002</v>
          </cell>
          <cell r="Q5710">
            <v>-150768</v>
          </cell>
        </row>
        <row r="5711">
          <cell r="C5711" t="str">
            <v>55110003</v>
          </cell>
          <cell r="Q5711">
            <v>-75351.66</v>
          </cell>
        </row>
        <row r="5712">
          <cell r="C5712" t="str">
            <v>55110003</v>
          </cell>
          <cell r="Q5712">
            <v>-30434.849999999995</v>
          </cell>
        </row>
        <row r="5713">
          <cell r="C5713" t="str">
            <v>55110003</v>
          </cell>
          <cell r="Q5713">
            <v>-149173.86960000003</v>
          </cell>
        </row>
        <row r="5714">
          <cell r="C5714" t="str">
            <v>55110003</v>
          </cell>
          <cell r="Q5714">
            <v>-81168.020399999979</v>
          </cell>
        </row>
        <row r="5715">
          <cell r="C5715" t="str">
            <v>55110003</v>
          </cell>
          <cell r="Q5715">
            <v>-30031.790399999998</v>
          </cell>
        </row>
        <row r="5716">
          <cell r="C5716" t="str">
            <v>55110003</v>
          </cell>
          <cell r="Q5716">
            <v>-27153.24</v>
          </cell>
        </row>
        <row r="5717">
          <cell r="C5717" t="str">
            <v>55110003</v>
          </cell>
          <cell r="Q5717">
            <v>-10640.5404</v>
          </cell>
        </row>
        <row r="5718">
          <cell r="C5718" t="str">
            <v>55110003</v>
          </cell>
          <cell r="Q5718">
            <v>-292858.82039999991</v>
          </cell>
        </row>
        <row r="5719">
          <cell r="C5719" t="str">
            <v>55110003</v>
          </cell>
          <cell r="Q5719">
            <v>-390046.28999999986</v>
          </cell>
        </row>
        <row r="5720">
          <cell r="C5720" t="str">
            <v>55110003</v>
          </cell>
          <cell r="Q5720">
            <v>-354084.57960000006</v>
          </cell>
        </row>
        <row r="5721">
          <cell r="C5721" t="str">
            <v>55110003</v>
          </cell>
          <cell r="Q5721">
            <v>-553871.88</v>
          </cell>
        </row>
        <row r="5722">
          <cell r="C5722" t="str">
            <v>55110003</v>
          </cell>
          <cell r="Q5722">
            <v>-347629.91039999999</v>
          </cell>
        </row>
        <row r="5723">
          <cell r="C5723" t="str">
            <v>55110003</v>
          </cell>
          <cell r="Q5723">
            <v>-363420.59040000004</v>
          </cell>
        </row>
        <row r="5724">
          <cell r="C5724" t="str">
            <v>55110003</v>
          </cell>
          <cell r="Q5724">
            <v>-39844.620000000017</v>
          </cell>
        </row>
        <row r="5725">
          <cell r="C5725" t="str">
            <v>55110003</v>
          </cell>
          <cell r="Q5725">
            <v>-101115.81000000001</v>
          </cell>
        </row>
        <row r="5726">
          <cell r="C5726" t="str">
            <v>55110003</v>
          </cell>
          <cell r="Q5726">
            <v>-106178.93999999999</v>
          </cell>
        </row>
        <row r="5727">
          <cell r="C5727" t="str">
            <v>55110003</v>
          </cell>
          <cell r="Q5727">
            <v>-268380.72960000002</v>
          </cell>
        </row>
        <row r="5728">
          <cell r="C5728" t="str">
            <v>55110003</v>
          </cell>
          <cell r="Q5728">
            <v>-4329.3396000000002</v>
          </cell>
        </row>
        <row r="5729">
          <cell r="C5729" t="str">
            <v>55110003</v>
          </cell>
          <cell r="Q5729">
            <v>-58996.449599999985</v>
          </cell>
        </row>
        <row r="5730">
          <cell r="C5730" t="str">
            <v>55110003</v>
          </cell>
          <cell r="Q5730">
            <v>-151013.31000000003</v>
          </cell>
        </row>
        <row r="5731">
          <cell r="C5731" t="str">
            <v>55110003</v>
          </cell>
          <cell r="Q5731">
            <v>-90529.970400000006</v>
          </cell>
        </row>
        <row r="5732">
          <cell r="C5732" t="str">
            <v>55110003</v>
          </cell>
          <cell r="Q5732">
            <v>-43601.52</v>
          </cell>
        </row>
        <row r="5733">
          <cell r="C5733" t="str">
            <v>55110003</v>
          </cell>
          <cell r="Q5733">
            <v>-141797.30039999998</v>
          </cell>
        </row>
        <row r="5734">
          <cell r="C5734" t="str">
            <v>55110003</v>
          </cell>
          <cell r="Q5734">
            <v>-143617.6404</v>
          </cell>
        </row>
        <row r="5735">
          <cell r="C5735" t="str">
            <v>55110003</v>
          </cell>
          <cell r="Q5735">
            <v>-47441.810399999995</v>
          </cell>
        </row>
        <row r="5736">
          <cell r="C5736" t="str">
            <v>55110003</v>
          </cell>
          <cell r="Q5736">
            <v>-19203.060000000005</v>
          </cell>
        </row>
        <row r="5737">
          <cell r="C5737" t="str">
            <v>55110003</v>
          </cell>
          <cell r="Q5737">
            <v>-35550.830399999992</v>
          </cell>
        </row>
        <row r="5738">
          <cell r="C5738" t="str">
            <v>55110003</v>
          </cell>
          <cell r="Q5738">
            <v>-35824.520400000001</v>
          </cell>
        </row>
        <row r="5739">
          <cell r="C5739" t="str">
            <v>55110003</v>
          </cell>
          <cell r="Q5739">
            <v>-14075.859600000003</v>
          </cell>
        </row>
        <row r="5740">
          <cell r="C5740" t="str">
            <v>55110003</v>
          </cell>
          <cell r="Q5740">
            <v>-13511.409600000005</v>
          </cell>
        </row>
        <row r="5741">
          <cell r="C5741" t="str">
            <v>55110003</v>
          </cell>
          <cell r="Q5741">
            <v>-41455.839599999985</v>
          </cell>
        </row>
        <row r="5742">
          <cell r="C5742" t="str">
            <v>55110003</v>
          </cell>
          <cell r="Q5742">
            <v>-40127.82</v>
          </cell>
        </row>
        <row r="5743">
          <cell r="C5743" t="str">
            <v>55110003</v>
          </cell>
          <cell r="Q5743">
            <v>-88441.89</v>
          </cell>
        </row>
        <row r="5744">
          <cell r="C5744" t="str">
            <v>55110003</v>
          </cell>
          <cell r="Q5744">
            <v>-126945.5004</v>
          </cell>
        </row>
        <row r="5745">
          <cell r="C5745" t="str">
            <v>55110003</v>
          </cell>
          <cell r="Q5745">
            <v>-94016.39999999998</v>
          </cell>
        </row>
        <row r="5746">
          <cell r="C5746" t="str">
            <v>55110003</v>
          </cell>
          <cell r="Q5746">
            <v>-115215.89999999998</v>
          </cell>
        </row>
        <row r="5747">
          <cell r="C5747" t="str">
            <v>55110003</v>
          </cell>
          <cell r="Q5747">
            <v>-20306.130000000005</v>
          </cell>
        </row>
        <row r="5748">
          <cell r="C5748" t="str">
            <v>55110003</v>
          </cell>
          <cell r="Q5748">
            <v>-76298.840400000001</v>
          </cell>
        </row>
        <row r="5749">
          <cell r="C5749" t="str">
            <v>55110003</v>
          </cell>
          <cell r="Q5749">
            <v>-60380.480400000008</v>
          </cell>
        </row>
        <row r="5750">
          <cell r="C5750" t="str">
            <v>55110003</v>
          </cell>
          <cell r="Q5750">
            <v>-126252.93</v>
          </cell>
        </row>
        <row r="5751">
          <cell r="C5751" t="str">
            <v>55110003</v>
          </cell>
          <cell r="Q5751">
            <v>-140495.46</v>
          </cell>
        </row>
        <row r="5752">
          <cell r="C5752" t="str">
            <v>55110003</v>
          </cell>
          <cell r="Q5752">
            <v>-16061.7996</v>
          </cell>
        </row>
        <row r="5753">
          <cell r="C5753" t="str">
            <v>55110003</v>
          </cell>
          <cell r="Q5753">
            <v>-172036.23000000007</v>
          </cell>
        </row>
        <row r="5754">
          <cell r="C5754" t="str">
            <v>55110003</v>
          </cell>
          <cell r="Q5754">
            <v>-79455.969599999968</v>
          </cell>
        </row>
        <row r="5755">
          <cell r="C5755" t="str">
            <v>55110003</v>
          </cell>
          <cell r="Q5755">
            <v>-116495.01960000001</v>
          </cell>
        </row>
        <row r="5756">
          <cell r="C5756" t="str">
            <v>55110003</v>
          </cell>
          <cell r="Q5756">
            <v>-19011.87</v>
          </cell>
        </row>
        <row r="5757">
          <cell r="C5757" t="str">
            <v>55110003</v>
          </cell>
          <cell r="Q5757">
            <v>-63549.629999999983</v>
          </cell>
        </row>
        <row r="5758">
          <cell r="C5758" t="str">
            <v>55110003</v>
          </cell>
          <cell r="Q5758">
            <v>-62372.570400000019</v>
          </cell>
        </row>
        <row r="5759">
          <cell r="C5759" t="str">
            <v>55110003</v>
          </cell>
          <cell r="Q5759">
            <v>-69728.049599999998</v>
          </cell>
        </row>
        <row r="5760">
          <cell r="C5760" t="str">
            <v>55110003</v>
          </cell>
          <cell r="Q5760">
            <v>-61958.990399999988</v>
          </cell>
        </row>
        <row r="5761">
          <cell r="C5761" t="str">
            <v>55110003</v>
          </cell>
          <cell r="Q5761">
            <v>-37493.519999999997</v>
          </cell>
        </row>
        <row r="5762">
          <cell r="C5762" t="str">
            <v>55110003</v>
          </cell>
          <cell r="Q5762">
            <v>-22948.5</v>
          </cell>
        </row>
        <row r="5763">
          <cell r="C5763" t="str">
            <v>55110003</v>
          </cell>
          <cell r="Q5763">
            <v>-66049.190399999978</v>
          </cell>
        </row>
        <row r="5764">
          <cell r="C5764" t="str">
            <v>55110003</v>
          </cell>
          <cell r="Q5764">
            <v>-8710.6200000000008</v>
          </cell>
        </row>
        <row r="5765">
          <cell r="C5765" t="str">
            <v>55110003</v>
          </cell>
          <cell r="Q5765">
            <v>-38932.670400000003</v>
          </cell>
        </row>
        <row r="5766">
          <cell r="C5766" t="str">
            <v>55110003</v>
          </cell>
          <cell r="Q5766">
            <v>-251020.98959999994</v>
          </cell>
        </row>
        <row r="5767">
          <cell r="C5767" t="str">
            <v>55110003</v>
          </cell>
          <cell r="Q5767">
            <v>-269149.25040000002</v>
          </cell>
        </row>
        <row r="5768">
          <cell r="C5768" t="str">
            <v>55110003</v>
          </cell>
          <cell r="Q5768">
            <v>-92121.189599999983</v>
          </cell>
        </row>
        <row r="5769">
          <cell r="C5769" t="str">
            <v>55110003</v>
          </cell>
          <cell r="Q5769">
            <v>-127082.84039999997</v>
          </cell>
        </row>
        <row r="5770">
          <cell r="C5770" t="str">
            <v>55110003</v>
          </cell>
          <cell r="Q5770">
            <v>-115243.98000000004</v>
          </cell>
        </row>
        <row r="5771">
          <cell r="C5771" t="str">
            <v>55110003</v>
          </cell>
          <cell r="Q5771">
            <v>-319371.81</v>
          </cell>
        </row>
        <row r="5772">
          <cell r="C5772" t="str">
            <v>55110003</v>
          </cell>
          <cell r="Q5772">
            <v>-1479.8603999999998</v>
          </cell>
        </row>
        <row r="5773">
          <cell r="C5773" t="str">
            <v>55110003</v>
          </cell>
          <cell r="Q5773">
            <v>-6104.4203999999991</v>
          </cell>
        </row>
        <row r="5774">
          <cell r="C5774" t="str">
            <v>55110003</v>
          </cell>
          <cell r="Q5774">
            <v>-110989.38000000002</v>
          </cell>
        </row>
        <row r="5775">
          <cell r="C5775" t="str">
            <v>55110003</v>
          </cell>
          <cell r="Q5775">
            <v>-113209.17000000003</v>
          </cell>
        </row>
        <row r="5776">
          <cell r="C5776" t="str">
            <v>55110003</v>
          </cell>
          <cell r="Q5776">
            <v>-76056.219599999982</v>
          </cell>
        </row>
        <row r="5777">
          <cell r="C5777" t="str">
            <v>55110003</v>
          </cell>
          <cell r="Q5777">
            <v>-97919.210400000025</v>
          </cell>
        </row>
        <row r="5778">
          <cell r="C5778" t="str">
            <v>55110003</v>
          </cell>
          <cell r="Q5778">
            <v>-112607.10000000002</v>
          </cell>
        </row>
        <row r="5779">
          <cell r="C5779" t="str">
            <v>55110003</v>
          </cell>
          <cell r="Q5779">
            <v>-11279.400000000001</v>
          </cell>
        </row>
        <row r="5780">
          <cell r="C5780" t="str">
            <v>55110003</v>
          </cell>
          <cell r="Q5780">
            <v>-258447.75960000008</v>
          </cell>
        </row>
        <row r="5781">
          <cell r="C5781" t="str">
            <v>55110003</v>
          </cell>
          <cell r="Q5781">
            <v>-14265.819599999995</v>
          </cell>
        </row>
        <row r="5782">
          <cell r="C5782" t="str">
            <v>55110003</v>
          </cell>
          <cell r="Q5782">
            <v>-173553.36960000006</v>
          </cell>
        </row>
        <row r="5783">
          <cell r="C5783" t="str">
            <v>55110003</v>
          </cell>
          <cell r="Q5783">
            <v>-50866.449599999985</v>
          </cell>
        </row>
        <row r="5784">
          <cell r="C5784" t="str">
            <v>55110003</v>
          </cell>
          <cell r="Q5784">
            <v>-129229.2504</v>
          </cell>
        </row>
        <row r="5785">
          <cell r="C5785" t="str">
            <v>55110003</v>
          </cell>
          <cell r="Q5785">
            <v>-90570.729600000021</v>
          </cell>
        </row>
        <row r="5786">
          <cell r="C5786" t="str">
            <v>55110003</v>
          </cell>
          <cell r="Q5786">
            <v>-24398.439600000002</v>
          </cell>
        </row>
        <row r="5787">
          <cell r="C5787" t="str">
            <v>55110003</v>
          </cell>
          <cell r="Q5787">
            <v>-135236.34959999999</v>
          </cell>
        </row>
        <row r="5788">
          <cell r="C5788" t="str">
            <v>55110003</v>
          </cell>
          <cell r="Q5788">
            <v>-191967.78960000002</v>
          </cell>
        </row>
        <row r="5789">
          <cell r="C5789" t="str">
            <v>55110003</v>
          </cell>
          <cell r="Q5789">
            <v>-31160.2896</v>
          </cell>
        </row>
        <row r="5790">
          <cell r="C5790" t="str">
            <v>55110003</v>
          </cell>
          <cell r="Q5790">
            <v>-34506.359999999993</v>
          </cell>
        </row>
        <row r="5791">
          <cell r="C5791" t="str">
            <v>55110003</v>
          </cell>
          <cell r="Q5791">
            <v>-97524.609599999982</v>
          </cell>
        </row>
        <row r="5792">
          <cell r="C5792" t="str">
            <v>55110003</v>
          </cell>
          <cell r="Q5792">
            <v>-256128.93000000005</v>
          </cell>
        </row>
        <row r="5793">
          <cell r="C5793" t="str">
            <v>55110003</v>
          </cell>
          <cell r="Q5793">
            <v>-64530.75</v>
          </cell>
        </row>
        <row r="5794">
          <cell r="C5794" t="str">
            <v>55110003</v>
          </cell>
          <cell r="Q5794">
            <v>-11466.089999999998</v>
          </cell>
        </row>
        <row r="5795">
          <cell r="C5795" t="str">
            <v>55110003</v>
          </cell>
          <cell r="Q5795">
            <v>-40069.820399999997</v>
          </cell>
        </row>
        <row r="5796">
          <cell r="C5796" t="str">
            <v>55110003</v>
          </cell>
          <cell r="Q5796">
            <v>-33203.529600000002</v>
          </cell>
        </row>
        <row r="5797">
          <cell r="C5797" t="str">
            <v>55110003</v>
          </cell>
          <cell r="Q5797">
            <v>-103690.2096</v>
          </cell>
        </row>
        <row r="5798">
          <cell r="C5798" t="str">
            <v>55110003</v>
          </cell>
          <cell r="Q5798">
            <v>-87401.469599999968</v>
          </cell>
        </row>
        <row r="5799">
          <cell r="C5799" t="str">
            <v>55110003</v>
          </cell>
          <cell r="Q5799">
            <v>-26112.689999999991</v>
          </cell>
        </row>
        <row r="5800">
          <cell r="C5800" t="str">
            <v>55110003</v>
          </cell>
          <cell r="Q5800">
            <v>-180954.12</v>
          </cell>
        </row>
        <row r="5801">
          <cell r="C5801" t="str">
            <v>55110003</v>
          </cell>
          <cell r="Q5801">
            <v>-55647.93</v>
          </cell>
        </row>
        <row r="5802">
          <cell r="C5802" t="str">
            <v>55110003</v>
          </cell>
          <cell r="Q5802">
            <v>-118719.60000000002</v>
          </cell>
        </row>
        <row r="5803">
          <cell r="C5803" t="str">
            <v>55110003</v>
          </cell>
          <cell r="Q5803">
            <v>-79282.089600000007</v>
          </cell>
        </row>
        <row r="5804">
          <cell r="C5804" t="str">
            <v>55110003</v>
          </cell>
          <cell r="Q5804">
            <v>-69276.050400000022</v>
          </cell>
        </row>
        <row r="5805">
          <cell r="C5805" t="str">
            <v>55110003</v>
          </cell>
          <cell r="Q5805">
            <v>-66988.629600000015</v>
          </cell>
        </row>
        <row r="5806">
          <cell r="C5806" t="str">
            <v>55110003</v>
          </cell>
          <cell r="Q5806">
            <v>-39604.989600000001</v>
          </cell>
        </row>
        <row r="5807">
          <cell r="C5807" t="str">
            <v>55110003</v>
          </cell>
          <cell r="Q5807">
            <v>-227174.33040000001</v>
          </cell>
        </row>
        <row r="5808">
          <cell r="C5808" t="str">
            <v>55110003</v>
          </cell>
          <cell r="Q5808">
            <v>-52153.100399999988</v>
          </cell>
        </row>
        <row r="5809">
          <cell r="C5809" t="str">
            <v>55110003</v>
          </cell>
          <cell r="Q5809">
            <v>-22939.520400000005</v>
          </cell>
        </row>
        <row r="5810">
          <cell r="C5810" t="str">
            <v>55110003</v>
          </cell>
          <cell r="Q5810">
            <v>-69745.539599999989</v>
          </cell>
        </row>
        <row r="5811">
          <cell r="C5811" t="str">
            <v>55110003</v>
          </cell>
          <cell r="Q5811">
            <v>-36965.990399999995</v>
          </cell>
        </row>
        <row r="5812">
          <cell r="C5812" t="str">
            <v>55110003</v>
          </cell>
          <cell r="Q5812">
            <v>-79713.260399999985</v>
          </cell>
        </row>
        <row r="5813">
          <cell r="C5813" t="str">
            <v>55110003</v>
          </cell>
          <cell r="Q5813">
            <v>-49753.149600000012</v>
          </cell>
        </row>
        <row r="5814">
          <cell r="C5814" t="str">
            <v>55110003</v>
          </cell>
          <cell r="Q5814">
            <v>-76771.299599999998</v>
          </cell>
        </row>
        <row r="5815">
          <cell r="C5815" t="str">
            <v>55110003</v>
          </cell>
          <cell r="Q5815">
            <v>-1594.8299999999997</v>
          </cell>
        </row>
        <row r="5816">
          <cell r="C5816" t="str">
            <v>55110003</v>
          </cell>
          <cell r="Q5816">
            <v>-752.25</v>
          </cell>
        </row>
        <row r="5817">
          <cell r="C5817" t="str">
            <v>55110003</v>
          </cell>
          <cell r="Q5817">
            <v>-5126.25</v>
          </cell>
        </row>
        <row r="5818">
          <cell r="C5818" t="str">
            <v>55110003</v>
          </cell>
          <cell r="Q5818">
            <v>-48671.460000000014</v>
          </cell>
        </row>
        <row r="5819">
          <cell r="C5819" t="str">
            <v>55110003</v>
          </cell>
          <cell r="Q5819">
            <v>-210841.49039999992</v>
          </cell>
        </row>
        <row r="5820">
          <cell r="C5820" t="str">
            <v>55110003</v>
          </cell>
          <cell r="Q5820">
            <v>-14212.880399999996</v>
          </cell>
        </row>
        <row r="5821">
          <cell r="C5821" t="str">
            <v>55110003</v>
          </cell>
          <cell r="Q5821">
            <v>-117997.61999999998</v>
          </cell>
        </row>
        <row r="5822">
          <cell r="C5822" t="str">
            <v>55110003</v>
          </cell>
          <cell r="Q5822">
            <v>-203888.43000000005</v>
          </cell>
        </row>
        <row r="5823">
          <cell r="C5823" t="str">
            <v>55110003</v>
          </cell>
          <cell r="Q5823">
            <v>-237017.73959999994</v>
          </cell>
        </row>
        <row r="5824">
          <cell r="C5824" t="str">
            <v>55110003</v>
          </cell>
          <cell r="Q5824">
            <v>-30038.240399999995</v>
          </cell>
        </row>
        <row r="5825">
          <cell r="C5825" t="str">
            <v>55110003</v>
          </cell>
          <cell r="Q5825">
            <v>-9580.340400000001</v>
          </cell>
        </row>
        <row r="5826">
          <cell r="C5826" t="str">
            <v>55110003</v>
          </cell>
          <cell r="Q5826">
            <v>-102472.67040000002</v>
          </cell>
        </row>
        <row r="5827">
          <cell r="C5827" t="str">
            <v>55110003</v>
          </cell>
          <cell r="Q5827">
            <v>-87338.090399999986</v>
          </cell>
        </row>
        <row r="5828">
          <cell r="C5828" t="str">
            <v>55110003</v>
          </cell>
          <cell r="Q5828">
            <v>-246509.37959999996</v>
          </cell>
        </row>
        <row r="5829">
          <cell r="C5829" t="str">
            <v>55110003</v>
          </cell>
          <cell r="Q5829">
            <v>-317171.4804</v>
          </cell>
        </row>
        <row r="5830">
          <cell r="C5830" t="str">
            <v>55110003</v>
          </cell>
          <cell r="Q5830">
            <v>-63618.44999999999</v>
          </cell>
        </row>
        <row r="5831">
          <cell r="C5831" t="str">
            <v>55110003</v>
          </cell>
          <cell r="Q5831">
            <v>-46232.810399999995</v>
          </cell>
        </row>
        <row r="5832">
          <cell r="C5832" t="str">
            <v>55110003</v>
          </cell>
          <cell r="Q5832">
            <v>-118737.36960000003</v>
          </cell>
        </row>
        <row r="5833">
          <cell r="C5833" t="str">
            <v>55110003</v>
          </cell>
          <cell r="Q5833">
            <v>-264158.06040000002</v>
          </cell>
        </row>
        <row r="5834">
          <cell r="C5834" t="str">
            <v>55110003</v>
          </cell>
          <cell r="Q5834">
            <v>-256749.84000000005</v>
          </cell>
        </row>
        <row r="5835">
          <cell r="C5835" t="str">
            <v>55110003</v>
          </cell>
          <cell r="Q5835">
            <v>-35495.760000000002</v>
          </cell>
        </row>
        <row r="5836">
          <cell r="C5836" t="str">
            <v>55110003</v>
          </cell>
          <cell r="Q5836">
            <v>-326803.05000000005</v>
          </cell>
        </row>
        <row r="5837">
          <cell r="C5837" t="str">
            <v>55110003</v>
          </cell>
          <cell r="Q5837">
            <v>-546033.80040000018</v>
          </cell>
        </row>
        <row r="5838">
          <cell r="C5838" t="str">
            <v>55110003</v>
          </cell>
          <cell r="Q5838">
            <v>-76462.449599999993</v>
          </cell>
        </row>
        <row r="5839">
          <cell r="C5839" t="str">
            <v>55110003</v>
          </cell>
          <cell r="Q5839">
            <v>-110181.90960000003</v>
          </cell>
        </row>
        <row r="5840">
          <cell r="C5840" t="str">
            <v>55110003</v>
          </cell>
          <cell r="Q5840">
            <v>-281153.84040000004</v>
          </cell>
        </row>
        <row r="5841">
          <cell r="C5841" t="str">
            <v>55110003</v>
          </cell>
          <cell r="Q5841">
            <v>-26120.709600000002</v>
          </cell>
        </row>
        <row r="5842">
          <cell r="C5842" t="str">
            <v>55110003</v>
          </cell>
          <cell r="Q5842">
            <v>-72306.879600000015</v>
          </cell>
        </row>
        <row r="5843">
          <cell r="C5843" t="str">
            <v>55110003</v>
          </cell>
          <cell r="Q5843">
            <v>-5651.43</v>
          </cell>
        </row>
        <row r="5844">
          <cell r="C5844" t="str">
            <v>55110003</v>
          </cell>
          <cell r="Q5844">
            <v>-163418.18039999995</v>
          </cell>
        </row>
        <row r="5845">
          <cell r="C5845" t="str">
            <v>55110003</v>
          </cell>
          <cell r="Q5845">
            <v>-252928.55039999998</v>
          </cell>
        </row>
        <row r="5846">
          <cell r="C5846" t="str">
            <v>55110003</v>
          </cell>
          <cell r="Q5846">
            <v>-9932.4695999999985</v>
          </cell>
        </row>
        <row r="5847">
          <cell r="C5847" t="str">
            <v>55110003</v>
          </cell>
          <cell r="Q5847">
            <v>-110367.66960000001</v>
          </cell>
        </row>
        <row r="5848">
          <cell r="C5848" t="str">
            <v>55110003</v>
          </cell>
          <cell r="Q5848">
            <v>-5367.24</v>
          </cell>
        </row>
        <row r="5849">
          <cell r="C5849" t="str">
            <v>55110003</v>
          </cell>
          <cell r="Q5849">
            <v>-119975.42040000002</v>
          </cell>
        </row>
        <row r="5850">
          <cell r="C5850" t="str">
            <v>55110003</v>
          </cell>
          <cell r="Q5850">
            <v>-160904.07959999997</v>
          </cell>
        </row>
        <row r="5851">
          <cell r="C5851" t="str">
            <v>55110003</v>
          </cell>
          <cell r="Q5851">
            <v>-215679.93959999995</v>
          </cell>
        </row>
        <row r="5852">
          <cell r="C5852" t="str">
            <v>55110003</v>
          </cell>
          <cell r="Q5852">
            <v>-15258.810000000005</v>
          </cell>
        </row>
        <row r="5853">
          <cell r="C5853" t="str">
            <v>55110003</v>
          </cell>
          <cell r="Q5853">
            <v>-23339.979599999995</v>
          </cell>
        </row>
        <row r="5854">
          <cell r="C5854" t="str">
            <v>55110003</v>
          </cell>
          <cell r="Q5854">
            <v>-9369.3900000000012</v>
          </cell>
        </row>
        <row r="5855">
          <cell r="C5855" t="str">
            <v>55110003</v>
          </cell>
          <cell r="Q5855">
            <v>-87325.040399999998</v>
          </cell>
        </row>
        <row r="5856">
          <cell r="C5856" t="str">
            <v>55110003</v>
          </cell>
          <cell r="Q5856">
            <v>-433108.23960000015</v>
          </cell>
        </row>
        <row r="5857">
          <cell r="C5857" t="str">
            <v>55110003</v>
          </cell>
          <cell r="Q5857">
            <v>-318840.18959999998</v>
          </cell>
        </row>
        <row r="5858">
          <cell r="C5858" t="str">
            <v>55110003</v>
          </cell>
          <cell r="Q5858">
            <v>-41811.500400000012</v>
          </cell>
        </row>
        <row r="5859">
          <cell r="C5859" t="str">
            <v>55110003</v>
          </cell>
          <cell r="Q5859">
            <v>-15606.519599999998</v>
          </cell>
        </row>
        <row r="5860">
          <cell r="C5860" t="str">
            <v>55110003</v>
          </cell>
          <cell r="Q5860">
            <v>-52368.500400000012</v>
          </cell>
        </row>
        <row r="5861">
          <cell r="C5861" t="str">
            <v>55110003</v>
          </cell>
          <cell r="Q5861">
            <v>-25998.7104</v>
          </cell>
        </row>
        <row r="5862">
          <cell r="C5862" t="str">
            <v>55110003</v>
          </cell>
          <cell r="Q5862">
            <v>-6860.8895999999986</v>
          </cell>
        </row>
        <row r="5863">
          <cell r="C5863" t="str">
            <v>55110003</v>
          </cell>
          <cell r="Q5863">
            <v>-31910.919600000008</v>
          </cell>
        </row>
        <row r="5864">
          <cell r="C5864" t="str">
            <v>55110003</v>
          </cell>
          <cell r="Q5864">
            <v>-247757.25</v>
          </cell>
        </row>
        <row r="5865">
          <cell r="C5865" t="str">
            <v>55110003</v>
          </cell>
          <cell r="Q5865">
            <v>-189949.55039999998</v>
          </cell>
        </row>
        <row r="5866">
          <cell r="C5866" t="str">
            <v>55110003</v>
          </cell>
          <cell r="Q5866">
            <v>-183458.27039999995</v>
          </cell>
        </row>
        <row r="5867">
          <cell r="C5867" t="str">
            <v>55110003</v>
          </cell>
          <cell r="Q5867">
            <v>-84313.520399999979</v>
          </cell>
        </row>
        <row r="5868">
          <cell r="C5868" t="str">
            <v>55110003</v>
          </cell>
          <cell r="Q5868">
            <v>-334444.62000000005</v>
          </cell>
        </row>
        <row r="5869">
          <cell r="C5869" t="str">
            <v>55110003</v>
          </cell>
          <cell r="Q5869">
            <v>-14177.720399999997</v>
          </cell>
        </row>
        <row r="5870">
          <cell r="C5870" t="str">
            <v>55110003</v>
          </cell>
          <cell r="Q5870">
            <v>-33338.540399999998</v>
          </cell>
        </row>
        <row r="5871">
          <cell r="C5871" t="str">
            <v>55110003</v>
          </cell>
          <cell r="Q5871">
            <v>-386770.13039999997</v>
          </cell>
        </row>
        <row r="5872">
          <cell r="C5872" t="str">
            <v>55110003</v>
          </cell>
          <cell r="Q5872">
            <v>-117648.75</v>
          </cell>
        </row>
        <row r="5873">
          <cell r="C5873" t="str">
            <v>55110003</v>
          </cell>
          <cell r="Q5873">
            <v>-544.56000000000006</v>
          </cell>
        </row>
        <row r="5874">
          <cell r="C5874" t="str">
            <v>55110003</v>
          </cell>
          <cell r="Q5874">
            <v>-31215.410400000008</v>
          </cell>
        </row>
        <row r="5875">
          <cell r="C5875" t="str">
            <v>55110003</v>
          </cell>
          <cell r="Q5875">
            <v>-252772.88039999994</v>
          </cell>
        </row>
        <row r="5876">
          <cell r="C5876" t="str">
            <v>55110003</v>
          </cell>
          <cell r="Q5876">
            <v>-194913.45000000004</v>
          </cell>
        </row>
        <row r="5877">
          <cell r="C5877" t="str">
            <v>55110003</v>
          </cell>
          <cell r="Q5877">
            <v>-44809.289999999986</v>
          </cell>
        </row>
        <row r="5878">
          <cell r="C5878" t="str">
            <v>55110003</v>
          </cell>
          <cell r="Q5878">
            <v>-13048.520400000003</v>
          </cell>
        </row>
        <row r="5879">
          <cell r="C5879" t="str">
            <v>55110003</v>
          </cell>
          <cell r="Q5879">
            <v>-71892.329999999987</v>
          </cell>
        </row>
        <row r="5880">
          <cell r="C5880" t="str">
            <v>55110003</v>
          </cell>
          <cell r="Q5880">
            <v>-494309.40000000008</v>
          </cell>
        </row>
        <row r="5881">
          <cell r="C5881" t="str">
            <v>55110003</v>
          </cell>
          <cell r="Q5881">
            <v>-18565.89</v>
          </cell>
        </row>
        <row r="5882">
          <cell r="C5882" t="str">
            <v>55110003</v>
          </cell>
          <cell r="Q5882">
            <v>-3271.8503999999998</v>
          </cell>
        </row>
        <row r="5883">
          <cell r="C5883" t="str">
            <v>55110003</v>
          </cell>
          <cell r="Q5883">
            <v>-27648.779999999995</v>
          </cell>
        </row>
        <row r="5884">
          <cell r="C5884" t="str">
            <v>55110003</v>
          </cell>
          <cell r="Q5884">
            <v>-9804.06</v>
          </cell>
        </row>
        <row r="5885">
          <cell r="C5885" t="str">
            <v>55110003</v>
          </cell>
          <cell r="Q5885">
            <v>-9140.8895999999986</v>
          </cell>
        </row>
        <row r="5886">
          <cell r="C5886" t="str">
            <v>55110003</v>
          </cell>
          <cell r="Q5886">
            <v>-1636.26</v>
          </cell>
        </row>
        <row r="5887">
          <cell r="C5887" t="str">
            <v>55110003</v>
          </cell>
          <cell r="Q5887">
            <v>-12373.17</v>
          </cell>
        </row>
        <row r="5888">
          <cell r="C5888" t="str">
            <v>55110003</v>
          </cell>
          <cell r="Q5888">
            <v>-3569.2895999999996</v>
          </cell>
        </row>
        <row r="5889">
          <cell r="C5889" t="str">
            <v>55110003</v>
          </cell>
          <cell r="Q5889">
            <v>-292235.58960000001</v>
          </cell>
        </row>
        <row r="5890">
          <cell r="C5890" t="str">
            <v>55110003</v>
          </cell>
          <cell r="Q5890">
            <v>-84536.91</v>
          </cell>
        </row>
        <row r="5891">
          <cell r="C5891" t="str">
            <v>55110003</v>
          </cell>
          <cell r="Q5891">
            <v>-72377.960400000011</v>
          </cell>
        </row>
        <row r="5892">
          <cell r="C5892" t="str">
            <v>55110003</v>
          </cell>
          <cell r="Q5892">
            <v>-264925.89960000006</v>
          </cell>
        </row>
        <row r="5893">
          <cell r="C5893" t="str">
            <v>55110003</v>
          </cell>
          <cell r="Q5893">
            <v>-20365.580399999999</v>
          </cell>
        </row>
        <row r="5894">
          <cell r="C5894" t="str">
            <v>55110003</v>
          </cell>
          <cell r="Q5894">
            <v>-208989.86040000001</v>
          </cell>
        </row>
        <row r="5895">
          <cell r="C5895" t="str">
            <v>55110003</v>
          </cell>
          <cell r="Q5895">
            <v>-172101.48000000007</v>
          </cell>
        </row>
        <row r="5896">
          <cell r="C5896" t="str">
            <v>55110003</v>
          </cell>
          <cell r="Q5896">
            <v>-194931.26999999993</v>
          </cell>
        </row>
        <row r="5897">
          <cell r="C5897" t="str">
            <v>55110003</v>
          </cell>
          <cell r="Q5897">
            <v>-281232.89039999997</v>
          </cell>
        </row>
        <row r="5898">
          <cell r="C5898" t="str">
            <v>55110003</v>
          </cell>
          <cell r="Q5898">
            <v>-60461.30999999999</v>
          </cell>
        </row>
        <row r="5899">
          <cell r="C5899" t="str">
            <v>55110003</v>
          </cell>
          <cell r="Q5899">
            <v>-48673.640400000004</v>
          </cell>
        </row>
        <row r="5900">
          <cell r="C5900" t="str">
            <v>55110003</v>
          </cell>
          <cell r="Q5900">
            <v>-57892.910400000015</v>
          </cell>
        </row>
        <row r="5901">
          <cell r="C5901" t="str">
            <v>55110003</v>
          </cell>
          <cell r="Q5901">
            <v>-32213.150399999995</v>
          </cell>
        </row>
        <row r="5902">
          <cell r="C5902" t="str">
            <v>55110003</v>
          </cell>
          <cell r="Q5902">
            <v>-51754.700400000002</v>
          </cell>
        </row>
        <row r="5903">
          <cell r="C5903" t="str">
            <v>55110003</v>
          </cell>
          <cell r="Q5903">
            <v>-50862.380399999995</v>
          </cell>
        </row>
        <row r="5904">
          <cell r="C5904" t="str">
            <v>55110003</v>
          </cell>
          <cell r="Q5904">
            <v>-23194.899599999993</v>
          </cell>
        </row>
        <row r="5905">
          <cell r="C5905" t="str">
            <v>55110003</v>
          </cell>
          <cell r="Q5905">
            <v>-10700.180399999997</v>
          </cell>
        </row>
        <row r="5906">
          <cell r="C5906" t="str">
            <v>55110003</v>
          </cell>
          <cell r="Q5906">
            <v>-91586.660399999993</v>
          </cell>
        </row>
        <row r="5907">
          <cell r="C5907" t="str">
            <v>55110003</v>
          </cell>
          <cell r="Q5907">
            <v>-10467.2304</v>
          </cell>
        </row>
        <row r="5908">
          <cell r="C5908" t="str">
            <v>55110003</v>
          </cell>
          <cell r="Q5908">
            <v>-22752.819599999992</v>
          </cell>
        </row>
        <row r="5909">
          <cell r="C5909" t="str">
            <v>55110003</v>
          </cell>
          <cell r="Q5909">
            <v>-85722.509999999966</v>
          </cell>
        </row>
        <row r="5910">
          <cell r="C5910" t="str">
            <v>55110003</v>
          </cell>
          <cell r="Q5910">
            <v>-8445.0899999999983</v>
          </cell>
        </row>
        <row r="5911">
          <cell r="C5911" t="str">
            <v>55110003</v>
          </cell>
          <cell r="Q5911">
            <v>-79714.14</v>
          </cell>
        </row>
        <row r="5912">
          <cell r="C5912" t="str">
            <v>55110003</v>
          </cell>
          <cell r="Q5912">
            <v>-14574.599999999997</v>
          </cell>
        </row>
        <row r="5913">
          <cell r="C5913" t="str">
            <v>55110003</v>
          </cell>
          <cell r="Q5913">
            <v>-16656.689999999995</v>
          </cell>
        </row>
        <row r="5914">
          <cell r="C5914" t="str">
            <v>55110003</v>
          </cell>
          <cell r="Q5914">
            <v>-67861.98</v>
          </cell>
        </row>
        <row r="5915">
          <cell r="C5915" t="str">
            <v>55110003</v>
          </cell>
          <cell r="Q5915">
            <v>-10891.149600000001</v>
          </cell>
        </row>
        <row r="5916">
          <cell r="C5916" t="str">
            <v>55110003</v>
          </cell>
          <cell r="Q5916">
            <v>-4870.4603999999999</v>
          </cell>
        </row>
        <row r="5917">
          <cell r="C5917" t="str">
            <v>55110003</v>
          </cell>
          <cell r="Q5917">
            <v>-5289.99</v>
          </cell>
        </row>
        <row r="5918">
          <cell r="C5918" t="str">
            <v>55110003</v>
          </cell>
          <cell r="Q5918">
            <v>-27154.250400000008</v>
          </cell>
        </row>
        <row r="5919">
          <cell r="C5919" t="str">
            <v>55110003</v>
          </cell>
          <cell r="Q5919">
            <v>-14457.530400000001</v>
          </cell>
        </row>
        <row r="5920">
          <cell r="C5920" t="str">
            <v>55110003</v>
          </cell>
          <cell r="Q5920">
            <v>-108378.6804</v>
          </cell>
        </row>
        <row r="5921">
          <cell r="C5921" t="str">
            <v>55110003</v>
          </cell>
          <cell r="Q5921">
            <v>-731832.24959999998</v>
          </cell>
        </row>
        <row r="5922">
          <cell r="C5922" t="str">
            <v>55110003</v>
          </cell>
          <cell r="Q5922">
            <v>-41225.919600000016</v>
          </cell>
        </row>
        <row r="5923">
          <cell r="C5923" t="str">
            <v>55110003</v>
          </cell>
          <cell r="Q5923">
            <v>-131086.83960000004</v>
          </cell>
        </row>
        <row r="5924">
          <cell r="C5924" t="str">
            <v>55110003</v>
          </cell>
          <cell r="Q5924">
            <v>-86016</v>
          </cell>
        </row>
        <row r="5925">
          <cell r="C5925" t="str">
            <v>55110003</v>
          </cell>
          <cell r="Q5925">
            <v>-233646.48959999994</v>
          </cell>
        </row>
        <row r="5926">
          <cell r="C5926" t="str">
            <v>55110003</v>
          </cell>
          <cell r="Q5926">
            <v>-48592.280399999989</v>
          </cell>
        </row>
        <row r="5927">
          <cell r="C5927" t="str">
            <v>55110003</v>
          </cell>
          <cell r="Q5927">
            <v>-12411.860400000003</v>
          </cell>
        </row>
        <row r="5928">
          <cell r="C5928" t="str">
            <v>55110003</v>
          </cell>
          <cell r="Q5928">
            <v>-4911152.6796000004</v>
          </cell>
        </row>
        <row r="5929">
          <cell r="C5929" t="str">
            <v>55110003</v>
          </cell>
          <cell r="Q5929">
            <v>-117384</v>
          </cell>
        </row>
        <row r="5930">
          <cell r="C5930" t="str">
            <v>55110003</v>
          </cell>
          <cell r="Q5930">
            <v>-40217.94</v>
          </cell>
        </row>
        <row r="5931">
          <cell r="C5931" t="str">
            <v>55110003</v>
          </cell>
          <cell r="Q5931">
            <v>-60102.639599999995</v>
          </cell>
        </row>
        <row r="5932">
          <cell r="C5932" t="str">
            <v>55110003</v>
          </cell>
          <cell r="Q5932">
            <v>-12449.969999999996</v>
          </cell>
        </row>
        <row r="5933">
          <cell r="C5933" t="str">
            <v>55110003</v>
          </cell>
          <cell r="Q5933">
            <v>-9132</v>
          </cell>
        </row>
        <row r="5934">
          <cell r="C5934" t="str">
            <v>55110003</v>
          </cell>
          <cell r="Q5934">
            <v>-3548.7096000000006</v>
          </cell>
        </row>
        <row r="5935">
          <cell r="C5935" t="str">
            <v>55110003</v>
          </cell>
          <cell r="Q5935">
            <v>-4860</v>
          </cell>
        </row>
        <row r="5936">
          <cell r="C5936" t="str">
            <v>55110003</v>
          </cell>
          <cell r="Q5936">
            <v>-1521.2700000000002</v>
          </cell>
        </row>
        <row r="5937">
          <cell r="C5937" t="str">
            <v>55110003</v>
          </cell>
          <cell r="Q5937">
            <v>-1759.2804000000003</v>
          </cell>
        </row>
        <row r="5938">
          <cell r="C5938" t="str">
            <v>55110003</v>
          </cell>
          <cell r="Q5938">
            <v>-6125.210399999999</v>
          </cell>
        </row>
        <row r="5939">
          <cell r="C5939" t="str">
            <v>55110003</v>
          </cell>
          <cell r="Q5939">
            <v>-142385.76960000003</v>
          </cell>
        </row>
        <row r="5940">
          <cell r="C5940" t="str">
            <v>55110003</v>
          </cell>
          <cell r="Q5940">
            <v>-376805.27040000004</v>
          </cell>
        </row>
        <row r="5941">
          <cell r="C5941" t="str">
            <v>55110003</v>
          </cell>
          <cell r="Q5941">
            <v>-6159.5304000000024</v>
          </cell>
        </row>
        <row r="5942">
          <cell r="C5942" t="str">
            <v>55110003</v>
          </cell>
          <cell r="Q5942">
            <v>-309286.85039999994</v>
          </cell>
        </row>
        <row r="5943">
          <cell r="C5943" t="str">
            <v>55110003</v>
          </cell>
          <cell r="Q5943">
            <v>-341055.66959999991</v>
          </cell>
        </row>
        <row r="5944">
          <cell r="C5944" t="str">
            <v>55110003</v>
          </cell>
          <cell r="Q5944">
            <v>-41883.039599999989</v>
          </cell>
        </row>
        <row r="5945">
          <cell r="C5945" t="str">
            <v>55110003</v>
          </cell>
          <cell r="Q5945">
            <v>-5990.1299999999983</v>
          </cell>
        </row>
        <row r="5946">
          <cell r="C5946" t="str">
            <v>55110003</v>
          </cell>
          <cell r="Q5946">
            <v>-1678382.7396000002</v>
          </cell>
        </row>
        <row r="5947">
          <cell r="C5947" t="str">
            <v>55110003</v>
          </cell>
          <cell r="Q5947">
            <v>-44513.019599999992</v>
          </cell>
        </row>
        <row r="5948">
          <cell r="C5948" t="str">
            <v>55110003</v>
          </cell>
          <cell r="Q5948">
            <v>-20644.430400000008</v>
          </cell>
        </row>
        <row r="5949">
          <cell r="C5949" t="str">
            <v>55110003</v>
          </cell>
          <cell r="Q5949">
            <v>-61069.250400000012</v>
          </cell>
        </row>
        <row r="5950">
          <cell r="C5950" t="str">
            <v>55110004</v>
          </cell>
          <cell r="Q5950">
            <v>-454980</v>
          </cell>
        </row>
        <row r="5951">
          <cell r="C5951" t="str">
            <v>55110004</v>
          </cell>
          <cell r="Q5951">
            <v>-279756</v>
          </cell>
        </row>
        <row r="5952">
          <cell r="C5952" t="str">
            <v>55110004</v>
          </cell>
          <cell r="Q5952">
            <v>-3242160</v>
          </cell>
        </row>
        <row r="5953">
          <cell r="C5953" t="str">
            <v>55110004</v>
          </cell>
          <cell r="Q5953">
            <v>-806955</v>
          </cell>
        </row>
        <row r="5954">
          <cell r="C5954" t="str">
            <v>55110004</v>
          </cell>
          <cell r="Q5954">
            <v>-671666.69039999996</v>
          </cell>
        </row>
        <row r="5955">
          <cell r="C5955" t="str">
            <v>55110004</v>
          </cell>
          <cell r="Q5955">
            <v>-555059.00040000002</v>
          </cell>
        </row>
        <row r="5956">
          <cell r="C5956" t="str">
            <v>55110004</v>
          </cell>
          <cell r="Q5956">
            <v>-372756</v>
          </cell>
        </row>
        <row r="5957">
          <cell r="C5957" t="str">
            <v>55110004</v>
          </cell>
          <cell r="Q5957">
            <v>-458136</v>
          </cell>
        </row>
        <row r="5958">
          <cell r="C5958" t="str">
            <v>55110004</v>
          </cell>
          <cell r="Q5958">
            <v>-1016613</v>
          </cell>
        </row>
        <row r="5959">
          <cell r="C5959" t="str">
            <v>55110004</v>
          </cell>
          <cell r="Q5959">
            <v>-924120</v>
          </cell>
        </row>
        <row r="5960">
          <cell r="C5960" t="str">
            <v>55110004</v>
          </cell>
          <cell r="Q5960">
            <v>-3680691</v>
          </cell>
        </row>
        <row r="5961">
          <cell r="C5961" t="str">
            <v>55110004</v>
          </cell>
          <cell r="Q5961">
            <v>-214896</v>
          </cell>
        </row>
        <row r="5962">
          <cell r="C5962" t="str">
            <v>55110004</v>
          </cell>
          <cell r="Q5962">
            <v>-251136.90000000005</v>
          </cell>
        </row>
        <row r="5963">
          <cell r="C5963" t="str">
            <v>55110004</v>
          </cell>
          <cell r="Q5963">
            <v>-7944</v>
          </cell>
        </row>
        <row r="5964">
          <cell r="C5964" t="str">
            <v>55110004</v>
          </cell>
          <cell r="Q5964">
            <v>-14448</v>
          </cell>
        </row>
        <row r="5965">
          <cell r="C5965" t="str">
            <v>55110004</v>
          </cell>
          <cell r="Q5965">
            <v>-328043.06040000002</v>
          </cell>
        </row>
        <row r="5966">
          <cell r="C5966" t="str">
            <v>55110004</v>
          </cell>
          <cell r="Q5966">
            <v>-119187.9996</v>
          </cell>
        </row>
        <row r="5967">
          <cell r="C5967" t="str">
            <v>55110004</v>
          </cell>
          <cell r="Q5967">
            <v>-440168.00040000002</v>
          </cell>
        </row>
        <row r="5968">
          <cell r="C5968" t="str">
            <v>55110004</v>
          </cell>
          <cell r="Q5968">
            <v>-28296</v>
          </cell>
        </row>
        <row r="5969">
          <cell r="C5969" t="str">
            <v>55110004</v>
          </cell>
          <cell r="Q5969">
            <v>-64692</v>
          </cell>
        </row>
        <row r="5970">
          <cell r="C5970" t="str">
            <v>55110004</v>
          </cell>
          <cell r="Q5970">
            <v>-366636</v>
          </cell>
        </row>
        <row r="5971">
          <cell r="C5971" t="str">
            <v>55110004</v>
          </cell>
          <cell r="Q5971">
            <v>-69625.8</v>
          </cell>
        </row>
        <row r="5972">
          <cell r="C5972" t="str">
            <v>55110004</v>
          </cell>
          <cell r="Q5972">
            <v>-24564</v>
          </cell>
        </row>
        <row r="5973">
          <cell r="C5973" t="str">
            <v>55110004</v>
          </cell>
          <cell r="Q5973">
            <v>-14364</v>
          </cell>
        </row>
        <row r="5974">
          <cell r="C5974" t="str">
            <v>55110004</v>
          </cell>
          <cell r="Q5974">
            <v>-65268</v>
          </cell>
        </row>
        <row r="5975">
          <cell r="C5975" t="str">
            <v>55110004</v>
          </cell>
          <cell r="Q5975">
            <v>-73351.8</v>
          </cell>
        </row>
        <row r="5976">
          <cell r="C5976" t="str">
            <v>55110004</v>
          </cell>
          <cell r="Q5976">
            <v>-24816</v>
          </cell>
        </row>
        <row r="5977">
          <cell r="C5977" t="str">
            <v>55110004</v>
          </cell>
          <cell r="Q5977">
            <v>-15228</v>
          </cell>
        </row>
        <row r="5978">
          <cell r="C5978" t="str">
            <v>55110004</v>
          </cell>
          <cell r="Q5978">
            <v>-833334</v>
          </cell>
        </row>
        <row r="5979">
          <cell r="C5979" t="str">
            <v>55110004</v>
          </cell>
          <cell r="Q5979">
            <v>-204648</v>
          </cell>
        </row>
        <row r="5980">
          <cell r="C5980" t="str">
            <v>55110004</v>
          </cell>
          <cell r="Q5980">
            <v>-1247390.8595999999</v>
          </cell>
        </row>
        <row r="5981">
          <cell r="C5981" t="str">
            <v>55110004</v>
          </cell>
          <cell r="Q5981">
            <v>-8134.5</v>
          </cell>
        </row>
        <row r="5982">
          <cell r="C5982" t="str">
            <v>55110004</v>
          </cell>
          <cell r="Q5982">
            <v>-19044</v>
          </cell>
        </row>
        <row r="5983">
          <cell r="C5983" t="str">
            <v>55110004</v>
          </cell>
          <cell r="Q5983">
            <v>-178101</v>
          </cell>
        </row>
        <row r="5984">
          <cell r="C5984" t="str">
            <v>55110004</v>
          </cell>
          <cell r="Q5984">
            <v>-329280.99959999998</v>
          </cell>
        </row>
        <row r="5985">
          <cell r="C5985" t="str">
            <v>55110004</v>
          </cell>
          <cell r="Q5985">
            <v>-3385176</v>
          </cell>
        </row>
        <row r="5986">
          <cell r="C5986" t="str">
            <v>55110004</v>
          </cell>
          <cell r="Q5986">
            <v>-91080</v>
          </cell>
        </row>
        <row r="5987">
          <cell r="C5987" t="str">
            <v>55110004</v>
          </cell>
          <cell r="Q5987">
            <v>-914328</v>
          </cell>
        </row>
        <row r="5988">
          <cell r="C5988" t="str">
            <v>55110004</v>
          </cell>
          <cell r="Q5988">
            <v>-303939</v>
          </cell>
        </row>
        <row r="5989">
          <cell r="C5989" t="str">
            <v>55110004</v>
          </cell>
          <cell r="Q5989">
            <v>-29328.999599999992</v>
          </cell>
        </row>
        <row r="5990">
          <cell r="C5990" t="str">
            <v>55110004</v>
          </cell>
          <cell r="Q5990">
            <v>-25617</v>
          </cell>
        </row>
        <row r="5991">
          <cell r="C5991" t="str">
            <v>55110004</v>
          </cell>
          <cell r="Q5991">
            <v>-464226</v>
          </cell>
        </row>
        <row r="5992">
          <cell r="C5992" t="str">
            <v>55110004</v>
          </cell>
          <cell r="Q5992">
            <v>-8288.000399999999</v>
          </cell>
        </row>
        <row r="5993">
          <cell r="C5993" t="str">
            <v>55110004</v>
          </cell>
          <cell r="Q5993">
            <v>-843612</v>
          </cell>
        </row>
        <row r="5994">
          <cell r="C5994" t="str">
            <v>55110004</v>
          </cell>
          <cell r="Q5994">
            <v>-48983.000400000012</v>
          </cell>
        </row>
        <row r="5995">
          <cell r="C5995" t="str">
            <v>55110004</v>
          </cell>
          <cell r="Q5995">
            <v>-893460</v>
          </cell>
        </row>
        <row r="5996">
          <cell r="C5996" t="str">
            <v>55110004</v>
          </cell>
          <cell r="Q5996">
            <v>-159606.99960000001</v>
          </cell>
        </row>
        <row r="5997">
          <cell r="C5997" t="str">
            <v>55110004</v>
          </cell>
          <cell r="Q5997">
            <v>-129262.20000000003</v>
          </cell>
        </row>
        <row r="5998">
          <cell r="C5998" t="str">
            <v>55110004</v>
          </cell>
          <cell r="Q5998">
            <v>-407691.3600000001</v>
          </cell>
        </row>
        <row r="5999">
          <cell r="C5999" t="str">
            <v>55110004</v>
          </cell>
          <cell r="Q5999">
            <v>-94771.200000000012</v>
          </cell>
        </row>
        <row r="6000">
          <cell r="C6000" t="str">
            <v>55110004</v>
          </cell>
          <cell r="Q6000">
            <v>-49984.839599999985</v>
          </cell>
        </row>
        <row r="6001">
          <cell r="C6001" t="str">
            <v>55110004</v>
          </cell>
          <cell r="Q6001">
            <v>-1397912.8295999998</v>
          </cell>
        </row>
        <row r="6002">
          <cell r="C6002" t="str">
            <v>55110004</v>
          </cell>
          <cell r="Q6002">
            <v>-270304.8</v>
          </cell>
        </row>
        <row r="6003">
          <cell r="C6003" t="str">
            <v>55110004</v>
          </cell>
          <cell r="Q6003">
            <v>-10107</v>
          </cell>
        </row>
        <row r="6004">
          <cell r="C6004" t="str">
            <v>55110004</v>
          </cell>
          <cell r="Q6004">
            <v>-128364</v>
          </cell>
        </row>
        <row r="6005">
          <cell r="C6005" t="str">
            <v>55110004</v>
          </cell>
          <cell r="Q6005">
            <v>-24120</v>
          </cell>
        </row>
        <row r="6006">
          <cell r="C6006" t="str">
            <v>55110004</v>
          </cell>
          <cell r="Q6006">
            <v>-125064</v>
          </cell>
        </row>
        <row r="6007">
          <cell r="C6007" t="str">
            <v>55110004</v>
          </cell>
          <cell r="Q6007">
            <v>-971772</v>
          </cell>
        </row>
        <row r="6008">
          <cell r="C6008" t="str">
            <v>55110004</v>
          </cell>
          <cell r="Q6008">
            <v>-216201</v>
          </cell>
        </row>
        <row r="6009">
          <cell r="C6009" t="str">
            <v>55110004</v>
          </cell>
          <cell r="Q6009">
            <v>-493515</v>
          </cell>
        </row>
        <row r="6010">
          <cell r="C6010" t="str">
            <v>55110004</v>
          </cell>
          <cell r="Q6010">
            <v>-379509</v>
          </cell>
        </row>
        <row r="6011">
          <cell r="C6011" t="str">
            <v>55110004</v>
          </cell>
          <cell r="Q6011">
            <v>-372158.16959999991</v>
          </cell>
        </row>
        <row r="6012">
          <cell r="C6012" t="str">
            <v>55110004</v>
          </cell>
          <cell r="Q6012">
            <v>-45228</v>
          </cell>
        </row>
        <row r="6013">
          <cell r="C6013" t="str">
            <v>55110004</v>
          </cell>
          <cell r="Q6013">
            <v>-48024</v>
          </cell>
        </row>
        <row r="6014">
          <cell r="C6014" t="str">
            <v>55110004</v>
          </cell>
          <cell r="Q6014">
            <v>-56628</v>
          </cell>
        </row>
        <row r="6015">
          <cell r="C6015" t="str">
            <v>55110004</v>
          </cell>
          <cell r="Q6015">
            <v>-26664</v>
          </cell>
        </row>
        <row r="6016">
          <cell r="C6016" t="str">
            <v>55110004</v>
          </cell>
          <cell r="Q6016">
            <v>-907620</v>
          </cell>
        </row>
        <row r="6017">
          <cell r="C6017" t="str">
            <v>55110004</v>
          </cell>
          <cell r="Q6017">
            <v>-60180</v>
          </cell>
        </row>
        <row r="6018">
          <cell r="C6018" t="str">
            <v>55110004</v>
          </cell>
          <cell r="Q6018">
            <v>-2427741.6</v>
          </cell>
        </row>
        <row r="6019">
          <cell r="C6019" t="str">
            <v>55110004</v>
          </cell>
          <cell r="Q6019">
            <v>-706416</v>
          </cell>
        </row>
        <row r="6020">
          <cell r="C6020" t="str">
            <v>55110004</v>
          </cell>
          <cell r="Q6020">
            <v>-998088</v>
          </cell>
        </row>
        <row r="6021">
          <cell r="C6021" t="str">
            <v>55110004</v>
          </cell>
          <cell r="Q6021">
            <v>-109459.20000000003</v>
          </cell>
        </row>
        <row r="6022">
          <cell r="C6022" t="str">
            <v>55110004</v>
          </cell>
          <cell r="Q6022">
            <v>-20496</v>
          </cell>
        </row>
        <row r="6023">
          <cell r="C6023" t="str">
            <v>55110004</v>
          </cell>
          <cell r="Q6023">
            <v>-989435.00039999979</v>
          </cell>
        </row>
        <row r="6024">
          <cell r="C6024" t="str">
            <v>55110004</v>
          </cell>
          <cell r="Q6024">
            <v>-764948.00039999979</v>
          </cell>
        </row>
        <row r="6025">
          <cell r="C6025" t="str">
            <v>55110004</v>
          </cell>
          <cell r="Q6025">
            <v>-90696</v>
          </cell>
        </row>
        <row r="6026">
          <cell r="C6026" t="str">
            <v>55110004</v>
          </cell>
          <cell r="Q6026">
            <v>-17964</v>
          </cell>
        </row>
        <row r="6027">
          <cell r="C6027" t="str">
            <v>55110004</v>
          </cell>
          <cell r="Q6027">
            <v>-27552</v>
          </cell>
        </row>
        <row r="6028">
          <cell r="C6028" t="str">
            <v>55110004</v>
          </cell>
          <cell r="Q6028">
            <v>-7428</v>
          </cell>
        </row>
        <row r="6029">
          <cell r="C6029" t="str">
            <v>55110004</v>
          </cell>
          <cell r="Q6029">
            <v>-261036</v>
          </cell>
        </row>
        <row r="6030">
          <cell r="C6030" t="str">
            <v>55110004</v>
          </cell>
          <cell r="Q6030">
            <v>-115152</v>
          </cell>
        </row>
        <row r="6031">
          <cell r="C6031" t="str">
            <v>55110004</v>
          </cell>
          <cell r="Q6031">
            <v>-2584908.75</v>
          </cell>
        </row>
        <row r="6032">
          <cell r="C6032" t="str">
            <v>55110004</v>
          </cell>
          <cell r="Q6032">
            <v>-85452</v>
          </cell>
        </row>
        <row r="6033">
          <cell r="C6033" t="str">
            <v>55110004</v>
          </cell>
          <cell r="Q6033">
            <v>-140313.09959999999</v>
          </cell>
        </row>
        <row r="6034">
          <cell r="C6034" t="str">
            <v>55110004</v>
          </cell>
          <cell r="Q6034">
            <v>-7944</v>
          </cell>
        </row>
        <row r="6035">
          <cell r="C6035" t="str">
            <v>55110004</v>
          </cell>
          <cell r="Q6035">
            <v>-396251.00040000002</v>
          </cell>
        </row>
        <row r="6036">
          <cell r="C6036" t="str">
            <v>55110004</v>
          </cell>
          <cell r="Q6036">
            <v>-240888</v>
          </cell>
        </row>
        <row r="6037">
          <cell r="C6037" t="str">
            <v>55110004</v>
          </cell>
          <cell r="Q6037">
            <v>-344.00039999999996</v>
          </cell>
        </row>
        <row r="6038">
          <cell r="C6038" t="str">
            <v>55110004</v>
          </cell>
          <cell r="Q6038">
            <v>-9588</v>
          </cell>
        </row>
        <row r="6039">
          <cell r="C6039" t="str">
            <v>55110004</v>
          </cell>
          <cell r="Q6039">
            <v>-143333.00039999999</v>
          </cell>
        </row>
        <row r="6040">
          <cell r="C6040" t="str">
            <v>55110004</v>
          </cell>
          <cell r="Q6040">
            <v>-71520</v>
          </cell>
        </row>
        <row r="6041">
          <cell r="C6041" t="str">
            <v>55110004</v>
          </cell>
          <cell r="Q6041">
            <v>-413724</v>
          </cell>
        </row>
        <row r="6042">
          <cell r="C6042" t="str">
            <v>55110004</v>
          </cell>
          <cell r="Q6042">
            <v>-110688</v>
          </cell>
        </row>
        <row r="6043">
          <cell r="C6043" t="str">
            <v>55110004</v>
          </cell>
          <cell r="Q6043">
            <v>-75691.8</v>
          </cell>
        </row>
        <row r="6044">
          <cell r="C6044" t="str">
            <v>55110004</v>
          </cell>
          <cell r="Q6044">
            <v>-28452</v>
          </cell>
        </row>
        <row r="6045">
          <cell r="C6045" t="str">
            <v>55110004</v>
          </cell>
          <cell r="Q6045">
            <v>-72060</v>
          </cell>
        </row>
        <row r="6046">
          <cell r="C6046" t="str">
            <v>55110004</v>
          </cell>
          <cell r="Q6046">
            <v>-3570530.0296</v>
          </cell>
        </row>
        <row r="6047">
          <cell r="C6047" t="str">
            <v>55110004</v>
          </cell>
          <cell r="Q6047">
            <v>-259536</v>
          </cell>
        </row>
        <row r="6048">
          <cell r="C6048" t="str">
            <v>55110004</v>
          </cell>
          <cell r="Q6048">
            <v>-364901.40000000008</v>
          </cell>
        </row>
        <row r="6049">
          <cell r="C6049" t="str">
            <v>55110004</v>
          </cell>
          <cell r="Q6049">
            <v>-874740</v>
          </cell>
        </row>
        <row r="6050">
          <cell r="C6050" t="str">
            <v>55110004</v>
          </cell>
          <cell r="Q6050">
            <v>-634838.69039999996</v>
          </cell>
        </row>
        <row r="6051">
          <cell r="C6051" t="str">
            <v>55110004</v>
          </cell>
          <cell r="Q6051">
            <v>-139080</v>
          </cell>
        </row>
        <row r="6052">
          <cell r="C6052" t="str">
            <v>55110004</v>
          </cell>
          <cell r="Q6052">
            <v>-1056290.3999999997</v>
          </cell>
        </row>
        <row r="6053">
          <cell r="C6053" t="str">
            <v>55110004</v>
          </cell>
          <cell r="Q6053">
            <v>-107999.0004</v>
          </cell>
        </row>
        <row r="6054">
          <cell r="C6054" t="str">
            <v>55110004</v>
          </cell>
          <cell r="Q6054">
            <v>-15228</v>
          </cell>
        </row>
        <row r="6055">
          <cell r="C6055" t="str">
            <v>55110004</v>
          </cell>
          <cell r="Q6055">
            <v>-721620</v>
          </cell>
        </row>
        <row r="6056">
          <cell r="C6056" t="str">
            <v>55110004</v>
          </cell>
          <cell r="Q6056">
            <v>-158988</v>
          </cell>
        </row>
        <row r="6057">
          <cell r="C6057" t="str">
            <v>55110004</v>
          </cell>
          <cell r="Q6057">
            <v>-623976</v>
          </cell>
        </row>
        <row r="6058">
          <cell r="C6058" t="str">
            <v>55110004</v>
          </cell>
          <cell r="Q6058">
            <v>-56071.80000000001</v>
          </cell>
        </row>
        <row r="6059">
          <cell r="C6059" t="str">
            <v>55110004</v>
          </cell>
          <cell r="Q6059">
            <v>-192933.59999999998</v>
          </cell>
        </row>
        <row r="6060">
          <cell r="C6060" t="str">
            <v>55110004</v>
          </cell>
          <cell r="Q6060">
            <v>-191748</v>
          </cell>
        </row>
        <row r="6061">
          <cell r="C6061" t="str">
            <v>55110004</v>
          </cell>
          <cell r="Q6061">
            <v>-104763.9996</v>
          </cell>
        </row>
        <row r="6062">
          <cell r="C6062" t="str">
            <v>55110004</v>
          </cell>
          <cell r="Q6062">
            <v>-323285.00040000002</v>
          </cell>
        </row>
        <row r="6063">
          <cell r="C6063" t="str">
            <v>55110004</v>
          </cell>
          <cell r="Q6063">
            <v>-931068.99960000021</v>
          </cell>
        </row>
        <row r="6064">
          <cell r="C6064" t="str">
            <v>55110004</v>
          </cell>
          <cell r="Q6064">
            <v>-165564</v>
          </cell>
        </row>
        <row r="6065">
          <cell r="C6065" t="str">
            <v>55110004</v>
          </cell>
          <cell r="Q6065">
            <v>-576221.00040000002</v>
          </cell>
        </row>
        <row r="6066">
          <cell r="C6066" t="str">
            <v>55110004</v>
          </cell>
          <cell r="Q6066">
            <v>-392376</v>
          </cell>
        </row>
        <row r="6067">
          <cell r="C6067" t="str">
            <v>55110004</v>
          </cell>
          <cell r="Q6067">
            <v>-7944</v>
          </cell>
        </row>
        <row r="6068">
          <cell r="C6068" t="str">
            <v>55110004</v>
          </cell>
          <cell r="Q6068">
            <v>-7944</v>
          </cell>
        </row>
        <row r="6069">
          <cell r="C6069" t="str">
            <v>55110004</v>
          </cell>
          <cell r="Q6069">
            <v>-100872</v>
          </cell>
        </row>
        <row r="6070">
          <cell r="C6070" t="str">
            <v>55110004</v>
          </cell>
          <cell r="Q6070">
            <v>-17744.400000000005</v>
          </cell>
        </row>
        <row r="6071">
          <cell r="C6071" t="str">
            <v>55110004</v>
          </cell>
          <cell r="Q6071">
            <v>-410688</v>
          </cell>
        </row>
        <row r="6072">
          <cell r="C6072" t="str">
            <v>55110004</v>
          </cell>
          <cell r="Q6072">
            <v>-77388</v>
          </cell>
        </row>
        <row r="6073">
          <cell r="C6073" t="str">
            <v>55110004</v>
          </cell>
          <cell r="Q6073">
            <v>-130698</v>
          </cell>
        </row>
        <row r="6074">
          <cell r="C6074" t="str">
            <v>55110004</v>
          </cell>
          <cell r="Q6074">
            <v>-991230</v>
          </cell>
        </row>
        <row r="6075">
          <cell r="C6075" t="str">
            <v>55110004</v>
          </cell>
          <cell r="Q6075">
            <v>-139968</v>
          </cell>
        </row>
        <row r="6076">
          <cell r="C6076" t="str">
            <v>55110004</v>
          </cell>
          <cell r="Q6076">
            <v>-519645.69</v>
          </cell>
        </row>
        <row r="6077">
          <cell r="C6077" t="str">
            <v>55110004</v>
          </cell>
          <cell r="Q6077">
            <v>-2487322.98</v>
          </cell>
        </row>
        <row r="6078">
          <cell r="C6078" t="str">
            <v>55110004</v>
          </cell>
          <cell r="Q6078">
            <v>-618325.19999999984</v>
          </cell>
        </row>
        <row r="6079">
          <cell r="C6079" t="str">
            <v>55110004</v>
          </cell>
          <cell r="Q6079">
            <v>-383121</v>
          </cell>
        </row>
        <row r="6080">
          <cell r="C6080" t="str">
            <v>55110004</v>
          </cell>
          <cell r="Q6080">
            <v>-7581561.75</v>
          </cell>
        </row>
        <row r="6081">
          <cell r="C6081" t="str">
            <v>55110004</v>
          </cell>
          <cell r="Q6081">
            <v>-2574864</v>
          </cell>
        </row>
        <row r="6082">
          <cell r="C6082" t="str">
            <v>55110004</v>
          </cell>
          <cell r="Q6082">
            <v>-700224</v>
          </cell>
        </row>
        <row r="6083">
          <cell r="C6083" t="str">
            <v>55110004</v>
          </cell>
          <cell r="Q6083">
            <v>-14809.200000000003</v>
          </cell>
        </row>
        <row r="6084">
          <cell r="C6084" t="str">
            <v>55110004</v>
          </cell>
          <cell r="Q6084">
            <v>-184177.79999999996</v>
          </cell>
        </row>
        <row r="6085">
          <cell r="C6085" t="str">
            <v>55110004</v>
          </cell>
          <cell r="Q6085">
            <v>-1044045</v>
          </cell>
        </row>
        <row r="6086">
          <cell r="C6086" t="str">
            <v>55110004</v>
          </cell>
          <cell r="Q6086">
            <v>-909927</v>
          </cell>
        </row>
        <row r="6087">
          <cell r="C6087" t="str">
            <v>55110004</v>
          </cell>
          <cell r="Q6087">
            <v>-835092</v>
          </cell>
        </row>
        <row r="6088">
          <cell r="C6088" t="str">
            <v>55110004</v>
          </cell>
          <cell r="Q6088">
            <v>-393276</v>
          </cell>
        </row>
        <row r="6089">
          <cell r="C6089" t="str">
            <v>55110004</v>
          </cell>
          <cell r="Q6089">
            <v>-1595580.9996000002</v>
          </cell>
        </row>
        <row r="6090">
          <cell r="C6090" t="str">
            <v>55110004</v>
          </cell>
          <cell r="Q6090">
            <v>-2386634.0003999998</v>
          </cell>
        </row>
        <row r="6091">
          <cell r="C6091" t="str">
            <v>55110004</v>
          </cell>
          <cell r="Q6091">
            <v>-1087113.9996000002</v>
          </cell>
        </row>
        <row r="6092">
          <cell r="C6092" t="str">
            <v>55110004</v>
          </cell>
          <cell r="Q6092">
            <v>-8741057.0003999993</v>
          </cell>
        </row>
        <row r="6093">
          <cell r="C6093" t="str">
            <v>55110004</v>
          </cell>
          <cell r="Q6093">
            <v>-609153</v>
          </cell>
        </row>
        <row r="6094">
          <cell r="C6094" t="str">
            <v>55110004</v>
          </cell>
          <cell r="Q6094">
            <v>-772605</v>
          </cell>
        </row>
        <row r="6095">
          <cell r="C6095" t="str">
            <v>55110004</v>
          </cell>
          <cell r="Q6095">
            <v>-166505.00039999999</v>
          </cell>
        </row>
        <row r="6096">
          <cell r="C6096" t="str">
            <v>55110004</v>
          </cell>
          <cell r="Q6096">
            <v>-178169.40000000002</v>
          </cell>
        </row>
        <row r="6097">
          <cell r="C6097" t="str">
            <v>55110004</v>
          </cell>
          <cell r="Q6097">
            <v>-512952</v>
          </cell>
        </row>
        <row r="6098">
          <cell r="C6098" t="str">
            <v>55110004</v>
          </cell>
          <cell r="Q6098">
            <v>-7944</v>
          </cell>
        </row>
        <row r="6099">
          <cell r="C6099" t="str">
            <v>55110004</v>
          </cell>
          <cell r="Q6099">
            <v>-115764</v>
          </cell>
        </row>
        <row r="6100">
          <cell r="C6100" t="str">
            <v>55110004</v>
          </cell>
          <cell r="Q6100">
            <v>-606204</v>
          </cell>
        </row>
        <row r="6101">
          <cell r="C6101" t="str">
            <v>55110004</v>
          </cell>
          <cell r="Q6101">
            <v>-32290.980000000007</v>
          </cell>
        </row>
        <row r="6102">
          <cell r="C6102" t="str">
            <v>55110004</v>
          </cell>
          <cell r="Q6102">
            <v>-10213.799999999997</v>
          </cell>
        </row>
        <row r="6103">
          <cell r="C6103" t="str">
            <v>55110004</v>
          </cell>
          <cell r="Q6103">
            <v>-1189538.0003999998</v>
          </cell>
        </row>
        <row r="6104">
          <cell r="C6104" t="str">
            <v>55110004</v>
          </cell>
          <cell r="Q6104">
            <v>-4968</v>
          </cell>
        </row>
        <row r="6105">
          <cell r="C6105" t="str">
            <v>55110004</v>
          </cell>
          <cell r="Q6105">
            <v>-12105.999600000001</v>
          </cell>
        </row>
        <row r="6106">
          <cell r="C6106" t="str">
            <v>55110004</v>
          </cell>
          <cell r="Q6106">
            <v>-30396</v>
          </cell>
        </row>
        <row r="6107">
          <cell r="C6107" t="str">
            <v>55110004</v>
          </cell>
          <cell r="Q6107">
            <v>-1382340</v>
          </cell>
        </row>
        <row r="6108">
          <cell r="C6108" t="str">
            <v>55110004</v>
          </cell>
          <cell r="Q6108">
            <v>-966600</v>
          </cell>
        </row>
        <row r="6109">
          <cell r="C6109" t="str">
            <v>55110004</v>
          </cell>
          <cell r="Q6109">
            <v>-671204.00040000002</v>
          </cell>
        </row>
        <row r="6110">
          <cell r="C6110" t="str">
            <v>55110004</v>
          </cell>
          <cell r="Q6110">
            <v>-57696</v>
          </cell>
        </row>
        <row r="6111">
          <cell r="C6111" t="str">
            <v>55110004</v>
          </cell>
          <cell r="Q6111">
            <v>-127100.0004</v>
          </cell>
        </row>
        <row r="6112">
          <cell r="C6112" t="str">
            <v>55110004</v>
          </cell>
          <cell r="Q6112">
            <v>-526740</v>
          </cell>
        </row>
        <row r="6113">
          <cell r="C6113" t="str">
            <v>55110004</v>
          </cell>
          <cell r="Q6113">
            <v>-29052</v>
          </cell>
        </row>
        <row r="6114">
          <cell r="C6114" t="str">
            <v>55110004</v>
          </cell>
          <cell r="Q6114">
            <v>-15624</v>
          </cell>
        </row>
        <row r="6115">
          <cell r="C6115" t="str">
            <v>55110004</v>
          </cell>
          <cell r="Q6115">
            <v>-156252</v>
          </cell>
        </row>
        <row r="6116">
          <cell r="C6116" t="str">
            <v>55110004</v>
          </cell>
          <cell r="Q6116">
            <v>-124998</v>
          </cell>
        </row>
        <row r="6117">
          <cell r="C6117" t="str">
            <v>55110004</v>
          </cell>
          <cell r="Q6117">
            <v>-279834</v>
          </cell>
        </row>
        <row r="6118">
          <cell r="C6118" t="str">
            <v>55110005</v>
          </cell>
          <cell r="Q6118">
            <v>-148248</v>
          </cell>
        </row>
        <row r="6119">
          <cell r="C6119" t="str">
            <v>55110005</v>
          </cell>
          <cell r="Q6119">
            <v>-57035.000400000012</v>
          </cell>
        </row>
        <row r="6120">
          <cell r="C6120" t="str">
            <v>55110005</v>
          </cell>
          <cell r="Q6120">
            <v>-10764</v>
          </cell>
        </row>
        <row r="6121">
          <cell r="C6121" t="str">
            <v>55110005</v>
          </cell>
          <cell r="Q6121">
            <v>-75408</v>
          </cell>
        </row>
        <row r="6122">
          <cell r="C6122" t="str">
            <v>55110005</v>
          </cell>
          <cell r="Q6122">
            <v>-30600</v>
          </cell>
        </row>
        <row r="6123">
          <cell r="C6123" t="str">
            <v>55110005</v>
          </cell>
          <cell r="Q6123">
            <v>-19692</v>
          </cell>
        </row>
        <row r="6124">
          <cell r="C6124" t="str">
            <v>55110005</v>
          </cell>
          <cell r="Q6124">
            <v>-19692</v>
          </cell>
        </row>
        <row r="6125">
          <cell r="C6125" t="str">
            <v>55110005</v>
          </cell>
          <cell r="Q6125">
            <v>-78072</v>
          </cell>
        </row>
        <row r="6126">
          <cell r="C6126" t="str">
            <v>55110005</v>
          </cell>
          <cell r="Q6126">
            <v>-5940</v>
          </cell>
        </row>
        <row r="6127">
          <cell r="C6127" t="str">
            <v>55110005</v>
          </cell>
          <cell r="Q6127">
            <v>-9540</v>
          </cell>
        </row>
        <row r="6128">
          <cell r="C6128" t="str">
            <v>55110005</v>
          </cell>
          <cell r="Q6128">
            <v>-5940</v>
          </cell>
        </row>
        <row r="6129">
          <cell r="C6129" t="str">
            <v>55110005</v>
          </cell>
          <cell r="Q6129">
            <v>-52380</v>
          </cell>
        </row>
        <row r="6130">
          <cell r="C6130" t="str">
            <v>55110005</v>
          </cell>
          <cell r="Q6130">
            <v>-61476</v>
          </cell>
        </row>
        <row r="6131">
          <cell r="C6131" t="str">
            <v>55110005</v>
          </cell>
          <cell r="Q6131">
            <v>-81252</v>
          </cell>
        </row>
        <row r="6132">
          <cell r="C6132" t="str">
            <v>55110005</v>
          </cell>
          <cell r="Q6132">
            <v>-45192</v>
          </cell>
        </row>
        <row r="6133">
          <cell r="C6133" t="str">
            <v>55110005</v>
          </cell>
          <cell r="Q6133">
            <v>-93444</v>
          </cell>
        </row>
        <row r="6134">
          <cell r="C6134" t="str">
            <v>55110005</v>
          </cell>
          <cell r="Q6134">
            <v>-91272</v>
          </cell>
        </row>
        <row r="6135">
          <cell r="C6135" t="str">
            <v>55110005</v>
          </cell>
          <cell r="Q6135">
            <v>-10404</v>
          </cell>
        </row>
        <row r="6136">
          <cell r="C6136" t="str">
            <v>55110005</v>
          </cell>
          <cell r="Q6136">
            <v>-50736</v>
          </cell>
        </row>
        <row r="6137">
          <cell r="C6137" t="str">
            <v>55110005</v>
          </cell>
          <cell r="Q6137">
            <v>-7704</v>
          </cell>
        </row>
        <row r="6138">
          <cell r="C6138" t="str">
            <v>55110005</v>
          </cell>
          <cell r="Q6138">
            <v>-33048</v>
          </cell>
        </row>
        <row r="6139">
          <cell r="C6139" t="str">
            <v>55110005</v>
          </cell>
          <cell r="Q6139">
            <v>-20412</v>
          </cell>
        </row>
        <row r="6140">
          <cell r="C6140" t="str">
            <v>55110005</v>
          </cell>
          <cell r="Q6140">
            <v>-58440</v>
          </cell>
        </row>
        <row r="6141">
          <cell r="C6141" t="str">
            <v>55110005</v>
          </cell>
          <cell r="Q6141">
            <v>-24216</v>
          </cell>
        </row>
        <row r="6142">
          <cell r="C6142" t="str">
            <v>55110005</v>
          </cell>
          <cell r="Q6142">
            <v>-93276</v>
          </cell>
        </row>
        <row r="6143">
          <cell r="C6143" t="str">
            <v>55110005</v>
          </cell>
          <cell r="Q6143">
            <v>-73164</v>
          </cell>
        </row>
        <row r="6144">
          <cell r="C6144" t="str">
            <v>55110005</v>
          </cell>
          <cell r="Q6144">
            <v>-12108</v>
          </cell>
        </row>
        <row r="6145">
          <cell r="C6145" t="str">
            <v>55110005</v>
          </cell>
          <cell r="Q6145">
            <v>-4284</v>
          </cell>
        </row>
        <row r="6146">
          <cell r="C6146" t="str">
            <v>55110005</v>
          </cell>
          <cell r="Q6146">
            <v>-43140</v>
          </cell>
        </row>
        <row r="6147">
          <cell r="C6147" t="str">
            <v>55110005</v>
          </cell>
          <cell r="Q6147">
            <v>-11304</v>
          </cell>
        </row>
        <row r="6148">
          <cell r="C6148" t="str">
            <v>55110005</v>
          </cell>
          <cell r="Q6148">
            <v>-70224</v>
          </cell>
        </row>
        <row r="6149">
          <cell r="C6149" t="str">
            <v>55110005</v>
          </cell>
          <cell r="Q6149">
            <v>-81456</v>
          </cell>
        </row>
        <row r="6150">
          <cell r="C6150" t="str">
            <v>55110005</v>
          </cell>
          <cell r="Q6150">
            <v>-13560</v>
          </cell>
        </row>
        <row r="6151">
          <cell r="C6151" t="str">
            <v>55110005</v>
          </cell>
          <cell r="Q6151">
            <v>-40080</v>
          </cell>
        </row>
        <row r="6152">
          <cell r="C6152" t="str">
            <v>55110005</v>
          </cell>
          <cell r="Q6152">
            <v>-97920</v>
          </cell>
        </row>
        <row r="6153">
          <cell r="C6153" t="str">
            <v>55110005</v>
          </cell>
          <cell r="Q6153">
            <v>-138336</v>
          </cell>
        </row>
        <row r="6154">
          <cell r="C6154" t="str">
            <v>55110005</v>
          </cell>
          <cell r="Q6154">
            <v>-104520</v>
          </cell>
        </row>
        <row r="6155">
          <cell r="C6155" t="str">
            <v>55110005</v>
          </cell>
          <cell r="Q6155">
            <v>-40728</v>
          </cell>
        </row>
        <row r="6156">
          <cell r="C6156" t="str">
            <v>55110005</v>
          </cell>
          <cell r="Q6156">
            <v>-128304</v>
          </cell>
        </row>
        <row r="6157">
          <cell r="C6157" t="str">
            <v>55110005</v>
          </cell>
          <cell r="Q6157">
            <v>-7116</v>
          </cell>
        </row>
        <row r="6158">
          <cell r="C6158" t="str">
            <v>55110005</v>
          </cell>
          <cell r="Q6158">
            <v>-2304</v>
          </cell>
        </row>
        <row r="6159">
          <cell r="C6159" t="str">
            <v>55110005</v>
          </cell>
          <cell r="Q6159">
            <v>-23400</v>
          </cell>
        </row>
        <row r="6160">
          <cell r="C6160" t="str">
            <v>55110005</v>
          </cell>
          <cell r="Q6160">
            <v>-36072</v>
          </cell>
        </row>
        <row r="6161">
          <cell r="C6161" t="str">
            <v>55110005</v>
          </cell>
          <cell r="Q6161">
            <v>-37932</v>
          </cell>
        </row>
        <row r="6162">
          <cell r="C6162" t="str">
            <v>55110005</v>
          </cell>
          <cell r="Q6162">
            <v>-142499.00039999999</v>
          </cell>
        </row>
        <row r="6163">
          <cell r="C6163" t="str">
            <v>55110005</v>
          </cell>
          <cell r="Q6163">
            <v>-81372</v>
          </cell>
        </row>
        <row r="6164">
          <cell r="C6164" t="str">
            <v>55110005</v>
          </cell>
          <cell r="Q6164">
            <v>-50352</v>
          </cell>
        </row>
        <row r="6165">
          <cell r="C6165" t="str">
            <v>55110005</v>
          </cell>
          <cell r="Q6165">
            <v>-27408</v>
          </cell>
        </row>
        <row r="6166">
          <cell r="C6166" t="str">
            <v>55110005</v>
          </cell>
          <cell r="Q6166">
            <v>-6792</v>
          </cell>
        </row>
        <row r="6167">
          <cell r="C6167" t="str">
            <v>55110005</v>
          </cell>
          <cell r="Q6167">
            <v>-43716</v>
          </cell>
        </row>
        <row r="6168">
          <cell r="C6168" t="str">
            <v>55110005</v>
          </cell>
          <cell r="Q6168">
            <v>-12600</v>
          </cell>
        </row>
        <row r="6169">
          <cell r="C6169" t="str">
            <v>55110005</v>
          </cell>
          <cell r="Q6169">
            <v>-58512</v>
          </cell>
        </row>
        <row r="6170">
          <cell r="C6170" t="str">
            <v>55110005</v>
          </cell>
          <cell r="Q6170">
            <v>-30264</v>
          </cell>
        </row>
        <row r="6171">
          <cell r="C6171" t="str">
            <v>55110005</v>
          </cell>
          <cell r="Q6171">
            <v>-16088.000399999999</v>
          </cell>
        </row>
        <row r="6172">
          <cell r="C6172" t="str">
            <v>55110005</v>
          </cell>
          <cell r="Q6172">
            <v>-35628</v>
          </cell>
        </row>
        <row r="6173">
          <cell r="C6173" t="str">
            <v>55110005</v>
          </cell>
          <cell r="Q6173">
            <v>-38796</v>
          </cell>
        </row>
        <row r="6174">
          <cell r="C6174" t="str">
            <v>55110005</v>
          </cell>
          <cell r="Q6174">
            <v>-38772</v>
          </cell>
        </row>
        <row r="6175">
          <cell r="C6175" t="str">
            <v>55110005</v>
          </cell>
          <cell r="Q6175">
            <v>-31224</v>
          </cell>
        </row>
        <row r="6176">
          <cell r="C6176" t="str">
            <v>55110005</v>
          </cell>
          <cell r="Q6176">
            <v>-39684</v>
          </cell>
        </row>
        <row r="6177">
          <cell r="C6177" t="str">
            <v>55110005</v>
          </cell>
          <cell r="Q6177">
            <v>-42396</v>
          </cell>
        </row>
        <row r="6178">
          <cell r="C6178" t="str">
            <v>55110005</v>
          </cell>
          <cell r="Q6178">
            <v>-33768</v>
          </cell>
        </row>
        <row r="6179">
          <cell r="C6179" t="str">
            <v>55110005</v>
          </cell>
          <cell r="Q6179">
            <v>-28596</v>
          </cell>
        </row>
        <row r="6180">
          <cell r="C6180" t="str">
            <v>55110005</v>
          </cell>
          <cell r="Q6180">
            <v>-12132</v>
          </cell>
        </row>
        <row r="6181">
          <cell r="C6181" t="str">
            <v>55110005</v>
          </cell>
          <cell r="Q6181">
            <v>-1392</v>
          </cell>
        </row>
        <row r="6182">
          <cell r="C6182" t="str">
            <v>55110005</v>
          </cell>
          <cell r="Q6182">
            <v>-1392</v>
          </cell>
        </row>
        <row r="6183">
          <cell r="C6183" t="str">
            <v>55110005</v>
          </cell>
          <cell r="Q6183">
            <v>-83580</v>
          </cell>
        </row>
        <row r="6184">
          <cell r="C6184" t="str">
            <v>55110005</v>
          </cell>
          <cell r="Q6184">
            <v>-40908</v>
          </cell>
        </row>
        <row r="6185">
          <cell r="C6185" t="str">
            <v>55110005</v>
          </cell>
          <cell r="Q6185">
            <v>-29832</v>
          </cell>
        </row>
        <row r="6186">
          <cell r="C6186" t="str">
            <v>55110005</v>
          </cell>
          <cell r="Q6186">
            <v>-43920</v>
          </cell>
        </row>
        <row r="6187">
          <cell r="C6187" t="str">
            <v>55110005</v>
          </cell>
          <cell r="Q6187">
            <v>-72156</v>
          </cell>
        </row>
        <row r="6188">
          <cell r="C6188" t="str">
            <v>55110005</v>
          </cell>
          <cell r="Q6188">
            <v>-117372</v>
          </cell>
        </row>
        <row r="6189">
          <cell r="C6189" t="str">
            <v>55110005</v>
          </cell>
          <cell r="Q6189">
            <v>-35964</v>
          </cell>
        </row>
        <row r="6190">
          <cell r="C6190" t="str">
            <v>55110005</v>
          </cell>
          <cell r="Q6190">
            <v>-71699.000400000004</v>
          </cell>
        </row>
        <row r="6191">
          <cell r="C6191" t="str">
            <v>55110005</v>
          </cell>
          <cell r="Q6191">
            <v>-34248</v>
          </cell>
        </row>
        <row r="6192">
          <cell r="C6192" t="str">
            <v>55110005</v>
          </cell>
          <cell r="Q6192">
            <v>-85032</v>
          </cell>
        </row>
        <row r="6193">
          <cell r="C6193" t="str">
            <v>55110005</v>
          </cell>
          <cell r="Q6193">
            <v>-6732</v>
          </cell>
        </row>
        <row r="6194">
          <cell r="C6194" t="str">
            <v>55110005</v>
          </cell>
          <cell r="Q6194">
            <v>-58608</v>
          </cell>
        </row>
        <row r="6195">
          <cell r="C6195" t="str">
            <v>55110005</v>
          </cell>
          <cell r="Q6195">
            <v>-12564</v>
          </cell>
        </row>
        <row r="6196">
          <cell r="C6196" t="str">
            <v>55110005</v>
          </cell>
          <cell r="Q6196">
            <v>-19692</v>
          </cell>
        </row>
        <row r="6197">
          <cell r="C6197" t="str">
            <v>55110005</v>
          </cell>
          <cell r="Q6197">
            <v>-5940</v>
          </cell>
        </row>
        <row r="6198">
          <cell r="C6198" t="str">
            <v>55110005</v>
          </cell>
          <cell r="Q6198">
            <v>-37020</v>
          </cell>
        </row>
        <row r="6199">
          <cell r="C6199" t="str">
            <v>55110005</v>
          </cell>
          <cell r="Q6199">
            <v>-207792</v>
          </cell>
        </row>
        <row r="6200">
          <cell r="C6200" t="str">
            <v>55110005</v>
          </cell>
          <cell r="Q6200">
            <v>-62364</v>
          </cell>
        </row>
        <row r="6201">
          <cell r="C6201" t="str">
            <v>55110005</v>
          </cell>
          <cell r="Q6201">
            <v>-169236</v>
          </cell>
        </row>
        <row r="6202">
          <cell r="C6202" t="str">
            <v>55110005</v>
          </cell>
          <cell r="Q6202">
            <v>-23244</v>
          </cell>
        </row>
        <row r="6203">
          <cell r="C6203" t="str">
            <v>55110005</v>
          </cell>
          <cell r="Q6203">
            <v>-179196</v>
          </cell>
        </row>
        <row r="6204">
          <cell r="C6204" t="str">
            <v>55110005</v>
          </cell>
          <cell r="Q6204">
            <v>-48192</v>
          </cell>
        </row>
        <row r="6205">
          <cell r="C6205" t="str">
            <v>55110005</v>
          </cell>
          <cell r="Q6205">
            <v>-66312</v>
          </cell>
        </row>
        <row r="6206">
          <cell r="C6206" t="str">
            <v>55110005</v>
          </cell>
          <cell r="Q6206">
            <v>-57684</v>
          </cell>
        </row>
        <row r="6207">
          <cell r="C6207" t="str">
            <v>55110005</v>
          </cell>
          <cell r="Q6207">
            <v>-51053.000400000012</v>
          </cell>
        </row>
        <row r="6208">
          <cell r="C6208" t="str">
            <v>55110005</v>
          </cell>
          <cell r="Q6208">
            <v>-73440</v>
          </cell>
        </row>
        <row r="6209">
          <cell r="C6209" t="str">
            <v>55110005</v>
          </cell>
          <cell r="Q6209">
            <v>-45732</v>
          </cell>
        </row>
        <row r="6210">
          <cell r="C6210" t="str">
            <v>55110005</v>
          </cell>
          <cell r="Q6210">
            <v>-3396</v>
          </cell>
        </row>
        <row r="6211">
          <cell r="C6211" t="str">
            <v>55110005</v>
          </cell>
          <cell r="Q6211">
            <v>-266244.99959999998</v>
          </cell>
        </row>
        <row r="6212">
          <cell r="C6212" t="str">
            <v>55110005</v>
          </cell>
          <cell r="Q6212">
            <v>-133038</v>
          </cell>
        </row>
        <row r="6213">
          <cell r="C6213" t="str">
            <v>55110005</v>
          </cell>
          <cell r="Q6213">
            <v>-9888</v>
          </cell>
        </row>
        <row r="6214">
          <cell r="C6214" t="str">
            <v>55110005</v>
          </cell>
          <cell r="Q6214">
            <v>-42912</v>
          </cell>
        </row>
        <row r="6215">
          <cell r="C6215" t="str">
            <v>55110005</v>
          </cell>
          <cell r="Q6215">
            <v>-19860</v>
          </cell>
        </row>
        <row r="6216">
          <cell r="C6216" t="str">
            <v>55110005</v>
          </cell>
          <cell r="Q6216">
            <v>-393972</v>
          </cell>
        </row>
        <row r="6217">
          <cell r="C6217" t="str">
            <v>55110005</v>
          </cell>
          <cell r="Q6217">
            <v>-11496</v>
          </cell>
        </row>
        <row r="6218">
          <cell r="C6218" t="str">
            <v>55110005</v>
          </cell>
          <cell r="Q6218">
            <v>-527736</v>
          </cell>
        </row>
        <row r="6219">
          <cell r="C6219" t="str">
            <v>55110005</v>
          </cell>
          <cell r="Q6219">
            <v>-8445.8399999999983</v>
          </cell>
        </row>
        <row r="6220">
          <cell r="C6220" t="str">
            <v>55110005</v>
          </cell>
          <cell r="Q6220">
            <v>-579071.00040000002</v>
          </cell>
        </row>
        <row r="6221">
          <cell r="C6221" t="str">
            <v>55110005</v>
          </cell>
          <cell r="Q6221">
            <v>-1454.1600000000005</v>
          </cell>
        </row>
        <row r="6222">
          <cell r="C6222" t="str">
            <v>55110005</v>
          </cell>
          <cell r="Q6222">
            <v>-63168</v>
          </cell>
        </row>
        <row r="6223">
          <cell r="C6223" t="str">
            <v>55110005</v>
          </cell>
          <cell r="Q6223">
            <v>-321300</v>
          </cell>
        </row>
        <row r="6224">
          <cell r="C6224" t="str">
            <v>55110005</v>
          </cell>
          <cell r="Q6224">
            <v>-721647</v>
          </cell>
        </row>
        <row r="6225">
          <cell r="C6225" t="str">
            <v>55110005</v>
          </cell>
          <cell r="Q6225">
            <v>-13764</v>
          </cell>
        </row>
        <row r="6226">
          <cell r="C6226" t="str">
            <v>55110005</v>
          </cell>
          <cell r="Q6226">
            <v>-45660</v>
          </cell>
        </row>
        <row r="6227">
          <cell r="C6227" t="str">
            <v>55110005</v>
          </cell>
          <cell r="Q6227">
            <v>-48684</v>
          </cell>
        </row>
        <row r="6228">
          <cell r="C6228" t="str">
            <v>55110005</v>
          </cell>
          <cell r="Q6228">
            <v>-21996</v>
          </cell>
        </row>
        <row r="6229">
          <cell r="C6229" t="str">
            <v>55110005</v>
          </cell>
          <cell r="Q6229">
            <v>-8052</v>
          </cell>
        </row>
        <row r="6230">
          <cell r="C6230" t="str">
            <v>55110005</v>
          </cell>
          <cell r="Q6230">
            <v>-27168</v>
          </cell>
        </row>
        <row r="6231">
          <cell r="C6231" t="str">
            <v>55110005</v>
          </cell>
          <cell r="Q6231">
            <v>-41544</v>
          </cell>
        </row>
        <row r="6232">
          <cell r="C6232" t="str">
            <v>55110005</v>
          </cell>
          <cell r="Q6232">
            <v>-120075</v>
          </cell>
        </row>
        <row r="6233">
          <cell r="C6233" t="str">
            <v>55110005</v>
          </cell>
          <cell r="Q6233">
            <v>-6248199.3804000011</v>
          </cell>
        </row>
        <row r="6234">
          <cell r="C6234" t="str">
            <v>55110005</v>
          </cell>
          <cell r="Q6234">
            <v>-6432</v>
          </cell>
        </row>
        <row r="6235">
          <cell r="C6235" t="str">
            <v>55110005</v>
          </cell>
          <cell r="Q6235">
            <v>-161316</v>
          </cell>
        </row>
        <row r="6236">
          <cell r="C6236" t="str">
            <v>55110005</v>
          </cell>
          <cell r="Q6236">
            <v>-13946700</v>
          </cell>
        </row>
        <row r="6237">
          <cell r="C6237" t="str">
            <v>55110005</v>
          </cell>
          <cell r="Q6237">
            <v>-14580</v>
          </cell>
        </row>
        <row r="6238">
          <cell r="C6238" t="str">
            <v>55110005</v>
          </cell>
          <cell r="Q6238">
            <v>-7380</v>
          </cell>
        </row>
        <row r="6239">
          <cell r="C6239" t="str">
            <v>55110005</v>
          </cell>
          <cell r="Q6239">
            <v>-153348</v>
          </cell>
        </row>
        <row r="6240">
          <cell r="C6240" t="str">
            <v>55110005</v>
          </cell>
          <cell r="Q6240">
            <v>-150543</v>
          </cell>
        </row>
        <row r="6241">
          <cell r="C6241" t="str">
            <v>55110005</v>
          </cell>
          <cell r="Q6241">
            <v>-543648</v>
          </cell>
        </row>
        <row r="6242">
          <cell r="C6242" t="str">
            <v>55110005</v>
          </cell>
          <cell r="Q6242">
            <v>-10868.000399999999</v>
          </cell>
        </row>
        <row r="6243">
          <cell r="C6243" t="str">
            <v>55110005</v>
          </cell>
          <cell r="Q6243">
            <v>-848655.99960000021</v>
          </cell>
        </row>
        <row r="6244">
          <cell r="C6244" t="str">
            <v>55110005</v>
          </cell>
          <cell r="Q6244">
            <v>-1151136</v>
          </cell>
        </row>
        <row r="6245">
          <cell r="C6245" t="str">
            <v>55110005</v>
          </cell>
          <cell r="Q6245">
            <v>-41628</v>
          </cell>
        </row>
        <row r="6246">
          <cell r="C6246" t="str">
            <v>55110005</v>
          </cell>
          <cell r="Q6246">
            <v>-3350244</v>
          </cell>
        </row>
        <row r="6247">
          <cell r="C6247" t="str">
            <v>55110005</v>
          </cell>
          <cell r="Q6247">
            <v>-61320</v>
          </cell>
        </row>
        <row r="6248">
          <cell r="C6248" t="str">
            <v>55110005</v>
          </cell>
          <cell r="Q6248">
            <v>-1649720.0003999996</v>
          </cell>
        </row>
        <row r="6249">
          <cell r="C6249" t="str">
            <v>55110005</v>
          </cell>
          <cell r="Q6249">
            <v>-1035036</v>
          </cell>
        </row>
        <row r="6250">
          <cell r="C6250" t="str">
            <v>55110005</v>
          </cell>
          <cell r="Q6250">
            <v>-1536</v>
          </cell>
        </row>
        <row r="6251">
          <cell r="C6251" t="str">
            <v>55110005</v>
          </cell>
          <cell r="Q6251">
            <v>-58236</v>
          </cell>
        </row>
        <row r="6252">
          <cell r="C6252" t="str">
            <v>55110005</v>
          </cell>
          <cell r="Q6252">
            <v>-294228</v>
          </cell>
        </row>
        <row r="6253">
          <cell r="C6253" t="str">
            <v>55110013</v>
          </cell>
          <cell r="Q6253">
            <v>-97676.64959999999</v>
          </cell>
        </row>
        <row r="6254">
          <cell r="C6254" t="str">
            <v>55110013</v>
          </cell>
          <cell r="Q6254">
            <v>-140124.30960000001</v>
          </cell>
        </row>
        <row r="6255">
          <cell r="C6255" t="str">
            <v>55110013</v>
          </cell>
          <cell r="Q6255">
            <v>-188863.88039999994</v>
          </cell>
        </row>
        <row r="6256">
          <cell r="C6256" t="str">
            <v>55110013</v>
          </cell>
          <cell r="Q6256">
            <v>-235963.22039999999</v>
          </cell>
        </row>
        <row r="6257">
          <cell r="C6257" t="str">
            <v>55110013</v>
          </cell>
          <cell r="Q6257">
            <v>-150231.06000000003</v>
          </cell>
        </row>
        <row r="6258">
          <cell r="C6258" t="str">
            <v>55110013</v>
          </cell>
          <cell r="Q6258">
            <v>-114934.62960000003</v>
          </cell>
        </row>
        <row r="6259">
          <cell r="C6259" t="str">
            <v>55110013</v>
          </cell>
          <cell r="Q6259">
            <v>-53228.240399999988</v>
          </cell>
        </row>
        <row r="6260">
          <cell r="C6260" t="str">
            <v>55110013</v>
          </cell>
          <cell r="Q6260">
            <v>-138098.97960000002</v>
          </cell>
        </row>
        <row r="6261">
          <cell r="C6261" t="str">
            <v>55110013</v>
          </cell>
          <cell r="Q6261">
            <v>-184734.56999999995</v>
          </cell>
        </row>
        <row r="6262">
          <cell r="C6262" t="str">
            <v>55110013</v>
          </cell>
          <cell r="Q6262">
            <v>-167702.30039999998</v>
          </cell>
        </row>
        <row r="6263">
          <cell r="C6263" t="str">
            <v>55110013</v>
          </cell>
          <cell r="Q6263">
            <v>-262326</v>
          </cell>
        </row>
        <row r="6264">
          <cell r="C6264" t="str">
            <v>55110013</v>
          </cell>
          <cell r="Q6264">
            <v>-164645.22960000005</v>
          </cell>
        </row>
        <row r="6265">
          <cell r="C6265" t="str">
            <v>55110013</v>
          </cell>
          <cell r="Q6265">
            <v>-161637.48000000007</v>
          </cell>
        </row>
        <row r="6266">
          <cell r="C6266" t="str">
            <v>55110013</v>
          </cell>
          <cell r="Q6266">
            <v>-4265.4396000000006</v>
          </cell>
        </row>
        <row r="6267">
          <cell r="C6267" t="str">
            <v>55110013</v>
          </cell>
          <cell r="Q6267">
            <v>-10824.639599999997</v>
          </cell>
        </row>
        <row r="6268">
          <cell r="C6268" t="str">
            <v>55110013</v>
          </cell>
          <cell r="Q6268">
            <v>-11366.660400000001</v>
          </cell>
        </row>
        <row r="6269">
          <cell r="C6269" t="str">
            <v>55110013</v>
          </cell>
          <cell r="Q6269">
            <v>-28310.600400000007</v>
          </cell>
        </row>
        <row r="6270">
          <cell r="C6270" t="str">
            <v>55110013</v>
          </cell>
          <cell r="Q6270">
            <v>-463.46039999999988</v>
          </cell>
        </row>
        <row r="6271">
          <cell r="C6271" t="str">
            <v>55110013</v>
          </cell>
          <cell r="Q6271">
            <v>-6315.6804000000002</v>
          </cell>
        </row>
        <row r="6272">
          <cell r="C6272" t="str">
            <v>55110013</v>
          </cell>
          <cell r="Q6272">
            <v>-16166.259599999999</v>
          </cell>
        </row>
        <row r="6273">
          <cell r="C6273" t="str">
            <v>55110013</v>
          </cell>
          <cell r="Q6273">
            <v>-257486.75040000002</v>
          </cell>
        </row>
        <row r="6274">
          <cell r="C6274" t="str">
            <v>55110013</v>
          </cell>
          <cell r="Q6274">
            <v>-240846.87959999996</v>
          </cell>
        </row>
        <row r="6275">
          <cell r="C6275" t="str">
            <v>55110013</v>
          </cell>
          <cell r="Q6275">
            <v>-159963.26999999993</v>
          </cell>
        </row>
        <row r="6276">
          <cell r="C6276" t="str">
            <v>55110013</v>
          </cell>
          <cell r="Q6276">
            <v>-174074.67</v>
          </cell>
        </row>
        <row r="6277">
          <cell r="C6277" t="str">
            <v>55110013</v>
          </cell>
          <cell r="Q6277">
            <v>-348897.44040000002</v>
          </cell>
        </row>
        <row r="6278">
          <cell r="C6278" t="str">
            <v>55110013</v>
          </cell>
          <cell r="Q6278">
            <v>-110401.71959999997</v>
          </cell>
        </row>
        <row r="6279">
          <cell r="C6279" t="str">
            <v>55110013</v>
          </cell>
          <cell r="Q6279">
            <v>-147743.1</v>
          </cell>
        </row>
        <row r="6280">
          <cell r="C6280" t="str">
            <v>55110013</v>
          </cell>
          <cell r="Q6280">
            <v>-179208.59040000002</v>
          </cell>
        </row>
        <row r="6281">
          <cell r="C6281" t="str">
            <v>55110013</v>
          </cell>
          <cell r="Q6281">
            <v>-88129.089600000007</v>
          </cell>
        </row>
        <row r="6282">
          <cell r="C6282" t="str">
            <v>55110013</v>
          </cell>
          <cell r="Q6282">
            <v>-75983.829600000012</v>
          </cell>
        </row>
        <row r="6283">
          <cell r="C6283" t="str">
            <v>55110013</v>
          </cell>
          <cell r="Q6283">
            <v>-820.14960000000019</v>
          </cell>
        </row>
        <row r="6284">
          <cell r="C6284" t="str">
            <v>55110013</v>
          </cell>
          <cell r="Q6284">
            <v>-565.64040000000011</v>
          </cell>
        </row>
        <row r="6285">
          <cell r="C6285" t="str">
            <v>55110013</v>
          </cell>
          <cell r="Q6285">
            <v>-1749.7199999999996</v>
          </cell>
        </row>
        <row r="6286">
          <cell r="C6286" t="str">
            <v>55110013</v>
          </cell>
          <cell r="Q6286">
            <v>-2511.4704000000002</v>
          </cell>
        </row>
        <row r="6287">
          <cell r="C6287" t="str">
            <v>55110013</v>
          </cell>
          <cell r="Q6287">
            <v>-1787.1396000000002</v>
          </cell>
        </row>
        <row r="6288">
          <cell r="C6288" t="str">
            <v>55110013</v>
          </cell>
          <cell r="Q6288">
            <v>-2064.9204000000004</v>
          </cell>
        </row>
        <row r="6289">
          <cell r="C6289" t="str">
            <v>55110013</v>
          </cell>
          <cell r="Q6289">
            <v>-124605.21959999997</v>
          </cell>
        </row>
        <row r="6290">
          <cell r="C6290" t="str">
            <v>55110013</v>
          </cell>
          <cell r="Q6290">
            <v>-101737.32959999998</v>
          </cell>
        </row>
        <row r="6291">
          <cell r="C6291" t="str">
            <v>55110013</v>
          </cell>
          <cell r="Q6291">
            <v>-444051.29039999988</v>
          </cell>
        </row>
        <row r="6292">
          <cell r="C6292" t="str">
            <v>55110013</v>
          </cell>
          <cell r="Q6292">
            <v>-119518.7904</v>
          </cell>
        </row>
        <row r="6293">
          <cell r="C6293" t="str">
            <v>55110013</v>
          </cell>
          <cell r="Q6293">
            <v>-38924.69999999999</v>
          </cell>
        </row>
        <row r="6294">
          <cell r="C6294" t="str">
            <v>55110013</v>
          </cell>
          <cell r="Q6294">
            <v>-118122.02039999998</v>
          </cell>
        </row>
        <row r="6295">
          <cell r="C6295" t="str">
            <v>55110013</v>
          </cell>
          <cell r="Q6295">
            <v>-4815.0996000000005</v>
          </cell>
        </row>
        <row r="6296">
          <cell r="C6296" t="str">
            <v>55110013</v>
          </cell>
          <cell r="Q6296">
            <v>-2129.3795999999998</v>
          </cell>
        </row>
        <row r="6297">
          <cell r="C6297" t="str">
            <v>55110013</v>
          </cell>
          <cell r="Q6297">
            <v>-3122.000399999999</v>
          </cell>
        </row>
        <row r="6298">
          <cell r="C6298" t="str">
            <v>55110013</v>
          </cell>
          <cell r="Q6298">
            <v>-509.51040000000006</v>
          </cell>
        </row>
        <row r="6299">
          <cell r="C6299" t="str">
            <v>55110013</v>
          </cell>
          <cell r="Q6299">
            <v>-1703.0999999999997</v>
          </cell>
        </row>
        <row r="6300">
          <cell r="C6300" t="str">
            <v>55110013</v>
          </cell>
          <cell r="Q6300">
            <v>-718.65000000000009</v>
          </cell>
        </row>
        <row r="6301">
          <cell r="C6301" t="str">
            <v>55110013</v>
          </cell>
          <cell r="Q6301">
            <v>-3055.4496000000004</v>
          </cell>
        </row>
        <row r="6302">
          <cell r="C6302" t="str">
            <v>55110013</v>
          </cell>
          <cell r="Q6302">
            <v>-1660.4699999999996</v>
          </cell>
        </row>
        <row r="6303">
          <cell r="C6303" t="str">
            <v>55110013</v>
          </cell>
          <cell r="Q6303">
            <v>-1004.8104</v>
          </cell>
        </row>
        <row r="6304">
          <cell r="C6304" t="str">
            <v>55110013</v>
          </cell>
          <cell r="Q6304">
            <v>-959.13960000000009</v>
          </cell>
        </row>
        <row r="6305">
          <cell r="C6305" t="str">
            <v>55110013</v>
          </cell>
          <cell r="Q6305">
            <v>-1770.0803999999996</v>
          </cell>
        </row>
        <row r="6306">
          <cell r="C6306" t="str">
            <v>55110013</v>
          </cell>
          <cell r="Q6306">
            <v>-233.43960000000004</v>
          </cell>
        </row>
        <row r="6307">
          <cell r="C6307" t="str">
            <v>55110013</v>
          </cell>
          <cell r="Q6307">
            <v>-1043.3700000000001</v>
          </cell>
        </row>
        <row r="6308">
          <cell r="C6308" t="str">
            <v>55110013</v>
          </cell>
          <cell r="Q6308">
            <v>-82739.13</v>
          </cell>
        </row>
        <row r="6309">
          <cell r="C6309" t="str">
            <v>55110013</v>
          </cell>
          <cell r="Q6309">
            <v>-88714.400399999999</v>
          </cell>
        </row>
        <row r="6310">
          <cell r="C6310" t="str">
            <v>55110013</v>
          </cell>
          <cell r="Q6310">
            <v>-30364.100400000007</v>
          </cell>
        </row>
        <row r="6311">
          <cell r="C6311" t="str">
            <v>55110013</v>
          </cell>
          <cell r="Q6311">
            <v>-41887.83</v>
          </cell>
        </row>
        <row r="6312">
          <cell r="C6312" t="str">
            <v>55110013</v>
          </cell>
          <cell r="Q6312">
            <v>-37985.619599999998</v>
          </cell>
        </row>
        <row r="6313">
          <cell r="C6313" t="str">
            <v>55110013</v>
          </cell>
          <cell r="Q6313">
            <v>-104018.39999999998</v>
          </cell>
        </row>
        <row r="6314">
          <cell r="C6314" t="str">
            <v>55110013</v>
          </cell>
          <cell r="Q6314">
            <v>-487.77960000000002</v>
          </cell>
        </row>
        <row r="6315">
          <cell r="C6315" t="str">
            <v>55110013</v>
          </cell>
          <cell r="Q6315">
            <v>-2012.0795999999998</v>
          </cell>
        </row>
        <row r="6316">
          <cell r="C6316" t="str">
            <v>55110013</v>
          </cell>
          <cell r="Q6316">
            <v>-36583.26</v>
          </cell>
        </row>
        <row r="6317">
          <cell r="C6317" t="str">
            <v>55110013</v>
          </cell>
          <cell r="Q6317">
            <v>-37314.920400000003</v>
          </cell>
        </row>
        <row r="6318">
          <cell r="C6318" t="str">
            <v>55110013</v>
          </cell>
          <cell r="Q6318">
            <v>-13201.17</v>
          </cell>
        </row>
        <row r="6319">
          <cell r="C6319" t="str">
            <v>55110013</v>
          </cell>
          <cell r="Q6319">
            <v>-16995.950399999998</v>
          </cell>
        </row>
        <row r="6320">
          <cell r="C6320" t="str">
            <v>55110013</v>
          </cell>
          <cell r="Q6320">
            <v>-19545.350400000003</v>
          </cell>
        </row>
        <row r="6321">
          <cell r="C6321" t="str">
            <v>55110013</v>
          </cell>
          <cell r="Q6321">
            <v>-1454.1696000000002</v>
          </cell>
        </row>
        <row r="6322">
          <cell r="C6322" t="str">
            <v>55110013</v>
          </cell>
          <cell r="Q6322">
            <v>-43969.700400000002</v>
          </cell>
        </row>
        <row r="6323">
          <cell r="C6323" t="str">
            <v>55110013</v>
          </cell>
          <cell r="Q6323">
            <v>-2476.1304</v>
          </cell>
        </row>
        <row r="6324">
          <cell r="C6324" t="str">
            <v>55110013</v>
          </cell>
          <cell r="Q6324">
            <v>-30123.860400000001</v>
          </cell>
        </row>
        <row r="6325">
          <cell r="C6325" t="str">
            <v>55110013</v>
          </cell>
          <cell r="Q6325">
            <v>-157446.75</v>
          </cell>
        </row>
        <row r="6326">
          <cell r="C6326" t="str">
            <v>55110013</v>
          </cell>
          <cell r="Q6326">
            <v>-342826.80959999998</v>
          </cell>
        </row>
        <row r="6327">
          <cell r="C6327" t="str">
            <v>55110013</v>
          </cell>
          <cell r="Q6327">
            <v>-666076.94039999996</v>
          </cell>
        </row>
        <row r="6328">
          <cell r="C6328" t="str">
            <v>55110013</v>
          </cell>
          <cell r="Q6328">
            <v>-6583.7004000000006</v>
          </cell>
        </row>
        <row r="6329">
          <cell r="C6329" t="str">
            <v>55110013</v>
          </cell>
          <cell r="Q6329">
            <v>-29795.970000000005</v>
          </cell>
        </row>
        <row r="6330">
          <cell r="C6330" t="str">
            <v>55110013</v>
          </cell>
          <cell r="Q6330">
            <v>-41759.499599999988</v>
          </cell>
        </row>
        <row r="6331">
          <cell r="C6331" t="str">
            <v>55110013</v>
          </cell>
          <cell r="Q6331">
            <v>-8408.3304000000007</v>
          </cell>
        </row>
        <row r="6332">
          <cell r="C6332" t="str">
            <v>55110013</v>
          </cell>
          <cell r="Q6332">
            <v>-9311.2404000000006</v>
          </cell>
        </row>
        <row r="6333">
          <cell r="C6333" t="str">
            <v>55110013</v>
          </cell>
          <cell r="Q6333">
            <v>-21481.689599999998</v>
          </cell>
        </row>
        <row r="6334">
          <cell r="C6334" t="str">
            <v>55110013</v>
          </cell>
          <cell r="Q6334">
            <v>-57232.749599999988</v>
          </cell>
        </row>
        <row r="6335">
          <cell r="C6335" t="str">
            <v>55110013</v>
          </cell>
          <cell r="Q6335">
            <v>-13694.109600000003</v>
          </cell>
        </row>
        <row r="6336">
          <cell r="C6336" t="str">
            <v>55110013</v>
          </cell>
          <cell r="Q6336">
            <v>-2111.2800000000002</v>
          </cell>
        </row>
        <row r="6337">
          <cell r="C6337" t="str">
            <v>55110013</v>
          </cell>
          <cell r="Q6337">
            <v>-7378.1604000000007</v>
          </cell>
        </row>
        <row r="6338">
          <cell r="C6338" t="str">
            <v>55110013</v>
          </cell>
          <cell r="Q6338">
            <v>-9987.27</v>
          </cell>
        </row>
        <row r="6339">
          <cell r="C6339" t="str">
            <v>55110013</v>
          </cell>
          <cell r="Q6339">
            <v>-29862.350400000007</v>
          </cell>
        </row>
        <row r="6340">
          <cell r="C6340" t="str">
            <v>55110013</v>
          </cell>
          <cell r="Q6340">
            <v>-25171.26</v>
          </cell>
        </row>
        <row r="6341">
          <cell r="C6341" t="str">
            <v>55110013</v>
          </cell>
          <cell r="Q6341">
            <v>-7520.3495999999977</v>
          </cell>
        </row>
        <row r="6342">
          <cell r="C6342" t="str">
            <v>55110013</v>
          </cell>
          <cell r="Q6342">
            <v>-52513.539599999989</v>
          </cell>
        </row>
        <row r="6343">
          <cell r="C6343" t="str">
            <v>55110013</v>
          </cell>
          <cell r="Q6343">
            <v>-16026.369600000004</v>
          </cell>
        </row>
        <row r="6344">
          <cell r="C6344" t="str">
            <v>55110013</v>
          </cell>
          <cell r="Q6344">
            <v>-39083.349600000009</v>
          </cell>
        </row>
        <row r="6345">
          <cell r="C6345" t="str">
            <v>55110013</v>
          </cell>
          <cell r="Q6345">
            <v>-1180.9199999999998</v>
          </cell>
        </row>
        <row r="6346">
          <cell r="C6346" t="str">
            <v>55110013</v>
          </cell>
          <cell r="Q6346">
            <v>-976.50960000000021</v>
          </cell>
        </row>
        <row r="6347">
          <cell r="C6347" t="str">
            <v>55110013</v>
          </cell>
          <cell r="Q6347">
            <v>-944.27040000000022</v>
          </cell>
        </row>
        <row r="6348">
          <cell r="C6348" t="str">
            <v>55110013</v>
          </cell>
          <cell r="Q6348">
            <v>-558.26999999999987</v>
          </cell>
        </row>
        <row r="6349">
          <cell r="C6349" t="str">
            <v>55110013</v>
          </cell>
          <cell r="Q6349">
            <v>-3419.6999999999994</v>
          </cell>
        </row>
        <row r="6350">
          <cell r="C6350" t="str">
            <v>55110013</v>
          </cell>
          <cell r="Q6350">
            <v>-735.15000000000009</v>
          </cell>
        </row>
        <row r="6351">
          <cell r="C6351" t="str">
            <v>55110013</v>
          </cell>
          <cell r="Q6351">
            <v>-323.34960000000001</v>
          </cell>
        </row>
        <row r="6352">
          <cell r="C6352" t="str">
            <v>55110013</v>
          </cell>
          <cell r="Q6352">
            <v>-163595.18039999995</v>
          </cell>
        </row>
        <row r="6353">
          <cell r="C6353" t="str">
            <v>55110013</v>
          </cell>
          <cell r="Q6353">
            <v>-86707.449599999993</v>
          </cell>
        </row>
        <row r="6354">
          <cell r="C6354" t="str">
            <v>55110013</v>
          </cell>
          <cell r="Q6354">
            <v>-186975.45960000006</v>
          </cell>
        </row>
        <row r="6355">
          <cell r="C6355" t="str">
            <v>55110013</v>
          </cell>
          <cell r="Q6355">
            <v>-116701.01039999998</v>
          </cell>
        </row>
        <row r="6356">
          <cell r="C6356" t="str">
            <v>55110013</v>
          </cell>
          <cell r="Q6356">
            <v>-97096.439999999988</v>
          </cell>
        </row>
        <row r="6357">
          <cell r="C6357" t="str">
            <v>55110013</v>
          </cell>
          <cell r="Q6357">
            <v>-3740.8500000000008</v>
          </cell>
        </row>
        <row r="6358">
          <cell r="C6358" t="str">
            <v>55110013</v>
          </cell>
          <cell r="Q6358">
            <v>-120.7296</v>
          </cell>
        </row>
        <row r="6359">
          <cell r="C6359" t="str">
            <v>55110013</v>
          </cell>
          <cell r="Q6359">
            <v>-12024.150000000001</v>
          </cell>
        </row>
        <row r="6360">
          <cell r="C6360" t="str">
            <v>55110013</v>
          </cell>
          <cell r="Q6360">
            <v>-4937.3700000000017</v>
          </cell>
        </row>
        <row r="6361">
          <cell r="C6361" t="str">
            <v>55110013</v>
          </cell>
          <cell r="Q6361">
            <v>-21388.3704</v>
          </cell>
        </row>
        <row r="6362">
          <cell r="C6362" t="str">
            <v>55110013</v>
          </cell>
          <cell r="Q6362">
            <v>-1441.8000000000002</v>
          </cell>
        </row>
        <row r="6363">
          <cell r="C6363" t="str">
            <v>55110013</v>
          </cell>
          <cell r="Q6363">
            <v>-11970.020400000001</v>
          </cell>
        </row>
        <row r="6364">
          <cell r="C6364" t="str">
            <v>55110013</v>
          </cell>
          <cell r="Q6364">
            <v>-20683.029600000005</v>
          </cell>
        </row>
        <row r="6365">
          <cell r="C6365" t="str">
            <v>55110013</v>
          </cell>
          <cell r="Q6365">
            <v>-24043.760400000003</v>
          </cell>
        </row>
        <row r="6366">
          <cell r="C6366" t="str">
            <v>55110013</v>
          </cell>
          <cell r="Q6366">
            <v>-8830.7999999999975</v>
          </cell>
        </row>
        <row r="6367">
          <cell r="C6367" t="str">
            <v>55110013</v>
          </cell>
          <cell r="Q6367">
            <v>-1211.94</v>
          </cell>
        </row>
        <row r="6368">
          <cell r="C6368" t="str">
            <v>55110013</v>
          </cell>
          <cell r="Q6368">
            <v>-29791.569599999992</v>
          </cell>
        </row>
        <row r="6369">
          <cell r="C6369" t="str">
            <v>55110013</v>
          </cell>
          <cell r="Q6369">
            <v>-25153.010400000003</v>
          </cell>
        </row>
        <row r="6370">
          <cell r="C6370" t="str">
            <v>55110013</v>
          </cell>
          <cell r="Q6370">
            <v>-68131.599600000001</v>
          </cell>
        </row>
        <row r="6371">
          <cell r="C6371" t="str">
            <v>55110013</v>
          </cell>
          <cell r="Q6371">
            <v>-90059.109599999982</v>
          </cell>
        </row>
        <row r="6372">
          <cell r="C6372" t="str">
            <v>55110013</v>
          </cell>
          <cell r="Q6372">
            <v>-21285.39</v>
          </cell>
        </row>
        <row r="6373">
          <cell r="C6373" t="str">
            <v>55110013</v>
          </cell>
          <cell r="Q6373">
            <v>-24297.7896</v>
          </cell>
        </row>
        <row r="6374">
          <cell r="C6374" t="str">
            <v>55110013</v>
          </cell>
          <cell r="Q6374">
            <v>-62402.780400000018</v>
          </cell>
        </row>
        <row r="6375">
          <cell r="C6375" t="str">
            <v>55110013</v>
          </cell>
          <cell r="Q6375">
            <v>-138829.05960000001</v>
          </cell>
        </row>
        <row r="6376">
          <cell r="C6376" t="str">
            <v>55110013</v>
          </cell>
          <cell r="Q6376">
            <v>-134935.65</v>
          </cell>
        </row>
        <row r="6377">
          <cell r="C6377" t="str">
            <v>55110013</v>
          </cell>
          <cell r="Q6377">
            <v>-602461.25999999989</v>
          </cell>
        </row>
        <row r="6378">
          <cell r="C6378" t="str">
            <v>55110013</v>
          </cell>
          <cell r="Q6378">
            <v>-99498.869999999981</v>
          </cell>
        </row>
        <row r="6379">
          <cell r="C6379" t="str">
            <v>55110013</v>
          </cell>
          <cell r="Q6379">
            <v>-166246.13999999998</v>
          </cell>
        </row>
        <row r="6380">
          <cell r="C6380" t="str">
            <v>55110013</v>
          </cell>
          <cell r="Q6380">
            <v>-9857.7695999999996</v>
          </cell>
        </row>
        <row r="6381">
          <cell r="C6381" t="str">
            <v>55110013</v>
          </cell>
          <cell r="Q6381">
            <v>-14204.979599999997</v>
          </cell>
        </row>
        <row r="6382">
          <cell r="C6382" t="str">
            <v>55110013</v>
          </cell>
          <cell r="Q6382">
            <v>-36247.19999999999</v>
          </cell>
        </row>
        <row r="6383">
          <cell r="C6383" t="str">
            <v>55110013</v>
          </cell>
          <cell r="Q6383">
            <v>-3367.5600000000009</v>
          </cell>
        </row>
        <row r="6384">
          <cell r="C6384" t="str">
            <v>55110013</v>
          </cell>
          <cell r="Q6384">
            <v>-9322.02</v>
          </cell>
        </row>
        <row r="6385">
          <cell r="C6385" t="str">
            <v>55110013</v>
          </cell>
          <cell r="Q6385">
            <v>-5349.99</v>
          </cell>
        </row>
        <row r="6386">
          <cell r="C6386" t="str">
            <v>55110013</v>
          </cell>
          <cell r="Q6386">
            <v>-348983.64</v>
          </cell>
        </row>
        <row r="6387">
          <cell r="C6387" t="str">
            <v>55110013</v>
          </cell>
          <cell r="Q6387">
            <v>-27136.160400000008</v>
          </cell>
        </row>
        <row r="6388">
          <cell r="C6388" t="str">
            <v>55110013</v>
          </cell>
          <cell r="Q6388">
            <v>-23.900400000000005</v>
          </cell>
        </row>
        <row r="6389">
          <cell r="C6389" t="str">
            <v>55110013</v>
          </cell>
          <cell r="Q6389">
            <v>-265.5204</v>
          </cell>
        </row>
        <row r="6390">
          <cell r="C6390" t="str">
            <v>55110013</v>
          </cell>
          <cell r="Q6390">
            <v>-12.909600000000005</v>
          </cell>
        </row>
        <row r="6391">
          <cell r="C6391" t="str">
            <v>55110013</v>
          </cell>
          <cell r="Q6391">
            <v>-1194.2796000000003</v>
          </cell>
        </row>
        <row r="6392">
          <cell r="C6392" t="str">
            <v>55110013</v>
          </cell>
          <cell r="Q6392">
            <v>-1674.5603999999994</v>
          </cell>
        </row>
        <row r="6393">
          <cell r="C6393" t="str">
            <v>55110013</v>
          </cell>
          <cell r="Q6393">
            <v>-2244.6204000000002</v>
          </cell>
        </row>
        <row r="6394">
          <cell r="C6394" t="str">
            <v>55110013</v>
          </cell>
          <cell r="Q6394">
            <v>-61716.039599999989</v>
          </cell>
        </row>
        <row r="6395">
          <cell r="C6395" t="str">
            <v>55110013</v>
          </cell>
          <cell r="Q6395">
            <v>-161205.57959999997</v>
          </cell>
        </row>
        <row r="6396">
          <cell r="C6396" t="str">
            <v>55110013</v>
          </cell>
          <cell r="Q6396">
            <v>-68904.50999999998</v>
          </cell>
        </row>
        <row r="6397">
          <cell r="C6397" t="str">
            <v>55110013</v>
          </cell>
          <cell r="Q6397">
            <v>-37398.410400000008</v>
          </cell>
        </row>
        <row r="6398">
          <cell r="C6398" t="str">
            <v>55110013</v>
          </cell>
          <cell r="Q6398">
            <v>-196593.50039999999</v>
          </cell>
        </row>
        <row r="6399">
          <cell r="C6399" t="str">
            <v>55110013</v>
          </cell>
          <cell r="Q6399">
            <v>-143703.27960000001</v>
          </cell>
        </row>
        <row r="6400">
          <cell r="C6400" t="str">
            <v>55110013</v>
          </cell>
          <cell r="Q6400">
            <v>-18501.699600000004</v>
          </cell>
        </row>
        <row r="6401">
          <cell r="C6401" t="str">
            <v>55110013</v>
          </cell>
          <cell r="Q6401">
            <v>-104332.01039999998</v>
          </cell>
        </row>
        <row r="6402">
          <cell r="C6402" t="str">
            <v>55110013</v>
          </cell>
          <cell r="Q6402">
            <v>-257320.07039999994</v>
          </cell>
        </row>
        <row r="6403">
          <cell r="C6403" t="str">
            <v>55110013</v>
          </cell>
          <cell r="Q6403">
            <v>-159874.8996</v>
          </cell>
        </row>
        <row r="6404">
          <cell r="C6404" t="str">
            <v>55110013</v>
          </cell>
          <cell r="Q6404">
            <v>-34320.909599999992</v>
          </cell>
        </row>
        <row r="6405">
          <cell r="C6405" t="str">
            <v>55110013</v>
          </cell>
          <cell r="Q6405">
            <v>-1174.2299999999998</v>
          </cell>
        </row>
        <row r="6406">
          <cell r="C6406" t="str">
            <v>55110013</v>
          </cell>
          <cell r="Q6406">
            <v>-427.83000000000015</v>
          </cell>
        </row>
        <row r="6407">
          <cell r="C6407" t="str">
            <v>55110013</v>
          </cell>
          <cell r="Q6407">
            <v>-1932.9695999999997</v>
          </cell>
        </row>
        <row r="6408">
          <cell r="C6408" t="str">
            <v>55110013</v>
          </cell>
          <cell r="Q6408">
            <v>-363.27</v>
          </cell>
        </row>
        <row r="6409">
          <cell r="C6409" t="str">
            <v>55110013</v>
          </cell>
          <cell r="Q6409">
            <v>-152.04</v>
          </cell>
        </row>
        <row r="6410">
          <cell r="C6410" t="str">
            <v>55110013</v>
          </cell>
          <cell r="Q6410">
            <v>-19456.479599999995</v>
          </cell>
        </row>
        <row r="6411">
          <cell r="C6411" t="str">
            <v>55110013</v>
          </cell>
          <cell r="Q6411">
            <v>-25.569600000000005</v>
          </cell>
        </row>
        <row r="6412">
          <cell r="C6412" t="str">
            <v>55110013</v>
          </cell>
          <cell r="Q6412">
            <v>-9353.9195999999993</v>
          </cell>
        </row>
        <row r="6413">
          <cell r="C6413" t="str">
            <v>55110013</v>
          </cell>
          <cell r="Q6413">
            <v>-108305.40960000003</v>
          </cell>
        </row>
        <row r="6414">
          <cell r="C6414" t="str">
            <v>55110013</v>
          </cell>
          <cell r="Q6414">
            <v>-38778.249599999988</v>
          </cell>
        </row>
        <row r="6415">
          <cell r="C6415" t="str">
            <v>55110013</v>
          </cell>
          <cell r="Q6415">
            <v>-157.83000000000001</v>
          </cell>
        </row>
        <row r="6416">
          <cell r="C6416" t="str">
            <v>55110013</v>
          </cell>
          <cell r="Q6416">
            <v>-184500.45000000004</v>
          </cell>
        </row>
        <row r="6417">
          <cell r="C6417" t="str">
            <v>55110013</v>
          </cell>
          <cell r="Q6417">
            <v>-1593506.2596000002</v>
          </cell>
        </row>
        <row r="6418">
          <cell r="C6418" t="str">
            <v>55110013</v>
          </cell>
          <cell r="Q6418">
            <v>-30097.970399999995</v>
          </cell>
        </row>
        <row r="6419">
          <cell r="C6419" t="str">
            <v>55110013</v>
          </cell>
          <cell r="Q6419">
            <v>-12986.780400000001</v>
          </cell>
        </row>
        <row r="6420">
          <cell r="C6420" t="str">
            <v>55110013</v>
          </cell>
          <cell r="Q6420">
            <v>-23.529599999999999</v>
          </cell>
        </row>
        <row r="6421">
          <cell r="C6421" t="str">
            <v>55110013</v>
          </cell>
          <cell r="Q6421">
            <v>-129.63960000000003</v>
          </cell>
        </row>
        <row r="6422">
          <cell r="C6422" t="str">
            <v>55110013</v>
          </cell>
          <cell r="Q6422">
            <v>-2419.3704000000002</v>
          </cell>
        </row>
        <row r="6423">
          <cell r="C6423" t="str">
            <v>55110013</v>
          </cell>
          <cell r="Q6423">
            <v>-2749.8899999999994</v>
          </cell>
        </row>
        <row r="6424">
          <cell r="C6424" t="str">
            <v>55110013</v>
          </cell>
          <cell r="Q6424">
            <v>-24061.890000000003</v>
          </cell>
        </row>
        <row r="6425">
          <cell r="C6425" t="str">
            <v>55110013</v>
          </cell>
          <cell r="Q6425">
            <v>-7946.199599999999</v>
          </cell>
        </row>
        <row r="6426">
          <cell r="C6426" t="str">
            <v>55110013</v>
          </cell>
          <cell r="Q6426">
            <v>-3231.5195999999992</v>
          </cell>
        </row>
        <row r="6427">
          <cell r="C6427" t="str">
            <v>55110013</v>
          </cell>
          <cell r="Q6427">
            <v>-1683.1404</v>
          </cell>
        </row>
        <row r="6428">
          <cell r="C6428" t="str">
            <v>55110013</v>
          </cell>
          <cell r="Q6428">
            <v>-301.29000000000008</v>
          </cell>
        </row>
        <row r="6429">
          <cell r="C6429" t="str">
            <v>55110013</v>
          </cell>
          <cell r="Q6429">
            <v>-26249.34</v>
          </cell>
        </row>
        <row r="6430">
          <cell r="C6430" t="str">
            <v>55110013</v>
          </cell>
          <cell r="Q6430">
            <v>-2149164.5100000002</v>
          </cell>
        </row>
        <row r="6431">
          <cell r="C6431" t="str">
            <v>55110013</v>
          </cell>
          <cell r="Q6431">
            <v>-27864.249599999992</v>
          </cell>
        </row>
        <row r="6432">
          <cell r="C6432" t="str">
            <v>55110013</v>
          </cell>
          <cell r="Q6432">
            <v>-139331.13000000003</v>
          </cell>
        </row>
        <row r="6433">
          <cell r="C6433" t="str">
            <v>55110013</v>
          </cell>
          <cell r="Q6433">
            <v>-8.4</v>
          </cell>
        </row>
        <row r="6434">
          <cell r="C6434" t="str">
            <v>55110013</v>
          </cell>
          <cell r="Q6434">
            <v>-51409.379999999983</v>
          </cell>
        </row>
        <row r="6435">
          <cell r="C6435" t="str">
            <v>55110013</v>
          </cell>
          <cell r="Q6435">
            <v>-306388.16039999999</v>
          </cell>
        </row>
        <row r="6436">
          <cell r="C6436" t="str">
            <v>55110013</v>
          </cell>
          <cell r="Q6436">
            <v>-30494.949600000004</v>
          </cell>
        </row>
        <row r="6437">
          <cell r="C6437" t="str">
            <v>55110013</v>
          </cell>
          <cell r="Q6437">
            <v>-380615.39039999992</v>
          </cell>
        </row>
        <row r="6438">
          <cell r="C6438" t="str">
            <v>55110013</v>
          </cell>
          <cell r="Q6438">
            <v>-374053.05959999998</v>
          </cell>
        </row>
        <row r="6439">
          <cell r="C6439" t="str">
            <v>55110013</v>
          </cell>
          <cell r="Q6439">
            <v>-7649.1095999999998</v>
          </cell>
        </row>
        <row r="6440">
          <cell r="C6440" t="str">
            <v>55110013</v>
          </cell>
          <cell r="Q6440">
            <v>-653763.93960000016</v>
          </cell>
        </row>
        <row r="6441">
          <cell r="C6441" t="str">
            <v>55110013</v>
          </cell>
          <cell r="Q6441">
            <v>-1816.8095999999996</v>
          </cell>
        </row>
        <row r="6442">
          <cell r="C6442" t="str">
            <v>55110013</v>
          </cell>
          <cell r="Q6442">
            <v>-7499.5704000000014</v>
          </cell>
        </row>
        <row r="6443">
          <cell r="C6443" t="str">
            <v>55110013</v>
          </cell>
          <cell r="Q6443">
            <v>-608988.96960000007</v>
          </cell>
        </row>
        <row r="6444">
          <cell r="C6444" t="str">
            <v>55110013</v>
          </cell>
          <cell r="Q6444">
            <v>-43421.750400000012</v>
          </cell>
        </row>
        <row r="6445">
          <cell r="C6445" t="str">
            <v>55110013</v>
          </cell>
          <cell r="Q6445">
            <v>-586235.19959999993</v>
          </cell>
        </row>
        <row r="6446">
          <cell r="C6446" t="str">
            <v>55110013</v>
          </cell>
          <cell r="Q6446">
            <v>-107184.78959999997</v>
          </cell>
        </row>
        <row r="6447">
          <cell r="C6447" t="str">
            <v>55110013</v>
          </cell>
          <cell r="Q6447">
            <v>-122496.90960000003</v>
          </cell>
        </row>
        <row r="6448">
          <cell r="C6448" t="str">
            <v>55110013</v>
          </cell>
          <cell r="Q6448">
            <v>-6217.3199999999988</v>
          </cell>
        </row>
        <row r="6449">
          <cell r="C6449" t="str">
            <v>55110013</v>
          </cell>
          <cell r="Q6449">
            <v>-3156.51</v>
          </cell>
        </row>
        <row r="6450">
          <cell r="C6450" t="str">
            <v>55110013</v>
          </cell>
          <cell r="Q6450">
            <v>-764.69040000000007</v>
          </cell>
        </row>
        <row r="6451">
          <cell r="C6451" t="str">
            <v>55110013</v>
          </cell>
          <cell r="Q6451">
            <v>-1533.1596000000002</v>
          </cell>
        </row>
        <row r="6452">
          <cell r="C6452" t="str">
            <v>55110013</v>
          </cell>
          <cell r="Q6452">
            <v>-7246.3703999999998</v>
          </cell>
        </row>
        <row r="6453">
          <cell r="C6453" t="str">
            <v>55110013</v>
          </cell>
          <cell r="Q6453">
            <v>-27156.680400000008</v>
          </cell>
        </row>
        <row r="6454">
          <cell r="C6454" t="str">
            <v>55110013</v>
          </cell>
          <cell r="Q6454">
            <v>-16833.230400000004</v>
          </cell>
        </row>
        <row r="6455">
          <cell r="C6455" t="str">
            <v>55110013</v>
          </cell>
          <cell r="Q6455">
            <v>-550090.7304</v>
          </cell>
        </row>
        <row r="6456">
          <cell r="C6456" t="str">
            <v>55110013</v>
          </cell>
          <cell r="Q6456">
            <v>-6285.2999999999984</v>
          </cell>
        </row>
        <row r="6457">
          <cell r="C6457" t="str">
            <v>55110013</v>
          </cell>
          <cell r="Q6457">
            <v>-3677.499600000001</v>
          </cell>
        </row>
        <row r="6458">
          <cell r="C6458" t="str">
            <v>55110013</v>
          </cell>
          <cell r="Q6458">
            <v>-48315.399600000004</v>
          </cell>
        </row>
        <row r="6459">
          <cell r="C6459" t="str">
            <v>55110013</v>
          </cell>
          <cell r="Q6459">
            <v>-3594.6396</v>
          </cell>
        </row>
        <row r="6460">
          <cell r="C6460" t="str">
            <v>55110013</v>
          </cell>
          <cell r="Q6460">
            <v>-703.92960000000005</v>
          </cell>
        </row>
        <row r="6461">
          <cell r="C6461" t="str">
            <v>55110013</v>
          </cell>
          <cell r="Q6461">
            <v>-1513543.7004000002</v>
          </cell>
        </row>
        <row r="6462">
          <cell r="C6462" t="str">
            <v>55110013</v>
          </cell>
          <cell r="Q6462">
            <v>-56342.609999999993</v>
          </cell>
        </row>
        <row r="6463">
          <cell r="C6463" t="str">
            <v>55110013</v>
          </cell>
          <cell r="Q6463">
            <v>-3428.1299999999992</v>
          </cell>
        </row>
        <row r="6464">
          <cell r="C6464" t="str">
            <v>55110013</v>
          </cell>
          <cell r="Q6464">
            <v>-13124.67</v>
          </cell>
        </row>
        <row r="6465">
          <cell r="C6465" t="str">
            <v>55110013</v>
          </cell>
          <cell r="Q6465">
            <v>-514.23000000000013</v>
          </cell>
        </row>
        <row r="6466">
          <cell r="C6466" t="str">
            <v>55110013</v>
          </cell>
          <cell r="Q6466">
            <v>-265.04040000000003</v>
          </cell>
        </row>
        <row r="6467">
          <cell r="C6467" t="str">
            <v>55110013</v>
          </cell>
          <cell r="Q6467">
            <v>-323.94</v>
          </cell>
        </row>
        <row r="6468">
          <cell r="C6468" t="str">
            <v>55110013</v>
          </cell>
          <cell r="Q6468">
            <v>-383734.70039999997</v>
          </cell>
        </row>
        <row r="6469">
          <cell r="C6469" t="str">
            <v>55110013</v>
          </cell>
          <cell r="Q6469">
            <v>-992.04959999999994</v>
          </cell>
        </row>
        <row r="6470">
          <cell r="C6470" t="str">
            <v>55110013</v>
          </cell>
          <cell r="Q6470">
            <v>-311.24039999999991</v>
          </cell>
        </row>
        <row r="6471">
          <cell r="C6471" t="str">
            <v>55110013</v>
          </cell>
          <cell r="Q6471">
            <v>-831748.11959999974</v>
          </cell>
        </row>
        <row r="6472">
          <cell r="C6472" t="str">
            <v>55110013</v>
          </cell>
          <cell r="Q6472">
            <v>-2741.0195999999996</v>
          </cell>
        </row>
        <row r="6473">
          <cell r="C6473" t="str">
            <v>55110013</v>
          </cell>
          <cell r="Q6473">
            <v>-5811.93</v>
          </cell>
        </row>
        <row r="6474">
          <cell r="C6474" t="str">
            <v>55110013</v>
          </cell>
          <cell r="Q6474">
            <v>-1736.0795999999998</v>
          </cell>
        </row>
        <row r="6475">
          <cell r="C6475" t="str">
            <v>55110013</v>
          </cell>
          <cell r="Q6475">
            <v>-349039.37040000007</v>
          </cell>
        </row>
        <row r="6476">
          <cell r="C6476" t="str">
            <v>55110013</v>
          </cell>
          <cell r="Q6476">
            <v>-1866.63</v>
          </cell>
        </row>
        <row r="6477">
          <cell r="C6477" t="str">
            <v>55110014</v>
          </cell>
          <cell r="Q6477">
            <v>-686725.31039999984</v>
          </cell>
        </row>
        <row r="6478">
          <cell r="C6478" t="str">
            <v>55110014</v>
          </cell>
          <cell r="Q6478">
            <v>-186480</v>
          </cell>
        </row>
        <row r="6479">
          <cell r="C6479" t="str">
            <v>55110014</v>
          </cell>
          <cell r="Q6479">
            <v>-2205227.1</v>
          </cell>
        </row>
        <row r="6480">
          <cell r="C6480" t="str">
            <v>55110014</v>
          </cell>
          <cell r="Q6480">
            <v>-25928.939999999991</v>
          </cell>
        </row>
        <row r="6481">
          <cell r="C6481" t="str">
            <v>55110014</v>
          </cell>
          <cell r="Q6481">
            <v>-195804</v>
          </cell>
        </row>
        <row r="6482">
          <cell r="C6482" t="str">
            <v>55110014</v>
          </cell>
          <cell r="Q6482">
            <v>-205128</v>
          </cell>
        </row>
        <row r="6483">
          <cell r="C6483" t="str">
            <v>55110014</v>
          </cell>
          <cell r="Q6483">
            <v>-394546.1999999999</v>
          </cell>
        </row>
        <row r="6484">
          <cell r="C6484" t="str">
            <v>55110014</v>
          </cell>
          <cell r="Q6484">
            <v>-415660.1999999999</v>
          </cell>
        </row>
        <row r="6485">
          <cell r="C6485" t="str">
            <v>55110014</v>
          </cell>
          <cell r="Q6485">
            <v>-678069.14040000027</v>
          </cell>
        </row>
        <row r="6486">
          <cell r="C6486" t="str">
            <v>55110014</v>
          </cell>
          <cell r="Q6486">
            <v>-150948</v>
          </cell>
        </row>
        <row r="6487">
          <cell r="C6487" t="str">
            <v>55110014</v>
          </cell>
          <cell r="Q6487">
            <v>-46095.500400000012</v>
          </cell>
        </row>
        <row r="6488">
          <cell r="C6488" t="str">
            <v>55110014</v>
          </cell>
          <cell r="Q6488">
            <v>-107916</v>
          </cell>
        </row>
        <row r="6489">
          <cell r="C6489" t="str">
            <v>55110014</v>
          </cell>
          <cell r="Q6489">
            <v>-1722321</v>
          </cell>
        </row>
        <row r="6490">
          <cell r="C6490" t="str">
            <v>55110014</v>
          </cell>
          <cell r="Q6490">
            <v>-2116872</v>
          </cell>
        </row>
        <row r="6491">
          <cell r="C6491" t="str">
            <v>55110014</v>
          </cell>
          <cell r="Q6491">
            <v>-22895.000400000004</v>
          </cell>
        </row>
        <row r="6492">
          <cell r="C6492" t="str">
            <v>55110014</v>
          </cell>
          <cell r="Q6492">
            <v>-2456005.7999999993</v>
          </cell>
        </row>
        <row r="6493">
          <cell r="C6493" t="str">
            <v>55110014</v>
          </cell>
          <cell r="Q6493">
            <v>-7605320.6399999978</v>
          </cell>
        </row>
        <row r="6494">
          <cell r="C6494" t="str">
            <v>55110014</v>
          </cell>
          <cell r="Q6494">
            <v>-379084.80000000005</v>
          </cell>
        </row>
        <row r="6495">
          <cell r="C6495" t="str">
            <v>55110014</v>
          </cell>
          <cell r="Q6495">
            <v>-8203.1604000000007</v>
          </cell>
        </row>
        <row r="6496">
          <cell r="C6496" t="str">
            <v>55110014</v>
          </cell>
          <cell r="Q6496">
            <v>-12652.17</v>
          </cell>
        </row>
        <row r="6497">
          <cell r="C6497" t="str">
            <v>55110014</v>
          </cell>
          <cell r="Q6497">
            <v>-5136175.1999999993</v>
          </cell>
        </row>
        <row r="6498">
          <cell r="C6498" t="str">
            <v>55110014</v>
          </cell>
          <cell r="Q6498">
            <v>-923676</v>
          </cell>
        </row>
        <row r="6499">
          <cell r="C6499" t="str">
            <v>55110014</v>
          </cell>
          <cell r="Q6499">
            <v>-800409.83040000021</v>
          </cell>
        </row>
        <row r="6500">
          <cell r="C6500" t="str">
            <v>55110014</v>
          </cell>
          <cell r="Q6500">
            <v>-239220</v>
          </cell>
        </row>
        <row r="6501">
          <cell r="C6501" t="str">
            <v>55110014</v>
          </cell>
          <cell r="Q6501">
            <v>-1285922.3999999997</v>
          </cell>
        </row>
        <row r="6502">
          <cell r="C6502" t="str">
            <v>55110014</v>
          </cell>
          <cell r="Q6502">
            <v>-29268</v>
          </cell>
        </row>
        <row r="6503">
          <cell r="C6503" t="str">
            <v>55110014</v>
          </cell>
          <cell r="Q6503">
            <v>-235836</v>
          </cell>
        </row>
        <row r="6504">
          <cell r="C6504" t="str">
            <v>55110014</v>
          </cell>
          <cell r="Q6504">
            <v>-437836.8000000001</v>
          </cell>
        </row>
        <row r="6505">
          <cell r="C6505" t="str">
            <v>55110014</v>
          </cell>
          <cell r="Q6505">
            <v>-40952.25</v>
          </cell>
        </row>
        <row r="6506">
          <cell r="C6506" t="str">
            <v>55110014</v>
          </cell>
          <cell r="Q6506">
            <v>-245016</v>
          </cell>
        </row>
        <row r="6507">
          <cell r="C6507" t="str">
            <v>55110014</v>
          </cell>
          <cell r="Q6507">
            <v>-795000.89999999979</v>
          </cell>
        </row>
        <row r="6508">
          <cell r="C6508" t="str">
            <v>55110014</v>
          </cell>
          <cell r="Q6508">
            <v>-428920.1999999999</v>
          </cell>
        </row>
        <row r="6509">
          <cell r="C6509" t="str">
            <v>55110014</v>
          </cell>
          <cell r="Q6509">
            <v>-6472421.9704000019</v>
          </cell>
        </row>
        <row r="6510">
          <cell r="C6510" t="str">
            <v>55110014</v>
          </cell>
          <cell r="Q6510">
            <v>-93240</v>
          </cell>
        </row>
        <row r="6511">
          <cell r="C6511" t="str">
            <v>55110014</v>
          </cell>
          <cell r="Q6511">
            <v>-2067926.6000000003</v>
          </cell>
        </row>
        <row r="6512">
          <cell r="C6512" t="str">
            <v>55110014</v>
          </cell>
          <cell r="Q6512">
            <v>-1199373.3095999998</v>
          </cell>
        </row>
        <row r="6513">
          <cell r="C6513" t="str">
            <v>55110014</v>
          </cell>
          <cell r="Q6513">
            <v>-5985645.5999999987</v>
          </cell>
        </row>
        <row r="6514">
          <cell r="C6514" t="str">
            <v>55110014</v>
          </cell>
          <cell r="Q6514">
            <v>-102564</v>
          </cell>
        </row>
        <row r="6515">
          <cell r="C6515" t="str">
            <v>55110014</v>
          </cell>
          <cell r="Q6515">
            <v>-317740.19999999995</v>
          </cell>
        </row>
        <row r="6516">
          <cell r="C6516" t="str">
            <v>55110014</v>
          </cell>
          <cell r="Q6516">
            <v>-384968.40000000008</v>
          </cell>
        </row>
        <row r="6517">
          <cell r="C6517" t="str">
            <v>55110014</v>
          </cell>
          <cell r="Q6517">
            <v>-690264</v>
          </cell>
        </row>
        <row r="6518">
          <cell r="C6518" t="str">
            <v>55110014</v>
          </cell>
          <cell r="Q6518">
            <v>-75888</v>
          </cell>
        </row>
        <row r="6519">
          <cell r="C6519" t="str">
            <v>55110014</v>
          </cell>
          <cell r="Q6519">
            <v>-100551.60000000002</v>
          </cell>
        </row>
        <row r="6520">
          <cell r="C6520" t="str">
            <v>55110014</v>
          </cell>
          <cell r="Q6520">
            <v>-692784</v>
          </cell>
        </row>
        <row r="6521">
          <cell r="C6521" t="str">
            <v>55110014</v>
          </cell>
          <cell r="Q6521">
            <v>-149184</v>
          </cell>
        </row>
        <row r="6522">
          <cell r="C6522" t="str">
            <v>55110014</v>
          </cell>
          <cell r="Q6522">
            <v>-48338.31</v>
          </cell>
        </row>
        <row r="6523">
          <cell r="C6523" t="str">
            <v>55110014</v>
          </cell>
          <cell r="Q6523">
            <v>-253060.01999999993</v>
          </cell>
        </row>
        <row r="6524">
          <cell r="C6524" t="str">
            <v>55110014</v>
          </cell>
          <cell r="Q6524">
            <v>-3503842.7999999993</v>
          </cell>
        </row>
        <row r="6525">
          <cell r="C6525" t="str">
            <v>55110014</v>
          </cell>
          <cell r="Q6525">
            <v>-2171019</v>
          </cell>
        </row>
        <row r="6526">
          <cell r="C6526" t="str">
            <v>55110014</v>
          </cell>
          <cell r="Q6526">
            <v>-1484006.25</v>
          </cell>
        </row>
        <row r="6527">
          <cell r="C6527" t="str">
            <v>55110014</v>
          </cell>
          <cell r="Q6527">
            <v>-281374.8</v>
          </cell>
        </row>
        <row r="6528">
          <cell r="C6528" t="str">
            <v>55110014</v>
          </cell>
          <cell r="Q6528">
            <v>-1043674.1999999998</v>
          </cell>
        </row>
        <row r="6529">
          <cell r="C6529" t="str">
            <v>55110014</v>
          </cell>
          <cell r="Q6529">
            <v>-820260</v>
          </cell>
        </row>
        <row r="6530">
          <cell r="C6530" t="str">
            <v>55110014</v>
          </cell>
          <cell r="Q6530">
            <v>-5916255</v>
          </cell>
        </row>
        <row r="6531">
          <cell r="C6531" t="str">
            <v>55110014</v>
          </cell>
          <cell r="Q6531">
            <v>-2294208</v>
          </cell>
        </row>
        <row r="6532">
          <cell r="C6532" t="str">
            <v>55110014</v>
          </cell>
          <cell r="Q6532">
            <v>-1009626.6000000002</v>
          </cell>
        </row>
        <row r="6533">
          <cell r="C6533" t="str">
            <v>55110014</v>
          </cell>
          <cell r="Q6533">
            <v>-737112</v>
          </cell>
        </row>
        <row r="6534">
          <cell r="C6534" t="str">
            <v>55110014</v>
          </cell>
          <cell r="Q6534">
            <v>-137606.01960000003</v>
          </cell>
        </row>
        <row r="6535">
          <cell r="C6535" t="str">
            <v>55110014</v>
          </cell>
          <cell r="Q6535">
            <v>-194062.20000000004</v>
          </cell>
        </row>
        <row r="6536">
          <cell r="C6536" t="str">
            <v>55110014</v>
          </cell>
          <cell r="Q6536">
            <v>-347400</v>
          </cell>
        </row>
        <row r="6537">
          <cell r="C6537" t="str">
            <v>55110014</v>
          </cell>
          <cell r="Q6537">
            <v>-670620</v>
          </cell>
        </row>
        <row r="6538">
          <cell r="C6538" t="str">
            <v>55110014</v>
          </cell>
          <cell r="Q6538">
            <v>-46128</v>
          </cell>
        </row>
        <row r="6539">
          <cell r="C6539" t="str">
            <v>55110014</v>
          </cell>
          <cell r="Q6539">
            <v>-6756</v>
          </cell>
        </row>
        <row r="6540">
          <cell r="C6540" t="str">
            <v>55110014</v>
          </cell>
          <cell r="Q6540">
            <v>-404688</v>
          </cell>
        </row>
        <row r="6541">
          <cell r="C6541" t="str">
            <v>55110014</v>
          </cell>
          <cell r="Q6541">
            <v>-560436</v>
          </cell>
        </row>
        <row r="6542">
          <cell r="C6542" t="str">
            <v>55110015</v>
          </cell>
          <cell r="Q6542">
            <v>-804.96000000000015</v>
          </cell>
        </row>
        <row r="6543">
          <cell r="C6543" t="str">
            <v>55110015</v>
          </cell>
          <cell r="Q6543">
            <v>-1140.3599999999999</v>
          </cell>
        </row>
        <row r="6544">
          <cell r="C6544" t="str">
            <v>55110015</v>
          </cell>
          <cell r="Q6544">
            <v>-6336</v>
          </cell>
        </row>
        <row r="6545">
          <cell r="C6545" t="str">
            <v>55110015</v>
          </cell>
          <cell r="Q6545">
            <v>-29864.640000000003</v>
          </cell>
        </row>
        <row r="6546">
          <cell r="C6546" t="str">
            <v>55110015</v>
          </cell>
          <cell r="Q6546">
            <v>-3945.3599999999988</v>
          </cell>
        </row>
        <row r="6547">
          <cell r="C6547" t="str">
            <v>55110015</v>
          </cell>
          <cell r="Q6547">
            <v>-28921.320000000003</v>
          </cell>
        </row>
        <row r="6548">
          <cell r="C6548" t="str">
            <v>55110015</v>
          </cell>
          <cell r="Q6548">
            <v>-24130.679999999997</v>
          </cell>
        </row>
        <row r="6549">
          <cell r="C6549" t="str">
            <v>55110015</v>
          </cell>
          <cell r="Q6549">
            <v>-16035.719999999996</v>
          </cell>
        </row>
        <row r="6550">
          <cell r="C6550" t="str">
            <v>55110015</v>
          </cell>
          <cell r="Q6550">
            <v>-4213.6799999999994</v>
          </cell>
        </row>
        <row r="6551">
          <cell r="C6551" t="str">
            <v>55110015</v>
          </cell>
          <cell r="Q6551">
            <v>-808.20000000000016</v>
          </cell>
        </row>
        <row r="6552">
          <cell r="C6552" t="str">
            <v>55110015</v>
          </cell>
          <cell r="Q6552">
            <v>-1341.5999999999997</v>
          </cell>
        </row>
        <row r="6553">
          <cell r="C6553" t="str">
            <v>55110015</v>
          </cell>
          <cell r="Q6553">
            <v>-3987.6000000000008</v>
          </cell>
        </row>
        <row r="6554">
          <cell r="C6554" t="str">
            <v>55110015</v>
          </cell>
          <cell r="Q6554">
            <v>-10789.559999999998</v>
          </cell>
        </row>
        <row r="6555">
          <cell r="C6555" t="str">
            <v>55110015</v>
          </cell>
          <cell r="Q6555">
            <v>-5085.7200000000012</v>
          </cell>
        </row>
        <row r="6556">
          <cell r="C6556" t="str">
            <v>55110015</v>
          </cell>
          <cell r="Q6556">
            <v>-743.00040000000001</v>
          </cell>
        </row>
        <row r="6557">
          <cell r="C6557" t="str">
            <v>55110015</v>
          </cell>
          <cell r="Q6557">
            <v>-872.03999999999985</v>
          </cell>
        </row>
        <row r="6558">
          <cell r="C6558" t="str">
            <v>55110015</v>
          </cell>
          <cell r="Q6558">
            <v>-4213.6799999999994</v>
          </cell>
        </row>
        <row r="6559">
          <cell r="C6559" t="str">
            <v>55110015</v>
          </cell>
          <cell r="Q6559">
            <v>-636</v>
          </cell>
        </row>
        <row r="6560">
          <cell r="C6560" t="str">
            <v>55110015</v>
          </cell>
          <cell r="Q6560">
            <v>-9216</v>
          </cell>
        </row>
        <row r="6561">
          <cell r="C6561" t="str">
            <v>55110015</v>
          </cell>
          <cell r="Q6561">
            <v>-22878</v>
          </cell>
        </row>
        <row r="6562">
          <cell r="C6562" t="str">
            <v>55110015</v>
          </cell>
          <cell r="Q6562">
            <v>-356532</v>
          </cell>
        </row>
        <row r="6563">
          <cell r="C6563" t="str">
            <v>55110015</v>
          </cell>
          <cell r="Q6563">
            <v>-808.20000000000016</v>
          </cell>
        </row>
        <row r="6564">
          <cell r="C6564" t="str">
            <v>55110015</v>
          </cell>
          <cell r="Q6564">
            <v>-872.03999999999985</v>
          </cell>
        </row>
        <row r="6565">
          <cell r="C6565" t="str">
            <v>55110015</v>
          </cell>
          <cell r="Q6565">
            <v>-2339.4</v>
          </cell>
        </row>
        <row r="6566">
          <cell r="C6566" t="str">
            <v>55110015</v>
          </cell>
          <cell r="Q6566">
            <v>-4457.1599999999989</v>
          </cell>
        </row>
        <row r="6567">
          <cell r="C6567" t="str">
            <v>55110015</v>
          </cell>
          <cell r="Q6567">
            <v>-927</v>
          </cell>
        </row>
        <row r="6568">
          <cell r="C6568" t="str">
            <v>55110015</v>
          </cell>
          <cell r="Q6568">
            <v>-83916</v>
          </cell>
        </row>
        <row r="6569">
          <cell r="C6569" t="str">
            <v>55110015</v>
          </cell>
          <cell r="Q6569">
            <v>-8787386.6195999999</v>
          </cell>
        </row>
        <row r="6570">
          <cell r="C6570" t="str">
            <v>55110015</v>
          </cell>
          <cell r="Q6570">
            <v>-12699</v>
          </cell>
        </row>
        <row r="6571">
          <cell r="C6571" t="str">
            <v>55110015</v>
          </cell>
          <cell r="Q6571">
            <v>-30892.080000000002</v>
          </cell>
        </row>
        <row r="6572">
          <cell r="C6572" t="str">
            <v>55120003</v>
          </cell>
          <cell r="Q6572">
            <v>-288039</v>
          </cell>
        </row>
        <row r="6573">
          <cell r="C6573" t="str">
            <v>55120004</v>
          </cell>
          <cell r="Q6573">
            <v>-39954961</v>
          </cell>
        </row>
        <row r="6574">
          <cell r="C6574" t="str">
            <v>64910001</v>
          </cell>
          <cell r="Q6574">
            <v>50000000.000100002</v>
          </cell>
        </row>
        <row r="6575">
          <cell r="C6575" t="str">
            <v>64910003</v>
          </cell>
          <cell r="Q6575">
            <v>19999999.999900002</v>
          </cell>
        </row>
        <row r="6576">
          <cell r="C6576" t="str">
            <v>55801001</v>
          </cell>
          <cell r="Q6576">
            <v>-27000000</v>
          </cell>
        </row>
        <row r="6577">
          <cell r="C6577" t="str">
            <v>64910002</v>
          </cell>
          <cell r="Q6577">
            <v>59999999.999899998</v>
          </cell>
        </row>
        <row r="6578">
          <cell r="C6578" t="str">
            <v>50118003</v>
          </cell>
          <cell r="Q6578">
            <v>-187.68629999999999</v>
          </cell>
        </row>
        <row r="6579">
          <cell r="C6579" t="str">
            <v>50118003</v>
          </cell>
          <cell r="Q6579">
            <v>-1514.4041999999999</v>
          </cell>
        </row>
        <row r="6580">
          <cell r="C6580" t="str">
            <v>50118003</v>
          </cell>
          <cell r="Q6580">
            <v>-658.0616</v>
          </cell>
        </row>
        <row r="6581">
          <cell r="C6581" t="str">
            <v>50118003</v>
          </cell>
          <cell r="Q6581">
            <v>-435.84969999999998</v>
          </cell>
        </row>
        <row r="6582">
          <cell r="C6582" t="str">
            <v>50118003</v>
          </cell>
          <cell r="Q6582">
            <v>-1287.7599</v>
          </cell>
        </row>
        <row r="6583">
          <cell r="C6583" t="str">
            <v>50118003</v>
          </cell>
          <cell r="Q6583">
            <v>-391.42410000000001</v>
          </cell>
        </row>
        <row r="6584">
          <cell r="C6584" t="str">
            <v>50118003</v>
          </cell>
          <cell r="Q6584">
            <v>-1026.4960999999998</v>
          </cell>
        </row>
        <row r="6585">
          <cell r="C6585" t="str">
            <v>50118003</v>
          </cell>
          <cell r="Q6585">
            <v>-1087.9196999999999</v>
          </cell>
        </row>
        <row r="6586">
          <cell r="C6586" t="str">
            <v>50118003</v>
          </cell>
          <cell r="Q6586">
            <v>-24.569500000000001</v>
          </cell>
        </row>
        <row r="6587">
          <cell r="C6587" t="str">
            <v>50118003</v>
          </cell>
          <cell r="Q6587">
            <v>-500.25689999999997</v>
          </cell>
        </row>
        <row r="6588">
          <cell r="C6588" t="str">
            <v>50118003</v>
          </cell>
          <cell r="Q6588">
            <v>-578.16470000000004</v>
          </cell>
        </row>
        <row r="6589">
          <cell r="C6589" t="str">
            <v>50118003</v>
          </cell>
          <cell r="Q6589">
            <v>-611.7192</v>
          </cell>
        </row>
        <row r="6590">
          <cell r="C6590" t="str">
            <v>50118003</v>
          </cell>
          <cell r="Q6590">
            <v>-5.6906999999999996</v>
          </cell>
        </row>
        <row r="6591">
          <cell r="C6591" t="str">
            <v>50118003</v>
          </cell>
          <cell r="Q6591">
            <v>-736.88710000000003</v>
          </cell>
        </row>
        <row r="6592">
          <cell r="C6592" t="str">
            <v>50118003</v>
          </cell>
          <cell r="Q6592">
            <v>-60.244900000000001</v>
          </cell>
        </row>
        <row r="6593">
          <cell r="C6593" t="str">
            <v>50118003</v>
          </cell>
          <cell r="Q6593">
            <v>-549.15650000000005</v>
          </cell>
        </row>
        <row r="6594">
          <cell r="C6594" t="str">
            <v>50118003</v>
          </cell>
          <cell r="Q6594">
            <v>-2872.9115000000002</v>
          </cell>
        </row>
        <row r="6595">
          <cell r="C6595" t="str">
            <v>50118003</v>
          </cell>
          <cell r="Q6595">
            <v>-151.1917</v>
          </cell>
        </row>
        <row r="6596">
          <cell r="C6596" t="str">
            <v>50118003</v>
          </cell>
          <cell r="Q6596">
            <v>-1172.8172</v>
          </cell>
        </row>
        <row r="6597">
          <cell r="C6597" t="str">
            <v>50118003</v>
          </cell>
          <cell r="Q6597">
            <v>-48.659300000000002</v>
          </cell>
        </row>
        <row r="6598">
          <cell r="C6598" t="str">
            <v>50118003</v>
          </cell>
          <cell r="Q6598">
            <v>-695.13530000000003</v>
          </cell>
        </row>
        <row r="6599">
          <cell r="C6599" t="str">
            <v>50118003</v>
          </cell>
          <cell r="Q6599">
            <v>-1091.5808</v>
          </cell>
        </row>
        <row r="6600">
          <cell r="C6600" t="str">
            <v>50118003</v>
          </cell>
          <cell r="Q6600">
            <v>-1448.2437</v>
          </cell>
        </row>
        <row r="6601">
          <cell r="C6601" t="str">
            <v>50118003</v>
          </cell>
          <cell r="Q6601">
            <v>-39.390599999999999</v>
          </cell>
        </row>
        <row r="6602">
          <cell r="C6602" t="str">
            <v>50118003</v>
          </cell>
          <cell r="Q6602">
            <v>-522.00729999999999</v>
          </cell>
        </row>
        <row r="6603">
          <cell r="C6603" t="str">
            <v>50118003</v>
          </cell>
          <cell r="Q6603">
            <v>-137.08410000000001</v>
          </cell>
        </row>
        <row r="6604">
          <cell r="C6604" t="str">
            <v>50118003</v>
          </cell>
          <cell r="Q6604">
            <v>-423.42950000000002</v>
          </cell>
        </row>
        <row r="6605">
          <cell r="C6605" t="str">
            <v>50118003</v>
          </cell>
          <cell r="Q6605">
            <v>-412.09320000000002</v>
          </cell>
        </row>
        <row r="6606">
          <cell r="C6606" t="str">
            <v>50118003</v>
          </cell>
          <cell r="Q6606">
            <v>-1098.4449</v>
          </cell>
        </row>
        <row r="6607">
          <cell r="C6607" t="str">
            <v>50118003</v>
          </cell>
          <cell r="Q6607">
            <v>-699.20370000000003</v>
          </cell>
        </row>
        <row r="6608">
          <cell r="C6608" t="str">
            <v>50118003</v>
          </cell>
          <cell r="Q6608">
            <v>-477.32600000000002</v>
          </cell>
        </row>
        <row r="6609">
          <cell r="C6609" t="str">
            <v>50118003</v>
          </cell>
          <cell r="Q6609">
            <v>-879.34670000000006</v>
          </cell>
        </row>
        <row r="6610">
          <cell r="C6610" t="str">
            <v>50118003</v>
          </cell>
          <cell r="Q6610">
            <v>-738.78589999999997</v>
          </cell>
        </row>
        <row r="6611">
          <cell r="C6611" t="str">
            <v>50118003</v>
          </cell>
          <cell r="Q6611">
            <v>-908.68459999999993</v>
          </cell>
        </row>
        <row r="6612">
          <cell r="C6612" t="str">
            <v>50118003</v>
          </cell>
          <cell r="Q6612">
            <v>-519.03449999999998</v>
          </cell>
        </row>
        <row r="6613">
          <cell r="C6613" t="str">
            <v>50118003</v>
          </cell>
          <cell r="Q6613">
            <v>-232.8707</v>
          </cell>
        </row>
        <row r="6614">
          <cell r="C6614" t="str">
            <v>50118003</v>
          </cell>
          <cell r="Q6614">
            <v>-150.06620000000001</v>
          </cell>
        </row>
        <row r="6615">
          <cell r="C6615" t="str">
            <v>50118003</v>
          </cell>
          <cell r="Q6615">
            <v>-4.5164</v>
          </cell>
        </row>
        <row r="6616">
          <cell r="C6616" t="str">
            <v>50118003</v>
          </cell>
          <cell r="Q6616">
            <v>-588.42970000000003</v>
          </cell>
        </row>
        <row r="6617">
          <cell r="C6617" t="str">
            <v>50118003</v>
          </cell>
          <cell r="Q6617">
            <v>-1040.386</v>
          </cell>
        </row>
        <row r="6618">
          <cell r="C6618" t="str">
            <v>50118003</v>
          </cell>
          <cell r="Q6618">
            <v>-104.27030000000001</v>
          </cell>
        </row>
        <row r="6619">
          <cell r="C6619" t="str">
            <v>50118003</v>
          </cell>
          <cell r="Q6619">
            <v>-5.3293999999999997</v>
          </cell>
        </row>
        <row r="6620">
          <cell r="C6620" t="str">
            <v>50118003</v>
          </cell>
          <cell r="Q6620">
            <v>-217.9538</v>
          </cell>
        </row>
        <row r="6621">
          <cell r="C6621" t="str">
            <v>50118003</v>
          </cell>
          <cell r="Q6621">
            <v>-16.891500000000001</v>
          </cell>
        </row>
        <row r="6622">
          <cell r="C6622" t="str">
            <v>50118003</v>
          </cell>
          <cell r="Q6622">
            <v>-1139.951</v>
          </cell>
        </row>
        <row r="6623">
          <cell r="C6623" t="str">
            <v>50118003</v>
          </cell>
          <cell r="Q6623">
            <v>-113.81440000000001</v>
          </cell>
        </row>
        <row r="6624">
          <cell r="C6624" t="str">
            <v>50118003</v>
          </cell>
          <cell r="Q6624">
            <v>-168.33509999999998</v>
          </cell>
        </row>
        <row r="6625">
          <cell r="C6625" t="str">
            <v>50118003</v>
          </cell>
          <cell r="Q6625">
            <v>-418.7423</v>
          </cell>
        </row>
        <row r="6626">
          <cell r="C6626" t="str">
            <v>50118003</v>
          </cell>
          <cell r="Q6626">
            <v>-637.42770000000007</v>
          </cell>
        </row>
        <row r="6627">
          <cell r="C6627" t="str">
            <v>50118003</v>
          </cell>
          <cell r="Q6627">
            <v>-36.041200000000003</v>
          </cell>
        </row>
        <row r="6628">
          <cell r="C6628" t="str">
            <v>50118003</v>
          </cell>
          <cell r="Q6628">
            <v>-101.62</v>
          </cell>
        </row>
        <row r="6629">
          <cell r="C6629" t="str">
            <v>50118003</v>
          </cell>
          <cell r="Q6629">
            <v>-57.720199999999998</v>
          </cell>
        </row>
        <row r="6630">
          <cell r="C6630" t="str">
            <v>50118003</v>
          </cell>
          <cell r="Q6630">
            <v>-516.71759999999995</v>
          </cell>
        </row>
        <row r="6631">
          <cell r="C6631" t="str">
            <v>50118003</v>
          </cell>
          <cell r="Q6631">
            <v>-11.562099999999999</v>
          </cell>
        </row>
        <row r="6632">
          <cell r="C6632" t="str">
            <v>50118003</v>
          </cell>
          <cell r="Q6632">
            <v>-709.03779999999995</v>
          </cell>
        </row>
        <row r="6633">
          <cell r="C6633" t="str">
            <v>50118003</v>
          </cell>
          <cell r="Q6633">
            <v>-196.95500000000001</v>
          </cell>
        </row>
        <row r="6634">
          <cell r="C6634" t="str">
            <v>50118003</v>
          </cell>
          <cell r="Q6634">
            <v>-684.70860000000005</v>
          </cell>
        </row>
        <row r="6635">
          <cell r="C6635" t="str">
            <v>50118003</v>
          </cell>
          <cell r="Q6635">
            <v>-362.21719999999999</v>
          </cell>
        </row>
        <row r="6636">
          <cell r="C6636" t="str">
            <v>50118003</v>
          </cell>
          <cell r="Q6636">
            <v>-258.35879999999997</v>
          </cell>
        </row>
        <row r="6637">
          <cell r="C6637" t="str">
            <v>50118003</v>
          </cell>
          <cell r="Q6637">
            <v>-966.23770000000002</v>
          </cell>
        </row>
        <row r="6638">
          <cell r="C6638" t="str">
            <v>50118003</v>
          </cell>
          <cell r="Q6638">
            <v>-79.709000000000003</v>
          </cell>
        </row>
        <row r="6639">
          <cell r="C6639" t="str">
            <v>50118003</v>
          </cell>
          <cell r="Q6639">
            <v>-139.1336</v>
          </cell>
        </row>
        <row r="6640">
          <cell r="C6640" t="str">
            <v>50118003</v>
          </cell>
          <cell r="Q6640">
            <v>-5975.2782999999999</v>
          </cell>
        </row>
        <row r="6641">
          <cell r="C6641" t="str">
            <v>50118003</v>
          </cell>
          <cell r="Q6641">
            <v>-3139.3501999999999</v>
          </cell>
        </row>
        <row r="6642">
          <cell r="C6642" t="str">
            <v>50118003</v>
          </cell>
          <cell r="Q6642">
            <v>-74.147400000000005</v>
          </cell>
        </row>
        <row r="6643">
          <cell r="C6643" t="str">
            <v>50118003</v>
          </cell>
          <cell r="Q6643">
            <v>-300.06639999999999</v>
          </cell>
        </row>
        <row r="6644">
          <cell r="C6644" t="str">
            <v>50118003</v>
          </cell>
          <cell r="Q6644">
            <v>-522.5104</v>
          </cell>
        </row>
        <row r="6645">
          <cell r="C6645" t="str">
            <v>50118003</v>
          </cell>
          <cell r="Q6645">
            <v>-717.81959999999992</v>
          </cell>
        </row>
        <row r="6646">
          <cell r="C6646" t="str">
            <v>50118003</v>
          </cell>
          <cell r="Q6646">
            <v>-104.815</v>
          </cell>
        </row>
        <row r="6647">
          <cell r="C6647" t="str">
            <v>50118003</v>
          </cell>
          <cell r="Q6647">
            <v>-14019.024199999998</v>
          </cell>
        </row>
        <row r="6648">
          <cell r="C6648" t="str">
            <v>50118003</v>
          </cell>
          <cell r="Q6648">
            <v>-4359.5847000000003</v>
          </cell>
        </row>
        <row r="6649">
          <cell r="C6649" t="str">
            <v>50118003</v>
          </cell>
          <cell r="Q6649">
            <v>-71.135800000000003</v>
          </cell>
        </row>
        <row r="6650">
          <cell r="C6650" t="str">
            <v>50118003</v>
          </cell>
          <cell r="Q6650">
            <v>-385.19150000000002</v>
          </cell>
        </row>
        <row r="6651">
          <cell r="C6651" t="str">
            <v>50118003</v>
          </cell>
          <cell r="Q6651">
            <v>-444.09219999999999</v>
          </cell>
        </row>
        <row r="6652">
          <cell r="C6652" t="str">
            <v>50118003</v>
          </cell>
          <cell r="Q6652">
            <v>-134.1917</v>
          </cell>
        </row>
        <row r="6653">
          <cell r="C6653" t="str">
            <v>50118003</v>
          </cell>
          <cell r="Q6653">
            <v>-2198.8418999999999</v>
          </cell>
        </row>
        <row r="6654">
          <cell r="C6654" t="str">
            <v>50118003</v>
          </cell>
          <cell r="Q6654">
            <v>-1027.2856000000002</v>
          </cell>
        </row>
        <row r="6655">
          <cell r="C6655" t="str">
            <v>50118003</v>
          </cell>
          <cell r="Q6655">
            <v>-567.69380000000001</v>
          </cell>
        </row>
        <row r="6656">
          <cell r="C6656" t="str">
            <v>50118003</v>
          </cell>
          <cell r="Q6656">
            <v>-286.16379999999998</v>
          </cell>
        </row>
        <row r="6657">
          <cell r="C6657" t="str">
            <v>50118003</v>
          </cell>
          <cell r="Q6657">
            <v>-2616.4623000000001</v>
          </cell>
        </row>
        <row r="6658">
          <cell r="C6658" t="str">
            <v>50118003</v>
          </cell>
          <cell r="Q6658">
            <v>-22.0123</v>
          </cell>
        </row>
        <row r="6659">
          <cell r="C6659" t="str">
            <v>50118003</v>
          </cell>
          <cell r="Q6659">
            <v>-590.86500000000001</v>
          </cell>
        </row>
        <row r="6660">
          <cell r="C6660" t="str">
            <v>50118003</v>
          </cell>
          <cell r="Q6660">
            <v>-1682.5352</v>
          </cell>
        </row>
        <row r="6661">
          <cell r="C6661" t="str">
            <v>50118003</v>
          </cell>
          <cell r="Q6661">
            <v>-2599.8056000000001</v>
          </cell>
        </row>
        <row r="6662">
          <cell r="C6662" t="str">
            <v>50118003</v>
          </cell>
          <cell r="Q6662">
            <v>-625.62180000000001</v>
          </cell>
        </row>
        <row r="6663">
          <cell r="C6663" t="str">
            <v>50118003</v>
          </cell>
          <cell r="Q6663">
            <v>-9.4845000000000006</v>
          </cell>
        </row>
        <row r="6664">
          <cell r="C6664" t="str">
            <v>50118003</v>
          </cell>
          <cell r="Q6664">
            <v>-1159.0105000000001</v>
          </cell>
        </row>
        <row r="6665">
          <cell r="C6665" t="str">
            <v>50118003</v>
          </cell>
          <cell r="Q6665">
            <v>-5521.4007000000011</v>
          </cell>
        </row>
        <row r="6666">
          <cell r="C6666" t="str">
            <v>50118003</v>
          </cell>
          <cell r="Q6666">
            <v>-1957.5686999999998</v>
          </cell>
        </row>
        <row r="6667">
          <cell r="C6667" t="str">
            <v>50118003</v>
          </cell>
          <cell r="Q6667">
            <v>-10660.927</v>
          </cell>
        </row>
        <row r="6668">
          <cell r="C6668" t="str">
            <v>50118003</v>
          </cell>
          <cell r="Q6668">
            <v>-1625.3796000000002</v>
          </cell>
        </row>
        <row r="6669">
          <cell r="C6669" t="str">
            <v>50118003</v>
          </cell>
          <cell r="Q6669">
            <v>-3453.1873000000001</v>
          </cell>
        </row>
        <row r="6670">
          <cell r="C6670" t="str">
            <v>50118003</v>
          </cell>
          <cell r="Q6670">
            <v>-197.8818</v>
          </cell>
        </row>
        <row r="6671">
          <cell r="C6671" t="str">
            <v>50118004</v>
          </cell>
          <cell r="Q6671">
            <v>-84099.964500000002</v>
          </cell>
        </row>
        <row r="6672">
          <cell r="C6672" t="str">
            <v>50118004</v>
          </cell>
          <cell r="Q6672">
            <v>-27038.2255</v>
          </cell>
        </row>
        <row r="6673">
          <cell r="C6673" t="str">
            <v>50118004</v>
          </cell>
          <cell r="Q6673">
            <v>-54228.520199999999</v>
          </cell>
        </row>
        <row r="6674">
          <cell r="C6674" t="str">
            <v>50118004</v>
          </cell>
          <cell r="Q6674">
            <v>-77545.758300000016</v>
          </cell>
        </row>
        <row r="6675">
          <cell r="C6675" t="str">
            <v>50118004</v>
          </cell>
          <cell r="Q6675">
            <v>-15849.0249</v>
          </cell>
        </row>
        <row r="6676">
          <cell r="C6676" t="str">
            <v>50118004</v>
          </cell>
          <cell r="Q6676">
            <v>-105768.53350000001</v>
          </cell>
        </row>
        <row r="6677">
          <cell r="C6677" t="str">
            <v>50118004</v>
          </cell>
          <cell r="Q6677">
            <v>-3836.2093</v>
          </cell>
        </row>
        <row r="6678">
          <cell r="C6678" t="str">
            <v>50118004</v>
          </cell>
          <cell r="Q6678">
            <v>-738.75840000000005</v>
          </cell>
        </row>
        <row r="6679">
          <cell r="C6679" t="str">
            <v>50118004</v>
          </cell>
          <cell r="Q6679">
            <v>-20085.0494</v>
          </cell>
        </row>
        <row r="6680">
          <cell r="C6680" t="str">
            <v>50118004</v>
          </cell>
          <cell r="Q6680">
            <v>-2045.9783</v>
          </cell>
        </row>
        <row r="6681">
          <cell r="C6681" t="str">
            <v>50118004</v>
          </cell>
          <cell r="Q6681">
            <v>-32333.7644</v>
          </cell>
        </row>
        <row r="6682">
          <cell r="C6682" t="str">
            <v>50118004</v>
          </cell>
          <cell r="Q6682">
            <v>-296023.47070000001</v>
          </cell>
        </row>
        <row r="6683">
          <cell r="C6683" t="str">
            <v>50118004</v>
          </cell>
          <cell r="Q6683">
            <v>-12212.350600000002</v>
          </cell>
        </row>
        <row r="6684">
          <cell r="C6684" t="str">
            <v>50118004</v>
          </cell>
          <cell r="Q6684">
            <v>-5869.8683000000001</v>
          </cell>
        </row>
        <row r="6685">
          <cell r="C6685" t="str">
            <v>50118004</v>
          </cell>
          <cell r="Q6685">
            <v>-5407.8323</v>
          </cell>
        </row>
        <row r="6686">
          <cell r="C6686" t="str">
            <v>50118004</v>
          </cell>
          <cell r="Q6686">
            <v>-26011.240400000002</v>
          </cell>
        </row>
        <row r="6687">
          <cell r="C6687" t="str">
            <v>50118004</v>
          </cell>
          <cell r="Q6687">
            <v>-205487.67230000003</v>
          </cell>
        </row>
        <row r="6688">
          <cell r="C6688" t="str">
            <v>50118004</v>
          </cell>
          <cell r="Q6688">
            <v>-2429.6496000000002</v>
          </cell>
        </row>
        <row r="6689">
          <cell r="C6689" t="str">
            <v>50118004</v>
          </cell>
          <cell r="Q6689">
            <v>-5178.8776000000007</v>
          </cell>
        </row>
        <row r="6690">
          <cell r="C6690" t="str">
            <v>50118004</v>
          </cell>
          <cell r="Q6690">
            <v>-241374.19010000001</v>
          </cell>
        </row>
        <row r="6691">
          <cell r="C6691" t="str">
            <v>50118004</v>
          </cell>
          <cell r="Q6691">
            <v>-80736.51019999999</v>
          </cell>
        </row>
        <row r="6692">
          <cell r="C6692" t="str">
            <v>50118004</v>
          </cell>
          <cell r="Q6692">
            <v>-23139.040400000002</v>
          </cell>
        </row>
        <row r="6693">
          <cell r="C6693" t="str">
            <v>50118004</v>
          </cell>
          <cell r="Q6693">
            <v>-3058.49</v>
          </cell>
        </row>
        <row r="6694">
          <cell r="C6694" t="str">
            <v>50118004</v>
          </cell>
          <cell r="Q6694">
            <v>-83138.57209999999</v>
          </cell>
        </row>
        <row r="6695">
          <cell r="C6695" t="str">
            <v>50118004</v>
          </cell>
          <cell r="Q6695">
            <v>-15591.8483</v>
          </cell>
        </row>
        <row r="6696">
          <cell r="C6696" t="str">
            <v>50118004</v>
          </cell>
          <cell r="Q6696">
            <v>-78732.723700000002</v>
          </cell>
        </row>
        <row r="6697">
          <cell r="C6697" t="str">
            <v>50118004</v>
          </cell>
          <cell r="Q6697">
            <v>-240258.24219999998</v>
          </cell>
        </row>
        <row r="6698">
          <cell r="C6698" t="str">
            <v>50118004</v>
          </cell>
          <cell r="Q6698">
            <v>-175689.3591</v>
          </cell>
        </row>
        <row r="6699">
          <cell r="C6699" t="str">
            <v>50118004</v>
          </cell>
          <cell r="Q6699">
            <v>-70456.183799999999</v>
          </cell>
        </row>
        <row r="6700">
          <cell r="C6700" t="str">
            <v>50118004</v>
          </cell>
          <cell r="Q6700">
            <v>-841728.59009999991</v>
          </cell>
        </row>
        <row r="6701">
          <cell r="C6701" t="str">
            <v>50118004</v>
          </cell>
          <cell r="Q6701">
            <v>-3347.9645</v>
          </cell>
        </row>
        <row r="6702">
          <cell r="C6702" t="str">
            <v>50118004</v>
          </cell>
          <cell r="Q6702">
            <v>-39.252800000000001</v>
          </cell>
        </row>
        <row r="6703">
          <cell r="C6703" t="str">
            <v>50118004</v>
          </cell>
          <cell r="Q6703">
            <v>-20118.927600000003</v>
          </cell>
        </row>
        <row r="6704">
          <cell r="C6704" t="str">
            <v>50118004</v>
          </cell>
          <cell r="Q6704">
            <v>-40239.244100000004</v>
          </cell>
        </row>
        <row r="6705">
          <cell r="C6705" t="str">
            <v>50118004</v>
          </cell>
          <cell r="Q6705">
            <v>-8773.5109000000011</v>
          </cell>
        </row>
        <row r="6706">
          <cell r="C6706" t="str">
            <v>50118004</v>
          </cell>
          <cell r="Q6706">
            <v>-94775.415999999997</v>
          </cell>
        </row>
        <row r="6707">
          <cell r="C6707" t="str">
            <v>50118004</v>
          </cell>
          <cell r="Q6707">
            <v>-60163.759600000005</v>
          </cell>
        </row>
        <row r="6708">
          <cell r="C6708" t="str">
            <v>50118004</v>
          </cell>
          <cell r="Q6708">
            <v>-3424.0545999999999</v>
          </cell>
        </row>
        <row r="6709">
          <cell r="C6709" t="str">
            <v>50118004</v>
          </cell>
          <cell r="Q6709">
            <v>-2435.6885000000002</v>
          </cell>
        </row>
        <row r="6710">
          <cell r="C6710" t="str">
            <v>50118004</v>
          </cell>
          <cell r="Q6710">
            <v>-17164.296600000001</v>
          </cell>
        </row>
        <row r="6711">
          <cell r="C6711" t="str">
            <v>50118004</v>
          </cell>
          <cell r="Q6711">
            <v>-1034.6642999999999</v>
          </cell>
        </row>
        <row r="6712">
          <cell r="C6712" t="str">
            <v>50118004</v>
          </cell>
          <cell r="Q6712">
            <v>-61928.184399999998</v>
          </cell>
        </row>
        <row r="6713">
          <cell r="C6713" t="str">
            <v>50118004</v>
          </cell>
          <cell r="Q6713">
            <v>-10569.076300000001</v>
          </cell>
        </row>
        <row r="6714">
          <cell r="C6714" t="str">
            <v>50118004</v>
          </cell>
          <cell r="Q6714">
            <v>-3935.9517999999998</v>
          </cell>
        </row>
        <row r="6715">
          <cell r="C6715" t="str">
            <v>50118004</v>
          </cell>
          <cell r="Q6715">
            <v>-23828.702600000001</v>
          </cell>
        </row>
        <row r="6716">
          <cell r="C6716" t="str">
            <v>50118004</v>
          </cell>
          <cell r="Q6716">
            <v>-440.82940000000002</v>
          </cell>
        </row>
        <row r="6717">
          <cell r="C6717" t="str">
            <v>50118004</v>
          </cell>
          <cell r="Q6717">
            <v>-72044.282899999991</v>
          </cell>
        </row>
        <row r="6718">
          <cell r="C6718" t="str">
            <v>50118004</v>
          </cell>
          <cell r="Q6718">
            <v>-205463.15429999999</v>
          </cell>
        </row>
        <row r="6719">
          <cell r="C6719" t="str">
            <v>50118004</v>
          </cell>
          <cell r="Q6719">
            <v>-20394.754199999996</v>
          </cell>
        </row>
        <row r="6720">
          <cell r="C6720" t="str">
            <v>50118004</v>
          </cell>
          <cell r="Q6720">
            <v>-79921.641600000003</v>
          </cell>
        </row>
        <row r="6721">
          <cell r="C6721" t="str">
            <v>50118004</v>
          </cell>
          <cell r="Q6721">
            <v>-46496.789599999989</v>
          </cell>
        </row>
        <row r="6722">
          <cell r="C6722" t="str">
            <v>50118004</v>
          </cell>
          <cell r="Q6722">
            <v>-252.62719999999999</v>
          </cell>
        </row>
        <row r="6723">
          <cell r="C6723" t="str">
            <v>50118004</v>
          </cell>
          <cell r="Q6723">
            <v>-101947.48180000001</v>
          </cell>
        </row>
        <row r="6724">
          <cell r="C6724" t="str">
            <v>50118004</v>
          </cell>
          <cell r="Q6724">
            <v>-4620.7627000000002</v>
          </cell>
        </row>
        <row r="6725">
          <cell r="C6725" t="str">
            <v>50118004</v>
          </cell>
          <cell r="Q6725">
            <v>-6240.4151000000002</v>
          </cell>
        </row>
        <row r="6726">
          <cell r="C6726" t="str">
            <v>50118004</v>
          </cell>
          <cell r="Q6726">
            <v>-4249.0585000000001</v>
          </cell>
        </row>
        <row r="6727">
          <cell r="C6727" t="str">
            <v>50118004</v>
          </cell>
          <cell r="Q6727">
            <v>-2301.7256000000002</v>
          </cell>
        </row>
        <row r="6728">
          <cell r="C6728" t="str">
            <v>50118004</v>
          </cell>
          <cell r="Q6728">
            <v>-808.63850000000002</v>
          </cell>
        </row>
        <row r="6729">
          <cell r="C6729" t="str">
            <v>50118004</v>
          </cell>
          <cell r="Q6729">
            <v>-56785.741499999996</v>
          </cell>
        </row>
        <row r="6730">
          <cell r="C6730" t="str">
            <v>50118004</v>
          </cell>
          <cell r="Q6730">
            <v>-11071.3112</v>
          </cell>
        </row>
        <row r="6731">
          <cell r="C6731" t="str">
            <v>50118004</v>
          </cell>
          <cell r="Q6731">
            <v>-82756.158899999995</v>
          </cell>
        </row>
        <row r="6732">
          <cell r="C6732" t="str">
            <v>50118004</v>
          </cell>
          <cell r="Q6732">
            <v>-151374.61589999998</v>
          </cell>
        </row>
        <row r="6733">
          <cell r="C6733" t="str">
            <v>50118004</v>
          </cell>
          <cell r="Q6733">
            <v>-90872.506899999993</v>
          </cell>
        </row>
        <row r="6734">
          <cell r="C6734" t="str">
            <v>50118004</v>
          </cell>
          <cell r="Q6734">
            <v>-21355.150199999996</v>
          </cell>
        </row>
        <row r="6735">
          <cell r="C6735" t="str">
            <v>50118004</v>
          </cell>
          <cell r="Q6735">
            <v>-79440.6535</v>
          </cell>
        </row>
        <row r="6736">
          <cell r="C6736" t="str">
            <v>50118004</v>
          </cell>
          <cell r="Q6736">
            <v>-1924.3951999999999</v>
          </cell>
        </row>
        <row r="6737">
          <cell r="C6737" t="str">
            <v>50118004</v>
          </cell>
          <cell r="Q6737">
            <v>-38216.596100000002</v>
          </cell>
        </row>
        <row r="6738">
          <cell r="C6738" t="str">
            <v>50118004</v>
          </cell>
          <cell r="Q6738">
            <v>-901.2047</v>
          </cell>
        </row>
        <row r="6739">
          <cell r="C6739" t="str">
            <v>50118004</v>
          </cell>
          <cell r="Q6739">
            <v>-349.24950000000001</v>
          </cell>
        </row>
        <row r="6740">
          <cell r="C6740" t="str">
            <v>50118004</v>
          </cell>
          <cell r="Q6740">
            <v>-41261.669600000001</v>
          </cell>
        </row>
        <row r="6741">
          <cell r="C6741" t="str">
            <v>50118004</v>
          </cell>
          <cell r="Q6741">
            <v>-21883.775099999999</v>
          </cell>
        </row>
        <row r="6742">
          <cell r="C6742" t="str">
            <v>50118004</v>
          </cell>
          <cell r="Q6742">
            <v>-250.61420000000001</v>
          </cell>
        </row>
        <row r="6743">
          <cell r="C6743" t="str">
            <v>50118004</v>
          </cell>
          <cell r="Q6743">
            <v>-1217.8442</v>
          </cell>
        </row>
        <row r="6744">
          <cell r="C6744" t="str">
            <v>50118004</v>
          </cell>
          <cell r="Q6744">
            <v>-21343.978299999999</v>
          </cell>
        </row>
        <row r="6745">
          <cell r="C6745" t="str">
            <v>50118004</v>
          </cell>
          <cell r="Q6745">
            <v>-5333.8558000000003</v>
          </cell>
        </row>
        <row r="6746">
          <cell r="C6746" t="str">
            <v>50118004</v>
          </cell>
          <cell r="Q6746">
            <v>-1872.0581000000002</v>
          </cell>
        </row>
        <row r="6747">
          <cell r="C6747" t="str">
            <v>50118004</v>
          </cell>
          <cell r="Q6747">
            <v>-5655.1854999999996</v>
          </cell>
        </row>
        <row r="6748">
          <cell r="C6748" t="str">
            <v>50118004</v>
          </cell>
          <cell r="Q6748">
            <v>-22204.017900000003</v>
          </cell>
        </row>
        <row r="6749">
          <cell r="C6749" t="str">
            <v>50118004</v>
          </cell>
          <cell r="Q6749">
            <v>-56435.505599999997</v>
          </cell>
        </row>
        <row r="6750">
          <cell r="C6750" t="str">
            <v>50118004</v>
          </cell>
          <cell r="Q6750">
            <v>-39339.065999999999</v>
          </cell>
        </row>
        <row r="6751">
          <cell r="C6751" t="str">
            <v>50118004</v>
          </cell>
          <cell r="Q6751">
            <v>-8855.0360000000001</v>
          </cell>
        </row>
        <row r="6752">
          <cell r="C6752" t="str">
            <v>50118004</v>
          </cell>
          <cell r="Q6752">
            <v>-3692.866</v>
          </cell>
        </row>
        <row r="6753">
          <cell r="C6753" t="str">
            <v>50118004</v>
          </cell>
          <cell r="Q6753">
            <v>-12685.065500000001</v>
          </cell>
        </row>
        <row r="6754">
          <cell r="C6754" t="str">
            <v>50118004</v>
          </cell>
          <cell r="Q6754">
            <v>-25841.054199999999</v>
          </cell>
        </row>
        <row r="6755">
          <cell r="C6755" t="str">
            <v>50118004</v>
          </cell>
          <cell r="Q6755">
            <v>-23764.448700000001</v>
          </cell>
        </row>
        <row r="6756">
          <cell r="C6756" t="str">
            <v>50118004</v>
          </cell>
          <cell r="Q6756">
            <v>-32160.196399999997</v>
          </cell>
        </row>
        <row r="6757">
          <cell r="C6757" t="str">
            <v>50118004</v>
          </cell>
          <cell r="Q6757">
            <v>-17925.9725</v>
          </cell>
        </row>
        <row r="6758">
          <cell r="C6758" t="str">
            <v>50118004</v>
          </cell>
          <cell r="Q6758">
            <v>-10209.510200000001</v>
          </cell>
        </row>
        <row r="6759">
          <cell r="C6759" t="str">
            <v>50118004</v>
          </cell>
          <cell r="Q6759">
            <v>-95320.365900000004</v>
          </cell>
        </row>
        <row r="6760">
          <cell r="C6760" t="str">
            <v>50118004</v>
          </cell>
          <cell r="Q6760">
            <v>-12822.5913</v>
          </cell>
        </row>
        <row r="6761">
          <cell r="C6761" t="str">
            <v>50118004</v>
          </cell>
          <cell r="Q6761">
            <v>-482747.99809999991</v>
          </cell>
        </row>
        <row r="6762">
          <cell r="C6762" t="str">
            <v>50118004</v>
          </cell>
          <cell r="Q6762">
            <v>-249767.0894</v>
          </cell>
        </row>
        <row r="6763">
          <cell r="C6763" t="str">
            <v>50118004</v>
          </cell>
          <cell r="Q6763">
            <v>-13815.838900000001</v>
          </cell>
        </row>
        <row r="6764">
          <cell r="C6764" t="str">
            <v>50118004</v>
          </cell>
          <cell r="Q6764">
            <v>-249178.17630000002</v>
          </cell>
        </row>
        <row r="6765">
          <cell r="C6765" t="str">
            <v>50118004</v>
          </cell>
          <cell r="Q6765">
            <v>-2753.7371000000003</v>
          </cell>
        </row>
        <row r="6766">
          <cell r="C6766" t="str">
            <v>50118004</v>
          </cell>
          <cell r="Q6766">
            <v>-26796.256699999998</v>
          </cell>
        </row>
        <row r="6767">
          <cell r="C6767" t="str">
            <v>50118004</v>
          </cell>
          <cell r="Q6767">
            <v>-83460.354699999996</v>
          </cell>
        </row>
        <row r="6768">
          <cell r="C6768" t="str">
            <v>50118004</v>
          </cell>
          <cell r="Q6768">
            <v>-57677.183399999994</v>
          </cell>
        </row>
        <row r="6769">
          <cell r="C6769" t="str">
            <v>50118004</v>
          </cell>
          <cell r="Q6769">
            <v>-324120.52579999994</v>
          </cell>
        </row>
        <row r="6770">
          <cell r="C6770" t="str">
            <v>50118004</v>
          </cell>
          <cell r="Q6770">
            <v>-582.12950000000001</v>
          </cell>
        </row>
        <row r="6771">
          <cell r="C6771" t="str">
            <v>50118004</v>
          </cell>
          <cell r="Q6771">
            <v>-770.96579999999994</v>
          </cell>
        </row>
        <row r="6772">
          <cell r="C6772" t="str">
            <v>50118004</v>
          </cell>
          <cell r="Q6772">
            <v>-32516.440999999999</v>
          </cell>
        </row>
        <row r="6773">
          <cell r="C6773" t="str">
            <v>50118004</v>
          </cell>
          <cell r="Q6773">
            <v>-37509.773399999998</v>
          </cell>
        </row>
        <row r="6774">
          <cell r="C6774" t="str">
            <v>50118004</v>
          </cell>
          <cell r="Q6774">
            <v>-434085.6801</v>
          </cell>
        </row>
        <row r="6775">
          <cell r="C6775" t="str">
            <v>50118004</v>
          </cell>
          <cell r="Q6775">
            <v>-26346.389199999998</v>
          </cell>
        </row>
        <row r="6776">
          <cell r="C6776" t="str">
            <v>50118004</v>
          </cell>
          <cell r="Q6776">
            <v>-64588.751199999999</v>
          </cell>
        </row>
        <row r="6777">
          <cell r="C6777" t="str">
            <v>50118004</v>
          </cell>
          <cell r="Q6777">
            <v>-113993.4206</v>
          </cell>
        </row>
        <row r="6778">
          <cell r="C6778" t="str">
            <v>50118004</v>
          </cell>
          <cell r="Q6778">
            <v>-48713.769200000002</v>
          </cell>
        </row>
        <row r="6779">
          <cell r="C6779" t="str">
            <v>50118004</v>
          </cell>
          <cell r="Q6779">
            <v>-127303.5925</v>
          </cell>
        </row>
        <row r="6780">
          <cell r="C6780" t="str">
            <v>50118004</v>
          </cell>
          <cell r="Q6780">
            <v>-81428.497300000003</v>
          </cell>
        </row>
        <row r="6781">
          <cell r="C6781" t="str">
            <v>50118004</v>
          </cell>
          <cell r="Q6781">
            <v>-1074.1386</v>
          </cell>
        </row>
        <row r="6782">
          <cell r="C6782" t="str">
            <v>50118004</v>
          </cell>
          <cell r="Q6782">
            <v>-258418.83619999999</v>
          </cell>
        </row>
        <row r="6783">
          <cell r="C6783" t="str">
            <v>50118004</v>
          </cell>
          <cell r="Q6783">
            <v>-83874.109700000001</v>
          </cell>
        </row>
        <row r="6784">
          <cell r="C6784" t="str">
            <v>50118004</v>
          </cell>
          <cell r="Q6784">
            <v>-13266.450199999999</v>
          </cell>
        </row>
        <row r="6785">
          <cell r="C6785" t="str">
            <v>50118004</v>
          </cell>
          <cell r="Q6785">
            <v>-8403.6285000000007</v>
          </cell>
        </row>
        <row r="6786">
          <cell r="C6786" t="str">
            <v>50118004</v>
          </cell>
          <cell r="Q6786">
            <v>-42676.311500000003</v>
          </cell>
        </row>
        <row r="6787">
          <cell r="C6787" t="str">
            <v>50118004</v>
          </cell>
          <cell r="Q6787">
            <v>-496.19600000000003</v>
          </cell>
        </row>
        <row r="6788">
          <cell r="C6788" t="str">
            <v>50118004</v>
          </cell>
          <cell r="Q6788">
            <v>-5456.1435000000001</v>
          </cell>
        </row>
        <row r="6789">
          <cell r="C6789" t="str">
            <v>51102021</v>
          </cell>
          <cell r="Q6789">
            <v>-74390.731199999995</v>
          </cell>
        </row>
        <row r="6790">
          <cell r="C6790" t="str">
            <v>51102021</v>
          </cell>
          <cell r="Q6790">
            <v>-18520.882100000003</v>
          </cell>
        </row>
        <row r="6791">
          <cell r="C6791" t="str">
            <v>51102021</v>
          </cell>
          <cell r="Q6791">
            <v>-38402.385999999999</v>
          </cell>
        </row>
        <row r="6792">
          <cell r="C6792" t="str">
            <v>51102021</v>
          </cell>
          <cell r="Q6792">
            <v>-176310.05219999998</v>
          </cell>
        </row>
        <row r="6793">
          <cell r="C6793" t="str">
            <v>51102021</v>
          </cell>
          <cell r="Q6793">
            <v>-374719.47450000001</v>
          </cell>
        </row>
        <row r="6794">
          <cell r="C6794" t="str">
            <v>51102021</v>
          </cell>
          <cell r="Q6794">
            <v>-90248.191800000001</v>
          </cell>
        </row>
        <row r="6795">
          <cell r="C6795" t="str">
            <v>51102021</v>
          </cell>
          <cell r="Q6795">
            <v>-2406.0454</v>
          </cell>
        </row>
        <row r="6796">
          <cell r="C6796" t="str">
            <v>51102021</v>
          </cell>
          <cell r="Q6796">
            <v>-33357.397700000001</v>
          </cell>
        </row>
        <row r="6797">
          <cell r="C6797" t="str">
            <v>51102021</v>
          </cell>
          <cell r="Q6797">
            <v>-10982.868700000001</v>
          </cell>
        </row>
        <row r="6798">
          <cell r="C6798" t="str">
            <v>51102021</v>
          </cell>
          <cell r="Q6798">
            <v>-21798.2281</v>
          </cell>
        </row>
        <row r="6799">
          <cell r="C6799" t="str">
            <v>51102021</v>
          </cell>
          <cell r="Q6799">
            <v>-703426.93669999996</v>
          </cell>
        </row>
        <row r="6800">
          <cell r="C6800" t="str">
            <v>51102021</v>
          </cell>
          <cell r="Q6800">
            <v>-46478.585500000001</v>
          </cell>
        </row>
        <row r="6801">
          <cell r="C6801" t="str">
            <v>51102021</v>
          </cell>
          <cell r="Q6801">
            <v>-11845.661700000001</v>
          </cell>
        </row>
        <row r="6802">
          <cell r="C6802" t="str">
            <v>51102021</v>
          </cell>
          <cell r="Q6802">
            <v>-89822.467000000004</v>
          </cell>
        </row>
        <row r="6803">
          <cell r="C6803" t="str">
            <v>51102021</v>
          </cell>
          <cell r="Q6803">
            <v>-54290.866899999994</v>
          </cell>
        </row>
        <row r="6804">
          <cell r="C6804" t="str">
            <v>51102021</v>
          </cell>
          <cell r="Q6804">
            <v>-85160.338199999998</v>
          </cell>
        </row>
        <row r="6805">
          <cell r="C6805" t="str">
            <v>51102021</v>
          </cell>
          <cell r="Q6805">
            <v>-1635.6784</v>
          </cell>
        </row>
        <row r="6806">
          <cell r="C6806" t="str">
            <v>51102021</v>
          </cell>
          <cell r="Q6806">
            <v>-37998.7952</v>
          </cell>
        </row>
        <row r="6807">
          <cell r="C6807" t="str">
            <v>51102021</v>
          </cell>
          <cell r="Q6807">
            <v>-135337.10070000001</v>
          </cell>
        </row>
        <row r="6808">
          <cell r="C6808" t="str">
            <v>51102021</v>
          </cell>
          <cell r="Q6808">
            <v>-23776.470300000001</v>
          </cell>
        </row>
        <row r="6809">
          <cell r="C6809" t="str">
            <v>51102021</v>
          </cell>
          <cell r="Q6809">
            <v>-56175.004499999995</v>
          </cell>
        </row>
        <row r="6810">
          <cell r="C6810" t="str">
            <v>51102021</v>
          </cell>
          <cell r="Q6810">
            <v>-82220.693299999999</v>
          </cell>
        </row>
        <row r="6811">
          <cell r="C6811" t="str">
            <v>51102021</v>
          </cell>
          <cell r="Q6811">
            <v>-1283597.7993999999</v>
          </cell>
        </row>
        <row r="6812">
          <cell r="C6812" t="str">
            <v>51102021</v>
          </cell>
          <cell r="Q6812">
            <v>-67724.653099999996</v>
          </cell>
        </row>
        <row r="6813">
          <cell r="C6813" t="str">
            <v>51102021</v>
          </cell>
          <cell r="Q6813">
            <v>-253124.37609999996</v>
          </cell>
        </row>
        <row r="6814">
          <cell r="C6814" t="str">
            <v>51102021</v>
          </cell>
          <cell r="Q6814">
            <v>-398326.38789999997</v>
          </cell>
        </row>
        <row r="6815">
          <cell r="C6815" t="str">
            <v>51102021</v>
          </cell>
          <cell r="Q6815">
            <v>-163927.0442</v>
          </cell>
        </row>
        <row r="6816">
          <cell r="C6816" t="str">
            <v>51102021</v>
          </cell>
          <cell r="Q6816">
            <v>-251168.2985</v>
          </cell>
        </row>
        <row r="6817">
          <cell r="C6817" t="str">
            <v>51102021</v>
          </cell>
          <cell r="Q6817">
            <v>-228769.7518</v>
          </cell>
        </row>
        <row r="6818">
          <cell r="C6818" t="str">
            <v>51102021</v>
          </cell>
          <cell r="Q6818">
            <v>-220768.7997</v>
          </cell>
        </row>
        <row r="6819">
          <cell r="C6819" t="str">
            <v>51102021</v>
          </cell>
          <cell r="Q6819">
            <v>-66140.286099999998</v>
          </cell>
        </row>
        <row r="6820">
          <cell r="C6820" t="str">
            <v>51102021</v>
          </cell>
          <cell r="Q6820">
            <v>-3934.3508000000002</v>
          </cell>
        </row>
        <row r="6821">
          <cell r="C6821" t="str">
            <v>51102021</v>
          </cell>
          <cell r="Q6821">
            <v>-15126.744299999998</v>
          </cell>
        </row>
        <row r="6822">
          <cell r="C6822" t="str">
            <v>51102021</v>
          </cell>
          <cell r="Q6822">
            <v>-136263.87940000001</v>
          </cell>
        </row>
        <row r="6823">
          <cell r="C6823" t="str">
            <v>51102021</v>
          </cell>
          <cell r="Q6823">
            <v>-104064.57120000001</v>
          </cell>
        </row>
        <row r="6824">
          <cell r="C6824" t="str">
            <v>51102021</v>
          </cell>
          <cell r="Q6824">
            <v>-2005.5565999999999</v>
          </cell>
        </row>
        <row r="6825">
          <cell r="C6825" t="str">
            <v>51102021</v>
          </cell>
          <cell r="Q6825">
            <v>-17614.793799999999</v>
          </cell>
        </row>
        <row r="6826">
          <cell r="C6826" t="str">
            <v>51102021</v>
          </cell>
          <cell r="Q6826">
            <v>-319177.58029999991</v>
          </cell>
        </row>
        <row r="6827">
          <cell r="C6827" t="str">
            <v>51102021</v>
          </cell>
          <cell r="Q6827">
            <v>-61860.228300000002</v>
          </cell>
        </row>
        <row r="6828">
          <cell r="C6828" t="str">
            <v>51102021</v>
          </cell>
          <cell r="Q6828">
            <v>-125316.689</v>
          </cell>
        </row>
        <row r="6829">
          <cell r="C6829" t="str">
            <v>51102021</v>
          </cell>
          <cell r="Q6829">
            <v>-187685.45489999998</v>
          </cell>
        </row>
        <row r="6830">
          <cell r="C6830" t="str">
            <v>51102021</v>
          </cell>
          <cell r="Q6830">
            <v>-112088.64030000001</v>
          </cell>
        </row>
        <row r="6831">
          <cell r="C6831" t="str">
            <v>51102021</v>
          </cell>
          <cell r="Q6831">
            <v>-68444.752799999987</v>
          </cell>
        </row>
        <row r="6832">
          <cell r="C6832" t="str">
            <v>51102021</v>
          </cell>
          <cell r="Q6832">
            <v>-29764.955599999998</v>
          </cell>
        </row>
        <row r="6833">
          <cell r="C6833" t="str">
            <v>51102021</v>
          </cell>
          <cell r="Q6833">
            <v>-5642.4610000000002</v>
          </cell>
        </row>
        <row r="6834">
          <cell r="C6834" t="str">
            <v>51102021</v>
          </cell>
          <cell r="Q6834">
            <v>-131312.48420000001</v>
          </cell>
        </row>
        <row r="6835">
          <cell r="C6835" t="str">
            <v>51102021</v>
          </cell>
          <cell r="Q6835">
            <v>-448954.03970000008</v>
          </cell>
        </row>
        <row r="6836">
          <cell r="C6836" t="str">
            <v>51102021</v>
          </cell>
          <cell r="Q6836">
            <v>-451016.03669999994</v>
          </cell>
        </row>
        <row r="6837">
          <cell r="C6837" t="str">
            <v>51102021</v>
          </cell>
          <cell r="Q6837">
            <v>-413181.80230000004</v>
          </cell>
        </row>
        <row r="6838">
          <cell r="C6838" t="str">
            <v>51102021</v>
          </cell>
          <cell r="Q6838">
            <v>-25146.8796</v>
          </cell>
        </row>
        <row r="6839">
          <cell r="C6839" t="str">
            <v>51102021</v>
          </cell>
          <cell r="Q6839">
            <v>-901860.70420000004</v>
          </cell>
        </row>
        <row r="6840">
          <cell r="C6840" t="str">
            <v>51102021</v>
          </cell>
          <cell r="Q6840">
            <v>-29244.224900000001</v>
          </cell>
        </row>
        <row r="6841">
          <cell r="C6841" t="str">
            <v>51102021</v>
          </cell>
          <cell r="Q6841">
            <v>-566092.87930000003</v>
          </cell>
        </row>
        <row r="6842">
          <cell r="C6842" t="str">
            <v>51102021</v>
          </cell>
          <cell r="Q6842">
            <v>-466532.9093</v>
          </cell>
        </row>
        <row r="6843">
          <cell r="C6843" t="str">
            <v>51102021</v>
          </cell>
          <cell r="Q6843">
            <v>-40347.059000000001</v>
          </cell>
        </row>
        <row r="6844">
          <cell r="C6844" t="str">
            <v>51102021</v>
          </cell>
          <cell r="Q6844">
            <v>-384193.93989999994</v>
          </cell>
        </row>
        <row r="6845">
          <cell r="C6845" t="str">
            <v>51102021</v>
          </cell>
          <cell r="Q6845">
            <v>-6373.1773000000003</v>
          </cell>
        </row>
        <row r="6846">
          <cell r="C6846" t="str">
            <v>51102021</v>
          </cell>
          <cell r="Q6846">
            <v>-75601.882500000007</v>
          </cell>
        </row>
        <row r="6847">
          <cell r="C6847" t="str">
            <v>51102021</v>
          </cell>
          <cell r="Q6847">
            <v>-181155.7329</v>
          </cell>
        </row>
        <row r="6848">
          <cell r="C6848" t="str">
            <v>51102021</v>
          </cell>
          <cell r="Q6848">
            <v>-44084.999400000001</v>
          </cell>
        </row>
        <row r="6849">
          <cell r="C6849" t="str">
            <v>51102021</v>
          </cell>
          <cell r="Q6849">
            <v>-118203.7044</v>
          </cell>
        </row>
        <row r="6850">
          <cell r="C6850" t="str">
            <v>51102021</v>
          </cell>
          <cell r="Q6850">
            <v>-5318.7446</v>
          </cell>
        </row>
        <row r="6851">
          <cell r="C6851" t="str">
            <v>51102021</v>
          </cell>
          <cell r="Q6851">
            <v>-27788.095300000001</v>
          </cell>
        </row>
        <row r="6852">
          <cell r="C6852" t="str">
            <v>51102021</v>
          </cell>
          <cell r="Q6852">
            <v>-29729.410399999997</v>
          </cell>
        </row>
        <row r="6853">
          <cell r="C6853" t="str">
            <v>51102021</v>
          </cell>
          <cell r="Q6853">
            <v>-619191.11479999998</v>
          </cell>
        </row>
        <row r="6854">
          <cell r="C6854" t="str">
            <v>51102021</v>
          </cell>
          <cell r="Q6854">
            <v>-4415.5230000000001</v>
          </cell>
        </row>
        <row r="6855">
          <cell r="C6855" t="str">
            <v>51102021</v>
          </cell>
          <cell r="Q6855">
            <v>-317453.11019999994</v>
          </cell>
        </row>
        <row r="6856">
          <cell r="C6856" t="str">
            <v>51102021</v>
          </cell>
          <cell r="Q6856">
            <v>-2068.7334000000001</v>
          </cell>
        </row>
        <row r="6857">
          <cell r="C6857" t="str">
            <v>51102021</v>
          </cell>
          <cell r="Q6857">
            <v>-85861.723299999998</v>
          </cell>
        </row>
        <row r="6858">
          <cell r="C6858" t="str">
            <v>51102021</v>
          </cell>
          <cell r="Q6858">
            <v>-170526.49530000001</v>
          </cell>
        </row>
        <row r="6859">
          <cell r="C6859" t="str">
            <v>51102021</v>
          </cell>
          <cell r="Q6859">
            <v>-17972.3969</v>
          </cell>
        </row>
        <row r="6860">
          <cell r="C6860" t="str">
            <v>51102021</v>
          </cell>
          <cell r="Q6860">
            <v>-3543.2703999999999</v>
          </cell>
        </row>
        <row r="6861">
          <cell r="C6861" t="str">
            <v>51102021</v>
          </cell>
          <cell r="Q6861">
            <v>-5686.5344000000005</v>
          </cell>
        </row>
        <row r="6862">
          <cell r="C6862" t="str">
            <v>51102021</v>
          </cell>
          <cell r="Q6862">
            <v>-4641.7763000000004</v>
          </cell>
        </row>
        <row r="6863">
          <cell r="C6863" t="str">
            <v>51102021</v>
          </cell>
          <cell r="Q6863">
            <v>-631.76890000000003</v>
          </cell>
        </row>
        <row r="6864">
          <cell r="C6864" t="str">
            <v>51102021</v>
          </cell>
          <cell r="Q6864">
            <v>-23115.820899999999</v>
          </cell>
        </row>
        <row r="6865">
          <cell r="C6865" t="str">
            <v>51102021</v>
          </cell>
          <cell r="Q6865">
            <v>-89030.345000000001</v>
          </cell>
        </row>
        <row r="6866">
          <cell r="C6866" t="str">
            <v>51102021</v>
          </cell>
          <cell r="Q6866">
            <v>-106771.94300000001</v>
          </cell>
        </row>
        <row r="6867">
          <cell r="C6867" t="str">
            <v>51102021</v>
          </cell>
          <cell r="Q6867">
            <v>-3151996.7611999996</v>
          </cell>
        </row>
        <row r="6868">
          <cell r="C6868" t="str">
            <v>51102021</v>
          </cell>
          <cell r="Q6868">
            <v>-838134.38789999997</v>
          </cell>
        </row>
        <row r="6869">
          <cell r="C6869" t="str">
            <v>51102021</v>
          </cell>
          <cell r="Q6869">
            <v>-20650.959800000001</v>
          </cell>
        </row>
        <row r="6870">
          <cell r="C6870" t="str">
            <v>51102021</v>
          </cell>
          <cell r="Q6870">
            <v>-123128.1949</v>
          </cell>
        </row>
        <row r="6871">
          <cell r="C6871" t="str">
            <v>51102021</v>
          </cell>
          <cell r="Q6871">
            <v>-31268.844000000001</v>
          </cell>
        </row>
        <row r="6872">
          <cell r="C6872" t="str">
            <v>51102021</v>
          </cell>
          <cell r="Q6872">
            <v>-285606.64450000005</v>
          </cell>
        </row>
        <row r="6873">
          <cell r="C6873" t="str">
            <v>51102021</v>
          </cell>
          <cell r="Q6873">
            <v>-54852.128899999996</v>
          </cell>
        </row>
        <row r="6874">
          <cell r="C6874" t="str">
            <v>51102021</v>
          </cell>
          <cell r="Q6874">
            <v>-151728.31459999998</v>
          </cell>
        </row>
        <row r="6875">
          <cell r="C6875" t="str">
            <v>51102021</v>
          </cell>
          <cell r="Q6875">
            <v>-107785.44530000001</v>
          </cell>
        </row>
        <row r="6876">
          <cell r="C6876" t="str">
            <v>51102021</v>
          </cell>
          <cell r="Q6876">
            <v>-351336.06039999996</v>
          </cell>
        </row>
        <row r="6877">
          <cell r="C6877" t="str">
            <v>51102021</v>
          </cell>
          <cell r="Q6877">
            <v>-67161.650900000008</v>
          </cell>
        </row>
        <row r="6878">
          <cell r="C6878" t="str">
            <v>51102021</v>
          </cell>
          <cell r="Q6878">
            <v>-138150.6887</v>
          </cell>
        </row>
        <row r="6879">
          <cell r="C6879" t="str">
            <v>51102021</v>
          </cell>
          <cell r="Q6879">
            <v>-118507.08859999999</v>
          </cell>
        </row>
        <row r="6880">
          <cell r="C6880" t="str">
            <v>51102021</v>
          </cell>
          <cell r="Q6880">
            <v>-92780.8367</v>
          </cell>
        </row>
        <row r="6881">
          <cell r="C6881" t="str">
            <v>51102021</v>
          </cell>
          <cell r="Q6881">
            <v>-11520.491599999999</v>
          </cell>
        </row>
        <row r="6882">
          <cell r="C6882" t="str">
            <v>51102021</v>
          </cell>
          <cell r="Q6882">
            <v>-26548.237300000001</v>
          </cell>
        </row>
        <row r="6883">
          <cell r="C6883" t="str">
            <v>51102021</v>
          </cell>
          <cell r="Q6883">
            <v>-48599.848599999998</v>
          </cell>
        </row>
        <row r="6884">
          <cell r="C6884" t="str">
            <v>51102021</v>
          </cell>
          <cell r="Q6884">
            <v>-18558.229200000002</v>
          </cell>
        </row>
        <row r="6885">
          <cell r="C6885" t="str">
            <v>51102021</v>
          </cell>
          <cell r="Q6885">
            <v>-92509.209900000016</v>
          </cell>
        </row>
        <row r="6886">
          <cell r="C6886" t="str">
            <v>51102021</v>
          </cell>
          <cell r="Q6886">
            <v>-15781.957699999999</v>
          </cell>
        </row>
        <row r="6887">
          <cell r="C6887" t="str">
            <v>51102021</v>
          </cell>
          <cell r="Q6887">
            <v>-25779.324199999999</v>
          </cell>
        </row>
        <row r="6888">
          <cell r="C6888" t="str">
            <v>51102021</v>
          </cell>
          <cell r="Q6888">
            <v>-104115.81080000001</v>
          </cell>
        </row>
        <row r="6889">
          <cell r="C6889" t="str">
            <v>51102021</v>
          </cell>
          <cell r="Q6889">
            <v>-8485.5745999999999</v>
          </cell>
        </row>
        <row r="6890">
          <cell r="C6890" t="str">
            <v>51102021</v>
          </cell>
          <cell r="Q6890">
            <v>-30270.319600000003</v>
          </cell>
        </row>
        <row r="6891">
          <cell r="C6891" t="str">
            <v>51102021</v>
          </cell>
          <cell r="Q6891">
            <v>-27577.2088</v>
          </cell>
        </row>
        <row r="6892">
          <cell r="C6892" t="str">
            <v>51102021</v>
          </cell>
          <cell r="Q6892">
            <v>-324880.31050000002</v>
          </cell>
        </row>
        <row r="6893">
          <cell r="C6893" t="str">
            <v>51102021</v>
          </cell>
          <cell r="Q6893">
            <v>-50111.661</v>
          </cell>
        </row>
        <row r="6894">
          <cell r="C6894" t="str">
            <v>51102021</v>
          </cell>
          <cell r="Q6894">
            <v>-50330.225700000003</v>
          </cell>
        </row>
        <row r="6895">
          <cell r="C6895" t="str">
            <v>51102021</v>
          </cell>
          <cell r="Q6895">
            <v>-737179.60220000008</v>
          </cell>
        </row>
        <row r="6896">
          <cell r="C6896" t="str">
            <v>51102021</v>
          </cell>
          <cell r="Q6896">
            <v>-210374.63990000001</v>
          </cell>
        </row>
        <row r="6897">
          <cell r="C6897" t="str">
            <v>51102021</v>
          </cell>
          <cell r="Q6897">
            <v>-2185602.8761000005</v>
          </cell>
        </row>
        <row r="6898">
          <cell r="C6898" t="str">
            <v>51102021</v>
          </cell>
          <cell r="Q6898">
            <v>-139612.93020000003</v>
          </cell>
        </row>
        <row r="6899">
          <cell r="C6899" t="str">
            <v>51102021</v>
          </cell>
          <cell r="Q6899">
            <v>-2929.9805999999999</v>
          </cell>
        </row>
        <row r="6900">
          <cell r="C6900" t="str">
            <v>51102021</v>
          </cell>
          <cell r="Q6900">
            <v>-22890.795999999998</v>
          </cell>
        </row>
        <row r="6901">
          <cell r="C6901" t="str">
            <v>51102021</v>
          </cell>
          <cell r="Q6901">
            <v>-243144.21919999999</v>
          </cell>
        </row>
        <row r="6902">
          <cell r="C6902" t="str">
            <v>51102021</v>
          </cell>
          <cell r="Q6902">
            <v>-702239.60860000004</v>
          </cell>
        </row>
        <row r="6903">
          <cell r="C6903" t="str">
            <v>51102021</v>
          </cell>
          <cell r="Q6903">
            <v>-139667.03649999999</v>
          </cell>
        </row>
        <row r="6904">
          <cell r="C6904" t="str">
            <v>51102021</v>
          </cell>
          <cell r="Q6904">
            <v>-191876.06600000002</v>
          </cell>
        </row>
        <row r="6905">
          <cell r="C6905" t="str">
            <v>51102021</v>
          </cell>
          <cell r="Q6905">
            <v>-109394.37260000002</v>
          </cell>
        </row>
        <row r="6906">
          <cell r="C6906" t="str">
            <v>51102021</v>
          </cell>
          <cell r="Q6906">
            <v>-33947.048699999999</v>
          </cell>
        </row>
        <row r="6907">
          <cell r="C6907" t="str">
            <v>51102021</v>
          </cell>
          <cell r="Q6907">
            <v>-10911.225200000001</v>
          </cell>
        </row>
        <row r="6908">
          <cell r="C6908" t="str">
            <v>51102021</v>
          </cell>
          <cell r="Q6908">
            <v>-991303.63919999998</v>
          </cell>
        </row>
        <row r="6909">
          <cell r="C6909" t="str">
            <v>51102021</v>
          </cell>
          <cell r="Q6909">
            <v>-122944.6021</v>
          </cell>
        </row>
        <row r="6910">
          <cell r="C6910" t="str">
            <v>51102021</v>
          </cell>
          <cell r="Q6910">
            <v>-4521.9952000000003</v>
          </cell>
        </row>
        <row r="6911">
          <cell r="C6911" t="str">
            <v>51102021</v>
          </cell>
          <cell r="Q6911">
            <v>-24708.705699999999</v>
          </cell>
        </row>
        <row r="6912">
          <cell r="C6912" t="str">
            <v>51102021</v>
          </cell>
          <cell r="Q6912">
            <v>-112926.42229999999</v>
          </cell>
        </row>
        <row r="6913">
          <cell r="C6913" t="str">
            <v>51102021</v>
          </cell>
          <cell r="Q6913">
            <v>-105926.462</v>
          </cell>
        </row>
        <row r="6914">
          <cell r="C6914" t="str">
            <v>51102021</v>
          </cell>
          <cell r="Q6914">
            <v>-14505.9094</v>
          </cell>
        </row>
        <row r="6915">
          <cell r="C6915" t="str">
            <v>51102021</v>
          </cell>
          <cell r="Q6915">
            <v>7781.9062999999996</v>
          </cell>
        </row>
        <row r="6916">
          <cell r="C6916" t="str">
            <v>51102021</v>
          </cell>
          <cell r="Q6916">
            <v>-1145536.0763999999</v>
          </cell>
        </row>
        <row r="6917">
          <cell r="C6917" t="str">
            <v>51102021</v>
          </cell>
          <cell r="Q6917">
            <v>-14520.365</v>
          </cell>
        </row>
        <row r="6918">
          <cell r="C6918" t="str">
            <v>51102021</v>
          </cell>
          <cell r="Q6918">
            <v>-238602.1378</v>
          </cell>
        </row>
        <row r="6919">
          <cell r="C6919" t="str">
            <v>51102021</v>
          </cell>
          <cell r="Q6919">
            <v>-400536.51439999999</v>
          </cell>
        </row>
        <row r="6920">
          <cell r="C6920" t="str">
            <v>51102021</v>
          </cell>
          <cell r="Q6920">
            <v>-929.5838</v>
          </cell>
        </row>
        <row r="6921">
          <cell r="C6921" t="str">
            <v>51102021</v>
          </cell>
          <cell r="Q6921">
            <v>-344406.95520000003</v>
          </cell>
        </row>
        <row r="6922">
          <cell r="C6922" t="str">
            <v>51102021</v>
          </cell>
          <cell r="Q6922">
            <v>-194712.66819999999</v>
          </cell>
        </row>
        <row r="6923">
          <cell r="C6923" t="str">
            <v>51102021</v>
          </cell>
          <cell r="Q6923">
            <v>-2341.3636000000001</v>
          </cell>
        </row>
        <row r="6924">
          <cell r="C6924" t="str">
            <v>51102021</v>
          </cell>
          <cell r="Q6924">
            <v>-11758.333999999999</v>
          </cell>
        </row>
        <row r="6925">
          <cell r="C6925" t="str">
            <v>51102021</v>
          </cell>
          <cell r="Q6925">
            <v>-1242436.72</v>
          </cell>
        </row>
        <row r="6926">
          <cell r="C6926" t="str">
            <v>51102021</v>
          </cell>
          <cell r="Q6926">
            <v>-77916.34150000001</v>
          </cell>
        </row>
        <row r="6927">
          <cell r="C6927" t="str">
            <v>51102021</v>
          </cell>
          <cell r="Q6927">
            <v>-390707.14869999996</v>
          </cell>
        </row>
        <row r="6928">
          <cell r="C6928" t="str">
            <v>51102021</v>
          </cell>
          <cell r="Q6928">
            <v>-6069.9363999999996</v>
          </cell>
        </row>
        <row r="6929">
          <cell r="C6929" t="str">
            <v>51102021</v>
          </cell>
          <cell r="Q6929">
            <v>-50291.691100000004</v>
          </cell>
        </row>
        <row r="6930">
          <cell r="C6930" t="str">
            <v>51102021</v>
          </cell>
          <cell r="Q6930">
            <v>-13449.2449</v>
          </cell>
        </row>
        <row r="6931">
          <cell r="C6931" t="str">
            <v>51102021</v>
          </cell>
          <cell r="Q6931">
            <v>-9910.1003000000001</v>
          </cell>
        </row>
        <row r="6932">
          <cell r="C6932" t="str">
            <v>51102023</v>
          </cell>
          <cell r="Q6932">
            <v>-191.68360000000001</v>
          </cell>
        </row>
        <row r="6933">
          <cell r="C6933" t="str">
            <v>51102023</v>
          </cell>
          <cell r="Q6933">
            <v>-1074.7322999999999</v>
          </cell>
        </row>
        <row r="6934">
          <cell r="C6934" t="str">
            <v>51102023</v>
          </cell>
          <cell r="Q6934">
            <v>-672.76119999999992</v>
          </cell>
        </row>
        <row r="6935">
          <cell r="C6935" t="str">
            <v>51102023</v>
          </cell>
          <cell r="Q6935">
            <v>-498.35030000000006</v>
          </cell>
        </row>
        <row r="6936">
          <cell r="C6936" t="str">
            <v>51102023</v>
          </cell>
          <cell r="Q6936">
            <v>-875.00869999999998</v>
          </cell>
        </row>
        <row r="6937">
          <cell r="C6937" t="str">
            <v>51102023</v>
          </cell>
          <cell r="Q6937">
            <v>-1095.8870999999999</v>
          </cell>
        </row>
        <row r="6938">
          <cell r="C6938" t="str">
            <v>51102023</v>
          </cell>
          <cell r="Q6938">
            <v>-10.5868</v>
          </cell>
        </row>
        <row r="6939">
          <cell r="C6939" t="str">
            <v>51102023</v>
          </cell>
          <cell r="Q6939">
            <v>-109.27209999999999</v>
          </cell>
        </row>
        <row r="6940">
          <cell r="C6940" t="str">
            <v>51102023</v>
          </cell>
          <cell r="Q6940">
            <v>-3081.9164000000001</v>
          </cell>
        </row>
        <row r="6941">
          <cell r="C6941" t="str">
            <v>51102023</v>
          </cell>
          <cell r="Q6941">
            <v>-7167.0687000000007</v>
          </cell>
        </row>
        <row r="6942">
          <cell r="C6942" t="str">
            <v>51102023</v>
          </cell>
          <cell r="Q6942">
            <v>-1923.6790000000001</v>
          </cell>
        </row>
        <row r="6943">
          <cell r="C6943" t="str">
            <v>51102023</v>
          </cell>
          <cell r="Q6943">
            <v>-27.944500000000001</v>
          </cell>
        </row>
        <row r="6944">
          <cell r="C6944" t="str">
            <v>51102023</v>
          </cell>
          <cell r="Q6944">
            <v>-11.4833</v>
          </cell>
        </row>
        <row r="6945">
          <cell r="C6945" t="str">
            <v>51102023</v>
          </cell>
          <cell r="Q6945">
            <v>-136.72649999999999</v>
          </cell>
        </row>
        <row r="6946">
          <cell r="C6946" t="str">
            <v>51102023</v>
          </cell>
          <cell r="Q6946">
            <v>-962.80229999999995</v>
          </cell>
        </row>
        <row r="6947">
          <cell r="C6947" t="str">
            <v>51102023</v>
          </cell>
          <cell r="Q6947">
            <v>-1057.5926999999999</v>
          </cell>
        </row>
        <row r="6948">
          <cell r="C6948" t="str">
            <v>51102023</v>
          </cell>
          <cell r="Q6948">
            <v>-17.502400000000002</v>
          </cell>
        </row>
        <row r="6949">
          <cell r="C6949" t="str">
            <v>51102023</v>
          </cell>
          <cell r="Q6949">
            <v>-1173.6956</v>
          </cell>
        </row>
        <row r="6950">
          <cell r="C6950" t="str">
            <v>51102023</v>
          </cell>
          <cell r="Q6950">
            <v>-1200.9629</v>
          </cell>
        </row>
        <row r="6951">
          <cell r="C6951" t="str">
            <v>51102023</v>
          </cell>
          <cell r="Q6951">
            <v>-1083.5837999999999</v>
          </cell>
        </row>
        <row r="6952">
          <cell r="C6952" t="str">
            <v>51102023</v>
          </cell>
          <cell r="Q6952">
            <v>-2635.0018</v>
          </cell>
        </row>
        <row r="6953">
          <cell r="C6953" t="str">
            <v>51102023</v>
          </cell>
          <cell r="Q6953">
            <v>-4015.7071000000001</v>
          </cell>
        </row>
        <row r="6954">
          <cell r="C6954" t="str">
            <v>51102023</v>
          </cell>
          <cell r="Q6954">
            <v>-701.02629999999999</v>
          </cell>
        </row>
        <row r="6955">
          <cell r="C6955" t="str">
            <v>51102023</v>
          </cell>
          <cell r="Q6955">
            <v>-1051.2056</v>
          </cell>
        </row>
        <row r="6956">
          <cell r="C6956" t="str">
            <v>51102023</v>
          </cell>
          <cell r="Q6956">
            <v>-26.2912</v>
          </cell>
        </row>
        <row r="6957">
          <cell r="C6957" t="str">
            <v>51102023</v>
          </cell>
          <cell r="Q6957">
            <v>-1952.1311000000001</v>
          </cell>
        </row>
        <row r="6958">
          <cell r="C6958" t="str">
            <v>51102023</v>
          </cell>
          <cell r="Q6958">
            <v>-379.77710000000002</v>
          </cell>
        </row>
        <row r="6959">
          <cell r="C6959" t="str">
            <v>51102023</v>
          </cell>
          <cell r="Q6959">
            <v>-1867.2726000000002</v>
          </cell>
        </row>
        <row r="6960">
          <cell r="C6960" t="str">
            <v>51102023</v>
          </cell>
          <cell r="Q6960">
            <v>-1177.3351000000002</v>
          </cell>
        </row>
        <row r="6961">
          <cell r="C6961" t="str">
            <v>51102023</v>
          </cell>
          <cell r="Q6961">
            <v>-302.53179999999998</v>
          </cell>
        </row>
        <row r="6962">
          <cell r="C6962" t="str">
            <v>51102023</v>
          </cell>
          <cell r="Q6962">
            <v>-23294.312400000003</v>
          </cell>
        </row>
        <row r="6963">
          <cell r="C6963" t="str">
            <v>51102023</v>
          </cell>
          <cell r="Q6963">
            <v>-169.69200000000004</v>
          </cell>
        </row>
        <row r="6964">
          <cell r="C6964" t="str">
            <v>51102023</v>
          </cell>
          <cell r="Q6964">
            <v>-5475.2302</v>
          </cell>
        </row>
        <row r="6965">
          <cell r="C6965" t="str">
            <v>51102023</v>
          </cell>
          <cell r="Q6965">
            <v>-1481.1502</v>
          </cell>
        </row>
        <row r="6966">
          <cell r="C6966" t="str">
            <v>51102023</v>
          </cell>
          <cell r="Q6966">
            <v>-101.2407</v>
          </cell>
        </row>
        <row r="6967">
          <cell r="C6967" t="str">
            <v>51102023</v>
          </cell>
          <cell r="Q6967">
            <v>-11.4833</v>
          </cell>
        </row>
        <row r="6968">
          <cell r="C6968" t="str">
            <v>51102023</v>
          </cell>
          <cell r="Q6968">
            <v>-3300.1401000000001</v>
          </cell>
        </row>
        <row r="6969">
          <cell r="C6969" t="str">
            <v>51102023</v>
          </cell>
          <cell r="Q6969">
            <v>-2482.7282999999998</v>
          </cell>
        </row>
        <row r="6970">
          <cell r="C6970" t="str">
            <v>51102023</v>
          </cell>
          <cell r="Q6970">
            <v>-1430.4385</v>
          </cell>
        </row>
        <row r="6971">
          <cell r="C6971" t="str">
            <v>51102023</v>
          </cell>
          <cell r="Q6971">
            <v>-2687.0273999999999</v>
          </cell>
        </row>
        <row r="6972">
          <cell r="C6972" t="str">
            <v>51102023</v>
          </cell>
          <cell r="Q6972">
            <v>-10.5868</v>
          </cell>
        </row>
        <row r="6973">
          <cell r="C6973" t="str">
            <v>51102023</v>
          </cell>
          <cell r="Q6973">
            <v>-1245.8442</v>
          </cell>
        </row>
        <row r="6974">
          <cell r="C6974" t="str">
            <v>51102023</v>
          </cell>
          <cell r="Q6974">
            <v>-451.90309999999999</v>
          </cell>
        </row>
        <row r="6975">
          <cell r="C6975" t="str">
            <v>51102023</v>
          </cell>
          <cell r="Q6975">
            <v>-957.4991</v>
          </cell>
        </row>
        <row r="6976">
          <cell r="C6976" t="str">
            <v>51102023</v>
          </cell>
          <cell r="Q6976">
            <v>-18158.355300000003</v>
          </cell>
        </row>
        <row r="6977">
          <cell r="C6977" t="str">
            <v>51102023</v>
          </cell>
          <cell r="Q6977">
            <v>-1747.7897</v>
          </cell>
        </row>
        <row r="6978">
          <cell r="C6978" t="str">
            <v>51102023</v>
          </cell>
          <cell r="Q6978">
            <v>-116.5301</v>
          </cell>
        </row>
        <row r="6979">
          <cell r="C6979" t="str">
            <v>51102023</v>
          </cell>
          <cell r="Q6979">
            <v>-708.83930000000009</v>
          </cell>
        </row>
        <row r="6980">
          <cell r="C6980" t="str">
            <v>51102023</v>
          </cell>
          <cell r="Q6980">
            <v>-13033.359899999999</v>
          </cell>
        </row>
        <row r="6981">
          <cell r="C6981" t="str">
            <v>51102023</v>
          </cell>
          <cell r="Q6981">
            <v>-1308.6867</v>
          </cell>
        </row>
        <row r="6982">
          <cell r="C6982" t="str">
            <v>51102023</v>
          </cell>
          <cell r="Q6982">
            <v>-1913.2855</v>
          </cell>
        </row>
        <row r="6983">
          <cell r="C6983" t="str">
            <v>51102023</v>
          </cell>
          <cell r="Q6983">
            <v>-753.12200000000007</v>
          </cell>
        </row>
        <row r="6984">
          <cell r="C6984" t="str">
            <v>51102023</v>
          </cell>
          <cell r="Q6984">
            <v>-1472.4318000000001</v>
          </cell>
        </row>
        <row r="6985">
          <cell r="C6985" t="str">
            <v>51102023</v>
          </cell>
          <cell r="Q6985">
            <v>-3750.1356000000001</v>
          </cell>
        </row>
        <row r="6986">
          <cell r="C6986" t="str">
            <v>51102023</v>
          </cell>
          <cell r="Q6986">
            <v>-10.5868</v>
          </cell>
        </row>
        <row r="6987">
          <cell r="C6987" t="str">
            <v>51102023</v>
          </cell>
          <cell r="Q6987">
            <v>-5324.1670999999988</v>
          </cell>
        </row>
        <row r="6988">
          <cell r="C6988" t="str">
            <v>51102023</v>
          </cell>
          <cell r="Q6988">
            <v>-1043.3096</v>
          </cell>
        </row>
        <row r="6989">
          <cell r="C6989" t="str">
            <v>51102023</v>
          </cell>
          <cell r="Q6989">
            <v>-1067.4914000000001</v>
          </cell>
        </row>
        <row r="6990">
          <cell r="C6990" t="str">
            <v>51102023</v>
          </cell>
          <cell r="Q6990">
            <v>-26.893899999999999</v>
          </cell>
        </row>
        <row r="6991">
          <cell r="C6991" t="str">
            <v>51102023</v>
          </cell>
          <cell r="Q6991">
            <v>-143.90380000000002</v>
          </cell>
        </row>
        <row r="6992">
          <cell r="C6992" t="str">
            <v>51102023</v>
          </cell>
          <cell r="Q6992">
            <v>-2481.9971</v>
          </cell>
        </row>
        <row r="6993">
          <cell r="C6993" t="str">
            <v>51102023</v>
          </cell>
          <cell r="Q6993">
            <v>-57.224299999999999</v>
          </cell>
        </row>
        <row r="6994">
          <cell r="C6994" t="str">
            <v>51102023</v>
          </cell>
          <cell r="Q6994">
            <v>-76.169499999999999</v>
          </cell>
        </row>
        <row r="6995">
          <cell r="C6995" t="str">
            <v>51102023</v>
          </cell>
          <cell r="Q6995">
            <v>-1058.3397</v>
          </cell>
        </row>
        <row r="6996">
          <cell r="C6996" t="str">
            <v>51102023</v>
          </cell>
          <cell r="Q6996">
            <v>-63.520800000000001</v>
          </cell>
        </row>
        <row r="6997">
          <cell r="C6997" t="str">
            <v>51102023</v>
          </cell>
          <cell r="Q6997">
            <v>-43.756</v>
          </cell>
        </row>
        <row r="6998">
          <cell r="C6998" t="str">
            <v>51102023</v>
          </cell>
          <cell r="Q6998">
            <v>-502.71609999999998</v>
          </cell>
        </row>
        <row r="6999">
          <cell r="C6999" t="str">
            <v>51102023</v>
          </cell>
          <cell r="Q6999">
            <v>-543.48860000000002</v>
          </cell>
        </row>
        <row r="7000">
          <cell r="C7000" t="str">
            <v>51102023</v>
          </cell>
          <cell r="Q7000">
            <v>-11.4833</v>
          </cell>
        </row>
        <row r="7001">
          <cell r="C7001" t="str">
            <v>51102023</v>
          </cell>
          <cell r="Q7001">
            <v>-1633.2891</v>
          </cell>
        </row>
        <row r="7002">
          <cell r="C7002" t="str">
            <v>51102023</v>
          </cell>
          <cell r="Q7002">
            <v>-118.0771</v>
          </cell>
        </row>
        <row r="7003">
          <cell r="C7003" t="str">
            <v>51102023</v>
          </cell>
          <cell r="Q7003">
            <v>-31.760400000000001</v>
          </cell>
        </row>
        <row r="7004">
          <cell r="C7004" t="str">
            <v>51102023</v>
          </cell>
          <cell r="Q7004">
            <v>-182.83600000000001</v>
          </cell>
        </row>
        <row r="7005">
          <cell r="C7005" t="str">
            <v>51102023</v>
          </cell>
          <cell r="Q7005">
            <v>-1287.7154</v>
          </cell>
        </row>
        <row r="7006">
          <cell r="C7006" t="str">
            <v>51102023</v>
          </cell>
          <cell r="Q7006">
            <v>-529.35640000000001</v>
          </cell>
        </row>
        <row r="7007">
          <cell r="C7007" t="str">
            <v>51102023</v>
          </cell>
          <cell r="Q7007">
            <v>-805.20190000000002</v>
          </cell>
        </row>
        <row r="7008">
          <cell r="C7008" t="str">
            <v>51102023</v>
          </cell>
          <cell r="Q7008">
            <v>-224.79899999999998</v>
          </cell>
        </row>
        <row r="7009">
          <cell r="C7009" t="str">
            <v>51102023</v>
          </cell>
          <cell r="Q7009">
            <v>-3660.5524999999998</v>
          </cell>
        </row>
        <row r="7010">
          <cell r="C7010" t="str">
            <v>51102023</v>
          </cell>
          <cell r="Q7010">
            <v>-4401.2993000000006</v>
          </cell>
        </row>
        <row r="7011">
          <cell r="C7011" t="str">
            <v>51102023</v>
          </cell>
          <cell r="Q7011">
            <v>-1821.6106</v>
          </cell>
        </row>
        <row r="7012">
          <cell r="C7012" t="str">
            <v>51102023</v>
          </cell>
          <cell r="Q7012">
            <v>-3102.5164</v>
          </cell>
        </row>
        <row r="7013">
          <cell r="C7013" t="str">
            <v>51102023</v>
          </cell>
          <cell r="Q7013">
            <v>-66.278099999999995</v>
          </cell>
        </row>
        <row r="7014">
          <cell r="C7014" t="str">
            <v>51102023</v>
          </cell>
          <cell r="Q7014">
            <v>-983.11360000000002</v>
          </cell>
        </row>
        <row r="7015">
          <cell r="C7015" t="str">
            <v>51102023</v>
          </cell>
          <cell r="Q7015">
            <v>-236.57259999999999</v>
          </cell>
        </row>
        <row r="7016">
          <cell r="C7016" t="str">
            <v>51102023</v>
          </cell>
          <cell r="Q7016">
            <v>-614.67550000000006</v>
          </cell>
        </row>
        <row r="7017">
          <cell r="C7017" t="str">
            <v>51102023</v>
          </cell>
          <cell r="Q7017">
            <v>-819.92650000000003</v>
          </cell>
        </row>
        <row r="7018">
          <cell r="C7018" t="str">
            <v>51102023</v>
          </cell>
          <cell r="Q7018">
            <v>-1330.8268</v>
          </cell>
        </row>
        <row r="7019">
          <cell r="C7019" t="str">
            <v>51102023</v>
          </cell>
          <cell r="Q7019">
            <v>-195.20930000000001</v>
          </cell>
        </row>
        <row r="7020">
          <cell r="C7020" t="str">
            <v>51102023</v>
          </cell>
          <cell r="Q7020">
            <v>-831.39020000000005</v>
          </cell>
        </row>
        <row r="7021">
          <cell r="C7021" t="str">
            <v>51102023</v>
          </cell>
          <cell r="Q7021">
            <v>-23.7776</v>
          </cell>
        </row>
        <row r="7022">
          <cell r="C7022" t="str">
            <v>51102023</v>
          </cell>
          <cell r="Q7022">
            <v>-3167.5500999999999</v>
          </cell>
        </row>
        <row r="7023">
          <cell r="C7023" t="str">
            <v>51102023</v>
          </cell>
          <cell r="Q7023">
            <v>-708.07850000000008</v>
          </cell>
        </row>
        <row r="7024">
          <cell r="C7024" t="str">
            <v>51102023</v>
          </cell>
          <cell r="Q7024">
            <v>-1628.4993999999999</v>
          </cell>
        </row>
        <row r="7025">
          <cell r="C7025" t="str">
            <v>51102023</v>
          </cell>
          <cell r="Q7025">
            <v>-1170.2954</v>
          </cell>
        </row>
        <row r="7026">
          <cell r="C7026" t="str">
            <v>51102023</v>
          </cell>
          <cell r="Q7026">
            <v>-530.86120000000005</v>
          </cell>
        </row>
        <row r="7027">
          <cell r="C7027" t="str">
            <v>51102023</v>
          </cell>
          <cell r="Q7027">
            <v>-60.959600000000002</v>
          </cell>
        </row>
        <row r="7028">
          <cell r="C7028" t="str">
            <v>51102023</v>
          </cell>
          <cell r="Q7028">
            <v>-1022.6964</v>
          </cell>
        </row>
        <row r="7029">
          <cell r="C7029" t="str">
            <v>51102023</v>
          </cell>
          <cell r="Q7029">
            <v>-88.835300000000004</v>
          </cell>
        </row>
        <row r="7030">
          <cell r="C7030" t="str">
            <v>51102023</v>
          </cell>
          <cell r="Q7030">
            <v>-665.50029999999992</v>
          </cell>
        </row>
        <row r="7031">
          <cell r="C7031" t="str">
            <v>51102023</v>
          </cell>
          <cell r="Q7031">
            <v>-1675.0578999999998</v>
          </cell>
        </row>
        <row r="7032">
          <cell r="C7032" t="str">
            <v>51102023</v>
          </cell>
          <cell r="Q7032">
            <v>-956.53819999999996</v>
          </cell>
        </row>
        <row r="7033">
          <cell r="C7033" t="str">
            <v>51102023</v>
          </cell>
          <cell r="Q7033">
            <v>-21.1736</v>
          </cell>
        </row>
        <row r="7034">
          <cell r="C7034" t="str">
            <v>51102023</v>
          </cell>
          <cell r="Q7034">
            <v>-1197.2191</v>
          </cell>
        </row>
        <row r="7035">
          <cell r="C7035" t="str">
            <v>51102023</v>
          </cell>
          <cell r="Q7035">
            <v>-18.569600000000001</v>
          </cell>
        </row>
        <row r="7036">
          <cell r="C7036" t="str">
            <v>51102023</v>
          </cell>
          <cell r="Q7036">
            <v>-54.991599999999998</v>
          </cell>
        </row>
        <row r="7037">
          <cell r="C7037" t="str">
            <v>51102023</v>
          </cell>
          <cell r="Q7037">
            <v>-665.4751</v>
          </cell>
        </row>
        <row r="7038">
          <cell r="C7038" t="str">
            <v>51102023</v>
          </cell>
          <cell r="Q7038">
            <v>-253.10169999999999</v>
          </cell>
        </row>
        <row r="7039">
          <cell r="C7039" t="str">
            <v>51102023</v>
          </cell>
          <cell r="Q7039">
            <v>-1093.8948</v>
          </cell>
        </row>
        <row r="7040">
          <cell r="C7040" t="str">
            <v>51102023</v>
          </cell>
          <cell r="Q7040">
            <v>-605.22770000000003</v>
          </cell>
        </row>
        <row r="7041">
          <cell r="C7041" t="str">
            <v>51102023</v>
          </cell>
          <cell r="Q7041">
            <v>-8.5378000000000007</v>
          </cell>
        </row>
        <row r="7042">
          <cell r="C7042" t="str">
            <v>51102023</v>
          </cell>
          <cell r="Q7042">
            <v>-7.7480000000000002</v>
          </cell>
        </row>
        <row r="7043">
          <cell r="C7043" t="str">
            <v>51102023</v>
          </cell>
          <cell r="Q7043">
            <v>-602.01430000000005</v>
          </cell>
        </row>
        <row r="7044">
          <cell r="C7044" t="str">
            <v>51102023</v>
          </cell>
          <cell r="Q7044">
            <v>-705.36699999999996</v>
          </cell>
        </row>
        <row r="7045">
          <cell r="C7045" t="str">
            <v>51102023</v>
          </cell>
          <cell r="Q7045">
            <v>-15.547700000000001</v>
          </cell>
        </row>
        <row r="7046">
          <cell r="C7046" t="str">
            <v>51102023</v>
          </cell>
          <cell r="Q7046">
            <v>-60.447299999999998</v>
          </cell>
        </row>
        <row r="7047">
          <cell r="C7047" t="str">
            <v>51102023</v>
          </cell>
          <cell r="Q7047">
            <v>-1319.8797</v>
          </cell>
        </row>
        <row r="7048">
          <cell r="C7048" t="str">
            <v>51102023</v>
          </cell>
          <cell r="Q7048">
            <v>-21.2163</v>
          </cell>
        </row>
        <row r="7049">
          <cell r="C7049" t="str">
            <v>51102023</v>
          </cell>
          <cell r="Q7049">
            <v>-2009.0167999999999</v>
          </cell>
        </row>
        <row r="7050">
          <cell r="C7050" t="str">
            <v>51102023</v>
          </cell>
          <cell r="Q7050">
            <v>-1709.2516000000001</v>
          </cell>
        </row>
        <row r="7051">
          <cell r="C7051" t="str">
            <v>51102023</v>
          </cell>
          <cell r="Q7051">
            <v>-2264.8155999999999</v>
          </cell>
        </row>
        <row r="7052">
          <cell r="C7052" t="str">
            <v>51102023</v>
          </cell>
          <cell r="Q7052">
            <v>-3846.5823</v>
          </cell>
        </row>
        <row r="7053">
          <cell r="C7053" t="str">
            <v>51102023</v>
          </cell>
          <cell r="Q7053">
            <v>-1186.8518000000001</v>
          </cell>
        </row>
        <row r="7054">
          <cell r="C7054" t="str">
            <v>51102023</v>
          </cell>
          <cell r="Q7054">
            <v>-111.58839999999999</v>
          </cell>
        </row>
        <row r="7055">
          <cell r="C7055" t="str">
            <v>51102023</v>
          </cell>
          <cell r="Q7055">
            <v>-3114.7503999999999</v>
          </cell>
        </row>
        <row r="7056">
          <cell r="C7056" t="str">
            <v>51102023</v>
          </cell>
          <cell r="Q7056">
            <v>-853.97239999999999</v>
          </cell>
        </row>
        <row r="7057">
          <cell r="C7057" t="str">
            <v>51102023</v>
          </cell>
          <cell r="Q7057">
            <v>-1265.5083999999999</v>
          </cell>
        </row>
        <row r="7058">
          <cell r="C7058" t="str">
            <v>51102023</v>
          </cell>
          <cell r="Q7058">
            <v>-2159.0952000000002</v>
          </cell>
        </row>
        <row r="7059">
          <cell r="C7059" t="str">
            <v>51102023</v>
          </cell>
          <cell r="Q7059">
            <v>-1549.5166000000002</v>
          </cell>
        </row>
        <row r="7060">
          <cell r="C7060" t="str">
            <v>51102023</v>
          </cell>
          <cell r="Q7060">
            <v>-22.0701</v>
          </cell>
        </row>
        <row r="7061">
          <cell r="C7061" t="str">
            <v>51102023</v>
          </cell>
          <cell r="Q7061">
            <v>-232.44030000000001</v>
          </cell>
        </row>
        <row r="7062">
          <cell r="C7062" t="str">
            <v>51102023</v>
          </cell>
          <cell r="Q7062">
            <v>-201.9605</v>
          </cell>
        </row>
        <row r="7063">
          <cell r="C7063" t="str">
            <v>51102023</v>
          </cell>
          <cell r="Q7063">
            <v>-6090.1419000000005</v>
          </cell>
        </row>
        <row r="7064">
          <cell r="C7064" t="str">
            <v>51102023</v>
          </cell>
          <cell r="Q7064">
            <v>-78468.669699999999</v>
          </cell>
        </row>
        <row r="7065">
          <cell r="C7065" t="str">
            <v>51102023</v>
          </cell>
          <cell r="Q7065">
            <v>-587.20869999999991</v>
          </cell>
        </row>
        <row r="7066">
          <cell r="C7066" t="str">
            <v>51102023</v>
          </cell>
          <cell r="Q7066">
            <v>-173.55540000000002</v>
          </cell>
        </row>
        <row r="7067">
          <cell r="C7067" t="str">
            <v>51102023</v>
          </cell>
          <cell r="Q7067">
            <v>-309.92039999999997</v>
          </cell>
        </row>
        <row r="7068">
          <cell r="C7068" t="str">
            <v>51102023</v>
          </cell>
          <cell r="Q7068">
            <v>-202.48140000000001</v>
          </cell>
        </row>
        <row r="7069">
          <cell r="C7069" t="str">
            <v>51102023</v>
          </cell>
          <cell r="Q7069">
            <v>-1737.7745999999997</v>
          </cell>
        </row>
        <row r="7070">
          <cell r="C7070" t="str">
            <v>51102023</v>
          </cell>
          <cell r="Q7070">
            <v>-6217.8885000000009</v>
          </cell>
        </row>
        <row r="7071">
          <cell r="C7071" t="str">
            <v>51102023</v>
          </cell>
          <cell r="Q7071">
            <v>-5624.3681999999999</v>
          </cell>
        </row>
        <row r="7072">
          <cell r="C7072" t="str">
            <v>51102023</v>
          </cell>
          <cell r="Q7072">
            <v>-222.9676</v>
          </cell>
        </row>
        <row r="7073">
          <cell r="C7073" t="str">
            <v>51102023</v>
          </cell>
          <cell r="Q7073">
            <v>-117.3557</v>
          </cell>
        </row>
        <row r="7074">
          <cell r="C7074" t="str">
            <v>51102023</v>
          </cell>
          <cell r="Q7074">
            <v>-1542.2628999999997</v>
          </cell>
        </row>
        <row r="7075">
          <cell r="C7075" t="str">
            <v>51102023</v>
          </cell>
          <cell r="Q7075">
            <v>-4324.4745000000003</v>
          </cell>
        </row>
        <row r="7076">
          <cell r="C7076" t="str">
            <v>51102023</v>
          </cell>
          <cell r="Q7076">
            <v>-21987.839800000002</v>
          </cell>
        </row>
        <row r="7077">
          <cell r="C7077" t="str">
            <v>51102023</v>
          </cell>
          <cell r="Q7077">
            <v>-21699.495300000002</v>
          </cell>
        </row>
        <row r="7078">
          <cell r="C7078" t="str">
            <v>51102023</v>
          </cell>
          <cell r="Q7078">
            <v>-472.37239999999997</v>
          </cell>
        </row>
        <row r="7079">
          <cell r="C7079" t="str">
            <v>51102023</v>
          </cell>
          <cell r="Q7079">
            <v>-21.1736</v>
          </cell>
        </row>
        <row r="7080">
          <cell r="C7080" t="str">
            <v>51102023</v>
          </cell>
          <cell r="Q7080">
            <v>-694.95169999999996</v>
          </cell>
        </row>
        <row r="7081">
          <cell r="C7081" t="str">
            <v>51102023</v>
          </cell>
          <cell r="Q7081">
            <v>-2103.8089</v>
          </cell>
        </row>
        <row r="7082">
          <cell r="C7082" t="str">
            <v>51102023</v>
          </cell>
          <cell r="Q7082">
            <v>-6830.1203999999998</v>
          </cell>
        </row>
        <row r="7083">
          <cell r="C7083" t="str">
            <v>51102023</v>
          </cell>
          <cell r="Q7083">
            <v>-1473.8251999999998</v>
          </cell>
        </row>
        <row r="7084">
          <cell r="C7084" t="str">
            <v>51102023</v>
          </cell>
          <cell r="Q7084">
            <v>-751.36489999999992</v>
          </cell>
        </row>
        <row r="7085">
          <cell r="C7085" t="str">
            <v>51102023</v>
          </cell>
          <cell r="Q7085">
            <v>-7590.1156999999994</v>
          </cell>
        </row>
        <row r="7086">
          <cell r="C7086" t="str">
            <v>51102023</v>
          </cell>
          <cell r="Q7086">
            <v>-76.44489999999999</v>
          </cell>
        </row>
        <row r="7087">
          <cell r="C7087" t="str">
            <v>51102023</v>
          </cell>
          <cell r="Q7087">
            <v>-525.11019999999996</v>
          </cell>
        </row>
        <row r="7088">
          <cell r="C7088" t="str">
            <v>51102023</v>
          </cell>
          <cell r="Q7088">
            <v>-110.1443</v>
          </cell>
        </row>
        <row r="7089">
          <cell r="C7089" t="str">
            <v>51102023</v>
          </cell>
          <cell r="Q7089">
            <v>-174.89590000000001</v>
          </cell>
        </row>
        <row r="7090">
          <cell r="C7090" t="str">
            <v>51102023</v>
          </cell>
          <cell r="Q7090">
            <v>-1420.6734999999999</v>
          </cell>
        </row>
        <row r="7091">
          <cell r="C7091" t="str">
            <v>51102023</v>
          </cell>
          <cell r="Q7091">
            <v>-65828.484100000001</v>
          </cell>
        </row>
        <row r="7092">
          <cell r="C7092" t="str">
            <v>51102023</v>
          </cell>
          <cell r="Q7092">
            <v>-3046.7822999999999</v>
          </cell>
        </row>
        <row r="7093">
          <cell r="C7093" t="str">
            <v>51102023</v>
          </cell>
          <cell r="Q7093">
            <v>-15.496</v>
          </cell>
        </row>
        <row r="7094">
          <cell r="C7094" t="str">
            <v>51102023</v>
          </cell>
          <cell r="Q7094">
            <v>-6399.7578999999996</v>
          </cell>
        </row>
        <row r="7095">
          <cell r="C7095" t="str">
            <v>51102023</v>
          </cell>
          <cell r="Q7095">
            <v>-2170.6812999999997</v>
          </cell>
        </row>
        <row r="7096">
          <cell r="C7096" t="str">
            <v>51102023</v>
          </cell>
          <cell r="Q7096">
            <v>-2709.6692000000003</v>
          </cell>
        </row>
        <row r="7097">
          <cell r="C7097" t="str">
            <v>51102023</v>
          </cell>
          <cell r="Q7097">
            <v>-18.9376</v>
          </cell>
        </row>
        <row r="7098">
          <cell r="C7098" t="str">
            <v>51102023</v>
          </cell>
          <cell r="Q7098">
            <v>-543.49619999999993</v>
          </cell>
        </row>
        <row r="7099">
          <cell r="C7099" t="str">
            <v>51102023</v>
          </cell>
          <cell r="Q7099">
            <v>-17939.23</v>
          </cell>
        </row>
        <row r="7100">
          <cell r="C7100" t="str">
            <v>51102023</v>
          </cell>
          <cell r="Q7100">
            <v>-19324.118000000002</v>
          </cell>
        </row>
        <row r="7101">
          <cell r="C7101" t="str">
            <v>51102023</v>
          </cell>
          <cell r="Q7101">
            <v>-11246.947699999999</v>
          </cell>
        </row>
        <row r="7102">
          <cell r="C7102" t="str">
            <v>51102023</v>
          </cell>
          <cell r="Q7102">
            <v>-1939.6886</v>
          </cell>
        </row>
        <row r="7103">
          <cell r="C7103" t="str">
            <v>51102023</v>
          </cell>
          <cell r="Q7103">
            <v>-513.4348</v>
          </cell>
        </row>
        <row r="7104">
          <cell r="C7104" t="str">
            <v>51102026</v>
          </cell>
          <cell r="Q7104">
            <v>-5015.4083000000001</v>
          </cell>
        </row>
        <row r="7105">
          <cell r="C7105" t="str">
            <v>51102026</v>
          </cell>
          <cell r="Q7105">
            <v>-8597.8428000000004</v>
          </cell>
        </row>
        <row r="7106">
          <cell r="C7106" t="str">
            <v>51102026</v>
          </cell>
          <cell r="Q7106">
            <v>-5731.8951999999999</v>
          </cell>
        </row>
        <row r="7107">
          <cell r="C7107" t="str">
            <v>51102026</v>
          </cell>
          <cell r="Q7107">
            <v>-128694.429</v>
          </cell>
        </row>
        <row r="7108">
          <cell r="C7108" t="str">
            <v>51102026</v>
          </cell>
          <cell r="Q7108">
            <v>-2507.7040999999999</v>
          </cell>
        </row>
        <row r="7109">
          <cell r="C7109" t="str">
            <v>51102026</v>
          </cell>
          <cell r="Q7109">
            <v>-4191.4483</v>
          </cell>
        </row>
        <row r="7110">
          <cell r="C7110" t="str">
            <v>51102026</v>
          </cell>
          <cell r="Q7110">
            <v>-41520.4156</v>
          </cell>
        </row>
        <row r="7111">
          <cell r="C7111" t="str">
            <v>51102026</v>
          </cell>
          <cell r="Q7111">
            <v>-83040.831300000005</v>
          </cell>
        </row>
        <row r="7112">
          <cell r="C7112" t="str">
            <v>51102026</v>
          </cell>
          <cell r="Q7112">
            <v>-41520.4156</v>
          </cell>
        </row>
        <row r="7113">
          <cell r="C7113" t="str">
            <v>51102026</v>
          </cell>
          <cell r="Q7113">
            <v>-15332.819600000001</v>
          </cell>
        </row>
        <row r="7114">
          <cell r="C7114" t="str">
            <v>51102026</v>
          </cell>
          <cell r="Q7114">
            <v>-10432.049199999999</v>
          </cell>
        </row>
        <row r="7115">
          <cell r="C7115" t="str">
            <v>51102026</v>
          </cell>
          <cell r="Q7115">
            <v>-8540.5238000000008</v>
          </cell>
        </row>
        <row r="7116">
          <cell r="C7116" t="str">
            <v>51102026</v>
          </cell>
          <cell r="Q7116">
            <v>-9503.6360999999997</v>
          </cell>
        </row>
        <row r="7117">
          <cell r="C7117" t="str">
            <v>51102026</v>
          </cell>
          <cell r="Q7117">
            <v>-7881.3557999999994</v>
          </cell>
        </row>
        <row r="7118">
          <cell r="C7118" t="str">
            <v>51102026</v>
          </cell>
          <cell r="Q7118">
            <v>-17955.516899999999</v>
          </cell>
        </row>
        <row r="7119">
          <cell r="C7119" t="str">
            <v>51102026</v>
          </cell>
          <cell r="Q7119">
            <v>-9135.2078999999994</v>
          </cell>
        </row>
        <row r="7120">
          <cell r="C7120" t="str">
            <v>51102026</v>
          </cell>
          <cell r="Q7120">
            <v>-23350.071100000001</v>
          </cell>
        </row>
        <row r="7121">
          <cell r="C7121" t="str">
            <v>51102026</v>
          </cell>
          <cell r="Q7121">
            <v>-83040.831300000005</v>
          </cell>
        </row>
        <row r="7122">
          <cell r="C7122" t="str">
            <v>51102026</v>
          </cell>
          <cell r="Q7122">
            <v>-6734.9768000000004</v>
          </cell>
        </row>
        <row r="7123">
          <cell r="C7123" t="str">
            <v>51102026</v>
          </cell>
          <cell r="Q7123">
            <v>-16605.4424</v>
          </cell>
        </row>
        <row r="7124">
          <cell r="C7124" t="str">
            <v>51102026</v>
          </cell>
          <cell r="Q7124">
            <v>-170667.17870000002</v>
          </cell>
        </row>
        <row r="7125">
          <cell r="C7125" t="str">
            <v>51201000</v>
          </cell>
          <cell r="Q7125">
            <v>-3890000.0003999998</v>
          </cell>
        </row>
        <row r="7126">
          <cell r="C7126" t="str">
            <v>64908009</v>
          </cell>
          <cell r="Q7126">
            <v>150000</v>
          </cell>
        </row>
        <row r="7127">
          <cell r="C7127" t="str">
            <v>64908009</v>
          </cell>
          <cell r="Q7127">
            <v>11042000.000399999</v>
          </cell>
        </row>
        <row r="7128">
          <cell r="C7128" t="str">
            <v>64924438</v>
          </cell>
          <cell r="Q7128">
            <v>2300000</v>
          </cell>
        </row>
        <row r="7129">
          <cell r="C7129" t="str">
            <v>64924439</v>
          </cell>
          <cell r="Q7129">
            <v>462108</v>
          </cell>
        </row>
        <row r="7130">
          <cell r="C7130" t="str">
            <v>64924439</v>
          </cell>
          <cell r="Q7130">
            <v>66755</v>
          </cell>
        </row>
        <row r="7131">
          <cell r="C7131" t="str">
            <v>64924439</v>
          </cell>
          <cell r="Q7131">
            <v>22456</v>
          </cell>
        </row>
        <row r="7132">
          <cell r="C7132" t="str">
            <v>64924439</v>
          </cell>
          <cell r="Q7132">
            <v>54616</v>
          </cell>
        </row>
        <row r="7133">
          <cell r="C7133" t="str">
            <v>64924439</v>
          </cell>
          <cell r="Q7133">
            <v>322874</v>
          </cell>
        </row>
        <row r="7134">
          <cell r="C7134" t="str">
            <v>64924439</v>
          </cell>
          <cell r="Q7134">
            <v>855919</v>
          </cell>
        </row>
        <row r="7135">
          <cell r="C7135" t="str">
            <v>64924439</v>
          </cell>
          <cell r="Q7135">
            <v>882783</v>
          </cell>
        </row>
        <row r="7136">
          <cell r="C7136" t="str">
            <v>64924439</v>
          </cell>
          <cell r="Q7136">
            <v>574481</v>
          </cell>
        </row>
        <row r="7137">
          <cell r="C7137" t="str">
            <v>64924439</v>
          </cell>
          <cell r="Q7137">
            <v>24982370</v>
          </cell>
        </row>
        <row r="7138">
          <cell r="C7138" t="str">
            <v>64924439</v>
          </cell>
          <cell r="Q7138">
            <v>60804</v>
          </cell>
        </row>
        <row r="7139">
          <cell r="C7139" t="str">
            <v>64924439</v>
          </cell>
          <cell r="Q7139">
            <v>11614568</v>
          </cell>
        </row>
        <row r="7140">
          <cell r="C7140" t="str">
            <v>64924439</v>
          </cell>
          <cell r="Q7140">
            <v>4418859</v>
          </cell>
        </row>
        <row r="7141">
          <cell r="C7141" t="str">
            <v>64924439</v>
          </cell>
          <cell r="Q7141">
            <v>641407</v>
          </cell>
        </row>
        <row r="7142">
          <cell r="C7142" t="str">
            <v>64924440</v>
          </cell>
          <cell r="Q7142">
            <v>128663</v>
          </cell>
        </row>
        <row r="7143">
          <cell r="C7143" t="str">
            <v>64924440</v>
          </cell>
          <cell r="Q7143">
            <v>6279</v>
          </cell>
        </row>
        <row r="7144">
          <cell r="C7144" t="str">
            <v>64924440</v>
          </cell>
          <cell r="Q7144">
            <v>347191</v>
          </cell>
        </row>
        <row r="7145">
          <cell r="C7145" t="str">
            <v>64924440</v>
          </cell>
          <cell r="Q7145">
            <v>249914</v>
          </cell>
        </row>
        <row r="7146">
          <cell r="C7146" t="str">
            <v>64924440</v>
          </cell>
          <cell r="Q7146">
            <v>4973.7915000000003</v>
          </cell>
        </row>
        <row r="7147">
          <cell r="C7147" t="str">
            <v>64924440</v>
          </cell>
          <cell r="Q7147">
            <v>185538</v>
          </cell>
        </row>
        <row r="7148">
          <cell r="C7148" t="str">
            <v>64924440</v>
          </cell>
          <cell r="Q7148">
            <v>718118</v>
          </cell>
        </row>
        <row r="7149">
          <cell r="C7149" t="str">
            <v>64924440</v>
          </cell>
          <cell r="Q7149">
            <v>15152.784100000001</v>
          </cell>
        </row>
        <row r="7150">
          <cell r="C7150" t="str">
            <v>64924440</v>
          </cell>
          <cell r="Q7150">
            <v>5184857</v>
          </cell>
        </row>
        <row r="7151">
          <cell r="C7151" t="str">
            <v>64924440</v>
          </cell>
          <cell r="Q7151">
            <v>1576363</v>
          </cell>
        </row>
        <row r="7152">
          <cell r="C7152" t="str">
            <v>64924440</v>
          </cell>
          <cell r="Q7152">
            <v>1815392.1225000001</v>
          </cell>
        </row>
        <row r="7153">
          <cell r="C7153" t="str">
            <v>64924440</v>
          </cell>
          <cell r="Q7153">
            <v>667558</v>
          </cell>
        </row>
        <row r="7154">
          <cell r="C7154" t="str">
            <v>64924441</v>
          </cell>
          <cell r="Q7154">
            <v>657004</v>
          </cell>
        </row>
        <row r="7155">
          <cell r="C7155" t="str">
            <v>64924441</v>
          </cell>
          <cell r="Q7155">
            <v>232605</v>
          </cell>
        </row>
        <row r="7156">
          <cell r="C7156" t="str">
            <v>64924441</v>
          </cell>
          <cell r="Q7156">
            <v>6473.9682000000003</v>
          </cell>
        </row>
        <row r="7157">
          <cell r="C7157" t="str">
            <v>64924441</v>
          </cell>
          <cell r="Q7157">
            <v>941722</v>
          </cell>
        </row>
        <row r="7158">
          <cell r="C7158" t="str">
            <v>64924441</v>
          </cell>
          <cell r="Q7158">
            <v>615941</v>
          </cell>
        </row>
        <row r="7159">
          <cell r="C7159" t="str">
            <v>64924441</v>
          </cell>
          <cell r="Q7159">
            <v>118521</v>
          </cell>
        </row>
        <row r="7160">
          <cell r="C7160" t="str">
            <v>64924441</v>
          </cell>
          <cell r="Q7160">
            <v>2499565</v>
          </cell>
        </row>
        <row r="7161">
          <cell r="C7161" t="str">
            <v>64924441</v>
          </cell>
          <cell r="Q7161">
            <v>1828675</v>
          </cell>
        </row>
        <row r="7162">
          <cell r="C7162" t="str">
            <v>64924441</v>
          </cell>
          <cell r="Q7162">
            <v>73872</v>
          </cell>
        </row>
        <row r="7163">
          <cell r="C7163" t="str">
            <v>64924441</v>
          </cell>
          <cell r="Q7163">
            <v>550132</v>
          </cell>
        </row>
        <row r="7164">
          <cell r="C7164" t="str">
            <v>64924441</v>
          </cell>
          <cell r="Q7164">
            <v>89672</v>
          </cell>
        </row>
        <row r="7165">
          <cell r="C7165" t="str">
            <v>64924441</v>
          </cell>
          <cell r="Q7165">
            <v>385817</v>
          </cell>
        </row>
        <row r="7166">
          <cell r="C7166" t="str">
            <v>67101000</v>
          </cell>
          <cell r="Q7166">
            <v>680000</v>
          </cell>
        </row>
        <row r="7167">
          <cell r="C7167" t="str">
            <v>67101000</v>
          </cell>
          <cell r="Q7167">
            <v>250000</v>
          </cell>
        </row>
        <row r="7168">
          <cell r="C7168" t="str">
            <v>67101000</v>
          </cell>
          <cell r="Q7168">
            <v>2781000</v>
          </cell>
        </row>
        <row r="7169">
          <cell r="C7169" t="str">
            <v>67101000</v>
          </cell>
          <cell r="Q7169">
            <v>450000</v>
          </cell>
        </row>
        <row r="7170">
          <cell r="C7170" t="str">
            <v>67101000</v>
          </cell>
          <cell r="Q7170">
            <v>150000</v>
          </cell>
        </row>
        <row r="7171">
          <cell r="C7171" t="str">
            <v>67101001</v>
          </cell>
          <cell r="Q7171">
            <v>1200000</v>
          </cell>
        </row>
        <row r="7172">
          <cell r="C7172" t="str">
            <v>67101001</v>
          </cell>
          <cell r="Q7172">
            <v>274000</v>
          </cell>
        </row>
        <row r="7173">
          <cell r="C7173" t="str">
            <v>67101001</v>
          </cell>
          <cell r="Q7173">
            <v>558000</v>
          </cell>
        </row>
        <row r="7174">
          <cell r="C7174" t="str">
            <v>67101001</v>
          </cell>
          <cell r="Q7174">
            <v>231000</v>
          </cell>
        </row>
        <row r="7175">
          <cell r="C7175" t="str">
            <v>67101001</v>
          </cell>
          <cell r="Q7175">
            <v>405000</v>
          </cell>
        </row>
        <row r="7176">
          <cell r="C7176" t="str">
            <v>67101001</v>
          </cell>
          <cell r="Q7176">
            <v>213000</v>
          </cell>
        </row>
        <row r="7177">
          <cell r="C7177" t="str">
            <v>67101001</v>
          </cell>
          <cell r="Q7177">
            <v>342000</v>
          </cell>
        </row>
        <row r="7178">
          <cell r="C7178" t="str">
            <v>67101001</v>
          </cell>
          <cell r="Q7178">
            <v>275000</v>
          </cell>
        </row>
        <row r="7179">
          <cell r="C7179" t="str">
            <v>67101002</v>
          </cell>
          <cell r="Q7179">
            <v>1800000</v>
          </cell>
        </row>
        <row r="7180">
          <cell r="C7180" t="str">
            <v>67101002</v>
          </cell>
          <cell r="Q7180">
            <v>341000</v>
          </cell>
        </row>
        <row r="7181">
          <cell r="C7181" t="str">
            <v>67101002</v>
          </cell>
          <cell r="Q7181">
            <v>1245000</v>
          </cell>
        </row>
        <row r="7182">
          <cell r="C7182" t="str">
            <v>67101002</v>
          </cell>
          <cell r="Q7182">
            <v>591000</v>
          </cell>
        </row>
        <row r="7183">
          <cell r="C7183" t="str">
            <v>67101002</v>
          </cell>
          <cell r="Q7183">
            <v>809000</v>
          </cell>
        </row>
        <row r="7184">
          <cell r="C7184" t="str">
            <v>67101002</v>
          </cell>
          <cell r="Q7184">
            <v>502000</v>
          </cell>
        </row>
        <row r="7185">
          <cell r="C7185" t="str">
            <v>67101002</v>
          </cell>
          <cell r="Q7185">
            <v>616000</v>
          </cell>
        </row>
        <row r="7186">
          <cell r="C7186" t="str">
            <v>67101002</v>
          </cell>
          <cell r="Q7186">
            <v>286000</v>
          </cell>
        </row>
        <row r="7187">
          <cell r="C7187" t="str">
            <v>67101006</v>
          </cell>
          <cell r="Q7187">
            <v>5228.547700000001</v>
          </cell>
        </row>
        <row r="7188">
          <cell r="C7188" t="str">
            <v>67101006</v>
          </cell>
          <cell r="Q7188">
            <v>224630.6335</v>
          </cell>
        </row>
        <row r="7189">
          <cell r="C7189" t="str">
            <v>67101006</v>
          </cell>
          <cell r="Q7189">
            <v>109390.7251</v>
          </cell>
        </row>
        <row r="7190">
          <cell r="C7190" t="str">
            <v>67101006</v>
          </cell>
          <cell r="Q7190">
            <v>636932.179</v>
          </cell>
        </row>
        <row r="7191">
          <cell r="C7191" t="str">
            <v>67101006</v>
          </cell>
          <cell r="Q7191">
            <v>95064.504300000001</v>
          </cell>
        </row>
        <row r="7192">
          <cell r="C7192" t="str">
            <v>67101006</v>
          </cell>
          <cell r="Q7192">
            <v>136349.66039999999</v>
          </cell>
        </row>
        <row r="7193">
          <cell r="C7193" t="str">
            <v>67101006</v>
          </cell>
          <cell r="Q7193">
            <v>18198.0622</v>
          </cell>
        </row>
        <row r="7194">
          <cell r="C7194" t="str">
            <v>67101006</v>
          </cell>
          <cell r="Q7194">
            <v>278932.83629999997</v>
          </cell>
        </row>
        <row r="7195">
          <cell r="C7195" t="str">
            <v>67101006</v>
          </cell>
          <cell r="Q7195">
            <v>18198.0622</v>
          </cell>
        </row>
        <row r="7196">
          <cell r="C7196" t="str">
            <v>67101006</v>
          </cell>
          <cell r="Q7196">
            <v>136349.66039999999</v>
          </cell>
        </row>
        <row r="7197">
          <cell r="C7197" t="str">
            <v>67101006</v>
          </cell>
          <cell r="Q7197">
            <v>636932.179</v>
          </cell>
        </row>
        <row r="7198">
          <cell r="C7198" t="str">
            <v>67101006</v>
          </cell>
          <cell r="Q7198">
            <v>62665.163200000003</v>
          </cell>
        </row>
        <row r="7199">
          <cell r="C7199" t="str">
            <v>67101006</v>
          </cell>
          <cell r="Q7199">
            <v>70585.394400000005</v>
          </cell>
        </row>
        <row r="7200">
          <cell r="C7200" t="str">
            <v>67101006</v>
          </cell>
          <cell r="Q7200">
            <v>370686.3798</v>
          </cell>
        </row>
        <row r="7201">
          <cell r="C7201" t="str">
            <v>67101006</v>
          </cell>
          <cell r="Q7201">
            <v>183209.67079999999</v>
          </cell>
        </row>
        <row r="7202">
          <cell r="C7202" t="str">
            <v>67101006</v>
          </cell>
          <cell r="Q7202">
            <v>41419.604500000001</v>
          </cell>
        </row>
        <row r="7203">
          <cell r="C7203" t="str">
            <v>67101006</v>
          </cell>
          <cell r="Q7203">
            <v>66816.765799999994</v>
          </cell>
        </row>
        <row r="7204">
          <cell r="C7204" t="str">
            <v>67101006</v>
          </cell>
          <cell r="Q7204">
            <v>285560.19029999996</v>
          </cell>
        </row>
        <row r="7205">
          <cell r="C7205" t="str">
            <v>67101006</v>
          </cell>
          <cell r="Q7205">
            <v>92671.594899999996</v>
          </cell>
        </row>
        <row r="7206">
          <cell r="C7206" t="str">
            <v>67101006</v>
          </cell>
          <cell r="Q7206">
            <v>636932.179</v>
          </cell>
        </row>
        <row r="7207">
          <cell r="C7207" t="str">
            <v>67101006</v>
          </cell>
          <cell r="Q7207">
            <v>181039.48389999999</v>
          </cell>
        </row>
        <row r="7208">
          <cell r="C7208" t="str">
            <v>67101006</v>
          </cell>
          <cell r="Q7208">
            <v>91719.591899999999</v>
          </cell>
        </row>
        <row r="7209">
          <cell r="C7209" t="str">
            <v>67101006</v>
          </cell>
          <cell r="Q7209">
            <v>136152.74109999998</v>
          </cell>
        </row>
        <row r="7210">
          <cell r="C7210" t="str">
            <v>67101006</v>
          </cell>
          <cell r="Q7210">
            <v>11136.127700000001</v>
          </cell>
        </row>
        <row r="7211">
          <cell r="C7211" t="str">
            <v>67101006</v>
          </cell>
          <cell r="Q7211">
            <v>18198.0622</v>
          </cell>
        </row>
        <row r="7212">
          <cell r="C7212" t="str">
            <v>67101010</v>
          </cell>
          <cell r="Q7212">
            <v>250000</v>
          </cell>
        </row>
        <row r="7213">
          <cell r="C7213" t="str">
            <v>67101010</v>
          </cell>
          <cell r="Q7213">
            <v>250000</v>
          </cell>
        </row>
        <row r="7214">
          <cell r="C7214" t="str">
            <v>67101010</v>
          </cell>
          <cell r="Q7214">
            <v>250000</v>
          </cell>
        </row>
        <row r="7215">
          <cell r="C7215" t="str">
            <v>67101010</v>
          </cell>
          <cell r="Q7215">
            <v>375000</v>
          </cell>
        </row>
        <row r="7216">
          <cell r="C7216" t="str">
            <v>67101010</v>
          </cell>
          <cell r="Q7216">
            <v>250000</v>
          </cell>
        </row>
        <row r="7217">
          <cell r="C7217" t="str">
            <v>67101010</v>
          </cell>
          <cell r="Q7217">
            <v>170000</v>
          </cell>
        </row>
        <row r="7218">
          <cell r="C7218" t="str">
            <v>67101010</v>
          </cell>
          <cell r="Q7218">
            <v>250000</v>
          </cell>
        </row>
        <row r="7219">
          <cell r="C7219" t="str">
            <v>67101010</v>
          </cell>
          <cell r="Q7219">
            <v>250000</v>
          </cell>
        </row>
        <row r="7220">
          <cell r="C7220" t="str">
            <v>67101010</v>
          </cell>
          <cell r="Q7220">
            <v>193000</v>
          </cell>
        </row>
        <row r="7221">
          <cell r="C7221" t="str">
            <v>67101010</v>
          </cell>
          <cell r="Q7221">
            <v>250000</v>
          </cell>
        </row>
        <row r="7222">
          <cell r="C7222" t="str">
            <v>67101010</v>
          </cell>
          <cell r="Q7222">
            <v>200000</v>
          </cell>
        </row>
        <row r="7223">
          <cell r="C7223" t="str">
            <v>67101010</v>
          </cell>
          <cell r="Q7223">
            <v>210000</v>
          </cell>
        </row>
        <row r="7224">
          <cell r="C7224" t="str">
            <v>67101010</v>
          </cell>
          <cell r="Q7224">
            <v>250000</v>
          </cell>
        </row>
        <row r="7225">
          <cell r="C7225" t="str">
            <v>67101010</v>
          </cell>
          <cell r="Q7225">
            <v>2195000</v>
          </cell>
        </row>
        <row r="7226">
          <cell r="C7226" t="str">
            <v>67101010</v>
          </cell>
          <cell r="Q7226">
            <v>600000</v>
          </cell>
        </row>
        <row r="7227">
          <cell r="C7227" t="str">
            <v>67101010</v>
          </cell>
          <cell r="Q7227">
            <v>620000</v>
          </cell>
        </row>
        <row r="7228">
          <cell r="C7228" t="str">
            <v>67101010</v>
          </cell>
          <cell r="Q7228">
            <v>600000</v>
          </cell>
        </row>
        <row r="7229">
          <cell r="C7229" t="str">
            <v>67101010</v>
          </cell>
          <cell r="Q7229">
            <v>567000</v>
          </cell>
        </row>
        <row r="7230">
          <cell r="C7230" t="str">
            <v>67101010</v>
          </cell>
          <cell r="Q7230">
            <v>270000</v>
          </cell>
        </row>
        <row r="7231">
          <cell r="C7231" t="str">
            <v>67101011</v>
          </cell>
          <cell r="Q7231">
            <v>3444000</v>
          </cell>
        </row>
        <row r="7232">
          <cell r="C7232" t="str">
            <v>67102001</v>
          </cell>
          <cell r="Q7232">
            <v>225000</v>
          </cell>
        </row>
        <row r="7233">
          <cell r="C7233" t="str">
            <v>67102001</v>
          </cell>
          <cell r="Q7233">
            <v>46000</v>
          </cell>
        </row>
        <row r="7234">
          <cell r="C7234" t="str">
            <v>67102001</v>
          </cell>
          <cell r="Q7234">
            <v>143000</v>
          </cell>
        </row>
        <row r="7235">
          <cell r="C7235" t="str">
            <v>67102001</v>
          </cell>
          <cell r="Q7235">
            <v>353000</v>
          </cell>
        </row>
        <row r="7236">
          <cell r="C7236" t="str">
            <v>67102001</v>
          </cell>
          <cell r="Q7236">
            <v>329000</v>
          </cell>
        </row>
        <row r="7237">
          <cell r="C7237" t="str">
            <v>67102001</v>
          </cell>
          <cell r="Q7237">
            <v>145000</v>
          </cell>
        </row>
        <row r="7238">
          <cell r="C7238" t="str">
            <v>67102001</v>
          </cell>
          <cell r="Q7238">
            <v>350000</v>
          </cell>
        </row>
        <row r="7239">
          <cell r="C7239" t="str">
            <v>67102001</v>
          </cell>
          <cell r="Q7239">
            <v>521000</v>
          </cell>
        </row>
        <row r="7240">
          <cell r="C7240" t="str">
            <v>67102001</v>
          </cell>
          <cell r="Q7240">
            <v>302000</v>
          </cell>
        </row>
        <row r="7241">
          <cell r="C7241" t="str">
            <v>67102001</v>
          </cell>
          <cell r="Q7241">
            <v>719000</v>
          </cell>
        </row>
        <row r="7242">
          <cell r="C7242" t="str">
            <v>67102001</v>
          </cell>
          <cell r="Q7242">
            <v>198000</v>
          </cell>
        </row>
        <row r="7243">
          <cell r="C7243" t="str">
            <v>67102001</v>
          </cell>
          <cell r="Q7243">
            <v>311000</v>
          </cell>
        </row>
        <row r="7244">
          <cell r="C7244" t="str">
            <v>67102001</v>
          </cell>
          <cell r="Q7244">
            <v>61000</v>
          </cell>
        </row>
        <row r="7245">
          <cell r="C7245" t="str">
            <v>67102001</v>
          </cell>
          <cell r="Q7245">
            <v>230000</v>
          </cell>
        </row>
        <row r="7246">
          <cell r="C7246" t="str">
            <v>67102001</v>
          </cell>
          <cell r="Q7246">
            <v>131000</v>
          </cell>
        </row>
        <row r="7247">
          <cell r="C7247" t="str">
            <v>67102001</v>
          </cell>
          <cell r="Q7247">
            <v>138000</v>
          </cell>
        </row>
        <row r="7248">
          <cell r="C7248" t="str">
            <v>67102001</v>
          </cell>
          <cell r="Q7248">
            <v>114000</v>
          </cell>
        </row>
        <row r="7249">
          <cell r="C7249" t="str">
            <v>67102001</v>
          </cell>
          <cell r="Q7249">
            <v>355000</v>
          </cell>
        </row>
        <row r="7250">
          <cell r="C7250" t="str">
            <v>67102001</v>
          </cell>
          <cell r="Q7250">
            <v>291000</v>
          </cell>
        </row>
        <row r="7251">
          <cell r="C7251" t="str">
            <v>67102001</v>
          </cell>
          <cell r="Q7251">
            <v>244000</v>
          </cell>
        </row>
        <row r="7252">
          <cell r="C7252" t="str">
            <v>67102001</v>
          </cell>
          <cell r="Q7252">
            <v>767000</v>
          </cell>
        </row>
        <row r="7253">
          <cell r="C7253" t="str">
            <v>67102001</v>
          </cell>
          <cell r="Q7253">
            <v>29000</v>
          </cell>
        </row>
        <row r="7254">
          <cell r="C7254" t="str">
            <v>67102001</v>
          </cell>
          <cell r="Q7254">
            <v>506000</v>
          </cell>
        </row>
        <row r="7255">
          <cell r="C7255" t="str">
            <v>67102001</v>
          </cell>
          <cell r="Q7255">
            <v>92000</v>
          </cell>
        </row>
        <row r="7256">
          <cell r="C7256" t="str">
            <v>67102001</v>
          </cell>
          <cell r="Q7256">
            <v>156000</v>
          </cell>
        </row>
        <row r="7257">
          <cell r="C7257" t="str">
            <v>67102001</v>
          </cell>
          <cell r="Q7257">
            <v>100000</v>
          </cell>
        </row>
        <row r="7258">
          <cell r="C7258" t="str">
            <v>67102001</v>
          </cell>
          <cell r="Q7258">
            <v>130000</v>
          </cell>
        </row>
        <row r="7259">
          <cell r="C7259" t="str">
            <v>67102001</v>
          </cell>
          <cell r="Q7259">
            <v>243000</v>
          </cell>
        </row>
        <row r="7260">
          <cell r="C7260" t="str">
            <v>67102001</v>
          </cell>
          <cell r="Q7260">
            <v>1200000</v>
          </cell>
        </row>
        <row r="7261">
          <cell r="C7261" t="str">
            <v>67102002</v>
          </cell>
          <cell r="Q7261">
            <v>427000</v>
          </cell>
        </row>
        <row r="7262">
          <cell r="C7262" t="str">
            <v>67102002</v>
          </cell>
          <cell r="Q7262">
            <v>247000</v>
          </cell>
        </row>
        <row r="7263">
          <cell r="C7263" t="str">
            <v>67102002</v>
          </cell>
          <cell r="Q7263">
            <v>546000</v>
          </cell>
        </row>
        <row r="7264">
          <cell r="C7264" t="str">
            <v>67102002</v>
          </cell>
          <cell r="Q7264">
            <v>603000</v>
          </cell>
        </row>
        <row r="7265">
          <cell r="C7265" t="str">
            <v>67102002</v>
          </cell>
          <cell r="Q7265">
            <v>714000</v>
          </cell>
        </row>
        <row r="7266">
          <cell r="C7266" t="str">
            <v>67102002</v>
          </cell>
          <cell r="Q7266">
            <v>451000</v>
          </cell>
        </row>
        <row r="7267">
          <cell r="C7267" t="str">
            <v>67102002</v>
          </cell>
          <cell r="Q7267">
            <v>812000</v>
          </cell>
        </row>
        <row r="7268">
          <cell r="C7268" t="str">
            <v>67102002</v>
          </cell>
          <cell r="Q7268">
            <v>783000</v>
          </cell>
        </row>
        <row r="7269">
          <cell r="C7269" t="str">
            <v>67102002</v>
          </cell>
          <cell r="Q7269">
            <v>263000</v>
          </cell>
        </row>
        <row r="7270">
          <cell r="C7270" t="str">
            <v>67102002</v>
          </cell>
          <cell r="Q7270">
            <v>442000</v>
          </cell>
        </row>
        <row r="7271">
          <cell r="C7271" t="str">
            <v>67102002</v>
          </cell>
          <cell r="Q7271">
            <v>154000</v>
          </cell>
        </row>
        <row r="7272">
          <cell r="C7272" t="str">
            <v>67102002</v>
          </cell>
          <cell r="Q7272">
            <v>297000</v>
          </cell>
        </row>
        <row r="7273">
          <cell r="C7273" t="str">
            <v>67102002</v>
          </cell>
          <cell r="Q7273">
            <v>308000</v>
          </cell>
        </row>
        <row r="7274">
          <cell r="C7274" t="str">
            <v>67102002</v>
          </cell>
          <cell r="Q7274">
            <v>537000</v>
          </cell>
        </row>
        <row r="7275">
          <cell r="C7275" t="str">
            <v>67102002</v>
          </cell>
          <cell r="Q7275">
            <v>507000</v>
          </cell>
        </row>
        <row r="7276">
          <cell r="C7276" t="str">
            <v>67102002</v>
          </cell>
          <cell r="Q7276">
            <v>314000</v>
          </cell>
        </row>
        <row r="7277">
          <cell r="C7277" t="str">
            <v>67102002</v>
          </cell>
          <cell r="Q7277">
            <v>190000</v>
          </cell>
        </row>
        <row r="7278">
          <cell r="C7278" t="str">
            <v>67102002</v>
          </cell>
          <cell r="Q7278">
            <v>322000</v>
          </cell>
        </row>
        <row r="7279">
          <cell r="C7279" t="str">
            <v>67102002</v>
          </cell>
          <cell r="Q7279">
            <v>256000</v>
          </cell>
        </row>
        <row r="7280">
          <cell r="C7280" t="str">
            <v>67102002</v>
          </cell>
          <cell r="Q7280">
            <v>286000</v>
          </cell>
        </row>
        <row r="7281">
          <cell r="C7281" t="str">
            <v>67102002</v>
          </cell>
          <cell r="Q7281">
            <v>267000</v>
          </cell>
        </row>
        <row r="7282">
          <cell r="C7282" t="str">
            <v>67102002</v>
          </cell>
          <cell r="Q7282">
            <v>213000</v>
          </cell>
        </row>
        <row r="7283">
          <cell r="C7283" t="str">
            <v>67102002</v>
          </cell>
          <cell r="Q7283">
            <v>691000</v>
          </cell>
        </row>
        <row r="7284">
          <cell r="C7284" t="str">
            <v>67102002</v>
          </cell>
          <cell r="Q7284">
            <v>286000</v>
          </cell>
        </row>
        <row r="7285">
          <cell r="C7285" t="str">
            <v>67102002</v>
          </cell>
          <cell r="Q7285">
            <v>775000</v>
          </cell>
        </row>
        <row r="7286">
          <cell r="C7286" t="str">
            <v>67102002</v>
          </cell>
          <cell r="Q7286">
            <v>456000</v>
          </cell>
        </row>
        <row r="7287">
          <cell r="C7287" t="str">
            <v>67102002</v>
          </cell>
          <cell r="Q7287">
            <v>465000</v>
          </cell>
        </row>
        <row r="7288">
          <cell r="C7288" t="str">
            <v>67102002</v>
          </cell>
          <cell r="Q7288">
            <v>359000</v>
          </cell>
        </row>
        <row r="7289">
          <cell r="C7289" t="str">
            <v>67102002</v>
          </cell>
          <cell r="Q7289">
            <v>2500000</v>
          </cell>
        </row>
        <row r="7290">
          <cell r="C7290" t="str">
            <v>51806001</v>
          </cell>
          <cell r="Q7290">
            <v>-67862.191900000005</v>
          </cell>
        </row>
        <row r="7291">
          <cell r="C7291" t="str">
            <v>51806001</v>
          </cell>
          <cell r="Q7291">
            <v>-478589.05069999991</v>
          </cell>
        </row>
        <row r="7292">
          <cell r="C7292" t="str">
            <v>51806001</v>
          </cell>
          <cell r="Q7292">
            <v>-734207.25910000014</v>
          </cell>
        </row>
        <row r="7293">
          <cell r="C7293" t="str">
            <v>51806001</v>
          </cell>
          <cell r="Q7293">
            <v>-294121.50699999998</v>
          </cell>
        </row>
        <row r="7294">
          <cell r="C7294" t="str">
            <v>51806001</v>
          </cell>
          <cell r="Q7294">
            <v>-697141.42190000007</v>
          </cell>
        </row>
        <row r="7295">
          <cell r="C7295" t="str">
            <v>51806001</v>
          </cell>
          <cell r="Q7295">
            <v>-993220.96269999992</v>
          </cell>
        </row>
        <row r="7296">
          <cell r="C7296" t="str">
            <v>51806001</v>
          </cell>
          <cell r="Q7296">
            <v>-377648.98770000011</v>
          </cell>
        </row>
        <row r="7297">
          <cell r="C7297" t="str">
            <v>51806001</v>
          </cell>
          <cell r="Q7297">
            <v>-616767</v>
          </cell>
        </row>
        <row r="7298">
          <cell r="C7298" t="str">
            <v>51806001</v>
          </cell>
          <cell r="Q7298">
            <v>-609967</v>
          </cell>
        </row>
        <row r="7299">
          <cell r="C7299" t="str">
            <v>51806001</v>
          </cell>
          <cell r="Q7299">
            <v>-493224</v>
          </cell>
        </row>
        <row r="7300">
          <cell r="C7300" t="str">
            <v>51806001</v>
          </cell>
          <cell r="Q7300">
            <v>-781934</v>
          </cell>
        </row>
        <row r="7301">
          <cell r="C7301" t="str">
            <v>51806001</v>
          </cell>
          <cell r="Q7301">
            <v>-349895</v>
          </cell>
        </row>
        <row r="7302">
          <cell r="C7302" t="str">
            <v>51806001</v>
          </cell>
          <cell r="Q7302">
            <v>-57072.722100000006</v>
          </cell>
        </row>
        <row r="7303">
          <cell r="C7303" t="str">
            <v>51806001</v>
          </cell>
          <cell r="Q7303">
            <v>-380259.00000000012</v>
          </cell>
        </row>
        <row r="7304">
          <cell r="C7304" t="str">
            <v>51806001</v>
          </cell>
          <cell r="Q7304">
            <v>-350581.00009999995</v>
          </cell>
        </row>
        <row r="7305">
          <cell r="C7305" t="str">
            <v>51806001</v>
          </cell>
          <cell r="Q7305">
            <v>-176645.00010000003</v>
          </cell>
        </row>
        <row r="7306">
          <cell r="C7306" t="str">
            <v>51806001</v>
          </cell>
          <cell r="Q7306">
            <v>-269018.70009999996</v>
          </cell>
        </row>
        <row r="7307">
          <cell r="C7307" t="str">
            <v>51806001</v>
          </cell>
          <cell r="Q7307">
            <v>-1152576.7510999998</v>
          </cell>
        </row>
        <row r="7308">
          <cell r="C7308" t="str">
            <v>51806001</v>
          </cell>
          <cell r="Q7308">
            <v>-44765.190099999993</v>
          </cell>
        </row>
        <row r="7309">
          <cell r="C7309" t="str">
            <v>51806001</v>
          </cell>
          <cell r="Q7309">
            <v>-403537.33199999994</v>
          </cell>
        </row>
        <row r="7310">
          <cell r="C7310" t="str">
            <v>51806001</v>
          </cell>
          <cell r="Q7310">
            <v>-313457.84120000002</v>
          </cell>
        </row>
        <row r="7311">
          <cell r="C7311" t="str">
            <v>51806001</v>
          </cell>
          <cell r="Q7311">
            <v>-313635.24609999999</v>
          </cell>
        </row>
        <row r="7312">
          <cell r="C7312" t="str">
            <v>51806001</v>
          </cell>
          <cell r="Q7312">
            <v>-63869.13259999999</v>
          </cell>
        </row>
        <row r="7313">
          <cell r="C7313" t="str">
            <v>51806001</v>
          </cell>
          <cell r="Q7313">
            <v>-201206.25180000006</v>
          </cell>
        </row>
        <row r="7314">
          <cell r="C7314" t="str">
            <v>51806001</v>
          </cell>
          <cell r="Q7314">
            <v>-34862.905899999998</v>
          </cell>
        </row>
        <row r="7315">
          <cell r="C7315" t="str">
            <v>51806001</v>
          </cell>
          <cell r="Q7315">
            <v>-487966.71500000003</v>
          </cell>
        </row>
        <row r="7316">
          <cell r="C7316" t="str">
            <v>51806001</v>
          </cell>
          <cell r="Q7316">
            <v>-38903.290099999998</v>
          </cell>
        </row>
        <row r="7317">
          <cell r="C7317" t="str">
            <v>51806001</v>
          </cell>
          <cell r="Q7317">
            <v>-154247.66679999998</v>
          </cell>
        </row>
        <row r="7318">
          <cell r="C7318" t="str">
            <v>51806001</v>
          </cell>
          <cell r="Q7318">
            <v>-12409.5643</v>
          </cell>
        </row>
        <row r="7319">
          <cell r="C7319" t="str">
            <v>51806001</v>
          </cell>
          <cell r="Q7319">
            <v>-121662.30110000001</v>
          </cell>
        </row>
        <row r="7320">
          <cell r="C7320" t="str">
            <v>51806001</v>
          </cell>
          <cell r="Q7320">
            <v>-216968.94160000005</v>
          </cell>
        </row>
        <row r="7321">
          <cell r="C7321" t="str">
            <v>51806001</v>
          </cell>
          <cell r="Q7321">
            <v>-136685.1575</v>
          </cell>
        </row>
        <row r="7322">
          <cell r="C7322" t="str">
            <v>51806001</v>
          </cell>
          <cell r="Q7322">
            <v>-264255.33350000001</v>
          </cell>
        </row>
        <row r="7323">
          <cell r="C7323" t="str">
            <v>51806001</v>
          </cell>
          <cell r="Q7323">
            <v>-759800.3648000001</v>
          </cell>
        </row>
        <row r="7324">
          <cell r="C7324" t="str">
            <v>51806001</v>
          </cell>
          <cell r="Q7324">
            <v>-34146.721700000002</v>
          </cell>
        </row>
        <row r="7325">
          <cell r="C7325" t="str">
            <v>51806001</v>
          </cell>
          <cell r="Q7325">
            <v>-92023</v>
          </cell>
        </row>
        <row r="7326">
          <cell r="C7326" t="str">
            <v>51806001</v>
          </cell>
          <cell r="Q7326">
            <v>-422665.59160000004</v>
          </cell>
        </row>
        <row r="7327">
          <cell r="C7327" t="str">
            <v>51806001</v>
          </cell>
          <cell r="Q7327">
            <v>-660063</v>
          </cell>
        </row>
        <row r="7328">
          <cell r="C7328" t="str">
            <v>51806001</v>
          </cell>
          <cell r="Q7328">
            <v>-178857.14189999996</v>
          </cell>
        </row>
        <row r="7329">
          <cell r="C7329" t="str">
            <v>51806001</v>
          </cell>
          <cell r="Q7329">
            <v>-96373.680399999983</v>
          </cell>
        </row>
        <row r="7330">
          <cell r="C7330" t="str">
            <v>51806001</v>
          </cell>
          <cell r="Q7330">
            <v>-122133.85949999999</v>
          </cell>
        </row>
        <row r="7331">
          <cell r="C7331" t="str">
            <v>51806001</v>
          </cell>
          <cell r="Q7331">
            <v>-203872.9999</v>
          </cell>
        </row>
        <row r="7332">
          <cell r="C7332" t="str">
            <v>51806001</v>
          </cell>
          <cell r="Q7332">
            <v>-321817.64279999997</v>
          </cell>
        </row>
        <row r="7333">
          <cell r="C7333" t="str">
            <v>51806001</v>
          </cell>
          <cell r="Q7333">
            <v>-113237.71399999998</v>
          </cell>
        </row>
        <row r="7334">
          <cell r="C7334" t="str">
            <v>51806001</v>
          </cell>
          <cell r="Q7334">
            <v>-241508.00010000003</v>
          </cell>
        </row>
        <row r="7335">
          <cell r="C7335" t="str">
            <v>51806001</v>
          </cell>
          <cell r="Q7335">
            <v>-52727.000099999997</v>
          </cell>
        </row>
        <row r="7336">
          <cell r="C7336" t="str">
            <v>51806001</v>
          </cell>
          <cell r="Q7336">
            <v>-167107.00019999998</v>
          </cell>
        </row>
        <row r="7337">
          <cell r="C7337" t="str">
            <v>51806001</v>
          </cell>
          <cell r="Q7337">
            <v>-8882.2090000000026</v>
          </cell>
        </row>
        <row r="7338">
          <cell r="C7338" t="str">
            <v>51806001</v>
          </cell>
          <cell r="Q7338">
            <v>-906013.56820000021</v>
          </cell>
        </row>
        <row r="7339">
          <cell r="C7339" t="str">
            <v>51806001</v>
          </cell>
          <cell r="Q7339">
            <v>-538406.34959999996</v>
          </cell>
        </row>
        <row r="7340">
          <cell r="C7340" t="str">
            <v>51806001</v>
          </cell>
          <cell r="Q7340">
            <v>-17697.5412</v>
          </cell>
        </row>
        <row r="7341">
          <cell r="C7341" t="str">
            <v>51806001</v>
          </cell>
          <cell r="Q7341">
            <v>-408347.99959999998</v>
          </cell>
        </row>
        <row r="7342">
          <cell r="C7342" t="str">
            <v>51806001</v>
          </cell>
          <cell r="Q7342">
            <v>-670612.99959999998</v>
          </cell>
        </row>
        <row r="7343">
          <cell r="C7343" t="str">
            <v>51806001</v>
          </cell>
          <cell r="Q7343">
            <v>-123169.48110000002</v>
          </cell>
        </row>
        <row r="7344">
          <cell r="C7344" t="str">
            <v>51806001</v>
          </cell>
          <cell r="Q7344">
            <v>-954073.74290000007</v>
          </cell>
        </row>
        <row r="7345">
          <cell r="C7345" t="str">
            <v>51806001</v>
          </cell>
          <cell r="Q7345">
            <v>-771029.21059999987</v>
          </cell>
        </row>
        <row r="7346">
          <cell r="C7346" t="str">
            <v>51806001</v>
          </cell>
          <cell r="Q7346">
            <v>-390543.47509999987</v>
          </cell>
        </row>
        <row r="7347">
          <cell r="C7347" t="str">
            <v>51806001</v>
          </cell>
          <cell r="Q7347">
            <v>-615068.17359999998</v>
          </cell>
        </row>
        <row r="7348">
          <cell r="C7348" t="str">
            <v>51806001</v>
          </cell>
          <cell r="Q7348">
            <v>-3721.5177999999987</v>
          </cell>
        </row>
        <row r="7349">
          <cell r="C7349" t="str">
            <v>51806001</v>
          </cell>
          <cell r="Q7349">
            <v>-546100.32920000004</v>
          </cell>
        </row>
        <row r="7350">
          <cell r="C7350" t="str">
            <v>51806001</v>
          </cell>
          <cell r="Q7350">
            <v>-520931.46940000018</v>
          </cell>
        </row>
        <row r="7351">
          <cell r="C7351" t="str">
            <v>51806001</v>
          </cell>
          <cell r="Q7351">
            <v>-38056.756499999996</v>
          </cell>
        </row>
        <row r="7352">
          <cell r="C7352" t="str">
            <v>51806001</v>
          </cell>
          <cell r="Q7352">
            <v>-219651.71470000004</v>
          </cell>
        </row>
        <row r="7353">
          <cell r="C7353" t="str">
            <v>51806001</v>
          </cell>
          <cell r="Q7353">
            <v>-283561.55850000004</v>
          </cell>
        </row>
        <row r="7354">
          <cell r="C7354" t="str">
            <v>51806001</v>
          </cell>
          <cell r="Q7354">
            <v>-29670.954100000006</v>
          </cell>
        </row>
        <row r="7355">
          <cell r="C7355" t="str">
            <v>51806001</v>
          </cell>
          <cell r="Q7355">
            <v>-250982.88549999997</v>
          </cell>
        </row>
        <row r="7356">
          <cell r="C7356" t="str">
            <v>51806001</v>
          </cell>
          <cell r="Q7356">
            <v>-80790.158200000005</v>
          </cell>
        </row>
        <row r="7357">
          <cell r="C7357" t="str">
            <v>51806001</v>
          </cell>
          <cell r="Q7357">
            <v>-1229066.6918000001</v>
          </cell>
        </row>
        <row r="7358">
          <cell r="C7358" t="str">
            <v>51806001</v>
          </cell>
          <cell r="Q7358">
            <v>-39188.669499999996</v>
          </cell>
        </row>
        <row r="7359">
          <cell r="C7359" t="str">
            <v>51806001</v>
          </cell>
          <cell r="Q7359">
            <v>-637220.82429999998</v>
          </cell>
        </row>
        <row r="7360">
          <cell r="C7360" t="str">
            <v>51806001</v>
          </cell>
          <cell r="Q7360">
            <v>-263444.2144</v>
          </cell>
        </row>
        <row r="7361">
          <cell r="C7361" t="str">
            <v>51806001</v>
          </cell>
          <cell r="Q7361">
            <v>-8276.000399999999</v>
          </cell>
        </row>
        <row r="7362">
          <cell r="C7362" t="str">
            <v>51806001</v>
          </cell>
          <cell r="Q7362">
            <v>-390451.02099999995</v>
          </cell>
        </row>
        <row r="7363">
          <cell r="C7363" t="str">
            <v>51806001</v>
          </cell>
          <cell r="Q7363">
            <v>-268837.95039999991</v>
          </cell>
        </row>
        <row r="7364">
          <cell r="C7364" t="str">
            <v>51806001</v>
          </cell>
          <cell r="Q7364">
            <v>-377390.88589999994</v>
          </cell>
        </row>
        <row r="7365">
          <cell r="C7365" t="str">
            <v>51806001</v>
          </cell>
          <cell r="Q7365">
            <v>-28678.551299999999</v>
          </cell>
        </row>
        <row r="7366">
          <cell r="C7366" t="str">
            <v>51806001</v>
          </cell>
          <cell r="Q7366">
            <v>-204756.04409999994</v>
          </cell>
        </row>
        <row r="7367">
          <cell r="C7367" t="str">
            <v>51806001</v>
          </cell>
          <cell r="Q7367">
            <v>-304873.88750000001</v>
          </cell>
        </row>
        <row r="7368">
          <cell r="C7368" t="str">
            <v>51806001</v>
          </cell>
          <cell r="Q7368">
            <v>-199795.56609999994</v>
          </cell>
        </row>
        <row r="7369">
          <cell r="C7369" t="str">
            <v>51806001</v>
          </cell>
          <cell r="Q7369">
            <v>-43044.915699999998</v>
          </cell>
        </row>
        <row r="7370">
          <cell r="C7370" t="str">
            <v>51806001</v>
          </cell>
          <cell r="Q7370">
            <v>-208185.80219999998</v>
          </cell>
        </row>
        <row r="7371">
          <cell r="C7371" t="str">
            <v>51806001</v>
          </cell>
          <cell r="Q7371">
            <v>-29528.482600000003</v>
          </cell>
        </row>
        <row r="7372">
          <cell r="C7372" t="str">
            <v>51806001</v>
          </cell>
          <cell r="Q7372">
            <v>-349174.84539999999</v>
          </cell>
        </row>
        <row r="7373">
          <cell r="C7373" t="str">
            <v>51806001</v>
          </cell>
          <cell r="Q7373">
            <v>-368098.93049999996</v>
          </cell>
        </row>
        <row r="7374">
          <cell r="C7374" t="str">
            <v>51806001</v>
          </cell>
          <cell r="Q7374">
            <v>-63224.164600000011</v>
          </cell>
        </row>
        <row r="7375">
          <cell r="C7375" t="str">
            <v>51806001</v>
          </cell>
          <cell r="Q7375">
            <v>-156110.76430000001</v>
          </cell>
        </row>
        <row r="7376">
          <cell r="C7376" t="str">
            <v>51806001</v>
          </cell>
          <cell r="Q7376">
            <v>-258499.13709999999</v>
          </cell>
        </row>
        <row r="7377">
          <cell r="C7377" t="str">
            <v>51806001</v>
          </cell>
          <cell r="Q7377">
            <v>-158386.16840000002</v>
          </cell>
        </row>
        <row r="7378">
          <cell r="C7378" t="str">
            <v>51806001</v>
          </cell>
          <cell r="Q7378">
            <v>-64077.496699999989</v>
          </cell>
        </row>
        <row r="7379">
          <cell r="C7379" t="str">
            <v>51806001</v>
          </cell>
          <cell r="Q7379">
            <v>-209726.50949999999</v>
          </cell>
        </row>
        <row r="7380">
          <cell r="C7380" t="str">
            <v>51806001</v>
          </cell>
          <cell r="Q7380">
            <v>-212977.99969999999</v>
          </cell>
        </row>
        <row r="7381">
          <cell r="C7381" t="str">
            <v>51806001</v>
          </cell>
          <cell r="Q7381">
            <v>-93888.774300000019</v>
          </cell>
        </row>
        <row r="7382">
          <cell r="C7382" t="str">
            <v>51806001</v>
          </cell>
          <cell r="Q7382">
            <v>-309477.59740000003</v>
          </cell>
        </row>
        <row r="7383">
          <cell r="C7383" t="str">
            <v>51806001</v>
          </cell>
          <cell r="Q7383">
            <v>-180061.6441</v>
          </cell>
        </row>
        <row r="7384">
          <cell r="C7384" t="str">
            <v>51806001</v>
          </cell>
          <cell r="Q7384">
            <v>-93064.757000000012</v>
          </cell>
        </row>
        <row r="7385">
          <cell r="C7385" t="str">
            <v>51806001</v>
          </cell>
          <cell r="Q7385">
            <v>-108113.6183</v>
          </cell>
        </row>
        <row r="7386">
          <cell r="C7386" t="str">
            <v>51806001</v>
          </cell>
          <cell r="Q7386">
            <v>-117040.6637</v>
          </cell>
        </row>
        <row r="7387">
          <cell r="C7387" t="str">
            <v>51806001</v>
          </cell>
          <cell r="Q7387">
            <v>-221349.0001</v>
          </cell>
        </row>
        <row r="7388">
          <cell r="C7388" t="str">
            <v>51806001</v>
          </cell>
          <cell r="Q7388">
            <v>-148366.78480000002</v>
          </cell>
        </row>
        <row r="7389">
          <cell r="C7389" t="str">
            <v>51806001</v>
          </cell>
          <cell r="Q7389">
            <v>-123195.94700000001</v>
          </cell>
        </row>
        <row r="7390">
          <cell r="C7390" t="str">
            <v>51806001</v>
          </cell>
          <cell r="Q7390">
            <v>-14249.0815</v>
          </cell>
        </row>
        <row r="7391">
          <cell r="C7391" t="str">
            <v>51806001</v>
          </cell>
          <cell r="Q7391">
            <v>-21375.000099999997</v>
          </cell>
        </row>
        <row r="7392">
          <cell r="C7392" t="str">
            <v>51806001</v>
          </cell>
          <cell r="Q7392">
            <v>-7419.0002000000004</v>
          </cell>
        </row>
        <row r="7393">
          <cell r="C7393" t="str">
            <v>51806001</v>
          </cell>
          <cell r="Q7393">
            <v>-23798.8825</v>
          </cell>
        </row>
        <row r="7394">
          <cell r="C7394" t="str">
            <v>51806001</v>
          </cell>
          <cell r="Q7394">
            <v>-101288.81479999999</v>
          </cell>
        </row>
        <row r="7395">
          <cell r="C7395" t="str">
            <v>51806001</v>
          </cell>
          <cell r="Q7395">
            <v>-46653.42609999999</v>
          </cell>
        </row>
        <row r="7396">
          <cell r="C7396" t="str">
            <v>51806001</v>
          </cell>
          <cell r="Q7396">
            <v>-347293.70870000002</v>
          </cell>
        </row>
        <row r="7397">
          <cell r="C7397" t="str">
            <v>51806001</v>
          </cell>
          <cell r="Q7397">
            <v>-145698.84400000001</v>
          </cell>
        </row>
        <row r="7398">
          <cell r="C7398" t="str">
            <v>51806001</v>
          </cell>
          <cell r="Q7398">
            <v>-43289.243799999997</v>
          </cell>
        </row>
        <row r="7399">
          <cell r="C7399" t="str">
            <v>51806001</v>
          </cell>
          <cell r="Q7399">
            <v>-33469.3217</v>
          </cell>
        </row>
        <row r="7400">
          <cell r="C7400" t="str">
            <v>51806001</v>
          </cell>
          <cell r="Q7400">
            <v>-355765.25789999997</v>
          </cell>
        </row>
        <row r="7401">
          <cell r="C7401" t="str">
            <v>51806001</v>
          </cell>
          <cell r="Q7401">
            <v>-329020.01130000001</v>
          </cell>
        </row>
        <row r="7402">
          <cell r="C7402" t="str">
            <v>51806001</v>
          </cell>
          <cell r="Q7402">
            <v>-198037.35729999997</v>
          </cell>
        </row>
        <row r="7403">
          <cell r="C7403" t="str">
            <v>51806001</v>
          </cell>
          <cell r="Q7403">
            <v>-136718.09229999999</v>
          </cell>
        </row>
        <row r="7404">
          <cell r="C7404" t="str">
            <v>51806001</v>
          </cell>
          <cell r="Q7404">
            <v>-327456.22770000005</v>
          </cell>
        </row>
        <row r="7405">
          <cell r="C7405" t="str">
            <v>51806001</v>
          </cell>
          <cell r="Q7405">
            <v>-18957.571000000004</v>
          </cell>
        </row>
        <row r="7406">
          <cell r="C7406" t="str">
            <v>51806001</v>
          </cell>
          <cell r="Q7406">
            <v>-196620.42620000002</v>
          </cell>
        </row>
        <row r="7407">
          <cell r="C7407" t="str">
            <v>51806001</v>
          </cell>
          <cell r="Q7407">
            <v>-197555.90610000002</v>
          </cell>
        </row>
        <row r="7408">
          <cell r="C7408" t="str">
            <v>51806001</v>
          </cell>
          <cell r="Q7408">
            <v>-83740.464000000022</v>
          </cell>
        </row>
        <row r="7409">
          <cell r="C7409" t="str">
            <v>51806001</v>
          </cell>
          <cell r="Q7409">
            <v>-119391.47499999998</v>
          </cell>
        </row>
        <row r="7410">
          <cell r="C7410" t="str">
            <v>51806001</v>
          </cell>
          <cell r="Q7410">
            <v>-942228.50579999993</v>
          </cell>
        </row>
        <row r="7411">
          <cell r="C7411" t="str">
            <v>51806001</v>
          </cell>
          <cell r="Q7411">
            <v>-76497.401599999997</v>
          </cell>
        </row>
        <row r="7412">
          <cell r="C7412" t="str">
            <v>51806001</v>
          </cell>
          <cell r="Q7412">
            <v>-387031.80499999993</v>
          </cell>
        </row>
        <row r="7413">
          <cell r="C7413" t="str">
            <v>51806001</v>
          </cell>
          <cell r="Q7413">
            <v>-413744.56670000002</v>
          </cell>
        </row>
        <row r="7414">
          <cell r="C7414" t="str">
            <v>51806001</v>
          </cell>
          <cell r="Q7414">
            <v>-24785.925799999997</v>
          </cell>
        </row>
        <row r="7415">
          <cell r="C7415" t="str">
            <v>51806001</v>
          </cell>
          <cell r="Q7415">
            <v>-425150.82250000001</v>
          </cell>
        </row>
        <row r="7416">
          <cell r="C7416" t="str">
            <v>51806001</v>
          </cell>
          <cell r="Q7416">
            <v>-44591.863700000002</v>
          </cell>
        </row>
        <row r="7417">
          <cell r="C7417" t="str">
            <v>51806001</v>
          </cell>
          <cell r="Q7417">
            <v>-609643.14809999987</v>
          </cell>
        </row>
        <row r="7418">
          <cell r="C7418" t="str">
            <v>51806001</v>
          </cell>
          <cell r="Q7418">
            <v>-218164.6545</v>
          </cell>
        </row>
        <row r="7419">
          <cell r="C7419" t="str">
            <v>51806001</v>
          </cell>
          <cell r="Q7419">
            <v>-9393.3948999999993</v>
          </cell>
        </row>
        <row r="7420">
          <cell r="C7420" t="str">
            <v>51806001</v>
          </cell>
          <cell r="Q7420">
            <v>-93885.422299999991</v>
          </cell>
        </row>
        <row r="7421">
          <cell r="C7421" t="str">
            <v>51806001</v>
          </cell>
          <cell r="Q7421">
            <v>-39064.215599999996</v>
          </cell>
        </row>
        <row r="7422">
          <cell r="C7422" t="str">
            <v>51806001</v>
          </cell>
          <cell r="Q7422">
            <v>-67265.187000000005</v>
          </cell>
        </row>
        <row r="7423">
          <cell r="C7423" t="str">
            <v>51806001</v>
          </cell>
          <cell r="Q7423">
            <v>-165005.1654</v>
          </cell>
        </row>
        <row r="7424">
          <cell r="C7424" t="str">
            <v>51806001</v>
          </cell>
          <cell r="Q7424">
            <v>-453.0795</v>
          </cell>
        </row>
        <row r="7425">
          <cell r="C7425" t="str">
            <v>51806001</v>
          </cell>
          <cell r="Q7425">
            <v>-355017.9143</v>
          </cell>
        </row>
        <row r="7426">
          <cell r="C7426" t="str">
            <v>51806001</v>
          </cell>
          <cell r="Q7426">
            <v>-201037.66629999998</v>
          </cell>
        </row>
        <row r="7427">
          <cell r="C7427" t="str">
            <v>51806001</v>
          </cell>
          <cell r="Q7427">
            <v>-722559</v>
          </cell>
        </row>
        <row r="7428">
          <cell r="C7428" t="str">
            <v>51806001</v>
          </cell>
          <cell r="Q7428">
            <v>-643262.16630000016</v>
          </cell>
        </row>
        <row r="7429">
          <cell r="C7429" t="str">
            <v>51806001</v>
          </cell>
          <cell r="Q7429">
            <v>-29092</v>
          </cell>
        </row>
        <row r="7430">
          <cell r="C7430" t="str">
            <v>51806001</v>
          </cell>
          <cell r="Q7430">
            <v>-28727.153499999997</v>
          </cell>
        </row>
        <row r="7431">
          <cell r="C7431" t="str">
            <v>51806001</v>
          </cell>
          <cell r="Q7431">
            <v>-444894.56609999994</v>
          </cell>
        </row>
        <row r="7432">
          <cell r="C7432" t="str">
            <v>51806001</v>
          </cell>
          <cell r="Q7432">
            <v>-53018.78149999999</v>
          </cell>
        </row>
        <row r="7433">
          <cell r="C7433" t="str">
            <v>51806001</v>
          </cell>
          <cell r="Q7433">
            <v>-147747.52299999999</v>
          </cell>
        </row>
        <row r="7434">
          <cell r="C7434" t="str">
            <v>51806001</v>
          </cell>
          <cell r="Q7434">
            <v>-40602</v>
          </cell>
        </row>
        <row r="7435">
          <cell r="C7435" t="str">
            <v>51806001</v>
          </cell>
          <cell r="Q7435">
            <v>-613656.93070000003</v>
          </cell>
        </row>
        <row r="7436">
          <cell r="C7436" t="str">
            <v>51806001</v>
          </cell>
          <cell r="Q7436">
            <v>-201792.99970000004</v>
          </cell>
        </row>
        <row r="7437">
          <cell r="C7437" t="str">
            <v>51806001</v>
          </cell>
          <cell r="Q7437">
            <v>-386823.92390000005</v>
          </cell>
        </row>
        <row r="7438">
          <cell r="C7438" t="str">
            <v>51806001</v>
          </cell>
          <cell r="Q7438">
            <v>-905917.99990000005</v>
          </cell>
        </row>
        <row r="7439">
          <cell r="C7439" t="str">
            <v>51806001</v>
          </cell>
          <cell r="Q7439">
            <v>-272792.0001</v>
          </cell>
        </row>
        <row r="7440">
          <cell r="C7440" t="str">
            <v>51806001</v>
          </cell>
          <cell r="Q7440">
            <v>-22136.983199999995</v>
          </cell>
        </row>
        <row r="7441">
          <cell r="C7441" t="str">
            <v>51806001</v>
          </cell>
          <cell r="Q7441">
            <v>-470093.5013</v>
          </cell>
        </row>
        <row r="7442">
          <cell r="C7442" t="str">
            <v>51806001</v>
          </cell>
          <cell r="Q7442">
            <v>-236125.06189999994</v>
          </cell>
        </row>
        <row r="7443">
          <cell r="C7443" t="str">
            <v>51806001</v>
          </cell>
          <cell r="Q7443">
            <v>-29118.221699999998</v>
          </cell>
        </row>
        <row r="7444">
          <cell r="C7444" t="str">
            <v>51806001</v>
          </cell>
          <cell r="Q7444">
            <v>-606308.16879999998</v>
          </cell>
        </row>
        <row r="7445">
          <cell r="C7445" t="str">
            <v>51806001</v>
          </cell>
          <cell r="Q7445">
            <v>-214949.94180000003</v>
          </cell>
        </row>
        <row r="7446">
          <cell r="C7446" t="str">
            <v>51806001</v>
          </cell>
          <cell r="Q7446">
            <v>-395737.84390000009</v>
          </cell>
        </row>
        <row r="7447">
          <cell r="C7447" t="str">
            <v>51806001</v>
          </cell>
          <cell r="Q7447">
            <v>-24101.055600000003</v>
          </cell>
        </row>
        <row r="7448">
          <cell r="C7448" t="str">
            <v>51806001</v>
          </cell>
          <cell r="Q7448">
            <v>-20948.8459</v>
          </cell>
        </row>
        <row r="7449">
          <cell r="C7449" t="str">
            <v>51806001</v>
          </cell>
          <cell r="Q7449">
            <v>-49887.686999999984</v>
          </cell>
        </row>
        <row r="7450">
          <cell r="C7450" t="str">
            <v>51806001</v>
          </cell>
          <cell r="Q7450">
            <v>-26027.168700000002</v>
          </cell>
        </row>
        <row r="7451">
          <cell r="C7451" t="str">
            <v>51806001</v>
          </cell>
          <cell r="Q7451">
            <v>-4718.3472000000002</v>
          </cell>
        </row>
        <row r="7452">
          <cell r="C7452" t="str">
            <v>51806001</v>
          </cell>
          <cell r="Q7452">
            <v>-3111458.2236000001</v>
          </cell>
        </row>
        <row r="7453">
          <cell r="C7453" t="str">
            <v>51806001</v>
          </cell>
          <cell r="Q7453">
            <v>-594985.51299999992</v>
          </cell>
        </row>
        <row r="7454">
          <cell r="C7454" t="str">
            <v>51806001</v>
          </cell>
          <cell r="Q7454">
            <v>-41006.12049999999</v>
          </cell>
        </row>
        <row r="7455">
          <cell r="C7455" t="str">
            <v>51806001</v>
          </cell>
          <cell r="Q7455">
            <v>-143448.77820000003</v>
          </cell>
        </row>
        <row r="7456">
          <cell r="C7456" t="str">
            <v>51806001</v>
          </cell>
          <cell r="Q7456">
            <v>-236350.8505</v>
          </cell>
        </row>
        <row r="7457">
          <cell r="C7457" t="str">
            <v>51806001</v>
          </cell>
          <cell r="Q7457">
            <v>-16180.220799999997</v>
          </cell>
        </row>
        <row r="7458">
          <cell r="C7458" t="str">
            <v>51806001</v>
          </cell>
          <cell r="Q7458">
            <v>-26831.5088</v>
          </cell>
        </row>
        <row r="7459">
          <cell r="C7459" t="str">
            <v>51806001</v>
          </cell>
          <cell r="Q7459">
            <v>-509110.13049999991</v>
          </cell>
        </row>
        <row r="7460">
          <cell r="C7460" t="str">
            <v>51806001</v>
          </cell>
          <cell r="Q7460">
            <v>-31675.094700000001</v>
          </cell>
        </row>
        <row r="7461">
          <cell r="C7461" t="str">
            <v>51806001</v>
          </cell>
          <cell r="Q7461">
            <v>-389887.66720000003</v>
          </cell>
        </row>
        <row r="7462">
          <cell r="C7462" t="str">
            <v>51806001</v>
          </cell>
          <cell r="Q7462">
            <v>-808948.12210000004</v>
          </cell>
        </row>
        <row r="7463">
          <cell r="C7463" t="str">
            <v>51806001</v>
          </cell>
          <cell r="Q7463">
            <v>-18451.084900000002</v>
          </cell>
        </row>
        <row r="7464">
          <cell r="C7464" t="str">
            <v>51806001</v>
          </cell>
          <cell r="Q7464">
            <v>-18390.769800000005</v>
          </cell>
        </row>
        <row r="7465">
          <cell r="C7465" t="str">
            <v>51806001</v>
          </cell>
          <cell r="Q7465">
            <v>-417125.72820000001</v>
          </cell>
        </row>
        <row r="7466">
          <cell r="C7466" t="str">
            <v>51806001</v>
          </cell>
          <cell r="Q7466">
            <v>-21796.783000000003</v>
          </cell>
        </row>
        <row r="7467">
          <cell r="C7467" t="str">
            <v>51806001</v>
          </cell>
          <cell r="Q7467">
            <v>-111623.01209999999</v>
          </cell>
        </row>
        <row r="7468">
          <cell r="C7468" t="str">
            <v>51806001</v>
          </cell>
          <cell r="Q7468">
            <v>-536865.81039999996</v>
          </cell>
        </row>
        <row r="7469">
          <cell r="C7469" t="str">
            <v>51806001</v>
          </cell>
          <cell r="Q7469">
            <v>-24604.849099999999</v>
          </cell>
        </row>
        <row r="7470">
          <cell r="C7470" t="str">
            <v>51806001</v>
          </cell>
          <cell r="Q7470">
            <v>-138725.2218</v>
          </cell>
        </row>
        <row r="7471">
          <cell r="C7471" t="str">
            <v>51806001</v>
          </cell>
          <cell r="Q7471">
            <v>-1466918.4622000002</v>
          </cell>
        </row>
        <row r="7472">
          <cell r="C7472" t="str">
            <v>51806001</v>
          </cell>
          <cell r="Q7472">
            <v>-306638.76559999998</v>
          </cell>
        </row>
        <row r="7473">
          <cell r="C7473" t="str">
            <v>51806001</v>
          </cell>
          <cell r="Q7473">
            <v>-18080.780200000001</v>
          </cell>
        </row>
        <row r="7474">
          <cell r="C7474" t="str">
            <v>51806001</v>
          </cell>
          <cell r="Q7474">
            <v>-13045.999999999998</v>
          </cell>
        </row>
        <row r="7475">
          <cell r="C7475" t="str">
            <v>51806001</v>
          </cell>
          <cell r="Q7475">
            <v>-32402.307100000002</v>
          </cell>
        </row>
        <row r="7476">
          <cell r="C7476" t="str">
            <v>51806001</v>
          </cell>
          <cell r="Q7476">
            <v>-43400.349900000001</v>
          </cell>
        </row>
        <row r="7477">
          <cell r="C7477" t="str">
            <v>51806001</v>
          </cell>
          <cell r="Q7477">
            <v>-41367.542800000003</v>
          </cell>
        </row>
        <row r="7478">
          <cell r="C7478" t="str">
            <v>51806001</v>
          </cell>
          <cell r="Q7478">
            <v>-20575.000100000001</v>
          </cell>
        </row>
        <row r="7479">
          <cell r="C7479" t="str">
            <v>51806001</v>
          </cell>
          <cell r="Q7479">
            <v>-44441</v>
          </cell>
        </row>
        <row r="7480">
          <cell r="C7480" t="str">
            <v>51806001</v>
          </cell>
          <cell r="Q7480">
            <v>-189118.55459999997</v>
          </cell>
        </row>
        <row r="7481">
          <cell r="C7481" t="str">
            <v>51806001</v>
          </cell>
          <cell r="Q7481">
            <v>-16148</v>
          </cell>
        </row>
        <row r="7482">
          <cell r="C7482" t="str">
            <v>51806001</v>
          </cell>
          <cell r="Q7482">
            <v>-163343.174</v>
          </cell>
        </row>
        <row r="7483">
          <cell r="C7483" t="str">
            <v>51806001</v>
          </cell>
          <cell r="Q7483">
            <v>-1781187.9998999999</v>
          </cell>
        </row>
        <row r="7484">
          <cell r="C7484" t="str">
            <v>51806001</v>
          </cell>
          <cell r="Q7484">
            <v>-63299.985600000015</v>
          </cell>
        </row>
        <row r="7485">
          <cell r="C7485" t="str">
            <v>51806001</v>
          </cell>
          <cell r="Q7485">
            <v>-25912.315900000001</v>
          </cell>
        </row>
        <row r="7486">
          <cell r="C7486" t="str">
            <v>51806001</v>
          </cell>
          <cell r="Q7486">
            <v>-84351.880600000004</v>
          </cell>
        </row>
        <row r="7487">
          <cell r="C7487" t="str">
            <v>51806001</v>
          </cell>
          <cell r="Q7487">
            <v>-27801.308499999996</v>
          </cell>
        </row>
        <row r="7488">
          <cell r="C7488" t="str">
            <v>51806001</v>
          </cell>
          <cell r="Q7488">
            <v>-35914.270199999999</v>
          </cell>
        </row>
        <row r="7489">
          <cell r="C7489" t="str">
            <v>51806001</v>
          </cell>
          <cell r="Q7489">
            <v>-11876.999999999998</v>
          </cell>
        </row>
        <row r="7490">
          <cell r="C7490" t="str">
            <v>51806001</v>
          </cell>
          <cell r="Q7490">
            <v>-15814</v>
          </cell>
        </row>
        <row r="7491">
          <cell r="C7491" t="str">
            <v>51806001</v>
          </cell>
          <cell r="Q7491">
            <v>-20662.999800000001</v>
          </cell>
        </row>
        <row r="7492">
          <cell r="C7492" t="str">
            <v>51806001</v>
          </cell>
          <cell r="Q7492">
            <v>-20239.000000000004</v>
          </cell>
        </row>
        <row r="7493">
          <cell r="C7493" t="str">
            <v>51806001</v>
          </cell>
          <cell r="Q7493">
            <v>-68880</v>
          </cell>
        </row>
        <row r="7494">
          <cell r="C7494" t="str">
            <v>51806001</v>
          </cell>
          <cell r="Q7494">
            <v>-269922.99530000001</v>
          </cell>
        </row>
        <row r="7495">
          <cell r="C7495" t="str">
            <v>51806001</v>
          </cell>
          <cell r="Q7495">
            <v>-12960</v>
          </cell>
        </row>
        <row r="7496">
          <cell r="C7496" t="str">
            <v>51806001</v>
          </cell>
          <cell r="Q7496">
            <v>-268675.63510000001</v>
          </cell>
        </row>
        <row r="7497">
          <cell r="C7497" t="str">
            <v>51806001</v>
          </cell>
          <cell r="Q7497">
            <v>-7884</v>
          </cell>
        </row>
        <row r="7498">
          <cell r="C7498" t="str">
            <v>51806001</v>
          </cell>
          <cell r="Q7498">
            <v>-12156</v>
          </cell>
        </row>
        <row r="7499">
          <cell r="C7499" t="str">
            <v>51806001</v>
          </cell>
          <cell r="Q7499">
            <v>-7332</v>
          </cell>
        </row>
        <row r="7500">
          <cell r="C7500" t="str">
            <v>51806002</v>
          </cell>
          <cell r="Q7500">
            <v>-10136.6443</v>
          </cell>
        </row>
        <row r="7501">
          <cell r="C7501" t="str">
            <v>51806002</v>
          </cell>
          <cell r="Q7501">
            <v>-7848.6145000000024</v>
          </cell>
        </row>
        <row r="7502">
          <cell r="C7502" t="str">
            <v>51806002</v>
          </cell>
          <cell r="Q7502">
            <v>-799.86660000000006</v>
          </cell>
        </row>
        <row r="7503">
          <cell r="C7503" t="str">
            <v>51806002</v>
          </cell>
          <cell r="Q7503">
            <v>-105145.1329</v>
          </cell>
        </row>
        <row r="7504">
          <cell r="C7504" t="str">
            <v>51806002</v>
          </cell>
          <cell r="Q7504">
            <v>-121903.4705</v>
          </cell>
        </row>
        <row r="7505">
          <cell r="C7505" t="str">
            <v>51806002</v>
          </cell>
          <cell r="Q7505">
            <v>-117832.1507</v>
          </cell>
        </row>
        <row r="7506">
          <cell r="C7506" t="str">
            <v>51806002</v>
          </cell>
          <cell r="Q7506">
            <v>-96815.117300000013</v>
          </cell>
        </row>
        <row r="7507">
          <cell r="C7507" t="str">
            <v>51806002</v>
          </cell>
          <cell r="Q7507">
            <v>-154048.23510000002</v>
          </cell>
        </row>
        <row r="7508">
          <cell r="C7508" t="str">
            <v>51806002</v>
          </cell>
          <cell r="Q7508">
            <v>-55293.330800000003</v>
          </cell>
        </row>
        <row r="7509">
          <cell r="C7509" t="str">
            <v>51806002</v>
          </cell>
          <cell r="Q7509">
            <v>-3980.6707000000001</v>
          </cell>
        </row>
        <row r="7510">
          <cell r="C7510" t="str">
            <v>51806002</v>
          </cell>
          <cell r="Q7510">
            <v>-17944.4146</v>
          </cell>
        </row>
        <row r="7511">
          <cell r="C7511" t="str">
            <v>51806002</v>
          </cell>
          <cell r="Q7511">
            <v>-1555.2962</v>
          </cell>
        </row>
        <row r="7512">
          <cell r="C7512" t="str">
            <v>51806002</v>
          </cell>
          <cell r="Q7512">
            <v>-9757.6319000000003</v>
          </cell>
        </row>
        <row r="7513">
          <cell r="C7513" t="str">
            <v>51806002</v>
          </cell>
          <cell r="Q7513">
            <v>-4281.8689999999997</v>
          </cell>
        </row>
        <row r="7514">
          <cell r="C7514" t="str">
            <v>51806002</v>
          </cell>
          <cell r="Q7514">
            <v>-222.18520000000001</v>
          </cell>
        </row>
        <row r="7515">
          <cell r="C7515" t="str">
            <v>51806002</v>
          </cell>
          <cell r="Q7515">
            <v>-533.24440000000004</v>
          </cell>
        </row>
        <row r="7516">
          <cell r="C7516" t="str">
            <v>51806002</v>
          </cell>
          <cell r="Q7516">
            <v>-888.74069999999995</v>
          </cell>
        </row>
        <row r="7517">
          <cell r="C7517" t="str">
            <v>51806002</v>
          </cell>
          <cell r="Q7517">
            <v>-11598.065599999998</v>
          </cell>
        </row>
        <row r="7518">
          <cell r="C7518" t="str">
            <v>51806002</v>
          </cell>
          <cell r="Q7518">
            <v>-5781.8517000000002</v>
          </cell>
        </row>
        <row r="7519">
          <cell r="C7519" t="str">
            <v>51806002</v>
          </cell>
          <cell r="Q7519">
            <v>-1777.4812999999999</v>
          </cell>
        </row>
        <row r="7520">
          <cell r="C7520" t="str">
            <v>51806002</v>
          </cell>
          <cell r="Q7520">
            <v>-89322.898799999995</v>
          </cell>
        </row>
        <row r="7521">
          <cell r="C7521" t="str">
            <v>51806002</v>
          </cell>
          <cell r="Q7521">
            <v>-462.88580000000002</v>
          </cell>
        </row>
        <row r="7522">
          <cell r="C7522" t="str">
            <v>51806002</v>
          </cell>
          <cell r="Q7522">
            <v>-380.26710000000003</v>
          </cell>
        </row>
        <row r="7523">
          <cell r="C7523" t="str">
            <v>51806002</v>
          </cell>
          <cell r="Q7523">
            <v>-2407.0059999999999</v>
          </cell>
        </row>
        <row r="7524">
          <cell r="C7524" t="str">
            <v>51806002</v>
          </cell>
          <cell r="Q7524">
            <v>-355.49630000000002</v>
          </cell>
        </row>
        <row r="7525">
          <cell r="C7525" t="str">
            <v>51806002</v>
          </cell>
          <cell r="Q7525">
            <v>-3529.7817</v>
          </cell>
        </row>
        <row r="7526">
          <cell r="C7526" t="str">
            <v>51806002</v>
          </cell>
          <cell r="Q7526">
            <v>-3421.6516000000001</v>
          </cell>
        </row>
        <row r="7527">
          <cell r="C7527" t="str">
            <v>51806002</v>
          </cell>
          <cell r="Q7527">
            <v>-4051.1761999999999</v>
          </cell>
        </row>
        <row r="7528">
          <cell r="C7528" t="str">
            <v>51806002</v>
          </cell>
          <cell r="Q7528">
            <v>-37614.100099999996</v>
          </cell>
        </row>
        <row r="7529">
          <cell r="C7529" t="str">
            <v>51806002</v>
          </cell>
          <cell r="Q7529">
            <v>-9645.7067000000006</v>
          </cell>
        </row>
        <row r="7530">
          <cell r="C7530" t="str">
            <v>51806002</v>
          </cell>
          <cell r="Q7530">
            <v>-5749.4115000000002</v>
          </cell>
        </row>
        <row r="7531">
          <cell r="C7531" t="str">
            <v>51806002</v>
          </cell>
          <cell r="Q7531">
            <v>-7829.8356999999996</v>
          </cell>
        </row>
        <row r="7532">
          <cell r="C7532" t="str">
            <v>51806002</v>
          </cell>
          <cell r="Q7532">
            <v>-13642.1693</v>
          </cell>
        </row>
        <row r="7533">
          <cell r="C7533" t="str">
            <v>51806002</v>
          </cell>
          <cell r="Q7533">
            <v>-925.77149999999995</v>
          </cell>
        </row>
        <row r="7534">
          <cell r="C7534" t="str">
            <v>51806002</v>
          </cell>
          <cell r="Q7534">
            <v>-32261.2863</v>
          </cell>
        </row>
        <row r="7535">
          <cell r="C7535" t="str">
            <v>51806002</v>
          </cell>
          <cell r="Q7535">
            <v>-4940.2840999999999</v>
          </cell>
        </row>
        <row r="7536">
          <cell r="C7536" t="str">
            <v>51806002</v>
          </cell>
          <cell r="Q7536">
            <v>-15464.087700000002</v>
          </cell>
        </row>
        <row r="7537">
          <cell r="C7537" t="str">
            <v>51806002</v>
          </cell>
          <cell r="Q7537">
            <v>-4482.9377000000004</v>
          </cell>
        </row>
        <row r="7538">
          <cell r="C7538" t="str">
            <v>51806002</v>
          </cell>
          <cell r="Q7538">
            <v>-5510.1922000000004</v>
          </cell>
        </row>
        <row r="7539">
          <cell r="C7539" t="str">
            <v>51806002</v>
          </cell>
          <cell r="Q7539">
            <v>-20441.035599999999</v>
          </cell>
        </row>
        <row r="7540">
          <cell r="C7540" t="str">
            <v>51806002</v>
          </cell>
          <cell r="Q7540">
            <v>-903.553</v>
          </cell>
        </row>
        <row r="7541">
          <cell r="C7541" t="str">
            <v>51806002</v>
          </cell>
          <cell r="Q7541">
            <v>-7301.8127999999997</v>
          </cell>
        </row>
        <row r="7542">
          <cell r="C7542" t="str">
            <v>51806002</v>
          </cell>
          <cell r="Q7542">
            <v>-8128.2739999999994</v>
          </cell>
        </row>
        <row r="7543">
          <cell r="C7543" t="str">
            <v>51806002</v>
          </cell>
          <cell r="Q7543">
            <v>-2755.0961000000002</v>
          </cell>
        </row>
        <row r="7544">
          <cell r="C7544" t="str">
            <v>51806002</v>
          </cell>
          <cell r="Q7544">
            <v>-1244.2369000000001</v>
          </cell>
        </row>
        <row r="7545">
          <cell r="C7545" t="str">
            <v>51806002</v>
          </cell>
          <cell r="Q7545">
            <v>-1081.4848000000002</v>
          </cell>
        </row>
        <row r="7546">
          <cell r="C7546" t="str">
            <v>51806002</v>
          </cell>
          <cell r="Q7546">
            <v>-2666.2220000000002</v>
          </cell>
        </row>
        <row r="7547">
          <cell r="C7547" t="str">
            <v>51806002</v>
          </cell>
          <cell r="Q7547">
            <v>-355.49630000000002</v>
          </cell>
        </row>
        <row r="7548">
          <cell r="C7548" t="str">
            <v>51806002</v>
          </cell>
          <cell r="Q7548">
            <v>-800.42359999999996</v>
          </cell>
        </row>
        <row r="7549">
          <cell r="C7549" t="str">
            <v>51806002</v>
          </cell>
          <cell r="Q7549">
            <v>-3273.0446000000002</v>
          </cell>
        </row>
        <row r="7550">
          <cell r="C7550" t="str">
            <v>51806002</v>
          </cell>
          <cell r="Q7550">
            <v>-8293.1497999999974</v>
          </cell>
        </row>
        <row r="7551">
          <cell r="C7551" t="str">
            <v>51806002</v>
          </cell>
          <cell r="Q7551">
            <v>-7465.4220000000023</v>
          </cell>
        </row>
        <row r="7552">
          <cell r="C7552" t="str">
            <v>51806002</v>
          </cell>
          <cell r="Q7552">
            <v>-9708.3839000000007</v>
          </cell>
        </row>
        <row r="7553">
          <cell r="C7553" t="str">
            <v>51806002</v>
          </cell>
          <cell r="Q7553">
            <v>-6300.1794999999993</v>
          </cell>
        </row>
        <row r="7554">
          <cell r="C7554" t="str">
            <v>51806002</v>
          </cell>
          <cell r="Q7554">
            <v>-6550.7592999999997</v>
          </cell>
        </row>
        <row r="7555">
          <cell r="C7555" t="str">
            <v>51806002</v>
          </cell>
          <cell r="Q7555">
            <v>-17197.131799999999</v>
          </cell>
        </row>
        <row r="7556">
          <cell r="C7556" t="str">
            <v>51806002</v>
          </cell>
          <cell r="Q7556">
            <v>-177.74809999999999</v>
          </cell>
        </row>
        <row r="7557">
          <cell r="C7557" t="str">
            <v>51806002</v>
          </cell>
          <cell r="Q7557">
            <v>-47503.188599999994</v>
          </cell>
        </row>
        <row r="7558">
          <cell r="C7558" t="str">
            <v>51806002</v>
          </cell>
          <cell r="Q7558">
            <v>-1866.3553999999999</v>
          </cell>
        </row>
        <row r="7559">
          <cell r="C7559" t="str">
            <v>51806002</v>
          </cell>
          <cell r="Q7559">
            <v>-444.37029999999999</v>
          </cell>
        </row>
        <row r="7560">
          <cell r="C7560" t="str">
            <v>51806002</v>
          </cell>
          <cell r="Q7560">
            <v>-2592.1601999999998</v>
          </cell>
        </row>
        <row r="7561">
          <cell r="C7561" t="str">
            <v>51806002</v>
          </cell>
          <cell r="Q7561">
            <v>-555.46289999999999</v>
          </cell>
        </row>
        <row r="7562">
          <cell r="C7562" t="str">
            <v>51806002</v>
          </cell>
          <cell r="Q7562">
            <v>-355.49630000000002</v>
          </cell>
        </row>
        <row r="7563">
          <cell r="C7563" t="str">
            <v>51806002</v>
          </cell>
          <cell r="Q7563">
            <v>-68112.411499999987</v>
          </cell>
        </row>
        <row r="7564">
          <cell r="C7564" t="str">
            <v>51806002</v>
          </cell>
          <cell r="Q7564">
            <v>-141921.03799999997</v>
          </cell>
        </row>
        <row r="7565">
          <cell r="C7565" t="str">
            <v>51806002</v>
          </cell>
          <cell r="Q7565">
            <v>-120892.84639999999</v>
          </cell>
        </row>
        <row r="7566">
          <cell r="C7566" t="str">
            <v>51806002</v>
          </cell>
          <cell r="Q7566">
            <v>-8138.3547999999992</v>
          </cell>
        </row>
        <row r="7567">
          <cell r="C7567" t="str">
            <v>51806002</v>
          </cell>
          <cell r="Q7567">
            <v>-6117.4982</v>
          </cell>
        </row>
        <row r="7568">
          <cell r="C7568" t="str">
            <v>51806002</v>
          </cell>
          <cell r="Q7568">
            <v>-7998.666000000002</v>
          </cell>
        </row>
        <row r="7569">
          <cell r="C7569" t="str">
            <v>51806002</v>
          </cell>
          <cell r="Q7569">
            <v>-8267.7671000000009</v>
          </cell>
        </row>
        <row r="7570">
          <cell r="C7570" t="str">
            <v>51806002</v>
          </cell>
          <cell r="Q7570">
            <v>-8531.9104000000007</v>
          </cell>
        </row>
        <row r="7571">
          <cell r="C7571" t="str">
            <v>51806002</v>
          </cell>
          <cell r="Q7571">
            <v>-533.24440000000004</v>
          </cell>
        </row>
        <row r="7572">
          <cell r="C7572" t="str">
            <v>51806002</v>
          </cell>
          <cell r="Q7572">
            <v>-266.62220000000002</v>
          </cell>
        </row>
        <row r="7573">
          <cell r="C7573" t="str">
            <v>51806002</v>
          </cell>
          <cell r="Q7573">
            <v>-266.62220000000002</v>
          </cell>
        </row>
        <row r="7574">
          <cell r="C7574" t="str">
            <v>51806002</v>
          </cell>
          <cell r="Q7574">
            <v>-2329.2411999999999</v>
          </cell>
        </row>
        <row r="7575">
          <cell r="C7575" t="str">
            <v>51806002</v>
          </cell>
          <cell r="Q7575">
            <v>-5599.0661999999993</v>
          </cell>
        </row>
        <row r="7576">
          <cell r="C7576" t="str">
            <v>51806002</v>
          </cell>
          <cell r="Q7576">
            <v>-8861.307499999999</v>
          </cell>
        </row>
        <row r="7577">
          <cell r="C7577" t="str">
            <v>51806002</v>
          </cell>
          <cell r="Q7577">
            <v>-2932.8442</v>
          </cell>
        </row>
        <row r="7578">
          <cell r="C7578" t="str">
            <v>51806002</v>
          </cell>
          <cell r="Q7578">
            <v>-1599.4394</v>
          </cell>
        </row>
        <row r="7579">
          <cell r="C7579" t="str">
            <v>51806002</v>
          </cell>
          <cell r="Q7579">
            <v>-2381.0843999999997</v>
          </cell>
        </row>
        <row r="7580">
          <cell r="C7580" t="str">
            <v>51806002</v>
          </cell>
          <cell r="Q7580">
            <v>-10664.888400000002</v>
          </cell>
        </row>
        <row r="7581">
          <cell r="C7581" t="str">
            <v>51806002</v>
          </cell>
          <cell r="Q7581">
            <v>-26795.531199999998</v>
          </cell>
        </row>
        <row r="7582">
          <cell r="C7582" t="str">
            <v>51806002</v>
          </cell>
          <cell r="Q7582">
            <v>-5839.7668000000003</v>
          </cell>
        </row>
        <row r="7583">
          <cell r="C7583" t="str">
            <v>51806002</v>
          </cell>
          <cell r="Q7583">
            <v>-5332.4440000000004</v>
          </cell>
        </row>
        <row r="7584">
          <cell r="C7584" t="str">
            <v>51806002</v>
          </cell>
          <cell r="Q7584">
            <v>-8480.0671999999995</v>
          </cell>
        </row>
        <row r="7585">
          <cell r="C7585" t="str">
            <v>51806002</v>
          </cell>
          <cell r="Q7585">
            <v>-31994.664000000008</v>
          </cell>
        </row>
        <row r="7586">
          <cell r="C7586" t="str">
            <v>51806002</v>
          </cell>
          <cell r="Q7586">
            <v>-462.88580000000002</v>
          </cell>
        </row>
        <row r="7587">
          <cell r="C7587" t="str">
            <v>51806002</v>
          </cell>
          <cell r="Q7587">
            <v>-4117.8319000000001</v>
          </cell>
        </row>
        <row r="7588">
          <cell r="C7588" t="str">
            <v>51806002</v>
          </cell>
          <cell r="Q7588">
            <v>-4680.7011999999986</v>
          </cell>
        </row>
        <row r="7589">
          <cell r="C7589" t="str">
            <v>51806002</v>
          </cell>
          <cell r="Q7589">
            <v>-2063.0291000000002</v>
          </cell>
        </row>
        <row r="7590">
          <cell r="C7590" t="str">
            <v>51806002</v>
          </cell>
          <cell r="Q7590">
            <v>-740.61720000000003</v>
          </cell>
        </row>
        <row r="7591">
          <cell r="C7591" t="str">
            <v>51806002</v>
          </cell>
          <cell r="Q7591">
            <v>-14530.909899999999</v>
          </cell>
        </row>
        <row r="7592">
          <cell r="C7592" t="str">
            <v>51806002</v>
          </cell>
          <cell r="Q7592">
            <v>-533.24440000000004</v>
          </cell>
        </row>
        <row r="7593">
          <cell r="C7593" t="str">
            <v>51806002</v>
          </cell>
          <cell r="Q7593">
            <v>-888.74069999999995</v>
          </cell>
        </row>
        <row r="7594">
          <cell r="C7594" t="str">
            <v>51806002</v>
          </cell>
          <cell r="Q7594">
            <v>-4131.4566999999997</v>
          </cell>
        </row>
        <row r="7595">
          <cell r="C7595" t="str">
            <v>51806002</v>
          </cell>
          <cell r="Q7595">
            <v>-496645.96609999996</v>
          </cell>
        </row>
        <row r="7596">
          <cell r="C7596" t="str">
            <v>51806002</v>
          </cell>
          <cell r="Q7596">
            <v>-648.04010000000005</v>
          </cell>
        </row>
        <row r="7597">
          <cell r="C7597" t="str">
            <v>51806002</v>
          </cell>
          <cell r="Q7597">
            <v>-1762.6690000000001</v>
          </cell>
        </row>
        <row r="7598">
          <cell r="C7598" t="str">
            <v>51806002</v>
          </cell>
          <cell r="Q7598">
            <v>-2814.3454000000002</v>
          </cell>
        </row>
        <row r="7599">
          <cell r="C7599" t="str">
            <v>51806002</v>
          </cell>
          <cell r="Q7599">
            <v>-21377.518200000002</v>
          </cell>
        </row>
        <row r="7600">
          <cell r="C7600" t="str">
            <v>51806002</v>
          </cell>
          <cell r="Q7600">
            <v>-3266.6727999999998</v>
          </cell>
        </row>
        <row r="7601">
          <cell r="C7601" t="str">
            <v>51806002</v>
          </cell>
          <cell r="Q7601">
            <v>-26450.6116</v>
          </cell>
        </row>
        <row r="7602">
          <cell r="C7602" t="str">
            <v>51806002</v>
          </cell>
          <cell r="Q7602">
            <v>-2925.9888999999994</v>
          </cell>
        </row>
        <row r="7603">
          <cell r="C7603" t="str">
            <v>51808014</v>
          </cell>
          <cell r="Q7603">
            <v>-1488022.9104000004</v>
          </cell>
        </row>
        <row r="7604">
          <cell r="C7604" t="str">
            <v>51874002</v>
          </cell>
          <cell r="Q7604">
            <v>-1711638.8711999999</v>
          </cell>
        </row>
        <row r="7605">
          <cell r="C7605" t="str">
            <v>51874002</v>
          </cell>
          <cell r="Q7605">
            <v>-118361.1289</v>
          </cell>
        </row>
        <row r="7606">
          <cell r="C7606" t="str">
            <v>51804001</v>
          </cell>
          <cell r="Q7606">
            <v>-1384759</v>
          </cell>
        </row>
        <row r="7607">
          <cell r="C7607" t="str">
            <v>51874012</v>
          </cell>
          <cell r="Q7607">
            <v>-500000.00000000006</v>
          </cell>
        </row>
        <row r="7608">
          <cell r="C7608" t="str">
            <v>55828001</v>
          </cell>
          <cell r="Q7608">
            <v>-409051.42729999998</v>
          </cell>
        </row>
        <row r="7609">
          <cell r="C7609" t="str">
            <v>55828001</v>
          </cell>
          <cell r="Q7609">
            <v>-3238618.5726000001</v>
          </cell>
        </row>
        <row r="7610">
          <cell r="C7610" t="str">
            <v>50117015</v>
          </cell>
          <cell r="Q7610">
            <v>-2183.2667000000001</v>
          </cell>
        </row>
        <row r="7611">
          <cell r="C7611" t="str">
            <v>50117015</v>
          </cell>
          <cell r="Q7611">
            <v>-1914.7248</v>
          </cell>
        </row>
        <row r="7612">
          <cell r="C7612" t="str">
            <v>50117015</v>
          </cell>
          <cell r="Q7612">
            <v>-5601.0720999999994</v>
          </cell>
        </row>
        <row r="7613">
          <cell r="C7613" t="str">
            <v>50117015</v>
          </cell>
          <cell r="Q7613">
            <v>-15582.860100000002</v>
          </cell>
        </row>
        <row r="7614">
          <cell r="C7614" t="str">
            <v>50117015</v>
          </cell>
          <cell r="Q7614">
            <v>-6504.8507</v>
          </cell>
        </row>
        <row r="7615">
          <cell r="C7615" t="str">
            <v>50117015</v>
          </cell>
          <cell r="Q7615">
            <v>-19546.3508</v>
          </cell>
        </row>
        <row r="7616">
          <cell r="C7616" t="str">
            <v>50117015</v>
          </cell>
          <cell r="Q7616">
            <v>-13808.583000000002</v>
          </cell>
        </row>
        <row r="7617">
          <cell r="C7617" t="str">
            <v>50117015</v>
          </cell>
          <cell r="Q7617">
            <v>-15098.4264</v>
          </cell>
        </row>
        <row r="7618">
          <cell r="C7618" t="str">
            <v>50117015</v>
          </cell>
          <cell r="Q7618">
            <v>-9114.8260000000009</v>
          </cell>
        </row>
        <row r="7619">
          <cell r="C7619" t="str">
            <v>50117015</v>
          </cell>
          <cell r="Q7619">
            <v>-6384.3074999999999</v>
          </cell>
        </row>
        <row r="7620">
          <cell r="C7620" t="str">
            <v>50117015</v>
          </cell>
          <cell r="Q7620">
            <v>-18583.5713</v>
          </cell>
        </row>
        <row r="7621">
          <cell r="C7621" t="str">
            <v>50117015</v>
          </cell>
          <cell r="Q7621">
            <v>-6598.5575999999992</v>
          </cell>
        </row>
        <row r="7622">
          <cell r="C7622" t="str">
            <v>50117015</v>
          </cell>
          <cell r="Q7622">
            <v>-9572.085500000001</v>
          </cell>
        </row>
        <row r="7623">
          <cell r="C7623" t="str">
            <v>50117015</v>
          </cell>
          <cell r="Q7623">
            <v>-14075.942999999999</v>
          </cell>
        </row>
        <row r="7624">
          <cell r="C7624" t="str">
            <v>50117015</v>
          </cell>
          <cell r="Q7624">
            <v>-26719.897000000001</v>
          </cell>
        </row>
        <row r="7625">
          <cell r="C7625" t="str">
            <v>50117015</v>
          </cell>
          <cell r="Q7625">
            <v>-14199.309700000002</v>
          </cell>
        </row>
        <row r="7626">
          <cell r="C7626" t="str">
            <v>50117015</v>
          </cell>
          <cell r="Q7626">
            <v>-1606.0174</v>
          </cell>
        </row>
        <row r="7627">
          <cell r="C7627" t="str">
            <v>50117015</v>
          </cell>
          <cell r="Q7627">
            <v>-9735.4488000000001</v>
          </cell>
        </row>
        <row r="7628">
          <cell r="C7628" t="str">
            <v>50117015</v>
          </cell>
          <cell r="Q7628">
            <v>-7017.2557000000006</v>
          </cell>
        </row>
        <row r="7629">
          <cell r="C7629" t="str">
            <v>50117015</v>
          </cell>
          <cell r="Q7629">
            <v>-4705.3976000000002</v>
          </cell>
        </row>
        <row r="7630">
          <cell r="C7630" t="str">
            <v>50117015</v>
          </cell>
          <cell r="Q7630">
            <v>-2764.8308000000002</v>
          </cell>
        </row>
        <row r="7631">
          <cell r="C7631" t="str">
            <v>50117015</v>
          </cell>
          <cell r="Q7631">
            <v>-5317.2312999999995</v>
          </cell>
        </row>
        <row r="7632">
          <cell r="C7632" t="str">
            <v>50117015</v>
          </cell>
          <cell r="Q7632">
            <v>-9555.4827999999998</v>
          </cell>
        </row>
        <row r="7633">
          <cell r="C7633" t="str">
            <v>50117015</v>
          </cell>
          <cell r="Q7633">
            <v>-2676.9675999999995</v>
          </cell>
        </row>
        <row r="7634">
          <cell r="C7634" t="str">
            <v>50117015</v>
          </cell>
          <cell r="Q7634">
            <v>-2243.8714000000004</v>
          </cell>
        </row>
        <row r="7635">
          <cell r="C7635" t="str">
            <v>50117015</v>
          </cell>
          <cell r="Q7635">
            <v>-1864.7853999999998</v>
          </cell>
        </row>
        <row r="7636">
          <cell r="C7636" t="str">
            <v>50117015</v>
          </cell>
          <cell r="Q7636">
            <v>-3680.7661000000003</v>
          </cell>
        </row>
        <row r="7637">
          <cell r="C7637" t="str">
            <v>50117015</v>
          </cell>
          <cell r="Q7637">
            <v>-2303.6505000000002</v>
          </cell>
        </row>
        <row r="7638">
          <cell r="C7638" t="str">
            <v>50117015</v>
          </cell>
          <cell r="Q7638">
            <v>-7549.5462000000007</v>
          </cell>
        </row>
        <row r="7639">
          <cell r="C7639" t="str">
            <v>50117015</v>
          </cell>
          <cell r="Q7639">
            <v>-2738.7260000000006</v>
          </cell>
        </row>
        <row r="7640">
          <cell r="C7640" t="str">
            <v>50117015</v>
          </cell>
          <cell r="Q7640">
            <v>-3460.3907999999997</v>
          </cell>
        </row>
        <row r="7641">
          <cell r="C7641" t="str">
            <v>50117015</v>
          </cell>
          <cell r="Q7641">
            <v>-5607.9944999999998</v>
          </cell>
        </row>
        <row r="7642">
          <cell r="C7642" t="str">
            <v>50117015</v>
          </cell>
          <cell r="Q7642">
            <v>-4620.1702999999998</v>
          </cell>
        </row>
        <row r="7643">
          <cell r="C7643" t="str">
            <v>50117015</v>
          </cell>
          <cell r="Q7643">
            <v>-1983.9592000000002</v>
          </cell>
        </row>
        <row r="7644">
          <cell r="C7644" t="str">
            <v>50117015</v>
          </cell>
          <cell r="Q7644">
            <v>-10492.8704</v>
          </cell>
        </row>
        <row r="7645">
          <cell r="C7645" t="str">
            <v>50117015</v>
          </cell>
          <cell r="Q7645">
            <v>-5629.0714999999991</v>
          </cell>
        </row>
        <row r="7646">
          <cell r="C7646" t="str">
            <v>50117015</v>
          </cell>
          <cell r="Q7646">
            <v>-6477.1043999999983</v>
          </cell>
        </row>
        <row r="7647">
          <cell r="C7647" t="str">
            <v>50117015</v>
          </cell>
          <cell r="Q7647">
            <v>-9785.0036</v>
          </cell>
        </row>
        <row r="7648">
          <cell r="C7648" t="str">
            <v>50117015</v>
          </cell>
          <cell r="Q7648">
            <v>-2633.1721000000002</v>
          </cell>
        </row>
        <row r="7649">
          <cell r="C7649" t="str">
            <v>50117015</v>
          </cell>
          <cell r="Q7649">
            <v>-3108.1694000000002</v>
          </cell>
        </row>
        <row r="7650">
          <cell r="C7650" t="str">
            <v>50117015</v>
          </cell>
          <cell r="Q7650">
            <v>-1418.7349999999999</v>
          </cell>
        </row>
        <row r="7651">
          <cell r="C7651" t="str">
            <v>50117015</v>
          </cell>
          <cell r="Q7651">
            <v>-4102.9817000000003</v>
          </cell>
        </row>
        <row r="7652">
          <cell r="C7652" t="str">
            <v>50117015</v>
          </cell>
          <cell r="Q7652">
            <v>-14815.383099999999</v>
          </cell>
        </row>
        <row r="7653">
          <cell r="C7653" t="str">
            <v>50117015</v>
          </cell>
          <cell r="Q7653">
            <v>-10673.7462</v>
          </cell>
        </row>
        <row r="7654">
          <cell r="C7654" t="str">
            <v>50117015</v>
          </cell>
          <cell r="Q7654">
            <v>-8289.8867999999984</v>
          </cell>
        </row>
        <row r="7655">
          <cell r="C7655" t="str">
            <v>50117015</v>
          </cell>
          <cell r="Q7655">
            <v>-10154.4563</v>
          </cell>
        </row>
        <row r="7656">
          <cell r="C7656" t="str">
            <v>50117015</v>
          </cell>
          <cell r="Q7656">
            <v>-2541.2943999999998</v>
          </cell>
        </row>
        <row r="7657">
          <cell r="C7657" t="str">
            <v>50117015</v>
          </cell>
          <cell r="Q7657">
            <v>-26936.7454</v>
          </cell>
        </row>
        <row r="7658">
          <cell r="C7658" t="str">
            <v>50117015</v>
          </cell>
          <cell r="Q7658">
            <v>-1487.9693</v>
          </cell>
        </row>
        <row r="7659">
          <cell r="C7659" t="str">
            <v>50117015</v>
          </cell>
          <cell r="Q7659">
            <v>-4593.6058999999996</v>
          </cell>
        </row>
        <row r="7660">
          <cell r="C7660" t="str">
            <v>50117015</v>
          </cell>
          <cell r="Q7660">
            <v>-15782.9555</v>
          </cell>
        </row>
        <row r="7661">
          <cell r="C7661" t="str">
            <v>50117015</v>
          </cell>
          <cell r="Q7661">
            <v>-10285.2613</v>
          </cell>
        </row>
        <row r="7662">
          <cell r="C7662" t="str">
            <v>50117015</v>
          </cell>
          <cell r="Q7662">
            <v>-7420.8422999999993</v>
          </cell>
        </row>
        <row r="7663">
          <cell r="C7663" t="str">
            <v>50117015</v>
          </cell>
          <cell r="Q7663">
            <v>-2460.6539999999995</v>
          </cell>
        </row>
        <row r="7664">
          <cell r="C7664" t="str">
            <v>50117015</v>
          </cell>
          <cell r="Q7664">
            <v>-2275.6509000000001</v>
          </cell>
        </row>
        <row r="7665">
          <cell r="C7665" t="str">
            <v>50117015</v>
          </cell>
          <cell r="Q7665">
            <v>-3101.9222</v>
          </cell>
        </row>
        <row r="7666">
          <cell r="C7666" t="str">
            <v>50117015</v>
          </cell>
          <cell r="Q7666">
            <v>-141.87350000000001</v>
          </cell>
        </row>
        <row r="7667">
          <cell r="C7667" t="str">
            <v>50117015</v>
          </cell>
          <cell r="Q7667">
            <v>-1209.8971999999999</v>
          </cell>
        </row>
        <row r="7668">
          <cell r="C7668" t="str">
            <v>50117015</v>
          </cell>
          <cell r="Q7668">
            <v>-35444.737500000003</v>
          </cell>
        </row>
        <row r="7669">
          <cell r="C7669" t="str">
            <v>50117015</v>
          </cell>
          <cell r="Q7669">
            <v>-5963.1895999999997</v>
          </cell>
        </row>
        <row r="7670">
          <cell r="C7670" t="str">
            <v>50117015</v>
          </cell>
          <cell r="Q7670">
            <v>-9221.6367999999984</v>
          </cell>
        </row>
        <row r="7671">
          <cell r="C7671" t="str">
            <v>50117015</v>
          </cell>
          <cell r="Q7671">
            <v>-59.375799999999998</v>
          </cell>
        </row>
        <row r="7672">
          <cell r="C7672" t="str">
            <v>50117015</v>
          </cell>
          <cell r="Q7672">
            <v>-7541.3386999999993</v>
          </cell>
        </row>
        <row r="7673">
          <cell r="C7673" t="str">
            <v>50117015</v>
          </cell>
          <cell r="Q7673">
            <v>-6128.9351000000006</v>
          </cell>
        </row>
        <row r="7674">
          <cell r="C7674" t="str">
            <v>50117015</v>
          </cell>
          <cell r="Q7674">
            <v>-5769.5473999999995</v>
          </cell>
        </row>
        <row r="7675">
          <cell r="C7675" t="str">
            <v>50117015</v>
          </cell>
          <cell r="Q7675">
            <v>-746.82210000000009</v>
          </cell>
        </row>
        <row r="7676">
          <cell r="C7676" t="str">
            <v>50117015</v>
          </cell>
          <cell r="Q7676">
            <v>-12429.5818</v>
          </cell>
        </row>
        <row r="7677">
          <cell r="C7677" t="str">
            <v>50117015</v>
          </cell>
          <cell r="Q7677">
            <v>-3019.5281</v>
          </cell>
        </row>
        <row r="7678">
          <cell r="C7678" t="str">
            <v>50117015</v>
          </cell>
          <cell r="Q7678">
            <v>-2568.4872</v>
          </cell>
        </row>
        <row r="7679">
          <cell r="C7679" t="str">
            <v>50117015</v>
          </cell>
          <cell r="Q7679">
            <v>-2272.2458999999999</v>
          </cell>
        </row>
        <row r="7680">
          <cell r="C7680" t="str">
            <v>50117015</v>
          </cell>
          <cell r="Q7680">
            <v>-8073.047700000001</v>
          </cell>
        </row>
        <row r="7681">
          <cell r="C7681" t="str">
            <v>50117015</v>
          </cell>
          <cell r="Q7681">
            <v>-14406.421499999999</v>
          </cell>
        </row>
        <row r="7682">
          <cell r="C7682" t="str">
            <v>50117015</v>
          </cell>
          <cell r="Q7682">
            <v>-141.87350000000001</v>
          </cell>
        </row>
        <row r="7683">
          <cell r="C7683" t="str">
            <v>50117015</v>
          </cell>
          <cell r="Q7683">
            <v>-10467.3377</v>
          </cell>
        </row>
        <row r="7684">
          <cell r="C7684" t="str">
            <v>50117015</v>
          </cell>
          <cell r="Q7684">
            <v>-12854.4802</v>
          </cell>
        </row>
        <row r="7685">
          <cell r="C7685" t="str">
            <v>50117015</v>
          </cell>
          <cell r="Q7685">
            <v>-926.1690000000001</v>
          </cell>
        </row>
        <row r="7686">
          <cell r="C7686" t="str">
            <v>50117015</v>
          </cell>
          <cell r="Q7686">
            <v>-2967.8998000000001</v>
          </cell>
        </row>
        <row r="7687">
          <cell r="C7687" t="str">
            <v>50117015</v>
          </cell>
          <cell r="Q7687">
            <v>-1049.8639000000001</v>
          </cell>
        </row>
        <row r="7688">
          <cell r="C7688" t="str">
            <v>50117015</v>
          </cell>
          <cell r="Q7688">
            <v>-23807.808600000004</v>
          </cell>
        </row>
        <row r="7689">
          <cell r="C7689" t="str">
            <v>50117015</v>
          </cell>
          <cell r="Q7689">
            <v>-243.8817</v>
          </cell>
        </row>
        <row r="7690">
          <cell r="C7690" t="str">
            <v>50117015</v>
          </cell>
          <cell r="Q7690">
            <v>-16913.084800000001</v>
          </cell>
        </row>
        <row r="7691">
          <cell r="C7691" t="str">
            <v>50117015</v>
          </cell>
          <cell r="Q7691">
            <v>-9520.3356999999996</v>
          </cell>
        </row>
        <row r="7692">
          <cell r="C7692" t="str">
            <v>50117015</v>
          </cell>
          <cell r="Q7692">
            <v>-6946.9988999999996</v>
          </cell>
        </row>
        <row r="7693">
          <cell r="C7693" t="str">
            <v>50117015</v>
          </cell>
          <cell r="Q7693">
            <v>-8912.8732</v>
          </cell>
        </row>
        <row r="7694">
          <cell r="C7694" t="str">
            <v>50117015</v>
          </cell>
          <cell r="Q7694">
            <v>-5719.9643000000005</v>
          </cell>
        </row>
        <row r="7695">
          <cell r="C7695" t="str">
            <v>50117015</v>
          </cell>
          <cell r="Q7695">
            <v>-18805.025299999998</v>
          </cell>
        </row>
        <row r="7696">
          <cell r="C7696" t="str">
            <v>50117015</v>
          </cell>
          <cell r="Q7696">
            <v>-5087.4101999999993</v>
          </cell>
        </row>
        <row r="7697">
          <cell r="C7697" t="str">
            <v>50117015</v>
          </cell>
          <cell r="Q7697">
            <v>8691.9444999999996</v>
          </cell>
        </row>
        <row r="7698">
          <cell r="C7698" t="str">
            <v>50117015</v>
          </cell>
          <cell r="Q7698">
            <v>-6988.8152999999984</v>
          </cell>
        </row>
        <row r="7699">
          <cell r="C7699" t="str">
            <v>50117015</v>
          </cell>
          <cell r="Q7699">
            <v>-4885.8607000000002</v>
          </cell>
        </row>
        <row r="7700">
          <cell r="C7700" t="str">
            <v>50117015</v>
          </cell>
          <cell r="Q7700">
            <v>-2551.4531000000002</v>
          </cell>
        </row>
        <row r="7701">
          <cell r="C7701" t="str">
            <v>50117015</v>
          </cell>
          <cell r="Q7701">
            <v>-35287.593200000003</v>
          </cell>
        </row>
        <row r="7702">
          <cell r="C7702" t="str">
            <v>50117015</v>
          </cell>
          <cell r="Q7702">
            <v>-3174.5613999999996</v>
          </cell>
        </row>
        <row r="7703">
          <cell r="C7703" t="str">
            <v>50117015</v>
          </cell>
          <cell r="Q7703">
            <v>-2838.1735000000003</v>
          </cell>
        </row>
        <row r="7704">
          <cell r="C7704" t="str">
            <v>50117015</v>
          </cell>
          <cell r="Q7704">
            <v>-10374.869099999998</v>
          </cell>
        </row>
        <row r="7705">
          <cell r="C7705" t="str">
            <v>50117015</v>
          </cell>
          <cell r="Q7705">
            <v>-1876.1351999999999</v>
          </cell>
        </row>
        <row r="7706">
          <cell r="C7706" t="str">
            <v>50117015</v>
          </cell>
          <cell r="Q7706">
            <v>-3652.5977999999996</v>
          </cell>
        </row>
        <row r="7707">
          <cell r="C7707" t="str">
            <v>50117015</v>
          </cell>
          <cell r="Q7707">
            <v>-2226.2648999999997</v>
          </cell>
        </row>
        <row r="7708">
          <cell r="C7708" t="str">
            <v>50117015</v>
          </cell>
          <cell r="Q7708">
            <v>-6132.3401999999996</v>
          </cell>
        </row>
        <row r="7709">
          <cell r="C7709" t="str">
            <v>50117015</v>
          </cell>
          <cell r="Q7709">
            <v>-741.14720000000011</v>
          </cell>
        </row>
        <row r="7710">
          <cell r="C7710" t="str">
            <v>50117015</v>
          </cell>
          <cell r="Q7710">
            <v>-636.7283000000001</v>
          </cell>
        </row>
        <row r="7711">
          <cell r="C7711" t="str">
            <v>50117015</v>
          </cell>
          <cell r="Q7711">
            <v>-3508.2479000000003</v>
          </cell>
        </row>
        <row r="7712">
          <cell r="C7712" t="str">
            <v>50117015</v>
          </cell>
          <cell r="Q7712">
            <v>-3491.2231000000002</v>
          </cell>
        </row>
        <row r="7713">
          <cell r="C7713" t="str">
            <v>50117015</v>
          </cell>
          <cell r="Q7713">
            <v>-3512.0937000000004</v>
          </cell>
        </row>
        <row r="7714">
          <cell r="C7714" t="str">
            <v>50117015</v>
          </cell>
          <cell r="Q7714">
            <v>-1694.2743999999998</v>
          </cell>
        </row>
        <row r="7715">
          <cell r="C7715" t="str">
            <v>50117015</v>
          </cell>
          <cell r="Q7715">
            <v>-21444.566599999998</v>
          </cell>
        </row>
        <row r="7716">
          <cell r="C7716" t="str">
            <v>50117015</v>
          </cell>
          <cell r="Q7716">
            <v>-15698.563099999999</v>
          </cell>
        </row>
        <row r="7717">
          <cell r="C7717" t="str">
            <v>50117015</v>
          </cell>
          <cell r="Q7717">
            <v>-604.96740000000011</v>
          </cell>
        </row>
        <row r="7718">
          <cell r="C7718" t="str">
            <v>50117015</v>
          </cell>
          <cell r="Q7718">
            <v>-2484.4888000000001</v>
          </cell>
        </row>
        <row r="7719">
          <cell r="C7719" t="str">
            <v>50117015</v>
          </cell>
          <cell r="Q7719">
            <v>-3216.6029000000003</v>
          </cell>
        </row>
        <row r="7720">
          <cell r="C7720" t="str">
            <v>50117015</v>
          </cell>
          <cell r="Q7720">
            <v>-17122.2415</v>
          </cell>
        </row>
        <row r="7721">
          <cell r="C7721" t="str">
            <v>50117015</v>
          </cell>
          <cell r="Q7721">
            <v>-13291.666200000001</v>
          </cell>
        </row>
        <row r="7722">
          <cell r="C7722" t="str">
            <v>50117015</v>
          </cell>
          <cell r="Q7722">
            <v>-1456.1896000000002</v>
          </cell>
        </row>
        <row r="7723">
          <cell r="C7723" t="str">
            <v>50117015</v>
          </cell>
          <cell r="Q7723">
            <v>-363.19619999999998</v>
          </cell>
        </row>
        <row r="7724">
          <cell r="C7724" t="str">
            <v>50117015</v>
          </cell>
          <cell r="Q7724">
            <v>-2911.2442000000001</v>
          </cell>
        </row>
        <row r="7725">
          <cell r="C7725" t="str">
            <v>50117015</v>
          </cell>
          <cell r="Q7725">
            <v>-40077.674199999994</v>
          </cell>
        </row>
        <row r="7726">
          <cell r="C7726" t="str">
            <v>50117015</v>
          </cell>
          <cell r="Q7726">
            <v>-5249.3195000000005</v>
          </cell>
        </row>
        <row r="7727">
          <cell r="C7727" t="str">
            <v>50117015</v>
          </cell>
          <cell r="Q7727">
            <v>-4267.1422000000002</v>
          </cell>
        </row>
        <row r="7728">
          <cell r="C7728" t="str">
            <v>50117015</v>
          </cell>
          <cell r="Q7728">
            <v>-5243.6445999999996</v>
          </cell>
        </row>
        <row r="7729">
          <cell r="C7729" t="str">
            <v>50117015</v>
          </cell>
          <cell r="Q7729">
            <v>-2596.7587000000008</v>
          </cell>
        </row>
        <row r="7730">
          <cell r="C7730" t="str">
            <v>50117015</v>
          </cell>
          <cell r="Q7730">
            <v>-11556.053899999999</v>
          </cell>
        </row>
        <row r="7731">
          <cell r="C7731" t="str">
            <v>50117015</v>
          </cell>
          <cell r="Q7731">
            <v>-2423.1055999999999</v>
          </cell>
        </row>
        <row r="7732">
          <cell r="C7732" t="str">
            <v>50117015</v>
          </cell>
          <cell r="Q7732">
            <v>-709.36749999999995</v>
          </cell>
        </row>
        <row r="7733">
          <cell r="C7733" t="str">
            <v>50117015</v>
          </cell>
          <cell r="Q7733">
            <v>-1276.8614999999998</v>
          </cell>
        </row>
        <row r="7734">
          <cell r="C7734" t="str">
            <v>50117015</v>
          </cell>
          <cell r="Q7734">
            <v>-12420.877199999999</v>
          </cell>
        </row>
        <row r="7735">
          <cell r="C7735" t="str">
            <v>50117015</v>
          </cell>
          <cell r="Q7735">
            <v>-6309.7829000000002</v>
          </cell>
        </row>
        <row r="7736">
          <cell r="C7736" t="str">
            <v>50117015</v>
          </cell>
          <cell r="Q7736">
            <v>-16786.209999999995</v>
          </cell>
        </row>
        <row r="7737">
          <cell r="C7737" t="str">
            <v>50117015</v>
          </cell>
          <cell r="Q7737">
            <v>-141.87350000000001</v>
          </cell>
        </row>
        <row r="7738">
          <cell r="C7738" t="str">
            <v>50117015</v>
          </cell>
          <cell r="Q7738">
            <v>-5048.3984</v>
          </cell>
        </row>
        <row r="7739">
          <cell r="C7739" t="str">
            <v>50117015</v>
          </cell>
          <cell r="Q7739">
            <v>-13048.957200000001</v>
          </cell>
        </row>
        <row r="7740">
          <cell r="C7740" t="str">
            <v>50117015</v>
          </cell>
          <cell r="Q7740">
            <v>-18304.242299999998</v>
          </cell>
        </row>
        <row r="7741">
          <cell r="C7741" t="str">
            <v>50117015</v>
          </cell>
          <cell r="Q7741">
            <v>-2145.1273000000001</v>
          </cell>
        </row>
        <row r="7742">
          <cell r="C7742" t="str">
            <v>50117015</v>
          </cell>
          <cell r="Q7742">
            <v>-9529.9315000000006</v>
          </cell>
        </row>
        <row r="7743">
          <cell r="C7743" t="str">
            <v>50117015</v>
          </cell>
          <cell r="Q7743">
            <v>-3935.6880999999998</v>
          </cell>
        </row>
        <row r="7744">
          <cell r="C7744" t="str">
            <v>50117015</v>
          </cell>
          <cell r="Q7744">
            <v>-3122.3239000000003</v>
          </cell>
        </row>
        <row r="7745">
          <cell r="C7745" t="str">
            <v>50117015</v>
          </cell>
          <cell r="Q7745">
            <v>-1560.6085</v>
          </cell>
        </row>
        <row r="7746">
          <cell r="C7746" t="str">
            <v>50117015</v>
          </cell>
          <cell r="Q7746">
            <v>-2020.2786000000001</v>
          </cell>
        </row>
        <row r="7747">
          <cell r="C7747" t="str">
            <v>50117015</v>
          </cell>
          <cell r="Q7747">
            <v>-11699.043700000002</v>
          </cell>
        </row>
        <row r="7748">
          <cell r="C7748" t="str">
            <v>50117015</v>
          </cell>
          <cell r="Q7748">
            <v>-4705.6790000000001</v>
          </cell>
        </row>
        <row r="7749">
          <cell r="C7749" t="str">
            <v>50117015</v>
          </cell>
          <cell r="Q7749">
            <v>-3455.6632</v>
          </cell>
        </row>
        <row r="7750">
          <cell r="C7750" t="str">
            <v>50117015</v>
          </cell>
          <cell r="Q7750">
            <v>-141.87350000000001</v>
          </cell>
        </row>
        <row r="7751">
          <cell r="C7751" t="str">
            <v>50117015</v>
          </cell>
          <cell r="Q7751">
            <v>-431.29539999999997</v>
          </cell>
        </row>
        <row r="7752">
          <cell r="C7752" t="str">
            <v>50117015</v>
          </cell>
          <cell r="Q7752">
            <v>-36218.658699999993</v>
          </cell>
        </row>
        <row r="7753">
          <cell r="C7753" t="str">
            <v>50117015</v>
          </cell>
          <cell r="Q7753">
            <v>-27091.019400000001</v>
          </cell>
        </row>
        <row r="7754">
          <cell r="C7754" t="str">
            <v>50117015</v>
          </cell>
          <cell r="Q7754">
            <v>-7748.5632000000005</v>
          </cell>
        </row>
        <row r="7755">
          <cell r="C7755" t="str">
            <v>50117015</v>
          </cell>
          <cell r="Q7755">
            <v>-321.22040000000004</v>
          </cell>
        </row>
        <row r="7756">
          <cell r="C7756" t="str">
            <v>50117015</v>
          </cell>
          <cell r="Q7756">
            <v>-19887.541300000001</v>
          </cell>
        </row>
        <row r="7757">
          <cell r="C7757" t="str">
            <v>50117015</v>
          </cell>
          <cell r="Q7757">
            <v>-709.36750000000006</v>
          </cell>
        </row>
        <row r="7758">
          <cell r="C7758" t="str">
            <v>50117015</v>
          </cell>
          <cell r="Q7758">
            <v>-2373.2035999999998</v>
          </cell>
        </row>
        <row r="7759">
          <cell r="C7759" t="str">
            <v>50117015</v>
          </cell>
          <cell r="Q7759">
            <v>-9368.1440999999995</v>
          </cell>
        </row>
        <row r="7760">
          <cell r="C7760" t="str">
            <v>50117015</v>
          </cell>
          <cell r="Q7760">
            <v>-8987.1913999999997</v>
          </cell>
        </row>
        <row r="7761">
          <cell r="C7761" t="str">
            <v>50117015</v>
          </cell>
          <cell r="Q7761">
            <v>-567.49400000000003</v>
          </cell>
        </row>
        <row r="7762">
          <cell r="C7762" t="str">
            <v>50117015</v>
          </cell>
          <cell r="Q7762">
            <v>-703.505</v>
          </cell>
        </row>
        <row r="7763">
          <cell r="C7763" t="str">
            <v>50117015</v>
          </cell>
          <cell r="Q7763">
            <v>-67658.389199999991</v>
          </cell>
        </row>
        <row r="7764">
          <cell r="C7764" t="str">
            <v>50117015</v>
          </cell>
          <cell r="Q7764">
            <v>-2049.9479000000001</v>
          </cell>
        </row>
        <row r="7765">
          <cell r="C7765" t="str">
            <v>50117015</v>
          </cell>
          <cell r="Q7765">
            <v>-205125.07869999995</v>
          </cell>
        </row>
        <row r="7766">
          <cell r="C7766" t="str">
            <v>50117015</v>
          </cell>
          <cell r="Q7766">
            <v>-9541.5159000000003</v>
          </cell>
        </row>
        <row r="7767">
          <cell r="C7767" t="str">
            <v>50117015</v>
          </cell>
          <cell r="Q7767">
            <v>-3121.2169999999996</v>
          </cell>
        </row>
        <row r="7768">
          <cell r="C7768" t="str">
            <v>50117015</v>
          </cell>
          <cell r="Q7768">
            <v>-9521.7050999999992</v>
          </cell>
        </row>
        <row r="7769">
          <cell r="C7769" t="str">
            <v>50117015</v>
          </cell>
          <cell r="Q7769">
            <v>-34671.088300000003</v>
          </cell>
        </row>
        <row r="7770">
          <cell r="C7770" t="str">
            <v>50117015</v>
          </cell>
          <cell r="Q7770">
            <v>-11021.202499999999</v>
          </cell>
        </row>
        <row r="7771">
          <cell r="C7771" t="str">
            <v>50117015</v>
          </cell>
          <cell r="Q7771">
            <v>-3288.7449999999999</v>
          </cell>
        </row>
        <row r="7772">
          <cell r="C7772" t="str">
            <v>50117015</v>
          </cell>
          <cell r="Q7772">
            <v>-15147.924999999999</v>
          </cell>
        </row>
        <row r="7773">
          <cell r="C7773" t="str">
            <v>50117015</v>
          </cell>
          <cell r="Q7773">
            <v>-283.74700000000001</v>
          </cell>
        </row>
        <row r="7774">
          <cell r="C7774" t="str">
            <v>50117015</v>
          </cell>
          <cell r="Q7774">
            <v>-3981.4442999999997</v>
          </cell>
        </row>
        <row r="7775">
          <cell r="C7775" t="str">
            <v>50117015</v>
          </cell>
          <cell r="Q7775">
            <v>-4471.4775</v>
          </cell>
        </row>
        <row r="7776">
          <cell r="C7776" t="str">
            <v>50117015</v>
          </cell>
          <cell r="Q7776">
            <v>-20740.526900000001</v>
          </cell>
        </row>
        <row r="7777">
          <cell r="C7777" t="str">
            <v>50117015</v>
          </cell>
          <cell r="Q7777">
            <v>-5219.8098</v>
          </cell>
        </row>
        <row r="7778">
          <cell r="C7778" t="str">
            <v>50117015</v>
          </cell>
          <cell r="Q7778">
            <v>-4377.4611999999997</v>
          </cell>
        </row>
        <row r="7779">
          <cell r="C7779" t="str">
            <v>50117015</v>
          </cell>
          <cell r="Q7779">
            <v>-2829.3843999999999</v>
          </cell>
        </row>
        <row r="7780">
          <cell r="C7780" t="str">
            <v>50117015</v>
          </cell>
          <cell r="Q7780">
            <v>-1456.1895999999999</v>
          </cell>
        </row>
        <row r="7781">
          <cell r="C7781" t="str">
            <v>50117015</v>
          </cell>
          <cell r="Q7781">
            <v>-531.17439999999999</v>
          </cell>
        </row>
        <row r="7782">
          <cell r="C7782" t="str">
            <v>50117015</v>
          </cell>
          <cell r="Q7782">
            <v>-9348.8023999999987</v>
          </cell>
        </row>
        <row r="7783">
          <cell r="C7783" t="str">
            <v>50117015</v>
          </cell>
          <cell r="Q7783">
            <v>-10333.4748</v>
          </cell>
        </row>
        <row r="7784">
          <cell r="C7784" t="str">
            <v>50117015</v>
          </cell>
          <cell r="Q7784">
            <v>-17152.886299999998</v>
          </cell>
        </row>
        <row r="7785">
          <cell r="C7785" t="str">
            <v>50117015</v>
          </cell>
          <cell r="Q7785">
            <v>-2312.2801999999997</v>
          </cell>
        </row>
        <row r="7786">
          <cell r="C7786" t="str">
            <v>50117015</v>
          </cell>
          <cell r="Q7786">
            <v>-45.493299999999998</v>
          </cell>
        </row>
        <row r="7787">
          <cell r="C7787" t="str">
            <v>50117015</v>
          </cell>
          <cell r="Q7787">
            <v>-6559.1989000000003</v>
          </cell>
        </row>
        <row r="7788">
          <cell r="C7788" t="str">
            <v>50117015</v>
          </cell>
          <cell r="Q7788">
            <v>-4291.3896000000004</v>
          </cell>
        </row>
        <row r="7789">
          <cell r="C7789" t="str">
            <v>50117015</v>
          </cell>
          <cell r="Q7789">
            <v>-141.87350000000001</v>
          </cell>
        </row>
        <row r="7790">
          <cell r="C7790" t="str">
            <v>50117015</v>
          </cell>
          <cell r="Q7790">
            <v>-141.87350000000001</v>
          </cell>
        </row>
        <row r="7791">
          <cell r="C7791" t="str">
            <v>50117015</v>
          </cell>
          <cell r="Q7791">
            <v>-16945.577400000002</v>
          </cell>
        </row>
        <row r="7792">
          <cell r="C7792" t="str">
            <v>50117015</v>
          </cell>
          <cell r="Q7792">
            <v>-49941.404599999994</v>
          </cell>
        </row>
        <row r="7793">
          <cell r="C7793" t="str">
            <v>50117015</v>
          </cell>
          <cell r="Q7793">
            <v>-5958.3117000000002</v>
          </cell>
        </row>
        <row r="7794">
          <cell r="C7794" t="str">
            <v>50117015</v>
          </cell>
          <cell r="Q7794">
            <v>-3161.7200000000007</v>
          </cell>
        </row>
        <row r="7795">
          <cell r="C7795" t="str">
            <v>50117015</v>
          </cell>
          <cell r="Q7795">
            <v>-1850.0305000000001</v>
          </cell>
        </row>
        <row r="7796">
          <cell r="C7796" t="str">
            <v>50117015</v>
          </cell>
          <cell r="Q7796">
            <v>-640.6585</v>
          </cell>
        </row>
        <row r="7797">
          <cell r="C7797" t="str">
            <v>50117015</v>
          </cell>
          <cell r="Q7797">
            <v>-283.74700000000001</v>
          </cell>
        </row>
        <row r="7798">
          <cell r="C7798" t="str">
            <v>50117015</v>
          </cell>
          <cell r="Q7798">
            <v>-1645.7326</v>
          </cell>
        </row>
        <row r="7799">
          <cell r="C7799" t="str">
            <v>50117015</v>
          </cell>
          <cell r="Q7799">
            <v>-283.74700000000001</v>
          </cell>
        </row>
        <row r="7800">
          <cell r="C7800" t="str">
            <v>50117015</v>
          </cell>
          <cell r="Q7800">
            <v>-20660.768199999999</v>
          </cell>
        </row>
        <row r="7801">
          <cell r="C7801" t="str">
            <v>50117015</v>
          </cell>
          <cell r="Q7801">
            <v>-1407.0099</v>
          </cell>
        </row>
        <row r="7802">
          <cell r="C7802" t="str">
            <v>50117015</v>
          </cell>
          <cell r="Q7802">
            <v>-1418.7349999999999</v>
          </cell>
        </row>
        <row r="7803">
          <cell r="C7803" t="str">
            <v>50117015</v>
          </cell>
          <cell r="Q7803">
            <v>-8238.7839999999997</v>
          </cell>
        </row>
        <row r="7804">
          <cell r="C7804" t="str">
            <v>50117015</v>
          </cell>
          <cell r="Q7804">
            <v>-2661.5468000000001</v>
          </cell>
        </row>
        <row r="7805">
          <cell r="C7805" t="str">
            <v>50117015</v>
          </cell>
          <cell r="Q7805">
            <v>-8847.8036999999986</v>
          </cell>
        </row>
        <row r="7806">
          <cell r="C7806" t="str">
            <v>50117015</v>
          </cell>
          <cell r="Q7806">
            <v>-98733.4228</v>
          </cell>
        </row>
        <row r="7807">
          <cell r="C7807" t="str">
            <v>50117015</v>
          </cell>
          <cell r="Q7807">
            <v>-65897.5913</v>
          </cell>
        </row>
        <row r="7808">
          <cell r="C7808" t="str">
            <v>50117015</v>
          </cell>
          <cell r="Q7808">
            <v>-51375.025699999998</v>
          </cell>
        </row>
        <row r="7809">
          <cell r="C7809" t="str">
            <v>50117015</v>
          </cell>
          <cell r="Q7809">
            <v>-4709.8249999999998</v>
          </cell>
        </row>
        <row r="7810">
          <cell r="C7810" t="str">
            <v>50117015</v>
          </cell>
          <cell r="Q7810">
            <v>-6723.8658999999998</v>
          </cell>
        </row>
        <row r="7811">
          <cell r="C7811" t="str">
            <v>50117015</v>
          </cell>
          <cell r="Q7811">
            <v>-179.32810000000001</v>
          </cell>
        </row>
        <row r="7812">
          <cell r="C7812" t="str">
            <v>50117015</v>
          </cell>
          <cell r="Q7812">
            <v>-15019.9717</v>
          </cell>
        </row>
        <row r="7813">
          <cell r="C7813" t="str">
            <v>50117015</v>
          </cell>
          <cell r="Q7813">
            <v>-2277.6957999999995</v>
          </cell>
        </row>
        <row r="7814">
          <cell r="C7814" t="str">
            <v>50117015</v>
          </cell>
          <cell r="Q7814">
            <v>-1288.1176</v>
          </cell>
        </row>
        <row r="7815">
          <cell r="C7815" t="str">
            <v>50117015</v>
          </cell>
          <cell r="Q7815">
            <v>-6089.0229999999992</v>
          </cell>
        </row>
        <row r="7816">
          <cell r="C7816" t="str">
            <v>50117015</v>
          </cell>
          <cell r="Q7816">
            <v>-11789.9458</v>
          </cell>
        </row>
        <row r="7817">
          <cell r="C7817" t="str">
            <v>50117015</v>
          </cell>
          <cell r="Q7817">
            <v>-141.87350000000001</v>
          </cell>
        </row>
        <row r="7818">
          <cell r="C7818" t="str">
            <v>50117015</v>
          </cell>
          <cell r="Q7818">
            <v>-431.29539999999997</v>
          </cell>
        </row>
        <row r="7819">
          <cell r="C7819" t="str">
            <v>50117015</v>
          </cell>
          <cell r="Q7819">
            <v>-243.8817</v>
          </cell>
        </row>
        <row r="7820">
          <cell r="C7820" t="str">
            <v>50117015</v>
          </cell>
          <cell r="Q7820">
            <v>-709.36749999999995</v>
          </cell>
        </row>
        <row r="7821">
          <cell r="C7821" t="str">
            <v>50117015</v>
          </cell>
          <cell r="Q7821">
            <v>-4971.6696000000002</v>
          </cell>
        </row>
        <row r="7822">
          <cell r="C7822" t="str">
            <v>50117015</v>
          </cell>
          <cell r="Q7822">
            <v>-930.6902</v>
          </cell>
        </row>
        <row r="7823">
          <cell r="C7823" t="str">
            <v>50117015</v>
          </cell>
          <cell r="Q7823">
            <v>-1844.3555000000001</v>
          </cell>
        </row>
        <row r="7824">
          <cell r="C7824" t="str">
            <v>50117015</v>
          </cell>
          <cell r="Q7824">
            <v>-12666.400799999999</v>
          </cell>
        </row>
        <row r="7825">
          <cell r="C7825" t="str">
            <v>50117015</v>
          </cell>
          <cell r="Q7825">
            <v>-257.64229999999998</v>
          </cell>
        </row>
        <row r="7826">
          <cell r="C7826" t="str">
            <v>50118005</v>
          </cell>
          <cell r="Q7826">
            <v>-5074.8818000000001</v>
          </cell>
        </row>
        <row r="7827">
          <cell r="C7827" t="str">
            <v>50118005</v>
          </cell>
          <cell r="Q7827">
            <v>-3157.7042000000001</v>
          </cell>
        </row>
        <row r="7828">
          <cell r="C7828" t="str">
            <v>50118005</v>
          </cell>
          <cell r="Q7828">
            <v>-2724.3121000000001</v>
          </cell>
        </row>
        <row r="7829">
          <cell r="C7829" t="str">
            <v>50118005</v>
          </cell>
          <cell r="Q7829">
            <v>-5074.8818000000001</v>
          </cell>
        </row>
        <row r="7830">
          <cell r="C7830" t="str">
            <v>50118005</v>
          </cell>
          <cell r="Q7830">
            <v>-5074.8818000000001</v>
          </cell>
        </row>
        <row r="7831">
          <cell r="C7831" t="str">
            <v>50118005</v>
          </cell>
          <cell r="Q7831">
            <v>-13702.180799999998</v>
          </cell>
        </row>
        <row r="7832">
          <cell r="C7832" t="str">
            <v>50118005</v>
          </cell>
          <cell r="Q7832">
            <v>-10149.7636</v>
          </cell>
        </row>
        <row r="7833">
          <cell r="C7833" t="str">
            <v>50118005</v>
          </cell>
          <cell r="Q7833">
            <v>-1578.8521000000001</v>
          </cell>
        </row>
        <row r="7834">
          <cell r="C7834" t="str">
            <v>50118005</v>
          </cell>
          <cell r="Q7834">
            <v>-5074.8818000000001</v>
          </cell>
        </row>
        <row r="7835">
          <cell r="C7835" t="str">
            <v>50118005</v>
          </cell>
          <cell r="Q7835">
            <v>-10149.7636</v>
          </cell>
        </row>
        <row r="7836">
          <cell r="C7836" t="str">
            <v>50118005</v>
          </cell>
          <cell r="Q7836">
            <v>-3552.4171999999999</v>
          </cell>
        </row>
        <row r="7837">
          <cell r="C7837" t="str">
            <v>50118005</v>
          </cell>
          <cell r="Q7837">
            <v>-5074.8818000000001</v>
          </cell>
        </row>
        <row r="7838">
          <cell r="C7838" t="str">
            <v>50118005</v>
          </cell>
          <cell r="Q7838">
            <v>-10149.7636</v>
          </cell>
        </row>
        <row r="7839">
          <cell r="C7839" t="str">
            <v>50118005</v>
          </cell>
          <cell r="Q7839">
            <v>-3552.4171999999999</v>
          </cell>
        </row>
        <row r="7840">
          <cell r="C7840" t="str">
            <v>50118005</v>
          </cell>
          <cell r="Q7840">
            <v>-5074.8818000000001</v>
          </cell>
        </row>
        <row r="7841">
          <cell r="C7841" t="str">
            <v>50118005</v>
          </cell>
          <cell r="Q7841">
            <v>-5074.8818000000001</v>
          </cell>
        </row>
        <row r="7842">
          <cell r="C7842" t="str">
            <v>50118005</v>
          </cell>
          <cell r="Q7842">
            <v>-5074.8818000000001</v>
          </cell>
        </row>
        <row r="7843">
          <cell r="C7843" t="str">
            <v>50118005</v>
          </cell>
          <cell r="Q7843">
            <v>-1578.8521000000001</v>
          </cell>
        </row>
        <row r="7844">
          <cell r="C7844" t="str">
            <v>50118005</v>
          </cell>
          <cell r="Q7844">
            <v>-984.63890000000004</v>
          </cell>
        </row>
        <row r="7845">
          <cell r="C7845" t="str">
            <v>50118005</v>
          </cell>
          <cell r="Q7845">
            <v>-5074.8818000000001</v>
          </cell>
        </row>
        <row r="7846">
          <cell r="C7846" t="str">
            <v>50118005</v>
          </cell>
          <cell r="Q7846">
            <v>-19115.8541</v>
          </cell>
        </row>
        <row r="7847">
          <cell r="C7847" t="str">
            <v>50118005</v>
          </cell>
          <cell r="Q7847">
            <v>-5074.8818000000001</v>
          </cell>
        </row>
        <row r="7848">
          <cell r="C7848" t="str">
            <v>50118005</v>
          </cell>
          <cell r="Q7848">
            <v>-10657.251700000001</v>
          </cell>
        </row>
        <row r="7849">
          <cell r="C7849" t="str">
            <v>50118005</v>
          </cell>
          <cell r="Q7849">
            <v>-5074.8818000000001</v>
          </cell>
        </row>
        <row r="7850">
          <cell r="C7850" t="str">
            <v>50118005</v>
          </cell>
          <cell r="Q7850">
            <v>-9473.1126000000004</v>
          </cell>
        </row>
        <row r="7851">
          <cell r="C7851" t="str">
            <v>50118005</v>
          </cell>
          <cell r="Q7851">
            <v>-3552.4171999999999</v>
          </cell>
        </row>
        <row r="7852">
          <cell r="C7852" t="str">
            <v>50118005</v>
          </cell>
          <cell r="Q7852">
            <v>-1578.8521000000001</v>
          </cell>
        </row>
        <row r="7853">
          <cell r="C7853" t="str">
            <v>50118005</v>
          </cell>
          <cell r="Q7853">
            <v>-5074.8818000000001</v>
          </cell>
        </row>
        <row r="7854">
          <cell r="C7854" t="str">
            <v>50118005</v>
          </cell>
          <cell r="Q7854">
            <v>-5074.8818000000001</v>
          </cell>
        </row>
        <row r="7855">
          <cell r="C7855" t="str">
            <v>50118005</v>
          </cell>
          <cell r="Q7855">
            <v>-5074.8818000000001</v>
          </cell>
        </row>
        <row r="7856">
          <cell r="C7856" t="str">
            <v>50118005</v>
          </cell>
          <cell r="Q7856">
            <v>-3552.4171999999999</v>
          </cell>
        </row>
        <row r="7857">
          <cell r="C7857" t="str">
            <v>50118005</v>
          </cell>
          <cell r="Q7857">
            <v>-1578.8521000000001</v>
          </cell>
        </row>
        <row r="7858">
          <cell r="C7858" t="str">
            <v>50118005</v>
          </cell>
          <cell r="Q7858">
            <v>-1578.8521000000001</v>
          </cell>
        </row>
        <row r="7859">
          <cell r="C7859" t="str">
            <v>50118005</v>
          </cell>
          <cell r="Q7859">
            <v>-605.81690000000003</v>
          </cell>
        </row>
        <row r="7860">
          <cell r="C7860" t="str">
            <v>50118005</v>
          </cell>
          <cell r="Q7860">
            <v>-11390.290199999999</v>
          </cell>
        </row>
        <row r="7861">
          <cell r="C7861" t="str">
            <v>50118005</v>
          </cell>
          <cell r="Q7861">
            <v>-5074.8818000000001</v>
          </cell>
        </row>
        <row r="7862">
          <cell r="C7862" t="str">
            <v>50118005</v>
          </cell>
          <cell r="Q7862">
            <v>-5074.8818000000001</v>
          </cell>
        </row>
        <row r="7863">
          <cell r="C7863" t="str">
            <v>50118005</v>
          </cell>
          <cell r="Q7863">
            <v>-1980.5553</v>
          </cell>
        </row>
        <row r="7864">
          <cell r="C7864" t="str">
            <v>50118005</v>
          </cell>
          <cell r="Q7864">
            <v>-1578.8521000000001</v>
          </cell>
        </row>
        <row r="7865">
          <cell r="C7865" t="str">
            <v>50118005</v>
          </cell>
          <cell r="Q7865">
            <v>-3157.7042000000001</v>
          </cell>
        </row>
        <row r="7866">
          <cell r="C7866" t="str">
            <v>50118005</v>
          </cell>
          <cell r="Q7866">
            <v>-8232.5859999999993</v>
          </cell>
        </row>
        <row r="7867">
          <cell r="C7867" t="str">
            <v>50118005</v>
          </cell>
          <cell r="Q7867">
            <v>-5074.8818000000001</v>
          </cell>
        </row>
        <row r="7868">
          <cell r="C7868" t="str">
            <v>50118005</v>
          </cell>
          <cell r="Q7868">
            <v>-1578.8521000000001</v>
          </cell>
        </row>
        <row r="7869">
          <cell r="C7869" t="str">
            <v>50118005</v>
          </cell>
          <cell r="Q7869">
            <v>-1299.7569000000001</v>
          </cell>
        </row>
        <row r="7870">
          <cell r="C7870" t="str">
            <v>50118005</v>
          </cell>
          <cell r="Q7870">
            <v>-3552.4171999999999</v>
          </cell>
        </row>
        <row r="7871">
          <cell r="C7871" t="str">
            <v>50118005</v>
          </cell>
          <cell r="Q7871">
            <v>-25374.408899999999</v>
          </cell>
        </row>
        <row r="7872">
          <cell r="C7872" t="str">
            <v>50118005</v>
          </cell>
          <cell r="Q7872">
            <v>-9704.1618999999992</v>
          </cell>
        </row>
        <row r="7873">
          <cell r="C7873" t="str">
            <v>50118005</v>
          </cell>
          <cell r="Q7873">
            <v>-28983.2137</v>
          </cell>
        </row>
        <row r="7874">
          <cell r="C7874" t="str">
            <v>50118005</v>
          </cell>
          <cell r="Q7874">
            <v>-27573.524300000001</v>
          </cell>
        </row>
        <row r="7875">
          <cell r="C7875" t="str">
            <v>50118005</v>
          </cell>
          <cell r="Q7875">
            <v>-14942.7075</v>
          </cell>
        </row>
        <row r="7876">
          <cell r="C7876" t="str">
            <v>50118005</v>
          </cell>
          <cell r="Q7876">
            <v>-6371.7960000000003</v>
          </cell>
        </row>
        <row r="7877">
          <cell r="C7877" t="str">
            <v>50118005</v>
          </cell>
          <cell r="Q7877">
            <v>-21821.991699999999</v>
          </cell>
        </row>
        <row r="7878">
          <cell r="C7878" t="str">
            <v>50118005</v>
          </cell>
          <cell r="Q7878">
            <v>-62874.942600000002</v>
          </cell>
        </row>
        <row r="7879">
          <cell r="C7879" t="str">
            <v>50118005</v>
          </cell>
          <cell r="Q7879">
            <v>-24133.882300000001</v>
          </cell>
        </row>
        <row r="7880">
          <cell r="C7880" t="str">
            <v>50118005</v>
          </cell>
          <cell r="Q7880">
            <v>-29258.161399999997</v>
          </cell>
        </row>
        <row r="7881">
          <cell r="C7881" t="str">
            <v>50118005</v>
          </cell>
          <cell r="Q7881">
            <v>-88684.141699999993</v>
          </cell>
        </row>
        <row r="7882">
          <cell r="C7882" t="str">
            <v>50118005</v>
          </cell>
          <cell r="Q7882">
            <v>-28644.888299999999</v>
          </cell>
        </row>
        <row r="7883">
          <cell r="C7883" t="str">
            <v>50118005</v>
          </cell>
          <cell r="Q7883">
            <v>-13272.050800000001</v>
          </cell>
        </row>
        <row r="7884">
          <cell r="C7884" t="str">
            <v>50118005</v>
          </cell>
          <cell r="Q7884">
            <v>-7642.6135000000004</v>
          </cell>
        </row>
        <row r="7885">
          <cell r="C7885" t="str">
            <v>50118005</v>
          </cell>
          <cell r="Q7885">
            <v>-5731.9601000000002</v>
          </cell>
        </row>
        <row r="7886">
          <cell r="C7886" t="str">
            <v>50118005</v>
          </cell>
          <cell r="Q7886">
            <v>-13272.050800000001</v>
          </cell>
        </row>
        <row r="7887">
          <cell r="C7887" t="str">
            <v>50118005</v>
          </cell>
          <cell r="Q7887">
            <v>-16014.071400000001</v>
          </cell>
        </row>
        <row r="7888">
          <cell r="C7888" t="str">
            <v>50118005</v>
          </cell>
          <cell r="Q7888">
            <v>-5074.8818000000001</v>
          </cell>
        </row>
        <row r="7889">
          <cell r="C7889" t="str">
            <v>50118005</v>
          </cell>
          <cell r="Q7889">
            <v>-5074.8818000000001</v>
          </cell>
        </row>
        <row r="7890">
          <cell r="C7890" t="str">
            <v>50118005</v>
          </cell>
          <cell r="Q7890">
            <v>-4892.4377000000004</v>
          </cell>
        </row>
        <row r="7891">
          <cell r="C7891" t="str">
            <v>50118005</v>
          </cell>
          <cell r="Q7891">
            <v>-31177.669000000002</v>
          </cell>
        </row>
        <row r="7892">
          <cell r="C7892" t="str">
            <v>50118005</v>
          </cell>
          <cell r="Q7892">
            <v>-1578.8521000000001</v>
          </cell>
        </row>
        <row r="7893">
          <cell r="C7893" t="str">
            <v>50118005</v>
          </cell>
          <cell r="Q7893">
            <v>-2423.2676999999999</v>
          </cell>
        </row>
        <row r="7894">
          <cell r="C7894" t="str">
            <v>50118005</v>
          </cell>
          <cell r="Q7894">
            <v>-2012323.9063000001</v>
          </cell>
        </row>
        <row r="7895">
          <cell r="C7895" t="str">
            <v>50118005</v>
          </cell>
          <cell r="Q7895">
            <v>-9721.0316000000003</v>
          </cell>
        </row>
        <row r="7896">
          <cell r="C7896" t="str">
            <v>50118005</v>
          </cell>
          <cell r="Q7896">
            <v>-5074.8818000000001</v>
          </cell>
        </row>
        <row r="7897">
          <cell r="C7897" t="str">
            <v>50118005</v>
          </cell>
          <cell r="Q7897">
            <v>-5074.8818000000001</v>
          </cell>
        </row>
        <row r="7898">
          <cell r="C7898" t="str">
            <v>50118005</v>
          </cell>
          <cell r="Q7898">
            <v>-15224.6453</v>
          </cell>
        </row>
        <row r="7899">
          <cell r="C7899" t="str">
            <v>51102022</v>
          </cell>
          <cell r="Q7899">
            <v>-1170.5949000000001</v>
          </cell>
        </row>
        <row r="7900">
          <cell r="C7900" t="str">
            <v>51102022</v>
          </cell>
          <cell r="Q7900">
            <v>-3043.5466000000001</v>
          </cell>
        </row>
        <row r="7901">
          <cell r="C7901" t="str">
            <v>51102022</v>
          </cell>
          <cell r="Q7901">
            <v>-2926.4870999999998</v>
          </cell>
        </row>
        <row r="7902">
          <cell r="C7902" t="str">
            <v>51102022</v>
          </cell>
          <cell r="Q7902">
            <v>-8195.1314000000002</v>
          </cell>
        </row>
        <row r="7903">
          <cell r="C7903" t="str">
            <v>51102022</v>
          </cell>
          <cell r="Q7903">
            <v>-2692.3681999999999</v>
          </cell>
        </row>
        <row r="7904">
          <cell r="C7904" t="str">
            <v>51102022</v>
          </cell>
          <cell r="Q7904">
            <v>-5067.4179999999997</v>
          </cell>
        </row>
        <row r="7905">
          <cell r="C7905" t="str">
            <v>51102022</v>
          </cell>
          <cell r="Q7905">
            <v>-3978.5712999999996</v>
          </cell>
        </row>
        <row r="7906">
          <cell r="C7906" t="str">
            <v>51102022</v>
          </cell>
          <cell r="Q7906">
            <v>-14368.3262</v>
          </cell>
        </row>
        <row r="7907">
          <cell r="C7907" t="str">
            <v>51102022</v>
          </cell>
          <cell r="Q7907">
            <v>-655.53309999999999</v>
          </cell>
        </row>
        <row r="7908">
          <cell r="C7908" t="str">
            <v>51102022</v>
          </cell>
          <cell r="Q7908">
            <v>-2750.8978999999999</v>
          </cell>
        </row>
        <row r="7909">
          <cell r="C7909" t="str">
            <v>51102022</v>
          </cell>
          <cell r="Q7909">
            <v>-2341.1896999999999</v>
          </cell>
        </row>
        <row r="7910">
          <cell r="C7910" t="str">
            <v>51102022</v>
          </cell>
          <cell r="Q7910">
            <v>-8919.7392999999993</v>
          </cell>
        </row>
        <row r="7911">
          <cell r="C7911" t="str">
            <v>51102022</v>
          </cell>
          <cell r="Q7911">
            <v>-1346.6677999999999</v>
          </cell>
        </row>
        <row r="7912">
          <cell r="C7912" t="str">
            <v>51102022</v>
          </cell>
          <cell r="Q7912">
            <v>-10184.1752</v>
          </cell>
        </row>
        <row r="7913">
          <cell r="C7913" t="str">
            <v>51102022</v>
          </cell>
          <cell r="Q7913">
            <v>-2692.3681999999999</v>
          </cell>
        </row>
        <row r="7914">
          <cell r="C7914" t="str">
            <v>51102022</v>
          </cell>
          <cell r="Q7914">
            <v>-995.00559999999996</v>
          </cell>
        </row>
        <row r="7915">
          <cell r="C7915" t="str">
            <v>51102022</v>
          </cell>
          <cell r="Q7915">
            <v>-5503.7307000000001</v>
          </cell>
        </row>
        <row r="7916">
          <cell r="C7916" t="str">
            <v>51102022</v>
          </cell>
          <cell r="Q7916">
            <v>-4735.1045000000004</v>
          </cell>
        </row>
        <row r="7917">
          <cell r="C7917" t="str">
            <v>51102022</v>
          </cell>
          <cell r="Q7917">
            <v>-3276.6981000000001</v>
          </cell>
        </row>
        <row r="7918">
          <cell r="C7918" t="str">
            <v>51102022</v>
          </cell>
          <cell r="Q7918">
            <v>-10899.1088</v>
          </cell>
        </row>
        <row r="7919">
          <cell r="C7919" t="str">
            <v>51102022</v>
          </cell>
          <cell r="Q7919">
            <v>-936.47590000000002</v>
          </cell>
        </row>
        <row r="7920">
          <cell r="C7920" t="str">
            <v>51102022</v>
          </cell>
          <cell r="Q7920">
            <v>-1177.3669</v>
          </cell>
        </row>
        <row r="7921">
          <cell r="C7921" t="str">
            <v>51102022</v>
          </cell>
          <cell r="Q7921">
            <v>-19705.658299999999</v>
          </cell>
        </row>
        <row r="7922">
          <cell r="C7922" t="str">
            <v>51102022</v>
          </cell>
          <cell r="Q7922">
            <v>-12150.629499999999</v>
          </cell>
        </row>
        <row r="7923">
          <cell r="C7923" t="str">
            <v>51102022</v>
          </cell>
          <cell r="Q7923">
            <v>-7901.5151999999998</v>
          </cell>
        </row>
        <row r="7924">
          <cell r="C7924" t="str">
            <v>51102022</v>
          </cell>
          <cell r="Q7924">
            <v>-17032.638800000001</v>
          </cell>
        </row>
        <row r="7925">
          <cell r="C7925" t="str">
            <v>51102022</v>
          </cell>
          <cell r="Q7925">
            <v>-292544.71359999996</v>
          </cell>
        </row>
        <row r="7926">
          <cell r="C7926" t="str">
            <v>51102022</v>
          </cell>
          <cell r="Q7926">
            <v>-15042.6276</v>
          </cell>
        </row>
        <row r="7927">
          <cell r="C7927" t="str">
            <v>51102022</v>
          </cell>
          <cell r="Q7927">
            <v>-34605.1057</v>
          </cell>
        </row>
        <row r="7928">
          <cell r="C7928" t="str">
            <v>51102022</v>
          </cell>
          <cell r="Q7928">
            <v>-3160.6061</v>
          </cell>
        </row>
        <row r="7929">
          <cell r="C7929" t="str">
            <v>51802003</v>
          </cell>
          <cell r="Q7929">
            <v>-4915.0126999999993</v>
          </cell>
        </row>
        <row r="7930">
          <cell r="C7930" t="str">
            <v>51802003</v>
          </cell>
          <cell r="Q7930">
            <v>-4034.4255999999991</v>
          </cell>
        </row>
        <row r="7931">
          <cell r="C7931" t="str">
            <v>51802003</v>
          </cell>
          <cell r="Q7931">
            <v>-4936.1553000000004</v>
          </cell>
        </row>
        <row r="7932">
          <cell r="C7932" t="str">
            <v>51802003</v>
          </cell>
          <cell r="Q7932">
            <v>-14866.867599999998</v>
          </cell>
        </row>
        <row r="7933">
          <cell r="C7933" t="str">
            <v>51802003</v>
          </cell>
          <cell r="Q7933">
            <v>-4482.0465000000004</v>
          </cell>
        </row>
        <row r="7934">
          <cell r="C7934" t="str">
            <v>51802003</v>
          </cell>
          <cell r="Q7934">
            <v>-2491.5108999999998</v>
          </cell>
        </row>
        <row r="7935">
          <cell r="C7935" t="str">
            <v>51802003</v>
          </cell>
          <cell r="Q7935">
            <v>-3399.3924000000006</v>
          </cell>
        </row>
        <row r="7936">
          <cell r="C7936" t="str">
            <v>51802003</v>
          </cell>
          <cell r="Q7936">
            <v>-7465.6730999999991</v>
          </cell>
        </row>
        <row r="7937">
          <cell r="C7937" t="str">
            <v>51802003</v>
          </cell>
          <cell r="Q7937">
            <v>-4784.6921000000002</v>
          </cell>
        </row>
        <row r="7938">
          <cell r="C7938" t="str">
            <v>51802003</v>
          </cell>
          <cell r="Q7938">
            <v>-11833.309300000001</v>
          </cell>
        </row>
        <row r="7939">
          <cell r="C7939" t="str">
            <v>51802003</v>
          </cell>
          <cell r="Q7939">
            <v>-4842.9960999999994</v>
          </cell>
        </row>
        <row r="7940">
          <cell r="C7940" t="str">
            <v>51802003</v>
          </cell>
          <cell r="Q7940">
            <v>-2266.8611000000001</v>
          </cell>
        </row>
        <row r="7941">
          <cell r="C7941" t="str">
            <v>51802003</v>
          </cell>
          <cell r="Q7941">
            <v>-6410.5735999999988</v>
          </cell>
        </row>
        <row r="7942">
          <cell r="C7942" t="str">
            <v>51802003</v>
          </cell>
          <cell r="Q7942">
            <v>-9391.8385999999991</v>
          </cell>
        </row>
        <row r="7943">
          <cell r="C7943" t="str">
            <v>51802003</v>
          </cell>
          <cell r="Q7943">
            <v>-3180.0174999999999</v>
          </cell>
        </row>
        <row r="7944">
          <cell r="C7944" t="str">
            <v>51802003</v>
          </cell>
          <cell r="Q7944">
            <v>-15812.463700000002</v>
          </cell>
        </row>
        <row r="7945">
          <cell r="C7945" t="str">
            <v>51802003</v>
          </cell>
          <cell r="Q7945">
            <v>-6878.6437000000005</v>
          </cell>
        </row>
        <row r="7946">
          <cell r="C7946" t="str">
            <v>51802003</v>
          </cell>
          <cell r="Q7946">
            <v>-3295.0014000000006</v>
          </cell>
        </row>
        <row r="7947">
          <cell r="C7947" t="str">
            <v>51802003</v>
          </cell>
          <cell r="Q7947">
            <v>-13526.0198</v>
          </cell>
        </row>
        <row r="7948">
          <cell r="C7948" t="str">
            <v>51802003</v>
          </cell>
          <cell r="Q7948">
            <v>-7927.2227999999996</v>
          </cell>
        </row>
        <row r="7949">
          <cell r="C7949" t="str">
            <v>51802003</v>
          </cell>
          <cell r="Q7949">
            <v>-853.4117</v>
          </cell>
        </row>
        <row r="7950">
          <cell r="C7950" t="str">
            <v>51802003</v>
          </cell>
          <cell r="Q7950">
            <v>-929.0675</v>
          </cell>
        </row>
        <row r="7951">
          <cell r="C7951" t="str">
            <v>51802003</v>
          </cell>
          <cell r="Q7951">
            <v>-760.76150000000018</v>
          </cell>
        </row>
        <row r="7952">
          <cell r="C7952" t="str">
            <v>51802003</v>
          </cell>
          <cell r="Q7952">
            <v>-9567.4341000000004</v>
          </cell>
        </row>
        <row r="7953">
          <cell r="C7953" t="str">
            <v>51802003</v>
          </cell>
          <cell r="Q7953">
            <v>-8391.5562000000009</v>
          </cell>
        </row>
        <row r="7954">
          <cell r="C7954" t="str">
            <v>51802003</v>
          </cell>
          <cell r="Q7954">
            <v>-4194.2831999999999</v>
          </cell>
        </row>
        <row r="7955">
          <cell r="C7955" t="str">
            <v>51802003</v>
          </cell>
          <cell r="Q7955">
            <v>-5.3507999999999996</v>
          </cell>
        </row>
        <row r="7956">
          <cell r="C7956" t="str">
            <v>51802003</v>
          </cell>
          <cell r="Q7956">
            <v>-12557.960000000001</v>
          </cell>
        </row>
        <row r="7957">
          <cell r="C7957" t="str">
            <v>51802003</v>
          </cell>
          <cell r="Q7957">
            <v>-12484.600299999998</v>
          </cell>
        </row>
        <row r="7958">
          <cell r="C7958" t="str">
            <v>51802003</v>
          </cell>
          <cell r="Q7958">
            <v>-1760.1234999999999</v>
          </cell>
        </row>
        <row r="7959">
          <cell r="C7959" t="str">
            <v>51802003</v>
          </cell>
          <cell r="Q7959">
            <v>-12046.716500000002</v>
          </cell>
        </row>
        <row r="7960">
          <cell r="C7960" t="str">
            <v>51802003</v>
          </cell>
          <cell r="Q7960">
            <v>-1898.3727000000003</v>
          </cell>
        </row>
        <row r="7961">
          <cell r="C7961" t="str">
            <v>51802003</v>
          </cell>
          <cell r="Q7961">
            <v>-6837.744999999999</v>
          </cell>
        </row>
        <row r="7962">
          <cell r="C7962" t="str">
            <v>51802003</v>
          </cell>
          <cell r="Q7962">
            <v>-8986.0589</v>
          </cell>
        </row>
        <row r="7963">
          <cell r="C7963" t="str">
            <v>51802003</v>
          </cell>
          <cell r="Q7963">
            <v>-293.42810000000009</v>
          </cell>
        </row>
        <row r="7964">
          <cell r="C7964" t="str">
            <v>51802003</v>
          </cell>
          <cell r="Q7964">
            <v>-2767.9229</v>
          </cell>
        </row>
        <row r="7965">
          <cell r="C7965" t="str">
            <v>51802003</v>
          </cell>
          <cell r="Q7965">
            <v>-2419.9384</v>
          </cell>
        </row>
        <row r="7966">
          <cell r="C7966" t="str">
            <v>51802003</v>
          </cell>
          <cell r="Q7966">
            <v>-15237.576099999998</v>
          </cell>
        </row>
        <row r="7967">
          <cell r="C7967" t="str">
            <v>51802003</v>
          </cell>
          <cell r="Q7967">
            <v>-353.75770000000006</v>
          </cell>
        </row>
        <row r="7968">
          <cell r="C7968" t="str">
            <v>51802003</v>
          </cell>
          <cell r="Q7968">
            <v>-2056.2808</v>
          </cell>
        </row>
        <row r="7969">
          <cell r="C7969" t="str">
            <v>51802003</v>
          </cell>
          <cell r="Q7969">
            <v>-3746.9983000000002</v>
          </cell>
        </row>
        <row r="7970">
          <cell r="C7970" t="str">
            <v>51802003</v>
          </cell>
          <cell r="Q7970">
            <v>-1441.9899</v>
          </cell>
        </row>
        <row r="7971">
          <cell r="C7971" t="str">
            <v>51802003</v>
          </cell>
          <cell r="Q7971">
            <v>-3048.2235999999994</v>
          </cell>
        </row>
        <row r="7972">
          <cell r="C7972" t="str">
            <v>51802003</v>
          </cell>
          <cell r="Q7972">
            <v>-3741.0845999999997</v>
          </cell>
        </row>
        <row r="7973">
          <cell r="C7973" t="str">
            <v>51802003</v>
          </cell>
          <cell r="Q7973">
            <v>5.8380000000000001</v>
          </cell>
        </row>
        <row r="7974">
          <cell r="C7974" t="str">
            <v>51802003</v>
          </cell>
          <cell r="Q7974">
            <v>-982.89850000000001</v>
          </cell>
        </row>
        <row r="7975">
          <cell r="C7975" t="str">
            <v>51802003</v>
          </cell>
          <cell r="Q7975">
            <v>-7866.4704999999994</v>
          </cell>
        </row>
        <row r="7976">
          <cell r="C7976" t="str">
            <v>51802003</v>
          </cell>
          <cell r="Q7976">
            <v>-6307.7096999999994</v>
          </cell>
        </row>
        <row r="7977">
          <cell r="C7977" t="str">
            <v>51802003</v>
          </cell>
          <cell r="Q7977">
            <v>-1290.6129000000001</v>
          </cell>
        </row>
        <row r="7978">
          <cell r="C7978" t="str">
            <v>51802003</v>
          </cell>
          <cell r="Q7978">
            <v>-13474.030099999998</v>
          </cell>
        </row>
        <row r="7979">
          <cell r="C7979" t="str">
            <v>51802003</v>
          </cell>
          <cell r="Q7979">
            <v>-8300.5957000000017</v>
          </cell>
        </row>
        <row r="7980">
          <cell r="C7980" t="str">
            <v>51802003</v>
          </cell>
          <cell r="Q7980">
            <v>-2641.3820999999998</v>
          </cell>
        </row>
        <row r="7981">
          <cell r="C7981" t="str">
            <v>51802003</v>
          </cell>
          <cell r="Q7981">
            <v>-13664.7564</v>
          </cell>
        </row>
        <row r="7982">
          <cell r="C7982" t="str">
            <v>51802003</v>
          </cell>
          <cell r="Q7982">
            <v>-2856.2081000000007</v>
          </cell>
        </row>
        <row r="7983">
          <cell r="C7983" t="str">
            <v>51802003</v>
          </cell>
          <cell r="Q7983">
            <v>-3047.5846999999999</v>
          </cell>
        </row>
        <row r="7984">
          <cell r="C7984" t="str">
            <v>51802003</v>
          </cell>
          <cell r="Q7984">
            <v>-3612.4097999999994</v>
          </cell>
        </row>
        <row r="7985">
          <cell r="C7985" t="str">
            <v>51802003</v>
          </cell>
          <cell r="Q7985">
            <v>-2459.4180000000001</v>
          </cell>
        </row>
        <row r="7986">
          <cell r="C7986" t="str">
            <v>51802003</v>
          </cell>
          <cell r="Q7986">
            <v>-2373.7432999999996</v>
          </cell>
        </row>
        <row r="7987">
          <cell r="C7987" t="str">
            <v>51802003</v>
          </cell>
          <cell r="Q7987">
            <v>-955.78809999999987</v>
          </cell>
        </row>
        <row r="7988">
          <cell r="C7988" t="str">
            <v>51802003</v>
          </cell>
          <cell r="Q7988">
            <v>-21444.480000000003</v>
          </cell>
        </row>
        <row r="7989">
          <cell r="C7989" t="str">
            <v>51802003</v>
          </cell>
          <cell r="Q7989">
            <v>-2790.1378999999997</v>
          </cell>
        </row>
        <row r="7990">
          <cell r="C7990" t="str">
            <v>51802003</v>
          </cell>
          <cell r="Q7990">
            <v>-10116.651399999997</v>
          </cell>
        </row>
        <row r="7991">
          <cell r="C7991" t="str">
            <v>51802003</v>
          </cell>
          <cell r="Q7991">
            <v>-17820.6541</v>
          </cell>
        </row>
        <row r="7992">
          <cell r="C7992" t="str">
            <v>51802003</v>
          </cell>
          <cell r="Q7992">
            <v>-3840.0707000000011</v>
          </cell>
        </row>
        <row r="7993">
          <cell r="C7993" t="str">
            <v>51802003</v>
          </cell>
          <cell r="Q7993">
            <v>-16860.533500000001</v>
          </cell>
        </row>
        <row r="7994">
          <cell r="C7994" t="str">
            <v>51802003</v>
          </cell>
          <cell r="Q7994">
            <v>-13760.569299999999</v>
          </cell>
        </row>
        <row r="7995">
          <cell r="C7995" t="str">
            <v>51802003</v>
          </cell>
          <cell r="Q7995">
            <v>-573.44680000000005</v>
          </cell>
        </row>
        <row r="7996">
          <cell r="C7996" t="str">
            <v>51802003</v>
          </cell>
          <cell r="Q7996">
            <v>-5513.4904999999999</v>
          </cell>
        </row>
        <row r="7997">
          <cell r="C7997" t="str">
            <v>51802003</v>
          </cell>
          <cell r="Q7997">
            <v>-37.627700000000004</v>
          </cell>
        </row>
        <row r="7998">
          <cell r="C7998" t="str">
            <v>51802003</v>
          </cell>
          <cell r="Q7998">
            <v>-8148.3742000000002</v>
          </cell>
        </row>
        <row r="7999">
          <cell r="C7999" t="str">
            <v>51802003</v>
          </cell>
          <cell r="Q7999">
            <v>-2863.8549999999996</v>
          </cell>
        </row>
        <row r="8000">
          <cell r="C8000" t="str">
            <v>51802003</v>
          </cell>
          <cell r="Q8000">
            <v>-15212.296299999998</v>
          </cell>
        </row>
        <row r="8001">
          <cell r="C8001" t="str">
            <v>51802003</v>
          </cell>
          <cell r="Q8001">
            <v>-363.19159999999999</v>
          </cell>
        </row>
        <row r="8002">
          <cell r="C8002" t="str">
            <v>51802003</v>
          </cell>
          <cell r="Q8002">
            <v>-4890.1118000000006</v>
          </cell>
        </row>
        <row r="8003">
          <cell r="C8003" t="str">
            <v>51802003</v>
          </cell>
          <cell r="Q8003">
            <v>-5935.0732000000007</v>
          </cell>
        </row>
        <row r="8004">
          <cell r="C8004" t="str">
            <v>51802003</v>
          </cell>
          <cell r="Q8004">
            <v>-19010.071100000001</v>
          </cell>
        </row>
        <row r="8005">
          <cell r="C8005" t="str">
            <v>51802003</v>
          </cell>
          <cell r="Q8005">
            <v>-22523.559500000003</v>
          </cell>
        </row>
        <row r="8006">
          <cell r="C8006" t="str">
            <v>51802003</v>
          </cell>
          <cell r="Q8006">
            <v>-192.19969999999998</v>
          </cell>
        </row>
        <row r="8007">
          <cell r="C8007" t="str">
            <v>51802003</v>
          </cell>
          <cell r="Q8007">
            <v>-10707.6124</v>
          </cell>
        </row>
        <row r="8008">
          <cell r="C8008" t="str">
            <v>51802003</v>
          </cell>
          <cell r="Q8008">
            <v>-1136.2034000000003</v>
          </cell>
        </row>
        <row r="8009">
          <cell r="C8009" t="str">
            <v>51802003</v>
          </cell>
          <cell r="Q8009">
            <v>-821.62200000000007</v>
          </cell>
        </row>
        <row r="8010">
          <cell r="C8010" t="str">
            <v>51802003</v>
          </cell>
          <cell r="Q8010">
            <v>-2281.7542000000003</v>
          </cell>
        </row>
        <row r="8011">
          <cell r="C8011" t="str">
            <v>51802003</v>
          </cell>
          <cell r="Q8011">
            <v>-10749.019999999999</v>
          </cell>
        </row>
        <row r="8012">
          <cell r="C8012" t="str">
            <v>51802003</v>
          </cell>
          <cell r="Q8012">
            <v>5.8054999999999994</v>
          </cell>
        </row>
        <row r="8013">
          <cell r="C8013" t="str">
            <v>51802003</v>
          </cell>
          <cell r="Q8013">
            <v>-11714.967900000001</v>
          </cell>
        </row>
        <row r="8014">
          <cell r="C8014" t="str">
            <v>51802003</v>
          </cell>
          <cell r="Q8014">
            <v>-10512.7053</v>
          </cell>
        </row>
        <row r="8015">
          <cell r="C8015" t="str">
            <v>51802003</v>
          </cell>
          <cell r="Q8015">
            <v>-14901.137499999997</v>
          </cell>
        </row>
        <row r="8016">
          <cell r="C8016" t="str">
            <v>51802003</v>
          </cell>
          <cell r="Q8016">
            <v>-2291.9461000000001</v>
          </cell>
        </row>
        <row r="8017">
          <cell r="C8017" t="str">
            <v>51802003</v>
          </cell>
          <cell r="Q8017">
            <v>-2272.0603000000001</v>
          </cell>
        </row>
        <row r="8018">
          <cell r="C8018" t="str">
            <v>51802003</v>
          </cell>
          <cell r="Q8018">
            <v>-1560.2338999999997</v>
          </cell>
        </row>
        <row r="8019">
          <cell r="C8019" t="str">
            <v>51802003</v>
          </cell>
          <cell r="Q8019">
            <v>-3201.5281999999997</v>
          </cell>
        </row>
        <row r="8020">
          <cell r="C8020" t="str">
            <v>51802003</v>
          </cell>
          <cell r="Q8020">
            <v>-347.78969999999998</v>
          </cell>
        </row>
        <row r="8021">
          <cell r="C8021" t="str">
            <v>51802003</v>
          </cell>
          <cell r="Q8021">
            <v>-2340.5456999999997</v>
          </cell>
        </row>
        <row r="8022">
          <cell r="C8022" t="str">
            <v>51802003</v>
          </cell>
          <cell r="Q8022">
            <v>-301.8116</v>
          </cell>
        </row>
        <row r="8023">
          <cell r="C8023" t="str">
            <v>51802003</v>
          </cell>
          <cell r="Q8023">
            <v>-6851.5766999999996</v>
          </cell>
        </row>
        <row r="8024">
          <cell r="C8024" t="str">
            <v>51802003</v>
          </cell>
          <cell r="Q8024">
            <v>-2736.0903000000008</v>
          </cell>
        </row>
        <row r="8025">
          <cell r="C8025" t="str">
            <v>51802003</v>
          </cell>
          <cell r="Q8025">
            <v>-14611.381300000001</v>
          </cell>
        </row>
        <row r="8026">
          <cell r="C8026" t="str">
            <v>51802003</v>
          </cell>
          <cell r="Q8026">
            <v>-1958.7460000000001</v>
          </cell>
        </row>
        <row r="8027">
          <cell r="C8027" t="str">
            <v>51802003</v>
          </cell>
          <cell r="Q8027">
            <v>-9615.3729999999996</v>
          </cell>
        </row>
        <row r="8028">
          <cell r="C8028" t="str">
            <v>51802003</v>
          </cell>
          <cell r="Q8028">
            <v>-15932.202499999999</v>
          </cell>
        </row>
        <row r="8029">
          <cell r="C8029" t="str">
            <v>51802003</v>
          </cell>
          <cell r="Q8029">
            <v>-738.77429999999993</v>
          </cell>
        </row>
        <row r="8030">
          <cell r="C8030" t="str">
            <v>51802003</v>
          </cell>
          <cell r="Q8030">
            <v>-1395.5236999999997</v>
          </cell>
        </row>
        <row r="8031">
          <cell r="C8031" t="str">
            <v>51802003</v>
          </cell>
          <cell r="Q8031">
            <v>-1557.3527999999999</v>
          </cell>
        </row>
        <row r="8032">
          <cell r="C8032" t="str">
            <v>51802003</v>
          </cell>
          <cell r="Q8032">
            <v>-24048.667900000004</v>
          </cell>
        </row>
        <row r="8033">
          <cell r="C8033" t="str">
            <v>51802003</v>
          </cell>
          <cell r="Q8033">
            <v>-14391.746499999999</v>
          </cell>
        </row>
        <row r="8034">
          <cell r="C8034" t="str">
            <v>51802003</v>
          </cell>
          <cell r="Q8034">
            <v>-1616.6754000000001</v>
          </cell>
        </row>
        <row r="8035">
          <cell r="C8035" t="str">
            <v>51802003</v>
          </cell>
          <cell r="Q8035">
            <v>-9906.363800000001</v>
          </cell>
        </row>
        <row r="8036">
          <cell r="C8036" t="str">
            <v>51802003</v>
          </cell>
          <cell r="Q8036">
            <v>-936.76869999999997</v>
          </cell>
        </row>
        <row r="8037">
          <cell r="C8037" t="str">
            <v>51802003</v>
          </cell>
          <cell r="Q8037">
            <v>-4345.1186000000007</v>
          </cell>
        </row>
        <row r="8038">
          <cell r="C8038" t="str">
            <v>51802003</v>
          </cell>
          <cell r="Q8038">
            <v>-827.66599999999994</v>
          </cell>
        </row>
        <row r="8039">
          <cell r="C8039" t="str">
            <v>51802003</v>
          </cell>
          <cell r="Q8039">
            <v>-16335.501900000003</v>
          </cell>
        </row>
        <row r="8040">
          <cell r="C8040" t="str">
            <v>51802003</v>
          </cell>
          <cell r="Q8040">
            <v>-18557.229600000002</v>
          </cell>
        </row>
        <row r="8041">
          <cell r="C8041" t="str">
            <v>51802003</v>
          </cell>
          <cell r="Q8041">
            <v>-34340.232600000003</v>
          </cell>
        </row>
        <row r="8042">
          <cell r="C8042" t="str">
            <v>51802003</v>
          </cell>
          <cell r="Q8042">
            <v>-2739.0251999999996</v>
          </cell>
        </row>
        <row r="8043">
          <cell r="C8043" t="str">
            <v>51802003</v>
          </cell>
          <cell r="Q8043">
            <v>-1781.8292000000001</v>
          </cell>
        </row>
        <row r="8044">
          <cell r="C8044" t="str">
            <v>51802003</v>
          </cell>
          <cell r="Q8044">
            <v>-4765.9539999999997</v>
          </cell>
        </row>
        <row r="8045">
          <cell r="C8045" t="str">
            <v>51802003</v>
          </cell>
          <cell r="Q8045">
            <v>-767.10860000000014</v>
          </cell>
        </row>
        <row r="8046">
          <cell r="C8046" t="str">
            <v>51802003</v>
          </cell>
          <cell r="Q8046">
            <v>-7250.8035999999993</v>
          </cell>
        </row>
        <row r="8047">
          <cell r="C8047" t="str">
            <v>51802003</v>
          </cell>
          <cell r="Q8047">
            <v>-2225.8975999999998</v>
          </cell>
        </row>
        <row r="8048">
          <cell r="C8048" t="str">
            <v>51802003</v>
          </cell>
          <cell r="Q8048">
            <v>-2757.9476000000004</v>
          </cell>
        </row>
        <row r="8049">
          <cell r="C8049" t="str">
            <v>51802003</v>
          </cell>
          <cell r="Q8049">
            <v>-7552.9832000000006</v>
          </cell>
        </row>
        <row r="8050">
          <cell r="C8050" t="str">
            <v>51802003</v>
          </cell>
          <cell r="Q8050">
            <v>-20547.884399999999</v>
          </cell>
        </row>
        <row r="8051">
          <cell r="C8051" t="str">
            <v>51802003</v>
          </cell>
          <cell r="Q8051">
            <v>-4181.9141</v>
          </cell>
        </row>
        <row r="8052">
          <cell r="C8052" t="str">
            <v>51802003</v>
          </cell>
          <cell r="Q8052">
            <v>-9743.6467000000011</v>
          </cell>
        </row>
        <row r="8053">
          <cell r="C8053" t="str">
            <v>51802003</v>
          </cell>
          <cell r="Q8053">
            <v>-72.114099999999979</v>
          </cell>
        </row>
        <row r="8054">
          <cell r="C8054" t="str">
            <v>51802003</v>
          </cell>
          <cell r="Q8054">
            <v>-5182.6949000000004</v>
          </cell>
        </row>
        <row r="8055">
          <cell r="C8055" t="str">
            <v>51802003</v>
          </cell>
          <cell r="Q8055">
            <v>-5362.3085999999985</v>
          </cell>
        </row>
        <row r="8056">
          <cell r="C8056" t="str">
            <v>51802003</v>
          </cell>
          <cell r="Q8056">
            <v>-31.280499999999996</v>
          </cell>
        </row>
        <row r="8057">
          <cell r="C8057" t="str">
            <v>51802003</v>
          </cell>
          <cell r="Q8057">
            <v>-7512.2037</v>
          </cell>
        </row>
        <row r="8058">
          <cell r="C8058" t="str">
            <v>51802003</v>
          </cell>
          <cell r="Q8058">
            <v>-2921.2604000000001</v>
          </cell>
        </row>
        <row r="8059">
          <cell r="C8059" t="str">
            <v>51802003</v>
          </cell>
          <cell r="Q8059">
            <v>-1543.7704000000006</v>
          </cell>
        </row>
        <row r="8060">
          <cell r="C8060" t="str">
            <v>51802003</v>
          </cell>
          <cell r="Q8060">
            <v>-3112.8966</v>
          </cell>
        </row>
        <row r="8061">
          <cell r="C8061" t="str">
            <v>51802003</v>
          </cell>
          <cell r="Q8061">
            <v>-5772.9519999999984</v>
          </cell>
        </row>
        <row r="8062">
          <cell r="C8062" t="str">
            <v>51802003</v>
          </cell>
          <cell r="Q8062">
            <v>-2543.2732000000001</v>
          </cell>
        </row>
        <row r="8063">
          <cell r="C8063" t="str">
            <v>51802003</v>
          </cell>
          <cell r="Q8063">
            <v>-291.81420000000003</v>
          </cell>
        </row>
        <row r="8064">
          <cell r="C8064" t="str">
            <v>51802003</v>
          </cell>
          <cell r="Q8064">
            <v>-21955.019199999999</v>
          </cell>
        </row>
        <row r="8065">
          <cell r="C8065" t="str">
            <v>51802003</v>
          </cell>
          <cell r="Q8065">
            <v>-2377.3825999999999</v>
          </cell>
        </row>
        <row r="8066">
          <cell r="C8066" t="str">
            <v>51802003</v>
          </cell>
          <cell r="Q8066">
            <v>-5184.4497000000001</v>
          </cell>
        </row>
        <row r="8067">
          <cell r="C8067" t="str">
            <v>51802003</v>
          </cell>
          <cell r="Q8067">
            <v>-575.99219999999991</v>
          </cell>
        </row>
        <row r="8068">
          <cell r="C8068" t="str">
            <v>51802003</v>
          </cell>
          <cell r="Q8068">
            <v>-1954.0128000000004</v>
          </cell>
        </row>
        <row r="8069">
          <cell r="C8069" t="str">
            <v>51802003</v>
          </cell>
          <cell r="Q8069">
            <v>-2286.3896</v>
          </cell>
        </row>
        <row r="8070">
          <cell r="C8070" t="str">
            <v>51802003</v>
          </cell>
          <cell r="Q8070">
            <v>-13970.2721</v>
          </cell>
        </row>
        <row r="8071">
          <cell r="C8071" t="str">
            <v>51802003</v>
          </cell>
          <cell r="Q8071">
            <v>-1674.5033000000001</v>
          </cell>
        </row>
        <row r="8072">
          <cell r="C8072" t="str">
            <v>51802003</v>
          </cell>
          <cell r="Q8072">
            <v>-5316.7745000000014</v>
          </cell>
        </row>
        <row r="8073">
          <cell r="C8073" t="str">
            <v>51802003</v>
          </cell>
          <cell r="Q8073">
            <v>-8528.1265999999996</v>
          </cell>
        </row>
        <row r="8074">
          <cell r="C8074" t="str">
            <v>51802003</v>
          </cell>
          <cell r="Q8074">
            <v>-15024.624</v>
          </cell>
        </row>
        <row r="8075">
          <cell r="C8075" t="str">
            <v>51802003</v>
          </cell>
          <cell r="Q8075">
            <v>-2769.0819999999999</v>
          </cell>
        </row>
        <row r="8076">
          <cell r="C8076" t="str">
            <v>51802003</v>
          </cell>
          <cell r="Q8076">
            <v>-209.36689999999999</v>
          </cell>
        </row>
        <row r="8077">
          <cell r="C8077" t="str">
            <v>51802003</v>
          </cell>
          <cell r="Q8077">
            <v>-114561.2936</v>
          </cell>
        </row>
        <row r="8078">
          <cell r="C8078" t="str">
            <v>51802003</v>
          </cell>
          <cell r="Q8078">
            <v>-7369.9574999999986</v>
          </cell>
        </row>
        <row r="8079">
          <cell r="C8079" t="str">
            <v>51802003</v>
          </cell>
          <cell r="Q8079">
            <v>-578.80830000000003</v>
          </cell>
        </row>
        <row r="8080">
          <cell r="C8080" t="str">
            <v>51802003</v>
          </cell>
          <cell r="Q8080">
            <v>-25506.124400000001</v>
          </cell>
        </row>
        <row r="8081">
          <cell r="C8081" t="str">
            <v>51802003</v>
          </cell>
          <cell r="Q8081">
            <v>-2439.7918000000004</v>
          </cell>
        </row>
        <row r="8082">
          <cell r="C8082" t="str">
            <v>51802003</v>
          </cell>
          <cell r="Q8082">
            <v>-2469.8705</v>
          </cell>
        </row>
        <row r="8083">
          <cell r="C8083" t="str">
            <v>51802003</v>
          </cell>
          <cell r="Q8083">
            <v>-2872.4119999999994</v>
          </cell>
        </row>
        <row r="8084">
          <cell r="C8084" t="str">
            <v>51802003</v>
          </cell>
          <cell r="Q8084">
            <v>-3903.7365000000004</v>
          </cell>
        </row>
        <row r="8085">
          <cell r="C8085" t="str">
            <v>51802003</v>
          </cell>
          <cell r="Q8085">
            <v>-11005.123799999999</v>
          </cell>
        </row>
        <row r="8086">
          <cell r="C8086" t="str">
            <v>51802003</v>
          </cell>
          <cell r="Q8086">
            <v>-16985.904600000002</v>
          </cell>
        </row>
        <row r="8087">
          <cell r="C8087" t="str">
            <v>51802003</v>
          </cell>
          <cell r="Q8087">
            <v>-1789.7687999999998</v>
          </cell>
        </row>
        <row r="8088">
          <cell r="C8088" t="str">
            <v>51802003</v>
          </cell>
          <cell r="Q8088">
            <v>-16958.609899999999</v>
          </cell>
        </row>
        <row r="8089">
          <cell r="C8089" t="str">
            <v>51802003</v>
          </cell>
          <cell r="Q8089">
            <v>-2663.8244999999997</v>
          </cell>
        </row>
        <row r="8090">
          <cell r="C8090" t="str">
            <v>51802003</v>
          </cell>
          <cell r="Q8090">
            <v>-1859.0555999999997</v>
          </cell>
        </row>
        <row r="8091">
          <cell r="C8091" t="str">
            <v>51802003</v>
          </cell>
          <cell r="Q8091">
            <v>-84.569800000000015</v>
          </cell>
        </row>
        <row r="8092">
          <cell r="C8092" t="str">
            <v>51802003</v>
          </cell>
          <cell r="Q8092">
            <v>-32837.176300000006</v>
          </cell>
        </row>
        <row r="8093">
          <cell r="C8093" t="str">
            <v>51802003</v>
          </cell>
          <cell r="Q8093">
            <v>-1751.2093999999997</v>
          </cell>
        </row>
        <row r="8094">
          <cell r="C8094" t="str">
            <v>51802003</v>
          </cell>
          <cell r="Q8094">
            <v>-1136.0190999999998</v>
          </cell>
        </row>
        <row r="8095">
          <cell r="C8095" t="str">
            <v>51802003</v>
          </cell>
          <cell r="Q8095">
            <v>-3156.8062999999997</v>
          </cell>
        </row>
        <row r="8096">
          <cell r="C8096" t="str">
            <v>51802003</v>
          </cell>
          <cell r="Q8096">
            <v>-3482.9442999999997</v>
          </cell>
        </row>
        <row r="8097">
          <cell r="C8097" t="str">
            <v>51802003</v>
          </cell>
          <cell r="Q8097">
            <v>-1586.0011000000002</v>
          </cell>
        </row>
        <row r="8098">
          <cell r="C8098" t="str">
            <v>51802003</v>
          </cell>
          <cell r="Q8098">
            <v>-738.60080000000005</v>
          </cell>
        </row>
        <row r="8099">
          <cell r="C8099" t="str">
            <v>51802003</v>
          </cell>
          <cell r="Q8099">
            <v>-9038.4059000000016</v>
          </cell>
        </row>
        <row r="8100">
          <cell r="C8100" t="str">
            <v>51802003</v>
          </cell>
          <cell r="Q8100">
            <v>-6053.3608999999988</v>
          </cell>
        </row>
        <row r="8101">
          <cell r="C8101" t="str">
            <v>51802003</v>
          </cell>
          <cell r="Q8101">
            <v>-7383.4641000000011</v>
          </cell>
        </row>
        <row r="8102">
          <cell r="C8102" t="str">
            <v>51802003</v>
          </cell>
          <cell r="Q8102">
            <v>-862.54250000000002</v>
          </cell>
        </row>
        <row r="8103">
          <cell r="C8103" t="str">
            <v>51802003</v>
          </cell>
          <cell r="Q8103">
            <v>-182.92789999999999</v>
          </cell>
        </row>
        <row r="8104">
          <cell r="C8104" t="str">
            <v>51802003</v>
          </cell>
          <cell r="Q8104">
            <v>-5630.5323000000017</v>
          </cell>
        </row>
        <row r="8105">
          <cell r="C8105" t="str">
            <v>51802003</v>
          </cell>
          <cell r="Q8105">
            <v>-8530.6394999999993</v>
          </cell>
        </row>
        <row r="8106">
          <cell r="C8106" t="str">
            <v>51802003</v>
          </cell>
          <cell r="Q8106">
            <v>-2091.9373999999998</v>
          </cell>
        </row>
        <row r="8107">
          <cell r="C8107" t="str">
            <v>51802003</v>
          </cell>
          <cell r="Q8107">
            <v>-875.35580000000016</v>
          </cell>
        </row>
        <row r="8108">
          <cell r="C8108" t="str">
            <v>51802003</v>
          </cell>
          <cell r="Q8108">
            <v>-18996.911100000001</v>
          </cell>
        </row>
        <row r="8109">
          <cell r="C8109" t="str">
            <v>51802003</v>
          </cell>
          <cell r="Q8109">
            <v>-39175.754999999997</v>
          </cell>
        </row>
        <row r="8110">
          <cell r="C8110" t="str">
            <v>51802003</v>
          </cell>
          <cell r="Q8110">
            <v>-383.77089999999998</v>
          </cell>
        </row>
        <row r="8111">
          <cell r="C8111" t="str">
            <v>51802003</v>
          </cell>
          <cell r="Q8111">
            <v>-5484.4954999999991</v>
          </cell>
        </row>
        <row r="8112">
          <cell r="C8112" t="str">
            <v>51802003</v>
          </cell>
          <cell r="Q8112">
            <v>-2676.4430000000002</v>
          </cell>
        </row>
        <row r="8113">
          <cell r="C8113" t="str">
            <v>51802003</v>
          </cell>
          <cell r="Q8113">
            <v>-11337.2732</v>
          </cell>
        </row>
        <row r="8114">
          <cell r="C8114" t="str">
            <v>51802003</v>
          </cell>
          <cell r="Q8114">
            <v>-5040.5138999999999</v>
          </cell>
        </row>
        <row r="8115">
          <cell r="C8115" t="str">
            <v>51802003</v>
          </cell>
          <cell r="Q8115">
            <v>-3145.2492000000002</v>
          </cell>
        </row>
        <row r="8116">
          <cell r="C8116" t="str">
            <v>51802003</v>
          </cell>
          <cell r="Q8116">
            <v>-73501.755199999985</v>
          </cell>
        </row>
        <row r="8117">
          <cell r="C8117" t="str">
            <v>51802003</v>
          </cell>
          <cell r="Q8117">
            <v>-63522.064100000003</v>
          </cell>
        </row>
        <row r="8118">
          <cell r="C8118" t="str">
            <v>51802003</v>
          </cell>
          <cell r="Q8118">
            <v>-29688.8184</v>
          </cell>
        </row>
        <row r="8119">
          <cell r="C8119" t="str">
            <v>51802003</v>
          </cell>
          <cell r="Q8119">
            <v>-95719.019499999995</v>
          </cell>
        </row>
        <row r="8120">
          <cell r="C8120" t="str">
            <v>51802003</v>
          </cell>
          <cell r="Q8120">
            <v>-7584.8377</v>
          </cell>
        </row>
        <row r="8121">
          <cell r="C8121" t="str">
            <v>51802003</v>
          </cell>
          <cell r="Q8121">
            <v>-3674.6783999999998</v>
          </cell>
        </row>
        <row r="8122">
          <cell r="C8122" t="str">
            <v>51802003</v>
          </cell>
          <cell r="Q8122">
            <v>3.0543999999999998</v>
          </cell>
        </row>
        <row r="8123">
          <cell r="C8123" t="str">
            <v>51802003</v>
          </cell>
          <cell r="Q8123">
            <v>-105251.8045</v>
          </cell>
        </row>
        <row r="8124">
          <cell r="C8124" t="str">
            <v>51802003</v>
          </cell>
          <cell r="Q8124">
            <v>-126758.5962</v>
          </cell>
        </row>
        <row r="8125">
          <cell r="C8125" t="str">
            <v>51802003</v>
          </cell>
          <cell r="Q8125">
            <v>-4419.8757999999998</v>
          </cell>
        </row>
        <row r="8126">
          <cell r="C8126" t="str">
            <v>51802003</v>
          </cell>
          <cell r="Q8126">
            <v>-4761.9245000000001</v>
          </cell>
        </row>
        <row r="8127">
          <cell r="C8127" t="str">
            <v>51802003</v>
          </cell>
          <cell r="Q8127">
            <v>-10041.624000000002</v>
          </cell>
        </row>
        <row r="8128">
          <cell r="C8128" t="str">
            <v>51802003</v>
          </cell>
          <cell r="Q8128">
            <v>-7844.3642</v>
          </cell>
        </row>
        <row r="8129">
          <cell r="C8129" t="str">
            <v>51802003</v>
          </cell>
          <cell r="Q8129">
            <v>-2036.5572000000004</v>
          </cell>
        </row>
        <row r="8130">
          <cell r="C8130" t="str">
            <v>51802003</v>
          </cell>
          <cell r="Q8130">
            <v>-106.88209999999999</v>
          </cell>
        </row>
        <row r="8131">
          <cell r="C8131" t="str">
            <v>51802003</v>
          </cell>
          <cell r="Q8131">
            <v>-1384.931</v>
          </cell>
        </row>
        <row r="8132">
          <cell r="C8132" t="str">
            <v>51802003</v>
          </cell>
          <cell r="Q8132">
            <v>-19039.965100000005</v>
          </cell>
        </row>
        <row r="8133">
          <cell r="C8133" t="str">
            <v>51802003</v>
          </cell>
          <cell r="Q8133">
            <v>-14732.409100000001</v>
          </cell>
        </row>
        <row r="8134">
          <cell r="C8134" t="str">
            <v>51802003</v>
          </cell>
          <cell r="Q8134">
            <v>-4130.4548999999997</v>
          </cell>
        </row>
        <row r="8135">
          <cell r="C8135" t="str">
            <v>51802003</v>
          </cell>
          <cell r="Q8135">
            <v>-19709.300799999997</v>
          </cell>
        </row>
        <row r="8136">
          <cell r="C8136" t="str">
            <v>51802003</v>
          </cell>
          <cell r="Q8136">
            <v>-16931.196299999996</v>
          </cell>
        </row>
        <row r="8137">
          <cell r="C8137" t="str">
            <v>51802003</v>
          </cell>
          <cell r="Q8137">
            <v>-24305.800599999999</v>
          </cell>
        </row>
        <row r="8138">
          <cell r="C8138" t="str">
            <v>51802003</v>
          </cell>
          <cell r="Q8138">
            <v>-3543.1117999999997</v>
          </cell>
        </row>
        <row r="8139">
          <cell r="C8139" t="str">
            <v>51802003</v>
          </cell>
          <cell r="Q8139">
            <v>-35303.667300000001</v>
          </cell>
        </row>
        <row r="8140">
          <cell r="C8140" t="str">
            <v>51802003</v>
          </cell>
          <cell r="Q8140">
            <v>-493.80489999999986</v>
          </cell>
        </row>
        <row r="8141">
          <cell r="C8141" t="str">
            <v>51802003</v>
          </cell>
          <cell r="Q8141">
            <v>-1918.6812000000002</v>
          </cell>
        </row>
        <row r="8142">
          <cell r="C8142" t="str">
            <v>51802003</v>
          </cell>
          <cell r="Q8142">
            <v>-1064.0785000000001</v>
          </cell>
        </row>
        <row r="8143">
          <cell r="C8143" t="str">
            <v>51802003</v>
          </cell>
          <cell r="Q8143">
            <v>-1353.2927999999999</v>
          </cell>
        </row>
        <row r="8144">
          <cell r="C8144" t="str">
            <v>51802003</v>
          </cell>
          <cell r="Q8144">
            <v>-7381.1570999999994</v>
          </cell>
        </row>
        <row r="8145">
          <cell r="C8145" t="str">
            <v>51808012</v>
          </cell>
          <cell r="Q8145">
            <v>-848476.00000000023</v>
          </cell>
        </row>
        <row r="8146">
          <cell r="C8146" t="str">
            <v>55804001</v>
          </cell>
          <cell r="Q8146">
            <v>-6565.7635</v>
          </cell>
        </row>
        <row r="8147">
          <cell r="C8147" t="str">
            <v>55804001</v>
          </cell>
          <cell r="Q8147">
            <v>-51832.266600000003</v>
          </cell>
        </row>
        <row r="8148">
          <cell r="C8148" t="str">
            <v>55804001</v>
          </cell>
          <cell r="Q8148">
            <v>-39554.2889</v>
          </cell>
        </row>
        <row r="8149">
          <cell r="C8149" t="str">
            <v>55804001</v>
          </cell>
          <cell r="Q8149">
            <v>-21998.314200000001</v>
          </cell>
        </row>
        <row r="8150">
          <cell r="C8150" t="str">
            <v>55804001</v>
          </cell>
          <cell r="Q8150">
            <v>-8811449.366799999</v>
          </cell>
        </row>
        <row r="8151">
          <cell r="C8151" t="str">
            <v>55804002</v>
          </cell>
          <cell r="Q8151">
            <v>-20990.828399999999</v>
          </cell>
        </row>
        <row r="8152">
          <cell r="C8152" t="str">
            <v>55804002</v>
          </cell>
          <cell r="Q8152">
            <v>-28649.644199999999</v>
          </cell>
        </row>
        <row r="8153">
          <cell r="C8153" t="str">
            <v>55804002</v>
          </cell>
          <cell r="Q8153">
            <v>-18154.23</v>
          </cell>
        </row>
        <row r="8154">
          <cell r="C8154" t="str">
            <v>55804002</v>
          </cell>
          <cell r="Q8154">
            <v>-54320.860099999991</v>
          </cell>
        </row>
        <row r="8155">
          <cell r="C8155" t="str">
            <v>55804002</v>
          </cell>
          <cell r="Q8155">
            <v>-10495.414199999999</v>
          </cell>
        </row>
        <row r="8156">
          <cell r="C8156" t="str">
            <v>55804002</v>
          </cell>
          <cell r="Q8156">
            <v>-20990.828399999999</v>
          </cell>
        </row>
        <row r="8157">
          <cell r="C8157" t="str">
            <v>55804002</v>
          </cell>
          <cell r="Q8157">
            <v>-10495.414199999999</v>
          </cell>
        </row>
        <row r="8158">
          <cell r="C8158" t="str">
            <v>55804002</v>
          </cell>
          <cell r="Q8158">
            <v>-10495.414199999999</v>
          </cell>
        </row>
        <row r="8159">
          <cell r="C8159" t="str">
            <v>55804002</v>
          </cell>
          <cell r="Q8159">
            <v>-11515.1831</v>
          </cell>
        </row>
        <row r="8160">
          <cell r="C8160" t="str">
            <v>55804002</v>
          </cell>
          <cell r="Q8160">
            <v>-46803.874199999998</v>
          </cell>
        </row>
        <row r="8161">
          <cell r="C8161" t="str">
            <v>55804002</v>
          </cell>
          <cell r="Q8161">
            <v>-28507.814299999998</v>
          </cell>
        </row>
        <row r="8162">
          <cell r="C8162" t="str">
            <v>55804002</v>
          </cell>
          <cell r="Q8162">
            <v>-18154.23</v>
          </cell>
        </row>
        <row r="8163">
          <cell r="C8163" t="str">
            <v>55804002</v>
          </cell>
          <cell r="Q8163">
            <v>-10495.414199999999</v>
          </cell>
        </row>
        <row r="8164">
          <cell r="C8164" t="str">
            <v>55804002</v>
          </cell>
          <cell r="Q8164">
            <v>-20990.828399999999</v>
          </cell>
        </row>
        <row r="8165">
          <cell r="C8165" t="str">
            <v>55804002</v>
          </cell>
          <cell r="Q8165">
            <v>-20990.828399999999</v>
          </cell>
        </row>
        <row r="8166">
          <cell r="C8166" t="str">
            <v>55804002</v>
          </cell>
          <cell r="Q8166">
            <v>-10495.414199999999</v>
          </cell>
        </row>
        <row r="8167">
          <cell r="C8167" t="str">
            <v>55804002</v>
          </cell>
          <cell r="Q8167">
            <v>-20990.828399999999</v>
          </cell>
        </row>
        <row r="8168">
          <cell r="C8168" t="str">
            <v>55804002</v>
          </cell>
          <cell r="Q8168">
            <v>-18154.23</v>
          </cell>
        </row>
        <row r="8169">
          <cell r="C8169" t="str">
            <v>55804002</v>
          </cell>
          <cell r="Q8169">
            <v>-10495.414199999999</v>
          </cell>
        </row>
        <row r="8170">
          <cell r="C8170" t="str">
            <v>55804002</v>
          </cell>
          <cell r="Q8170">
            <v>-10495.414199999999</v>
          </cell>
        </row>
        <row r="8171">
          <cell r="C8171" t="str">
            <v>55804002</v>
          </cell>
          <cell r="Q8171">
            <v>-10495.414199999999</v>
          </cell>
        </row>
        <row r="8172">
          <cell r="C8172" t="str">
            <v>55804002</v>
          </cell>
          <cell r="Q8172">
            <v>-10495.414199999999</v>
          </cell>
        </row>
        <row r="8173">
          <cell r="C8173" t="str">
            <v>55804002</v>
          </cell>
          <cell r="Q8173">
            <v>-10495.414199999999</v>
          </cell>
        </row>
        <row r="8174">
          <cell r="C8174" t="str">
            <v>55804002</v>
          </cell>
          <cell r="Q8174">
            <v>-10495.414199999999</v>
          </cell>
        </row>
        <row r="8175">
          <cell r="C8175" t="str">
            <v>55804002</v>
          </cell>
          <cell r="Q8175">
            <v>-28649.644199999999</v>
          </cell>
        </row>
        <row r="8176">
          <cell r="C8176" t="str">
            <v>55804002</v>
          </cell>
          <cell r="Q8176">
            <v>-18154.23</v>
          </cell>
        </row>
        <row r="8177">
          <cell r="C8177" t="str">
            <v>55804002</v>
          </cell>
          <cell r="Q8177">
            <v>-10495.414199999999</v>
          </cell>
        </row>
        <row r="8178">
          <cell r="C8178" t="str">
            <v>55804002</v>
          </cell>
          <cell r="Q8178">
            <v>-10495.414199999999</v>
          </cell>
        </row>
        <row r="8179">
          <cell r="C8179" t="str">
            <v>55804002</v>
          </cell>
          <cell r="Q8179">
            <v>-54462.69</v>
          </cell>
        </row>
        <row r="8180">
          <cell r="C8180" t="str">
            <v>55804002</v>
          </cell>
          <cell r="Q8180">
            <v>-18012.400099999999</v>
          </cell>
        </row>
        <row r="8181">
          <cell r="C8181" t="str">
            <v>55804002</v>
          </cell>
          <cell r="Q8181">
            <v>-10495.414199999999</v>
          </cell>
        </row>
        <row r="8182">
          <cell r="C8182" t="str">
            <v>55804002</v>
          </cell>
          <cell r="Q8182">
            <v>-10495.414199999999</v>
          </cell>
        </row>
        <row r="8183">
          <cell r="C8183" t="str">
            <v>55804002</v>
          </cell>
          <cell r="Q8183">
            <v>-10495.414199999999</v>
          </cell>
        </row>
        <row r="8184">
          <cell r="C8184" t="str">
            <v>55804002</v>
          </cell>
          <cell r="Q8184">
            <v>-20990.828399999999</v>
          </cell>
        </row>
        <row r="8185">
          <cell r="C8185" t="str">
            <v>55804002</v>
          </cell>
          <cell r="Q8185">
            <v>-10495.414199999999</v>
          </cell>
        </row>
        <row r="8186">
          <cell r="C8186" t="str">
            <v>55804002</v>
          </cell>
          <cell r="Q8186">
            <v>-10495.414199999999</v>
          </cell>
        </row>
        <row r="8187">
          <cell r="C8187" t="str">
            <v>55804002</v>
          </cell>
          <cell r="Q8187">
            <v>-41697.997000000003</v>
          </cell>
        </row>
        <row r="8188">
          <cell r="C8188" t="str">
            <v>55804002</v>
          </cell>
          <cell r="Q8188">
            <v>-10495.414199999999</v>
          </cell>
        </row>
        <row r="8189">
          <cell r="C8189" t="str">
            <v>55804002</v>
          </cell>
          <cell r="Q8189">
            <v>-10495.414199999999</v>
          </cell>
        </row>
        <row r="8190">
          <cell r="C8190" t="str">
            <v>55804002</v>
          </cell>
          <cell r="Q8190">
            <v>-10495.414199999999</v>
          </cell>
        </row>
        <row r="8191">
          <cell r="C8191" t="str">
            <v>55804002</v>
          </cell>
          <cell r="Q8191">
            <v>-10495.414199999999</v>
          </cell>
        </row>
        <row r="8192">
          <cell r="C8192" t="str">
            <v>55804002</v>
          </cell>
          <cell r="Q8192">
            <v>-10495.414199999999</v>
          </cell>
        </row>
        <row r="8193">
          <cell r="C8193" t="str">
            <v>55804002</v>
          </cell>
          <cell r="Q8193">
            <v>-10495.414199999999</v>
          </cell>
        </row>
        <row r="8194">
          <cell r="C8194" t="str">
            <v>55804002</v>
          </cell>
          <cell r="Q8194">
            <v>-62972.4853</v>
          </cell>
        </row>
        <row r="8195">
          <cell r="C8195" t="str">
            <v>55804002</v>
          </cell>
          <cell r="Q8195">
            <v>-52477.071100000001</v>
          </cell>
        </row>
        <row r="8196">
          <cell r="C8196" t="str">
            <v>55804002</v>
          </cell>
          <cell r="Q8196">
            <v>-18154.23</v>
          </cell>
        </row>
        <row r="8197">
          <cell r="C8197" t="str">
            <v>55804002</v>
          </cell>
          <cell r="Q8197">
            <v>-18154.23</v>
          </cell>
        </row>
        <row r="8198">
          <cell r="C8198" t="str">
            <v>55804002</v>
          </cell>
          <cell r="Q8198">
            <v>-28649.644199999999</v>
          </cell>
        </row>
        <row r="8199">
          <cell r="C8199" t="str">
            <v>55804002</v>
          </cell>
          <cell r="Q8199">
            <v>-74318.879100000006</v>
          </cell>
        </row>
        <row r="8200">
          <cell r="C8200" t="str">
            <v>55804002</v>
          </cell>
          <cell r="Q8200">
            <v>-21084.600500000004</v>
          </cell>
        </row>
        <row r="8201">
          <cell r="C8201" t="str">
            <v>55804002</v>
          </cell>
          <cell r="Q8201">
            <v>-18154.23</v>
          </cell>
        </row>
        <row r="8202">
          <cell r="C8202" t="str">
            <v>55804002</v>
          </cell>
          <cell r="Q8202">
            <v>-54462.69</v>
          </cell>
        </row>
        <row r="8203">
          <cell r="C8203" t="str">
            <v>64924442</v>
          </cell>
          <cell r="Q8203">
            <v>520.22910000000002</v>
          </cell>
        </row>
        <row r="8204">
          <cell r="C8204" t="str">
            <v>64924442</v>
          </cell>
          <cell r="Q8204">
            <v>500.64400000000001</v>
          </cell>
        </row>
        <row r="8205">
          <cell r="C8205" t="str">
            <v>64924442</v>
          </cell>
          <cell r="Q8205">
            <v>23.257300000000001</v>
          </cell>
        </row>
        <row r="8206">
          <cell r="C8206" t="str">
            <v>64924442</v>
          </cell>
          <cell r="Q8206">
            <v>927.84399999999994</v>
          </cell>
        </row>
        <row r="8207">
          <cell r="C8207" t="str">
            <v>64924442</v>
          </cell>
          <cell r="Q8207">
            <v>5.5083000000000002</v>
          </cell>
        </row>
        <row r="8208">
          <cell r="C8208" t="str">
            <v>64924442</v>
          </cell>
          <cell r="Q8208">
            <v>155.45669999999998</v>
          </cell>
        </row>
        <row r="8209">
          <cell r="C8209" t="str">
            <v>64924442</v>
          </cell>
          <cell r="Q8209">
            <v>575.92410000000007</v>
          </cell>
        </row>
        <row r="8210">
          <cell r="C8210" t="str">
            <v>64924442</v>
          </cell>
          <cell r="Q8210">
            <v>154.84469999999999</v>
          </cell>
        </row>
        <row r="8211">
          <cell r="C8211" t="str">
            <v>64924442</v>
          </cell>
          <cell r="Q8211">
            <v>343.35130000000004</v>
          </cell>
        </row>
        <row r="8212">
          <cell r="C8212" t="str">
            <v>64924442</v>
          </cell>
          <cell r="Q8212">
            <v>1524.5772999999999</v>
          </cell>
        </row>
        <row r="8213">
          <cell r="C8213" t="str">
            <v>64924442</v>
          </cell>
          <cell r="Q8213">
            <v>90.581100000000006</v>
          </cell>
        </row>
        <row r="8214">
          <cell r="C8214" t="str">
            <v>64924442</v>
          </cell>
          <cell r="Q8214">
            <v>56.919199999999996</v>
          </cell>
        </row>
        <row r="8215">
          <cell r="C8215" t="str">
            <v>64924442</v>
          </cell>
          <cell r="Q8215">
            <v>23.869300000000003</v>
          </cell>
        </row>
        <row r="8216">
          <cell r="C8216" t="str">
            <v>64924442</v>
          </cell>
          <cell r="Q8216">
            <v>378.23719999999992</v>
          </cell>
        </row>
        <row r="8217">
          <cell r="C8217" t="str">
            <v>64924442</v>
          </cell>
          <cell r="Q8217">
            <v>46.514600000000002</v>
          </cell>
        </row>
        <row r="8218">
          <cell r="C8218" t="str">
            <v>64924442</v>
          </cell>
          <cell r="Q8218">
            <v>17.137</v>
          </cell>
        </row>
        <row r="8219">
          <cell r="C8219" t="str">
            <v>64924442</v>
          </cell>
          <cell r="Q8219">
            <v>8.5685000000000002</v>
          </cell>
        </row>
        <row r="8220">
          <cell r="C8220" t="str">
            <v>64924442</v>
          </cell>
          <cell r="Q8220">
            <v>32.437800000000003</v>
          </cell>
        </row>
        <row r="8221">
          <cell r="C8221" t="str">
            <v>64924442</v>
          </cell>
          <cell r="Q8221">
            <v>318.86989999999997</v>
          </cell>
        </row>
        <row r="8222">
          <cell r="C8222" t="str">
            <v>64924442</v>
          </cell>
          <cell r="Q8222">
            <v>1.8361000000000001</v>
          </cell>
        </row>
        <row r="8223">
          <cell r="C8223" t="str">
            <v>64924442</v>
          </cell>
          <cell r="Q8223">
            <v>724.03649999999993</v>
          </cell>
        </row>
        <row r="8224">
          <cell r="C8224" t="str">
            <v>64924442</v>
          </cell>
          <cell r="Q8224">
            <v>99.149499999999989</v>
          </cell>
        </row>
        <row r="8225">
          <cell r="C8225" t="str">
            <v>64924442</v>
          </cell>
          <cell r="Q8225">
            <v>42.230400000000003</v>
          </cell>
        </row>
        <row r="8226">
          <cell r="C8226" t="str">
            <v>64924442</v>
          </cell>
          <cell r="Q8226">
            <v>15.3009</v>
          </cell>
        </row>
        <row r="8227">
          <cell r="C8227" t="str">
            <v>64924442</v>
          </cell>
          <cell r="Q8227">
            <v>45.9026</v>
          </cell>
        </row>
        <row r="8228">
          <cell r="C8228" t="str">
            <v>64924442</v>
          </cell>
          <cell r="Q8228">
            <v>23.257300000000001</v>
          </cell>
        </row>
        <row r="8229">
          <cell r="C8229" t="str">
            <v>64924442</v>
          </cell>
          <cell r="Q8229">
            <v>2734.0000999999997</v>
          </cell>
        </row>
        <row r="8230">
          <cell r="C8230" t="str">
            <v>64924442</v>
          </cell>
          <cell r="Q8230">
            <v>11.0166</v>
          </cell>
        </row>
        <row r="8231">
          <cell r="C8231" t="str">
            <v>64924442</v>
          </cell>
          <cell r="Q8231">
            <v>12.8527</v>
          </cell>
        </row>
        <row r="8232">
          <cell r="C8232" t="str">
            <v>64924442</v>
          </cell>
          <cell r="Q8232">
            <v>1285.2720000000002</v>
          </cell>
        </row>
        <row r="8233">
          <cell r="C8233" t="str">
            <v>64924442</v>
          </cell>
          <cell r="Q8233">
            <v>70.383899999999997</v>
          </cell>
        </row>
        <row r="8234">
          <cell r="C8234" t="str">
            <v>64924442</v>
          </cell>
          <cell r="Q8234">
            <v>4089.0007999999998</v>
          </cell>
        </row>
        <row r="8235">
          <cell r="C8235" t="str">
            <v>64924442</v>
          </cell>
          <cell r="Q8235">
            <v>18.361000000000001</v>
          </cell>
        </row>
        <row r="8236">
          <cell r="C8236" t="str">
            <v>64924442</v>
          </cell>
          <cell r="Q8236">
            <v>3.6722000000000001</v>
          </cell>
        </row>
        <row r="8237">
          <cell r="C8237" t="str">
            <v>64924442</v>
          </cell>
          <cell r="Q8237">
            <v>24.481400000000001</v>
          </cell>
        </row>
        <row r="8238">
          <cell r="C8238" t="str">
            <v>64924442</v>
          </cell>
          <cell r="Q8238">
            <v>351.30770000000007</v>
          </cell>
        </row>
        <row r="8239">
          <cell r="C8239" t="str">
            <v>64924442</v>
          </cell>
          <cell r="Q8239">
            <v>45.290500000000002</v>
          </cell>
        </row>
        <row r="8240">
          <cell r="C8240" t="str">
            <v>64924442</v>
          </cell>
          <cell r="Q8240">
            <v>63.651500000000006</v>
          </cell>
        </row>
        <row r="8241">
          <cell r="C8241" t="str">
            <v>64924442</v>
          </cell>
          <cell r="Q8241">
            <v>4634.2681999999995</v>
          </cell>
        </row>
        <row r="8242">
          <cell r="C8242" t="str">
            <v>51874013</v>
          </cell>
          <cell r="Q8242">
            <v>-3738.3939999999998</v>
          </cell>
        </row>
        <row r="8243">
          <cell r="C8243" t="str">
            <v>51874013</v>
          </cell>
          <cell r="Q8243">
            <v>-41548.523300000001</v>
          </cell>
        </row>
        <row r="8244">
          <cell r="C8244" t="str">
            <v>51874013</v>
          </cell>
          <cell r="Q8244">
            <v>-112120.1753</v>
          </cell>
        </row>
        <row r="8245">
          <cell r="C8245" t="str">
            <v>51874013</v>
          </cell>
          <cell r="Q8245">
            <v>-31941.9745</v>
          </cell>
        </row>
        <row r="8246">
          <cell r="C8246" t="str">
            <v>51874013</v>
          </cell>
          <cell r="Q8246">
            <v>-55714891.000099994</v>
          </cell>
        </row>
        <row r="8247">
          <cell r="C8247" t="str">
            <v>50117005</v>
          </cell>
          <cell r="Q8247">
            <v>-111.00009999999999</v>
          </cell>
        </row>
        <row r="8248">
          <cell r="C8248" t="str">
            <v>50117005</v>
          </cell>
          <cell r="Q8248">
            <v>-2949.8735999999999</v>
          </cell>
        </row>
        <row r="8249">
          <cell r="C8249" t="str">
            <v>50117005</v>
          </cell>
          <cell r="Q8249">
            <v>-3267.2838000000006</v>
          </cell>
        </row>
        <row r="8250">
          <cell r="C8250" t="str">
            <v>50117005</v>
          </cell>
          <cell r="Q8250">
            <v>-624.79500000000007</v>
          </cell>
        </row>
        <row r="8251">
          <cell r="C8251" t="str">
            <v>50117005</v>
          </cell>
          <cell r="Q8251">
            <v>-3715.2026000000005</v>
          </cell>
        </row>
        <row r="8252">
          <cell r="C8252" t="str">
            <v>50117005</v>
          </cell>
          <cell r="Q8252">
            <v>-753.44189999999992</v>
          </cell>
        </row>
        <row r="8253">
          <cell r="C8253" t="str">
            <v>50117005</v>
          </cell>
          <cell r="Q8253">
            <v>-987.02379999999994</v>
          </cell>
        </row>
        <row r="8254">
          <cell r="C8254" t="str">
            <v>50117005</v>
          </cell>
          <cell r="Q8254">
            <v>-2199.1350000000002</v>
          </cell>
        </row>
        <row r="8255">
          <cell r="C8255" t="str">
            <v>50117005</v>
          </cell>
          <cell r="Q8255">
            <v>-1655.7692</v>
          </cell>
        </row>
        <row r="8256">
          <cell r="C8256" t="str">
            <v>50117005</v>
          </cell>
          <cell r="Q8256">
            <v>-3522.0173999999997</v>
          </cell>
        </row>
        <row r="8257">
          <cell r="C8257" t="str">
            <v>50117005</v>
          </cell>
          <cell r="Q8257">
            <v>-3271.0879999999997</v>
          </cell>
        </row>
        <row r="8258">
          <cell r="C8258" t="str">
            <v>50117005</v>
          </cell>
          <cell r="Q8258">
            <v>-1430.4045000000001</v>
          </cell>
        </row>
        <row r="8259">
          <cell r="C8259" t="str">
            <v>50117005</v>
          </cell>
          <cell r="Q8259">
            <v>-2441.2027000000007</v>
          </cell>
        </row>
        <row r="8260">
          <cell r="C8260" t="str">
            <v>50117005</v>
          </cell>
          <cell r="Q8260">
            <v>-3840.0721000000003</v>
          </cell>
        </row>
        <row r="8261">
          <cell r="C8261" t="str">
            <v>50117005</v>
          </cell>
          <cell r="Q8261">
            <v>-398.1053</v>
          </cell>
        </row>
        <row r="8262">
          <cell r="C8262" t="str">
            <v>50117005</v>
          </cell>
          <cell r="Q8262">
            <v>-1723.8522999999998</v>
          </cell>
        </row>
        <row r="8263">
          <cell r="C8263" t="str">
            <v>50117005</v>
          </cell>
          <cell r="Q8263">
            <v>-6585.0613000000003</v>
          </cell>
        </row>
        <row r="8264">
          <cell r="C8264" t="str">
            <v>50117005</v>
          </cell>
          <cell r="Q8264">
            <v>-1550.4671000000001</v>
          </cell>
        </row>
        <row r="8265">
          <cell r="C8265" t="str">
            <v>50117005</v>
          </cell>
          <cell r="Q8265">
            <v>-5104.6912000000002</v>
          </cell>
        </row>
        <row r="8266">
          <cell r="C8266" t="str">
            <v>50117005</v>
          </cell>
          <cell r="Q8266">
            <v>-2222.6408999999999</v>
          </cell>
        </row>
        <row r="8267">
          <cell r="C8267" t="str">
            <v>50117005</v>
          </cell>
          <cell r="Q8267">
            <v>-3303.1512000000007</v>
          </cell>
        </row>
        <row r="8268">
          <cell r="C8268" t="str">
            <v>50117005</v>
          </cell>
          <cell r="Q8268">
            <v>-2517.3776000000003</v>
          </cell>
        </row>
        <row r="8269">
          <cell r="C8269" t="str">
            <v>50117005</v>
          </cell>
          <cell r="Q8269">
            <v>-943.0467000000001</v>
          </cell>
        </row>
        <row r="8270">
          <cell r="C8270" t="str">
            <v>50117005</v>
          </cell>
          <cell r="Q8270">
            <v>-2172.9526999999998</v>
          </cell>
        </row>
        <row r="8271">
          <cell r="C8271" t="str">
            <v>50117005</v>
          </cell>
          <cell r="Q8271">
            <v>-1702.1633999999999</v>
          </cell>
        </row>
        <row r="8272">
          <cell r="C8272" t="str">
            <v>50117005</v>
          </cell>
          <cell r="Q8272">
            <v>-1859.5258000000001</v>
          </cell>
        </row>
        <row r="8273">
          <cell r="C8273" t="str">
            <v>50117005</v>
          </cell>
          <cell r="Q8273">
            <v>-859.31680000000006</v>
          </cell>
        </row>
        <row r="8274">
          <cell r="C8274" t="str">
            <v>50117005</v>
          </cell>
          <cell r="Q8274">
            <v>-289.58080000000001</v>
          </cell>
        </row>
        <row r="8275">
          <cell r="C8275" t="str">
            <v>50117005</v>
          </cell>
          <cell r="Q8275">
            <v>-1182.4558</v>
          </cell>
        </row>
        <row r="8276">
          <cell r="C8276" t="str">
            <v>50117005</v>
          </cell>
          <cell r="Q8276">
            <v>-390.2731</v>
          </cell>
        </row>
        <row r="8277">
          <cell r="C8277" t="str">
            <v>50117005</v>
          </cell>
          <cell r="Q8277">
            <v>-2030.136</v>
          </cell>
        </row>
        <row r="8278">
          <cell r="C8278" t="str">
            <v>50117005</v>
          </cell>
          <cell r="Q8278">
            <v>-1400.2657999999999</v>
          </cell>
        </row>
        <row r="8279">
          <cell r="C8279" t="str">
            <v>50117005</v>
          </cell>
          <cell r="Q8279">
            <v>-335.67059999999998</v>
          </cell>
        </row>
        <row r="8280">
          <cell r="C8280" t="str">
            <v>50117005</v>
          </cell>
          <cell r="Q8280">
            <v>-1087.0357999999999</v>
          </cell>
        </row>
        <row r="8281">
          <cell r="C8281" t="str">
            <v>50117005</v>
          </cell>
          <cell r="Q8281">
            <v>-2935.4621999999999</v>
          </cell>
        </row>
        <row r="8282">
          <cell r="C8282" t="str">
            <v>50117005</v>
          </cell>
          <cell r="Q8282">
            <v>-418.37990000000002</v>
          </cell>
        </row>
        <row r="8283">
          <cell r="C8283" t="str">
            <v>50117005</v>
          </cell>
          <cell r="Q8283">
            <v>-1946.3526999999999</v>
          </cell>
        </row>
        <row r="8284">
          <cell r="C8284" t="str">
            <v>50117005</v>
          </cell>
          <cell r="Q8284">
            <v>-257.07900000000001</v>
          </cell>
        </row>
        <row r="8285">
          <cell r="C8285" t="str">
            <v>50117005</v>
          </cell>
          <cell r="Q8285">
            <v>-2354.5637999999994</v>
          </cell>
        </row>
        <row r="8286">
          <cell r="C8286" t="str">
            <v>50117005</v>
          </cell>
          <cell r="Q8286">
            <v>-8392.7060000000001</v>
          </cell>
        </row>
        <row r="8287">
          <cell r="C8287" t="str">
            <v>50117005</v>
          </cell>
          <cell r="Q8287">
            <v>-7290.8110999999999</v>
          </cell>
        </row>
        <row r="8288">
          <cell r="C8288" t="str">
            <v>50117005</v>
          </cell>
          <cell r="Q8288">
            <v>-1413.8625999999999</v>
          </cell>
        </row>
        <row r="8289">
          <cell r="C8289" t="str">
            <v>50117005</v>
          </cell>
          <cell r="Q8289">
            <v>-3702.0981999999999</v>
          </cell>
        </row>
        <row r="8290">
          <cell r="C8290" t="str">
            <v>50117005</v>
          </cell>
          <cell r="Q8290">
            <v>-417.03719999999998</v>
          </cell>
        </row>
        <row r="8291">
          <cell r="C8291" t="str">
            <v>50117005</v>
          </cell>
          <cell r="Q8291">
            <v>-2492.5558999999998</v>
          </cell>
        </row>
        <row r="8292">
          <cell r="C8292" t="str">
            <v>50117005</v>
          </cell>
          <cell r="Q8292">
            <v>-7182.6624999999995</v>
          </cell>
        </row>
        <row r="8293">
          <cell r="C8293" t="str">
            <v>50117005</v>
          </cell>
          <cell r="Q8293">
            <v>-159.33170000000001</v>
          </cell>
        </row>
        <row r="8294">
          <cell r="C8294" t="str">
            <v>50117005</v>
          </cell>
          <cell r="Q8294">
            <v>-1312.1588999999999</v>
          </cell>
        </row>
        <row r="8295">
          <cell r="C8295" t="str">
            <v>50117005</v>
          </cell>
          <cell r="Q8295">
            <v>-2159.0336000000002</v>
          </cell>
        </row>
        <row r="8296">
          <cell r="C8296" t="str">
            <v>50117005</v>
          </cell>
          <cell r="Q8296">
            <v>-10212.0049</v>
          </cell>
        </row>
        <row r="8297">
          <cell r="C8297" t="str">
            <v>50117005</v>
          </cell>
          <cell r="Q8297">
            <v>-11736.4779</v>
          </cell>
        </row>
        <row r="8298">
          <cell r="C8298" t="str">
            <v>50117005</v>
          </cell>
          <cell r="Q8298">
            <v>-1099.0304000000001</v>
          </cell>
        </row>
        <row r="8299">
          <cell r="C8299" t="str">
            <v>50117005</v>
          </cell>
          <cell r="Q8299">
            <v>-1035.3425</v>
          </cell>
        </row>
        <row r="8300">
          <cell r="C8300" t="str">
            <v>50117005</v>
          </cell>
          <cell r="Q8300">
            <v>-17000</v>
          </cell>
        </row>
        <row r="8301">
          <cell r="C8301" t="str">
            <v>50117005</v>
          </cell>
          <cell r="Q8301">
            <v>-37593.999900000003</v>
          </cell>
        </row>
        <row r="8302">
          <cell r="C8302" t="str">
            <v>50117005</v>
          </cell>
          <cell r="Q8302">
            <v>-469.58079999999995</v>
          </cell>
        </row>
        <row r="8303">
          <cell r="C8303" t="str">
            <v>50117005</v>
          </cell>
          <cell r="Q8303">
            <v>-256.8999</v>
          </cell>
        </row>
        <row r="8304">
          <cell r="C8304" t="str">
            <v>50117005</v>
          </cell>
          <cell r="Q8304">
            <v>-7957.1934000000001</v>
          </cell>
        </row>
        <row r="8305">
          <cell r="C8305" t="str">
            <v>50117005</v>
          </cell>
          <cell r="Q8305">
            <v>-3436.0142999999994</v>
          </cell>
        </row>
        <row r="8306">
          <cell r="C8306" t="str">
            <v>50117005</v>
          </cell>
          <cell r="Q8306">
            <v>-393.40600000000001</v>
          </cell>
        </row>
        <row r="8307">
          <cell r="C8307" t="str">
            <v>50117005</v>
          </cell>
          <cell r="Q8307">
            <v>-5652.0672000000004</v>
          </cell>
        </row>
        <row r="8308">
          <cell r="C8308" t="str">
            <v>50117005</v>
          </cell>
          <cell r="Q8308">
            <v>-1200.3582999999999</v>
          </cell>
        </row>
        <row r="8309">
          <cell r="C8309" t="str">
            <v>50117005</v>
          </cell>
          <cell r="Q8309">
            <v>-62.658499999999997</v>
          </cell>
        </row>
        <row r="8310">
          <cell r="C8310" t="str">
            <v>50117005</v>
          </cell>
          <cell r="Q8310">
            <v>-17202.753400000001</v>
          </cell>
        </row>
        <row r="8311">
          <cell r="C8311" t="str">
            <v>50117005</v>
          </cell>
          <cell r="Q8311">
            <v>-488.62909999999999</v>
          </cell>
        </row>
        <row r="8312">
          <cell r="C8312" t="str">
            <v>50117005</v>
          </cell>
          <cell r="Q8312">
            <v>-18238.973099999999</v>
          </cell>
        </row>
        <row r="8313">
          <cell r="C8313" t="str">
            <v>50117005</v>
          </cell>
          <cell r="Q8313">
            <v>-682.5302999999999</v>
          </cell>
        </row>
        <row r="8314">
          <cell r="C8314" t="str">
            <v>50117005</v>
          </cell>
          <cell r="Q8314">
            <v>-5344.5927000000001</v>
          </cell>
        </row>
        <row r="8315">
          <cell r="C8315" t="str">
            <v>50117005</v>
          </cell>
          <cell r="Q8315">
            <v>-2965.8067999999998</v>
          </cell>
        </row>
        <row r="8316">
          <cell r="C8316" t="str">
            <v>50117005</v>
          </cell>
          <cell r="Q8316">
            <v>-988.43809999999996</v>
          </cell>
        </row>
        <row r="8317">
          <cell r="C8317" t="str">
            <v>50117005</v>
          </cell>
          <cell r="Q8317">
            <v>-1101.8948</v>
          </cell>
        </row>
        <row r="8318">
          <cell r="C8318" t="str">
            <v>50117005</v>
          </cell>
          <cell r="Q8318">
            <v>-23967.152300000002</v>
          </cell>
        </row>
        <row r="8319">
          <cell r="C8319" t="str">
            <v>50117005</v>
          </cell>
          <cell r="Q8319">
            <v>-1898.8486</v>
          </cell>
        </row>
        <row r="8320">
          <cell r="C8320" t="str">
            <v>50117005</v>
          </cell>
          <cell r="Q8320">
            <v>-3207.4717000000001</v>
          </cell>
        </row>
        <row r="8321">
          <cell r="C8321" t="str">
            <v>50117005</v>
          </cell>
          <cell r="Q8321">
            <v>-1990.5716</v>
          </cell>
        </row>
        <row r="8322">
          <cell r="C8322" t="str">
            <v>50117005</v>
          </cell>
          <cell r="Q8322">
            <v>-38081.449399999998</v>
          </cell>
        </row>
        <row r="8323">
          <cell r="C8323" t="str">
            <v>50117005</v>
          </cell>
          <cell r="Q8323">
            <v>-85.036600000000007</v>
          </cell>
        </row>
        <row r="8324">
          <cell r="C8324" t="str">
            <v>50117005</v>
          </cell>
          <cell r="Q8324">
            <v>-1710.5776000000001</v>
          </cell>
        </row>
        <row r="8325">
          <cell r="C8325" t="str">
            <v>50117005</v>
          </cell>
          <cell r="Q8325">
            <v>-7439.3565999999992</v>
          </cell>
        </row>
        <row r="8326">
          <cell r="C8326" t="str">
            <v>50117005</v>
          </cell>
          <cell r="Q8326">
            <v>-4094.2867000000001</v>
          </cell>
        </row>
        <row r="8327">
          <cell r="C8327" t="str">
            <v>50117005</v>
          </cell>
          <cell r="Q8327">
            <v>-24134.629500000003</v>
          </cell>
        </row>
        <row r="8328">
          <cell r="C8328" t="str">
            <v>50117005</v>
          </cell>
          <cell r="Q8328">
            <v>-8003.0503999999992</v>
          </cell>
        </row>
        <row r="8329">
          <cell r="C8329" t="str">
            <v>50117005</v>
          </cell>
          <cell r="Q8329">
            <v>-3361.3611999999994</v>
          </cell>
        </row>
        <row r="8330">
          <cell r="C8330" t="str">
            <v>50117005</v>
          </cell>
          <cell r="Q8330">
            <v>-687.45349999999996</v>
          </cell>
        </row>
        <row r="8331">
          <cell r="C8331" t="str">
            <v>50117005</v>
          </cell>
          <cell r="Q8331">
            <v>-5548.6715000000004</v>
          </cell>
        </row>
        <row r="8332">
          <cell r="C8332" t="str">
            <v>50117005</v>
          </cell>
          <cell r="Q8332">
            <v>-435.3245</v>
          </cell>
        </row>
        <row r="8333">
          <cell r="C8333" t="str">
            <v>50117005</v>
          </cell>
          <cell r="Q8333">
            <v>-2954.7073</v>
          </cell>
        </row>
        <row r="8334">
          <cell r="C8334" t="str">
            <v>50117005</v>
          </cell>
          <cell r="Q8334">
            <v>-2318.0520000000001</v>
          </cell>
        </row>
        <row r="8335">
          <cell r="C8335" t="str">
            <v>50117005</v>
          </cell>
          <cell r="Q8335">
            <v>-1780.5762</v>
          </cell>
        </row>
        <row r="8336">
          <cell r="C8336" t="str">
            <v>50117005</v>
          </cell>
          <cell r="Q8336">
            <v>-538.59479999999996</v>
          </cell>
        </row>
        <row r="8337">
          <cell r="C8337" t="str">
            <v>50117005</v>
          </cell>
          <cell r="Q8337">
            <v>-2563.0000999999997</v>
          </cell>
        </row>
        <row r="8338">
          <cell r="C8338" t="str">
            <v>50117005</v>
          </cell>
          <cell r="Q8338">
            <v>-29118.000099999997</v>
          </cell>
        </row>
        <row r="8339">
          <cell r="C8339" t="str">
            <v>50117005</v>
          </cell>
          <cell r="Q8339">
            <v>-443.37159999999994</v>
          </cell>
        </row>
        <row r="8340">
          <cell r="C8340" t="str">
            <v>50117005</v>
          </cell>
          <cell r="Q8340">
            <v>-1495.1666</v>
          </cell>
        </row>
        <row r="8341">
          <cell r="C8341" t="str">
            <v>50117005</v>
          </cell>
          <cell r="Q8341">
            <v>-2577.1896999999994</v>
          </cell>
        </row>
        <row r="8342">
          <cell r="C8342" t="str">
            <v>50117005</v>
          </cell>
          <cell r="Q8342">
            <v>-4183.0469999999996</v>
          </cell>
        </row>
        <row r="8343">
          <cell r="C8343" t="str">
            <v>50117005</v>
          </cell>
          <cell r="Q8343">
            <v>-3303.4108999999999</v>
          </cell>
        </row>
        <row r="8344">
          <cell r="C8344" t="str">
            <v>50117005</v>
          </cell>
          <cell r="Q8344">
            <v>-810.98030000000006</v>
          </cell>
        </row>
        <row r="8345">
          <cell r="C8345" t="str">
            <v>50117005</v>
          </cell>
          <cell r="Q8345">
            <v>-1512.1648</v>
          </cell>
        </row>
        <row r="8346">
          <cell r="C8346" t="str">
            <v>50117005</v>
          </cell>
          <cell r="Q8346">
            <v>-108.30970000000001</v>
          </cell>
        </row>
        <row r="8347">
          <cell r="C8347" t="str">
            <v>50117005</v>
          </cell>
          <cell r="Q8347">
            <v>-303.56259999999997</v>
          </cell>
        </row>
        <row r="8348">
          <cell r="C8348" t="str">
            <v>50117005</v>
          </cell>
          <cell r="Q8348">
            <v>-2539.4603999999999</v>
          </cell>
        </row>
        <row r="8349">
          <cell r="C8349" t="str">
            <v>50117005</v>
          </cell>
          <cell r="Q8349">
            <v>-357.15359999999998</v>
          </cell>
        </row>
        <row r="8350">
          <cell r="C8350" t="str">
            <v>50117005</v>
          </cell>
          <cell r="Q8350">
            <v>-363.52679999999998</v>
          </cell>
        </row>
        <row r="8351">
          <cell r="C8351" t="str">
            <v>50117005</v>
          </cell>
          <cell r="Q8351">
            <v>-2664.5088000000001</v>
          </cell>
        </row>
        <row r="8352">
          <cell r="C8352" t="str">
            <v>50117005</v>
          </cell>
          <cell r="Q8352">
            <v>-3597.5120999999999</v>
          </cell>
        </row>
        <row r="8353">
          <cell r="C8353" t="str">
            <v>50117005</v>
          </cell>
          <cell r="Q8353">
            <v>-2509.0261</v>
          </cell>
        </row>
        <row r="8354">
          <cell r="C8354" t="str">
            <v>50117005</v>
          </cell>
          <cell r="Q8354">
            <v>-2512.4277000000002</v>
          </cell>
        </row>
        <row r="8355">
          <cell r="C8355" t="str">
            <v>50117005</v>
          </cell>
          <cell r="Q8355">
            <v>-8062.5403000000006</v>
          </cell>
        </row>
        <row r="8356">
          <cell r="C8356" t="str">
            <v>50117005</v>
          </cell>
          <cell r="Q8356">
            <v>-5780.1947</v>
          </cell>
        </row>
        <row r="8357">
          <cell r="C8357" t="str">
            <v>50117005</v>
          </cell>
          <cell r="Q8357">
            <v>-3448.4115999999999</v>
          </cell>
        </row>
        <row r="8358">
          <cell r="C8358" t="str">
            <v>50117005</v>
          </cell>
          <cell r="Q8358">
            <v>-590.78030000000001</v>
          </cell>
        </row>
        <row r="8359">
          <cell r="C8359" t="str">
            <v>50117005</v>
          </cell>
          <cell r="Q8359">
            <v>-10938.8349</v>
          </cell>
        </row>
        <row r="8360">
          <cell r="C8360" t="str">
            <v>50117005</v>
          </cell>
          <cell r="Q8360">
            <v>-7933.3383999999996</v>
          </cell>
        </row>
        <row r="8361">
          <cell r="C8361" t="str">
            <v>50117005</v>
          </cell>
          <cell r="Q8361">
            <v>-295.39019999999999</v>
          </cell>
        </row>
        <row r="8362">
          <cell r="C8362" t="str">
            <v>50117005</v>
          </cell>
          <cell r="Q8362">
            <v>-182.60480000000001</v>
          </cell>
        </row>
        <row r="8363">
          <cell r="C8363" t="str">
            <v>50117005</v>
          </cell>
          <cell r="Q8363">
            <v>-27404.4018</v>
          </cell>
        </row>
        <row r="8364">
          <cell r="C8364" t="str">
            <v>50117005</v>
          </cell>
          <cell r="Q8364">
            <v>-1769.4766</v>
          </cell>
        </row>
        <row r="8365">
          <cell r="C8365" t="str">
            <v>50117005</v>
          </cell>
          <cell r="Q8365">
            <v>-6617.2767000000003</v>
          </cell>
        </row>
        <row r="8366">
          <cell r="C8366" t="str">
            <v>50117005</v>
          </cell>
          <cell r="Q8366">
            <v>-1462.6288999999999</v>
          </cell>
        </row>
        <row r="8367">
          <cell r="C8367" t="str">
            <v>50117005</v>
          </cell>
          <cell r="Q8367">
            <v>-926.69270000000006</v>
          </cell>
        </row>
        <row r="8368">
          <cell r="C8368" t="str">
            <v>50117005</v>
          </cell>
          <cell r="Q8368">
            <v>-9134.0904999999984</v>
          </cell>
        </row>
        <row r="8369">
          <cell r="C8369" t="str">
            <v>50117005</v>
          </cell>
          <cell r="Q8369">
            <v>-6097.2825999999995</v>
          </cell>
        </row>
        <row r="8370">
          <cell r="C8370" t="str">
            <v>50117005</v>
          </cell>
          <cell r="Q8370">
            <v>-2565.8395999999998</v>
          </cell>
        </row>
        <row r="8371">
          <cell r="C8371" t="str">
            <v>50117005</v>
          </cell>
          <cell r="Q8371">
            <v>-665.97050000000002</v>
          </cell>
        </row>
        <row r="8372">
          <cell r="C8372" t="str">
            <v>50117005</v>
          </cell>
          <cell r="Q8372">
            <v>-1089.3632</v>
          </cell>
        </row>
        <row r="8373">
          <cell r="C8373" t="str">
            <v>50117005</v>
          </cell>
          <cell r="Q8373">
            <v>-3790.8404</v>
          </cell>
        </row>
        <row r="8374">
          <cell r="C8374" t="str">
            <v>50117005</v>
          </cell>
          <cell r="Q8374">
            <v>-261.08010000000002</v>
          </cell>
        </row>
        <row r="8375">
          <cell r="C8375" t="str">
            <v>50117005</v>
          </cell>
          <cell r="Q8375">
            <v>-1562.8825999999999</v>
          </cell>
        </row>
        <row r="8376">
          <cell r="C8376" t="str">
            <v>50117005</v>
          </cell>
          <cell r="Q8376">
            <v>-16646.873899999999</v>
          </cell>
        </row>
        <row r="8377">
          <cell r="C8377" t="str">
            <v>50117005</v>
          </cell>
          <cell r="Q8377">
            <v>-2618.5264999999999</v>
          </cell>
        </row>
        <row r="8378">
          <cell r="C8378" t="str">
            <v>50117005</v>
          </cell>
          <cell r="Q8378">
            <v>-187.97559999999999</v>
          </cell>
        </row>
        <row r="8379">
          <cell r="C8379" t="str">
            <v>50117005</v>
          </cell>
          <cell r="Q8379">
            <v>-2922.4560000000001</v>
          </cell>
        </row>
        <row r="8380">
          <cell r="C8380" t="str">
            <v>50117005</v>
          </cell>
          <cell r="Q8380">
            <v>-1046.8448000000001</v>
          </cell>
        </row>
        <row r="8381">
          <cell r="C8381" t="str">
            <v>50117005</v>
          </cell>
          <cell r="Q8381">
            <v>-2963.9807000000001</v>
          </cell>
        </row>
        <row r="8382">
          <cell r="C8382" t="str">
            <v>50117005</v>
          </cell>
          <cell r="Q8382">
            <v>-113.68049999999999</v>
          </cell>
        </row>
        <row r="8383">
          <cell r="C8383" t="str">
            <v>50117005</v>
          </cell>
          <cell r="Q8383">
            <v>-5277.2795999999998</v>
          </cell>
        </row>
        <row r="8384">
          <cell r="C8384" t="str">
            <v>50117005</v>
          </cell>
          <cell r="Q8384">
            <v>-493.03300000000007</v>
          </cell>
        </row>
        <row r="8385">
          <cell r="C8385" t="str">
            <v>50117005</v>
          </cell>
          <cell r="Q8385">
            <v>-3181.6027000000004</v>
          </cell>
        </row>
        <row r="8386">
          <cell r="C8386" t="str">
            <v>50117005</v>
          </cell>
          <cell r="Q8386">
            <v>-10129.421100000001</v>
          </cell>
        </row>
        <row r="8387">
          <cell r="C8387" t="str">
            <v>50117005</v>
          </cell>
          <cell r="Q8387">
            <v>-2151.7204000000002</v>
          </cell>
        </row>
        <row r="8388">
          <cell r="C8388" t="str">
            <v>50117005</v>
          </cell>
          <cell r="Q8388">
            <v>-4440.7884000000004</v>
          </cell>
        </row>
        <row r="8389">
          <cell r="C8389" t="str">
            <v>50117005</v>
          </cell>
          <cell r="Q8389">
            <v>-3755.0356000000002</v>
          </cell>
        </row>
        <row r="8390">
          <cell r="C8390" t="str">
            <v>50117005</v>
          </cell>
          <cell r="Q8390">
            <v>-1125.1679999999999</v>
          </cell>
        </row>
        <row r="8391">
          <cell r="C8391" t="str">
            <v>50117005</v>
          </cell>
          <cell r="Q8391">
            <v>-14719.345499999999</v>
          </cell>
        </row>
        <row r="8392">
          <cell r="C8392" t="str">
            <v>50117005</v>
          </cell>
          <cell r="Q8392">
            <v>-2068.0891999999999</v>
          </cell>
        </row>
        <row r="8393">
          <cell r="C8393" t="str">
            <v>50117005</v>
          </cell>
          <cell r="Q8393">
            <v>-540.65359999999998</v>
          </cell>
        </row>
        <row r="8394">
          <cell r="C8394" t="str">
            <v>50117005</v>
          </cell>
          <cell r="Q8394">
            <v>-1399.9704000000002</v>
          </cell>
        </row>
        <row r="8395">
          <cell r="C8395" t="str">
            <v>50117005</v>
          </cell>
          <cell r="Q8395">
            <v>-2136.7718999999997</v>
          </cell>
        </row>
        <row r="8396">
          <cell r="C8396" t="str">
            <v>50117005</v>
          </cell>
          <cell r="Q8396">
            <v>-10736.5105</v>
          </cell>
        </row>
        <row r="8397">
          <cell r="C8397" t="str">
            <v>50117005</v>
          </cell>
          <cell r="Q8397">
            <v>-1070.5655999999999</v>
          </cell>
        </row>
        <row r="8398">
          <cell r="C8398" t="str">
            <v>50117005</v>
          </cell>
          <cell r="Q8398">
            <v>-418.02179999999998</v>
          </cell>
        </row>
        <row r="8399">
          <cell r="C8399" t="str">
            <v>50117005</v>
          </cell>
          <cell r="Q8399">
            <v>-2321.4085999999998</v>
          </cell>
        </row>
        <row r="8400">
          <cell r="C8400" t="str">
            <v>50117005</v>
          </cell>
          <cell r="Q8400">
            <v>-434.92179999999996</v>
          </cell>
        </row>
        <row r="8401">
          <cell r="C8401" t="str">
            <v>50117005</v>
          </cell>
          <cell r="Q8401">
            <v>-5114.7790999999997</v>
          </cell>
        </row>
        <row r="8402">
          <cell r="C8402" t="str">
            <v>50117005</v>
          </cell>
          <cell r="Q8402">
            <v>-760.85350000000005</v>
          </cell>
        </row>
        <row r="8403">
          <cell r="C8403" t="str">
            <v>50117005</v>
          </cell>
          <cell r="Q8403">
            <v>-678.86030000000005</v>
          </cell>
        </row>
        <row r="8404">
          <cell r="C8404" t="str">
            <v>50117005</v>
          </cell>
          <cell r="Q8404">
            <v>-153.0658</v>
          </cell>
        </row>
        <row r="8405">
          <cell r="C8405" t="str">
            <v>50117005</v>
          </cell>
          <cell r="Q8405">
            <v>-1950.6851000000001</v>
          </cell>
        </row>
        <row r="8406">
          <cell r="C8406" t="str">
            <v>50117005</v>
          </cell>
          <cell r="Q8406">
            <v>-349.81349999999998</v>
          </cell>
        </row>
        <row r="8407">
          <cell r="C8407" t="str">
            <v>50117005</v>
          </cell>
          <cell r="Q8407">
            <v>-1492.1678999999999</v>
          </cell>
        </row>
        <row r="8408">
          <cell r="C8408" t="str">
            <v>50117005</v>
          </cell>
          <cell r="Q8408">
            <v>-663.88480000000004</v>
          </cell>
        </row>
        <row r="8409">
          <cell r="C8409" t="str">
            <v>50117005</v>
          </cell>
          <cell r="Q8409">
            <v>-18.797599999999999</v>
          </cell>
        </row>
        <row r="8410">
          <cell r="C8410" t="str">
            <v>50117005</v>
          </cell>
          <cell r="Q8410">
            <v>-179.63299999999998</v>
          </cell>
        </row>
        <row r="8411">
          <cell r="C8411" t="str">
            <v>50117005</v>
          </cell>
          <cell r="Q8411">
            <v>-2981.3550999999998</v>
          </cell>
        </row>
        <row r="8412">
          <cell r="C8412" t="str">
            <v>50117005</v>
          </cell>
          <cell r="Q8412">
            <v>-1046.8448000000001</v>
          </cell>
        </row>
        <row r="8413">
          <cell r="C8413" t="str">
            <v>50117005</v>
          </cell>
          <cell r="Q8413">
            <v>-3585.3742000000002</v>
          </cell>
        </row>
        <row r="8414">
          <cell r="C8414" t="str">
            <v>50117005</v>
          </cell>
          <cell r="Q8414">
            <v>-611.45759999999996</v>
          </cell>
        </row>
        <row r="8415">
          <cell r="C8415" t="str">
            <v>50117005</v>
          </cell>
          <cell r="Q8415">
            <v>-988.57240000000002</v>
          </cell>
        </row>
        <row r="8416">
          <cell r="C8416" t="str">
            <v>50117005</v>
          </cell>
          <cell r="Q8416">
            <v>-1145.3081999999999</v>
          </cell>
        </row>
        <row r="8417">
          <cell r="C8417" t="str">
            <v>50117005</v>
          </cell>
          <cell r="Q8417">
            <v>-7353.8365000000013</v>
          </cell>
        </row>
        <row r="8418">
          <cell r="C8418" t="str">
            <v>50117005</v>
          </cell>
          <cell r="Q8418">
            <v>-549.60479999999995</v>
          </cell>
        </row>
        <row r="8419">
          <cell r="C8419" t="str">
            <v>50117005</v>
          </cell>
          <cell r="Q8419">
            <v>-3709.7425000000003</v>
          </cell>
        </row>
        <row r="8420">
          <cell r="C8420" t="str">
            <v>50117005</v>
          </cell>
          <cell r="Q8420">
            <v>-280.79969999999997</v>
          </cell>
        </row>
        <row r="8421">
          <cell r="C8421" t="str">
            <v>50117005</v>
          </cell>
          <cell r="Q8421">
            <v>-7287.7587000000003</v>
          </cell>
        </row>
        <row r="8422">
          <cell r="C8422" t="str">
            <v>50117005</v>
          </cell>
          <cell r="Q8422">
            <v>-189.76580000000001</v>
          </cell>
        </row>
        <row r="8423">
          <cell r="C8423" t="str">
            <v>50117005</v>
          </cell>
          <cell r="Q8423">
            <v>-544.77110000000005</v>
          </cell>
        </row>
        <row r="8424">
          <cell r="C8424" t="str">
            <v>50117005</v>
          </cell>
          <cell r="Q8424">
            <v>-1529.9421000000002</v>
          </cell>
        </row>
        <row r="8425">
          <cell r="C8425" t="str">
            <v>50117005</v>
          </cell>
          <cell r="Q8425">
            <v>-184.93209999999999</v>
          </cell>
        </row>
        <row r="8426">
          <cell r="C8426" t="str">
            <v>50117005</v>
          </cell>
          <cell r="Q8426">
            <v>-1057.4967999999999</v>
          </cell>
        </row>
        <row r="8427">
          <cell r="C8427" t="str">
            <v>50117005</v>
          </cell>
          <cell r="Q8427">
            <v>-2557.5506999999998</v>
          </cell>
        </row>
        <row r="8428">
          <cell r="C8428" t="str">
            <v>50117005</v>
          </cell>
          <cell r="Q8428">
            <v>-689.24369999999999</v>
          </cell>
        </row>
        <row r="8429">
          <cell r="C8429" t="str">
            <v>50117005</v>
          </cell>
          <cell r="Q8429">
            <v>-269.4316</v>
          </cell>
        </row>
        <row r="8430">
          <cell r="C8430" t="str">
            <v>50117005</v>
          </cell>
          <cell r="Q8430">
            <v>-26223.539299999993</v>
          </cell>
        </row>
        <row r="8431">
          <cell r="C8431" t="str">
            <v>50117005</v>
          </cell>
          <cell r="Q8431">
            <v>-2950.5270999999998</v>
          </cell>
        </row>
        <row r="8432">
          <cell r="C8432" t="str">
            <v>50117005</v>
          </cell>
          <cell r="Q8432">
            <v>-1425.5976000000001</v>
          </cell>
        </row>
        <row r="8433">
          <cell r="C8433" t="str">
            <v>50117005</v>
          </cell>
          <cell r="Q8433">
            <v>-5482.1103000000003</v>
          </cell>
        </row>
        <row r="8434">
          <cell r="C8434" t="str">
            <v>50117005</v>
          </cell>
          <cell r="Q8434">
            <v>-1923.1331</v>
          </cell>
        </row>
        <row r="8435">
          <cell r="C8435" t="str">
            <v>50117005</v>
          </cell>
          <cell r="Q8435">
            <v>-475142.35680000001</v>
          </cell>
        </row>
        <row r="8436">
          <cell r="C8436" t="str">
            <v>50117005</v>
          </cell>
          <cell r="Q8436">
            <v>-257.5265</v>
          </cell>
        </row>
        <row r="8437">
          <cell r="C8437" t="str">
            <v>50117005</v>
          </cell>
          <cell r="Q8437">
            <v>-1484.1565000000001</v>
          </cell>
        </row>
        <row r="8438">
          <cell r="C8438" t="str">
            <v>50117005</v>
          </cell>
          <cell r="Q8438">
            <v>-1095.6289999999999</v>
          </cell>
        </row>
        <row r="8439">
          <cell r="C8439" t="str">
            <v>50117005</v>
          </cell>
          <cell r="Q8439">
            <v>-1196.6882999999998</v>
          </cell>
        </row>
        <row r="8440">
          <cell r="C8440" t="str">
            <v>50117005</v>
          </cell>
          <cell r="Q8440">
            <v>-11032.813699999999</v>
          </cell>
        </row>
        <row r="8441">
          <cell r="C8441" t="str">
            <v>50117005</v>
          </cell>
          <cell r="Q8441">
            <v>-64123.046300000002</v>
          </cell>
        </row>
        <row r="8442">
          <cell r="C8442" t="str">
            <v>50117005</v>
          </cell>
          <cell r="Q8442">
            <v>-28527.2068</v>
          </cell>
        </row>
        <row r="8443">
          <cell r="C8443" t="str">
            <v>50117005</v>
          </cell>
          <cell r="Q8443">
            <v>-2291.5115999999998</v>
          </cell>
        </row>
        <row r="8444">
          <cell r="C8444" t="str">
            <v>50117005</v>
          </cell>
          <cell r="Q8444">
            <v>-3011.1893999999998</v>
          </cell>
        </row>
        <row r="8445">
          <cell r="C8445" t="str">
            <v>50117005</v>
          </cell>
          <cell r="Q8445">
            <v>-2314.9638</v>
          </cell>
        </row>
        <row r="8446">
          <cell r="C8446" t="str">
            <v>50117005</v>
          </cell>
          <cell r="Q8446">
            <v>-16070.8451</v>
          </cell>
        </row>
        <row r="8447">
          <cell r="C8447" t="str">
            <v>50117005</v>
          </cell>
          <cell r="Q8447">
            <v>-15600.816699999999</v>
          </cell>
        </row>
        <row r="8448">
          <cell r="C8448" t="str">
            <v>50117005</v>
          </cell>
          <cell r="Q8448">
            <v>-1535.1337000000001</v>
          </cell>
        </row>
        <row r="8449">
          <cell r="C8449" t="str">
            <v>50117005</v>
          </cell>
          <cell r="Q8449">
            <v>-24325.460499999997</v>
          </cell>
        </row>
        <row r="8450">
          <cell r="C8450" t="str">
            <v>50117005</v>
          </cell>
          <cell r="Q8450">
            <v>-10937.268399999999</v>
          </cell>
        </row>
        <row r="8451">
          <cell r="C8451" t="str">
            <v>50117005</v>
          </cell>
          <cell r="Q8451">
            <v>-1422.1067</v>
          </cell>
        </row>
        <row r="8452">
          <cell r="C8452" t="str">
            <v>50117005</v>
          </cell>
          <cell r="Q8452">
            <v>-195585.0001</v>
          </cell>
        </row>
        <row r="8453">
          <cell r="C8453" t="str">
            <v>50117005</v>
          </cell>
          <cell r="Q8453">
            <v>-13796.305000000002</v>
          </cell>
        </row>
        <row r="8454">
          <cell r="C8454" t="str">
            <v>50117005</v>
          </cell>
          <cell r="Q8454">
            <v>-4534.5075000000006</v>
          </cell>
        </row>
        <row r="8455">
          <cell r="C8455" t="str">
            <v>50117005</v>
          </cell>
          <cell r="Q8455">
            <v>-126</v>
          </cell>
        </row>
        <row r="8456">
          <cell r="C8456" t="str">
            <v>50118006</v>
          </cell>
          <cell r="Q8456">
            <v>-2499.9999000000003</v>
          </cell>
        </row>
        <row r="8457">
          <cell r="C8457" t="str">
            <v>50118006</v>
          </cell>
          <cell r="Q8457">
            <v>-1195.502</v>
          </cell>
        </row>
        <row r="8458">
          <cell r="C8458" t="str">
            <v>50118006</v>
          </cell>
          <cell r="Q8458">
            <v>-3458.5053000000003</v>
          </cell>
        </row>
        <row r="8459">
          <cell r="C8459" t="str">
            <v>50118006</v>
          </cell>
          <cell r="Q8459">
            <v>-1000</v>
          </cell>
        </row>
        <row r="8460">
          <cell r="C8460" t="str">
            <v>50118006</v>
          </cell>
          <cell r="Q8460">
            <v>-1000</v>
          </cell>
        </row>
        <row r="8461">
          <cell r="C8461" t="str">
            <v>50118006</v>
          </cell>
          <cell r="Q8461">
            <v>-1000</v>
          </cell>
        </row>
        <row r="8462">
          <cell r="C8462" t="str">
            <v>50118006</v>
          </cell>
          <cell r="Q8462">
            <v>-1082.2671</v>
          </cell>
        </row>
        <row r="8463">
          <cell r="C8463" t="str">
            <v>50118006</v>
          </cell>
          <cell r="Q8463">
            <v>-999.99999999999989</v>
          </cell>
        </row>
        <row r="8464">
          <cell r="C8464" t="str">
            <v>50118006</v>
          </cell>
          <cell r="Q8464">
            <v>-4000</v>
          </cell>
        </row>
        <row r="8465">
          <cell r="C8465" t="str">
            <v>50118006</v>
          </cell>
          <cell r="Q8465">
            <v>-1000</v>
          </cell>
        </row>
        <row r="8466">
          <cell r="C8466" t="str">
            <v>50118006</v>
          </cell>
          <cell r="Q8466">
            <v>-1000</v>
          </cell>
        </row>
        <row r="8467">
          <cell r="C8467" t="str">
            <v>50118006</v>
          </cell>
          <cell r="Q8467">
            <v>-1499.9999999999998</v>
          </cell>
        </row>
        <row r="8468">
          <cell r="C8468" t="str">
            <v>50118006</v>
          </cell>
          <cell r="Q8468">
            <v>-1499.9999999999998</v>
          </cell>
        </row>
        <row r="8469">
          <cell r="C8469" t="str">
            <v>50118006</v>
          </cell>
          <cell r="Q8469">
            <v>-2500.0001000000002</v>
          </cell>
        </row>
        <row r="8470">
          <cell r="C8470" t="str">
            <v>50118006</v>
          </cell>
          <cell r="Q8470">
            <v>-2000.0001000000002</v>
          </cell>
        </row>
        <row r="8471">
          <cell r="C8471" t="str">
            <v>50118006</v>
          </cell>
          <cell r="Q8471">
            <v>-2500.0001999999999</v>
          </cell>
        </row>
        <row r="8472">
          <cell r="C8472" t="str">
            <v>50118006</v>
          </cell>
          <cell r="Q8472">
            <v>-6000.0000999999993</v>
          </cell>
        </row>
        <row r="8473">
          <cell r="C8473" t="str">
            <v>50118006</v>
          </cell>
          <cell r="Q8473">
            <v>-4000</v>
          </cell>
        </row>
        <row r="8474">
          <cell r="C8474" t="str">
            <v>50118006</v>
          </cell>
          <cell r="Q8474">
            <v>-1000</v>
          </cell>
        </row>
        <row r="8475">
          <cell r="C8475" t="str">
            <v>50118006</v>
          </cell>
          <cell r="Q8475">
            <v>-1989.1886</v>
          </cell>
        </row>
        <row r="8476">
          <cell r="C8476" t="str">
            <v>50118006</v>
          </cell>
          <cell r="Q8476">
            <v>-1072.8140999999998</v>
          </cell>
        </row>
        <row r="8477">
          <cell r="C8477" t="str">
            <v>50118006</v>
          </cell>
          <cell r="Q8477">
            <v>-1000</v>
          </cell>
        </row>
        <row r="8478">
          <cell r="C8478" t="str">
            <v>50118006</v>
          </cell>
          <cell r="Q8478">
            <v>-999.99990000000003</v>
          </cell>
        </row>
        <row r="8479">
          <cell r="C8479" t="str">
            <v>50118006</v>
          </cell>
          <cell r="Q8479">
            <v>-2820.7871999999998</v>
          </cell>
        </row>
        <row r="8480">
          <cell r="C8480" t="str">
            <v>50118006</v>
          </cell>
          <cell r="Q8480">
            <v>-1000</v>
          </cell>
        </row>
        <row r="8481">
          <cell r="C8481" t="str">
            <v>50118006</v>
          </cell>
          <cell r="Q8481">
            <v>-1000</v>
          </cell>
        </row>
        <row r="8482">
          <cell r="C8482" t="str">
            <v>50118006</v>
          </cell>
          <cell r="Q8482">
            <v>-2112</v>
          </cell>
        </row>
        <row r="8483">
          <cell r="C8483" t="str">
            <v>50118006</v>
          </cell>
          <cell r="Q8483">
            <v>-1000</v>
          </cell>
        </row>
        <row r="8484">
          <cell r="C8484" t="str">
            <v>50118006</v>
          </cell>
          <cell r="Q8484">
            <v>-2000</v>
          </cell>
        </row>
        <row r="8485">
          <cell r="C8485" t="str">
            <v>50118006</v>
          </cell>
          <cell r="Q8485">
            <v>-1000</v>
          </cell>
        </row>
        <row r="8486">
          <cell r="C8486" t="str">
            <v>50118006</v>
          </cell>
          <cell r="Q8486">
            <v>-1000.0001</v>
          </cell>
        </row>
        <row r="8487">
          <cell r="C8487" t="str">
            <v>50118006</v>
          </cell>
          <cell r="Q8487">
            <v>-1000</v>
          </cell>
        </row>
        <row r="8488">
          <cell r="C8488" t="str">
            <v>50118006</v>
          </cell>
          <cell r="Q8488">
            <v>-1000</v>
          </cell>
        </row>
        <row r="8489">
          <cell r="C8489" t="str">
            <v>50118006</v>
          </cell>
          <cell r="Q8489">
            <v>-7000.0000000000009</v>
          </cell>
        </row>
        <row r="8490">
          <cell r="C8490" t="str">
            <v>50118006</v>
          </cell>
          <cell r="Q8490">
            <v>-999.99999999999989</v>
          </cell>
        </row>
        <row r="8491">
          <cell r="C8491" t="str">
            <v>50118006</v>
          </cell>
          <cell r="Q8491">
            <v>-2000</v>
          </cell>
        </row>
        <row r="8492">
          <cell r="C8492" t="str">
            <v>50118006</v>
          </cell>
          <cell r="Q8492">
            <v>-1000</v>
          </cell>
        </row>
        <row r="8493">
          <cell r="C8493" t="str">
            <v>50118006</v>
          </cell>
          <cell r="Q8493">
            <v>-2000.0000000000002</v>
          </cell>
        </row>
        <row r="8494">
          <cell r="C8494" t="str">
            <v>50118006</v>
          </cell>
          <cell r="Q8494">
            <v>-3000</v>
          </cell>
        </row>
        <row r="8495">
          <cell r="C8495" t="str">
            <v>50118006</v>
          </cell>
          <cell r="Q8495">
            <v>-999.99990000000003</v>
          </cell>
        </row>
        <row r="8496">
          <cell r="C8496" t="str">
            <v>50118006</v>
          </cell>
          <cell r="Q8496">
            <v>-5000.0000000000009</v>
          </cell>
        </row>
        <row r="8497">
          <cell r="C8497" t="str">
            <v>50118006</v>
          </cell>
          <cell r="Q8497">
            <v>-999.99990000000003</v>
          </cell>
        </row>
        <row r="8498">
          <cell r="C8498" t="str">
            <v>50118006</v>
          </cell>
          <cell r="Q8498">
            <v>-1000</v>
          </cell>
        </row>
        <row r="8499">
          <cell r="C8499" t="str">
            <v>50118006</v>
          </cell>
          <cell r="Q8499">
            <v>-4999.9998999999998</v>
          </cell>
        </row>
        <row r="8500">
          <cell r="C8500" t="str">
            <v>50118006</v>
          </cell>
          <cell r="Q8500">
            <v>-1000</v>
          </cell>
        </row>
        <row r="8501">
          <cell r="C8501" t="str">
            <v>50118006</v>
          </cell>
          <cell r="Q8501">
            <v>-1999.9999999999998</v>
          </cell>
        </row>
        <row r="8502">
          <cell r="C8502" t="str">
            <v>50118006</v>
          </cell>
          <cell r="Q8502">
            <v>-2000.0001</v>
          </cell>
        </row>
        <row r="8503">
          <cell r="C8503" t="str">
            <v>50118006</v>
          </cell>
          <cell r="Q8503">
            <v>-3000.0000999999997</v>
          </cell>
        </row>
        <row r="8504">
          <cell r="C8504" t="str">
            <v>50118006</v>
          </cell>
          <cell r="Q8504">
            <v>-3000</v>
          </cell>
        </row>
        <row r="8505">
          <cell r="C8505" t="str">
            <v>50118006</v>
          </cell>
          <cell r="Q8505">
            <v>-2000</v>
          </cell>
        </row>
        <row r="8506">
          <cell r="C8506" t="str">
            <v>50118006</v>
          </cell>
          <cell r="Q8506">
            <v>-3000</v>
          </cell>
        </row>
        <row r="8507">
          <cell r="C8507" t="str">
            <v>50118006</v>
          </cell>
          <cell r="Q8507">
            <v>-15000.000000000002</v>
          </cell>
        </row>
        <row r="8508">
          <cell r="C8508" t="str">
            <v>50118006</v>
          </cell>
          <cell r="Q8508">
            <v>-2000</v>
          </cell>
        </row>
        <row r="8509">
          <cell r="C8509" t="str">
            <v>50118006</v>
          </cell>
          <cell r="Q8509">
            <v>-2999.9998999999998</v>
          </cell>
        </row>
        <row r="8510">
          <cell r="C8510" t="str">
            <v>50118006</v>
          </cell>
          <cell r="Q8510">
            <v>-1000</v>
          </cell>
        </row>
        <row r="8511">
          <cell r="C8511" t="str">
            <v>50118006</v>
          </cell>
          <cell r="Q8511">
            <v>-2999.9999000000003</v>
          </cell>
        </row>
        <row r="8512">
          <cell r="C8512" t="str">
            <v>50118006</v>
          </cell>
          <cell r="Q8512">
            <v>-1000</v>
          </cell>
        </row>
        <row r="8513">
          <cell r="C8513" t="str">
            <v>50118006</v>
          </cell>
          <cell r="Q8513">
            <v>-2999.9998999999998</v>
          </cell>
        </row>
        <row r="8514">
          <cell r="C8514" t="str">
            <v>50118006</v>
          </cell>
          <cell r="Q8514">
            <v>-1000</v>
          </cell>
        </row>
        <row r="8515">
          <cell r="C8515" t="str">
            <v>50118006</v>
          </cell>
          <cell r="Q8515">
            <v>-2000</v>
          </cell>
        </row>
        <row r="8516">
          <cell r="C8516" t="str">
            <v>50118006</v>
          </cell>
          <cell r="Q8516">
            <v>-2999.9999999999995</v>
          </cell>
        </row>
        <row r="8517">
          <cell r="C8517" t="str">
            <v>50118006</v>
          </cell>
          <cell r="Q8517">
            <v>-7000.0001000000002</v>
          </cell>
        </row>
        <row r="8518">
          <cell r="C8518" t="str">
            <v>50118006</v>
          </cell>
          <cell r="Q8518">
            <v>-7000</v>
          </cell>
        </row>
        <row r="8519">
          <cell r="C8519" t="str">
            <v>50118006</v>
          </cell>
          <cell r="Q8519">
            <v>-6000</v>
          </cell>
        </row>
        <row r="8520">
          <cell r="C8520" t="str">
            <v>50118006</v>
          </cell>
          <cell r="Q8520">
            <v>-1000</v>
          </cell>
        </row>
        <row r="8521">
          <cell r="C8521" t="str">
            <v>50118006</v>
          </cell>
          <cell r="Q8521">
            <v>-3000.0000000000005</v>
          </cell>
        </row>
        <row r="8522">
          <cell r="C8522" t="str">
            <v>50118006</v>
          </cell>
          <cell r="Q8522">
            <v>-1000</v>
          </cell>
        </row>
        <row r="8523">
          <cell r="C8523" t="str">
            <v>50118006</v>
          </cell>
          <cell r="Q8523">
            <v>-1000</v>
          </cell>
        </row>
        <row r="8524">
          <cell r="C8524" t="str">
            <v>50118006</v>
          </cell>
          <cell r="Q8524">
            <v>-25000</v>
          </cell>
        </row>
        <row r="8525">
          <cell r="C8525" t="str">
            <v>50118006</v>
          </cell>
          <cell r="Q8525">
            <v>-3000</v>
          </cell>
        </row>
        <row r="8526">
          <cell r="C8526" t="str">
            <v>50118006</v>
          </cell>
          <cell r="Q8526">
            <v>-3000</v>
          </cell>
        </row>
        <row r="8527">
          <cell r="C8527" t="str">
            <v>50118006</v>
          </cell>
          <cell r="Q8527">
            <v>-3000</v>
          </cell>
        </row>
        <row r="8528">
          <cell r="C8528" t="str">
            <v>50118006</v>
          </cell>
          <cell r="Q8528">
            <v>-10000</v>
          </cell>
        </row>
        <row r="8529">
          <cell r="C8529" t="str">
            <v>50118006</v>
          </cell>
          <cell r="Q8529">
            <v>-1000.0000000000001</v>
          </cell>
        </row>
        <row r="8530">
          <cell r="C8530" t="str">
            <v>50118006</v>
          </cell>
          <cell r="Q8530">
            <v>-5000</v>
          </cell>
        </row>
        <row r="8531">
          <cell r="C8531" t="str">
            <v>50118006</v>
          </cell>
          <cell r="Q8531">
            <v>-2000.0000999999997</v>
          </cell>
        </row>
        <row r="8532">
          <cell r="C8532" t="str">
            <v>50118006</v>
          </cell>
          <cell r="Q8532">
            <v>-4000</v>
          </cell>
        </row>
        <row r="8533">
          <cell r="C8533" t="str">
            <v>50118006</v>
          </cell>
          <cell r="Q8533">
            <v>-1000</v>
          </cell>
        </row>
        <row r="8534">
          <cell r="C8534" t="str">
            <v>50118006</v>
          </cell>
          <cell r="Q8534">
            <v>-7999.9999999999991</v>
          </cell>
        </row>
        <row r="8535">
          <cell r="C8535" t="str">
            <v>50118006</v>
          </cell>
          <cell r="Q8535">
            <v>-9999.9999999999982</v>
          </cell>
        </row>
        <row r="8536">
          <cell r="C8536" t="str">
            <v>50118006</v>
          </cell>
          <cell r="Q8536">
            <v>-2000</v>
          </cell>
        </row>
        <row r="8537">
          <cell r="C8537" t="str">
            <v>50118006</v>
          </cell>
          <cell r="Q8537">
            <v>-3000</v>
          </cell>
        </row>
        <row r="8538">
          <cell r="C8538" t="str">
            <v>50118006</v>
          </cell>
          <cell r="Q8538">
            <v>-2000.0001</v>
          </cell>
        </row>
        <row r="8539">
          <cell r="C8539" t="str">
            <v>50118006</v>
          </cell>
          <cell r="Q8539">
            <v>-2000</v>
          </cell>
        </row>
        <row r="8540">
          <cell r="C8540" t="str">
            <v>50118006</v>
          </cell>
          <cell r="Q8540">
            <v>-1000</v>
          </cell>
        </row>
        <row r="8541">
          <cell r="C8541" t="str">
            <v>50118006</v>
          </cell>
          <cell r="Q8541">
            <v>-2000</v>
          </cell>
        </row>
        <row r="8542">
          <cell r="C8542" t="str">
            <v>50118006</v>
          </cell>
          <cell r="Q8542">
            <v>-2000</v>
          </cell>
        </row>
        <row r="8543">
          <cell r="C8543" t="str">
            <v>50118006</v>
          </cell>
          <cell r="Q8543">
            <v>-5000</v>
          </cell>
        </row>
        <row r="8544">
          <cell r="C8544" t="str">
            <v>50118006</v>
          </cell>
          <cell r="Q8544">
            <v>-2999.9999000000003</v>
          </cell>
        </row>
        <row r="8545">
          <cell r="C8545" t="str">
            <v>50118006</v>
          </cell>
          <cell r="Q8545">
            <v>-5000.0000999999993</v>
          </cell>
        </row>
        <row r="8546">
          <cell r="C8546" t="str">
            <v>50118006</v>
          </cell>
          <cell r="Q8546">
            <v>-5000.0000000000009</v>
          </cell>
        </row>
        <row r="8547">
          <cell r="C8547" t="str">
            <v>50118006</v>
          </cell>
          <cell r="Q8547">
            <v>-6999.9998999999998</v>
          </cell>
        </row>
        <row r="8548">
          <cell r="C8548" t="str">
            <v>50118006</v>
          </cell>
          <cell r="Q8548">
            <v>-3000</v>
          </cell>
        </row>
        <row r="8549">
          <cell r="C8549" t="str">
            <v>50118006</v>
          </cell>
          <cell r="Q8549">
            <v>-2000</v>
          </cell>
        </row>
        <row r="8550">
          <cell r="C8550" t="str">
            <v>50118006</v>
          </cell>
          <cell r="Q8550">
            <v>-1000</v>
          </cell>
        </row>
        <row r="8551">
          <cell r="C8551" t="str">
            <v>50118006</v>
          </cell>
          <cell r="Q8551">
            <v>-1000</v>
          </cell>
        </row>
        <row r="8552">
          <cell r="C8552" t="str">
            <v>50118006</v>
          </cell>
          <cell r="Q8552">
            <v>-1000</v>
          </cell>
        </row>
        <row r="8553">
          <cell r="C8553" t="str">
            <v>50118006</v>
          </cell>
          <cell r="Q8553">
            <v>-2000</v>
          </cell>
        </row>
        <row r="8554">
          <cell r="C8554" t="str">
            <v>50118006</v>
          </cell>
          <cell r="Q8554">
            <v>-15000.0002</v>
          </cell>
        </row>
        <row r="8555">
          <cell r="C8555" t="str">
            <v>50118006</v>
          </cell>
          <cell r="Q8555">
            <v>-2000</v>
          </cell>
        </row>
        <row r="8556">
          <cell r="C8556" t="str">
            <v>50118006</v>
          </cell>
          <cell r="Q8556">
            <v>-1000.0001</v>
          </cell>
        </row>
        <row r="8557">
          <cell r="C8557" t="str">
            <v>50118006</v>
          </cell>
          <cell r="Q8557">
            <v>-1000.0000000000001</v>
          </cell>
        </row>
        <row r="8558">
          <cell r="C8558" t="str">
            <v>50118006</v>
          </cell>
          <cell r="Q8558">
            <v>-999.99999999999989</v>
          </cell>
        </row>
        <row r="8559">
          <cell r="C8559" t="str">
            <v>50118006</v>
          </cell>
          <cell r="Q8559">
            <v>-2000.0003999999999</v>
          </cell>
        </row>
        <row r="8560">
          <cell r="C8560" t="str">
            <v>50118006</v>
          </cell>
          <cell r="Q8560">
            <v>-20000</v>
          </cell>
        </row>
        <row r="8561">
          <cell r="C8561" t="str">
            <v>50118006</v>
          </cell>
          <cell r="Q8561">
            <v>-2000</v>
          </cell>
        </row>
        <row r="8562">
          <cell r="C8562" t="str">
            <v>50118006</v>
          </cell>
          <cell r="Q8562">
            <v>-1000.0001</v>
          </cell>
        </row>
        <row r="8563">
          <cell r="C8563" t="str">
            <v>50118006</v>
          </cell>
          <cell r="Q8563">
            <v>-2000</v>
          </cell>
        </row>
        <row r="8564">
          <cell r="C8564" t="str">
            <v>50118006</v>
          </cell>
          <cell r="Q8564">
            <v>-1000</v>
          </cell>
        </row>
        <row r="8565">
          <cell r="C8565" t="str">
            <v>50118006</v>
          </cell>
          <cell r="Q8565">
            <v>-999.99990000000003</v>
          </cell>
        </row>
        <row r="8566">
          <cell r="C8566" t="str">
            <v>50118006</v>
          </cell>
          <cell r="Q8566">
            <v>-2000.0000000000002</v>
          </cell>
        </row>
        <row r="8567">
          <cell r="C8567" t="str">
            <v>50118006</v>
          </cell>
          <cell r="Q8567">
            <v>-1000</v>
          </cell>
        </row>
        <row r="8568">
          <cell r="C8568" t="str">
            <v>50118006</v>
          </cell>
          <cell r="Q8568">
            <v>-1000</v>
          </cell>
        </row>
        <row r="8569">
          <cell r="C8569" t="str">
            <v>50118006</v>
          </cell>
          <cell r="Q8569">
            <v>-2000.0000000000002</v>
          </cell>
        </row>
        <row r="8570">
          <cell r="C8570" t="str">
            <v>50118006</v>
          </cell>
          <cell r="Q8570">
            <v>-1000</v>
          </cell>
        </row>
        <row r="8571">
          <cell r="C8571" t="str">
            <v>50118006</v>
          </cell>
          <cell r="Q8571">
            <v>-1000.0001</v>
          </cell>
        </row>
        <row r="8572">
          <cell r="C8572" t="str">
            <v>50118006</v>
          </cell>
          <cell r="Q8572">
            <v>-999.99999999999989</v>
          </cell>
        </row>
        <row r="8573">
          <cell r="C8573" t="str">
            <v>50118006</v>
          </cell>
          <cell r="Q8573">
            <v>-1000</v>
          </cell>
        </row>
        <row r="8574">
          <cell r="C8574" t="str">
            <v>50118006</v>
          </cell>
          <cell r="Q8574">
            <v>-5000.0000999999993</v>
          </cell>
        </row>
        <row r="8575">
          <cell r="C8575" t="str">
            <v>50118006</v>
          </cell>
          <cell r="Q8575">
            <v>-1000.0001</v>
          </cell>
        </row>
        <row r="8576">
          <cell r="C8576" t="str">
            <v>50118006</v>
          </cell>
          <cell r="Q8576">
            <v>-15000.0002</v>
          </cell>
        </row>
        <row r="8577">
          <cell r="C8577" t="str">
            <v>50118006</v>
          </cell>
          <cell r="Q8577">
            <v>-2000</v>
          </cell>
        </row>
        <row r="8578">
          <cell r="C8578" t="str">
            <v>50118006</v>
          </cell>
          <cell r="Q8578">
            <v>-2000.0000999999997</v>
          </cell>
        </row>
        <row r="8579">
          <cell r="C8579" t="str">
            <v>50118006</v>
          </cell>
          <cell r="Q8579">
            <v>-1000.0001000000001</v>
          </cell>
        </row>
        <row r="8580">
          <cell r="C8580" t="str">
            <v>50118006</v>
          </cell>
          <cell r="Q8580">
            <v>-2000</v>
          </cell>
        </row>
        <row r="8581">
          <cell r="C8581" t="str">
            <v>50118006</v>
          </cell>
          <cell r="Q8581">
            <v>-5000</v>
          </cell>
        </row>
        <row r="8582">
          <cell r="C8582" t="str">
            <v>50118006</v>
          </cell>
          <cell r="Q8582">
            <v>-1000</v>
          </cell>
        </row>
        <row r="8583">
          <cell r="C8583" t="str">
            <v>50118006</v>
          </cell>
          <cell r="Q8583">
            <v>-1000</v>
          </cell>
        </row>
        <row r="8584">
          <cell r="C8584" t="str">
            <v>50118006</v>
          </cell>
          <cell r="Q8584">
            <v>-1000</v>
          </cell>
        </row>
        <row r="8585">
          <cell r="C8585" t="str">
            <v>50118006</v>
          </cell>
          <cell r="Q8585">
            <v>-1000</v>
          </cell>
        </row>
        <row r="8586">
          <cell r="C8586" t="str">
            <v>50118006</v>
          </cell>
          <cell r="Q8586">
            <v>-2000</v>
          </cell>
        </row>
        <row r="8587">
          <cell r="C8587" t="str">
            <v>50118006</v>
          </cell>
          <cell r="Q8587">
            <v>-5000</v>
          </cell>
        </row>
        <row r="8588">
          <cell r="C8588" t="str">
            <v>50118006</v>
          </cell>
          <cell r="Q8588">
            <v>-1000</v>
          </cell>
        </row>
        <row r="8589">
          <cell r="C8589" t="str">
            <v>50118006</v>
          </cell>
          <cell r="Q8589">
            <v>-2000</v>
          </cell>
        </row>
        <row r="8590">
          <cell r="C8590" t="str">
            <v>50118006</v>
          </cell>
          <cell r="Q8590">
            <v>-5000.0000999999993</v>
          </cell>
        </row>
        <row r="8591">
          <cell r="C8591" t="str">
            <v>50118006</v>
          </cell>
          <cell r="Q8591">
            <v>-2000</v>
          </cell>
        </row>
        <row r="8592">
          <cell r="C8592" t="str">
            <v>50118006</v>
          </cell>
          <cell r="Q8592">
            <v>-1000.0001</v>
          </cell>
        </row>
        <row r="8593">
          <cell r="C8593" t="str">
            <v>50118006</v>
          </cell>
          <cell r="Q8593">
            <v>-2405.9999999999995</v>
          </cell>
        </row>
        <row r="8594">
          <cell r="C8594" t="str">
            <v>50118006</v>
          </cell>
          <cell r="Q8594">
            <v>-1000</v>
          </cell>
        </row>
        <row r="8595">
          <cell r="C8595" t="str">
            <v>50118006</v>
          </cell>
          <cell r="Q8595">
            <v>-1000</v>
          </cell>
        </row>
        <row r="8596">
          <cell r="C8596" t="str">
            <v>50118006</v>
          </cell>
          <cell r="Q8596">
            <v>-14999.999900000003</v>
          </cell>
        </row>
        <row r="8597">
          <cell r="C8597" t="str">
            <v>50118006</v>
          </cell>
          <cell r="Q8597">
            <v>-4999.9999999999991</v>
          </cell>
        </row>
        <row r="8598">
          <cell r="C8598" t="str">
            <v>50118006</v>
          </cell>
          <cell r="Q8598">
            <v>-3000.0000000000005</v>
          </cell>
        </row>
        <row r="8599">
          <cell r="C8599" t="str">
            <v>50118006</v>
          </cell>
          <cell r="Q8599">
            <v>-1000</v>
          </cell>
        </row>
        <row r="8600">
          <cell r="C8600" t="str">
            <v>50118006</v>
          </cell>
          <cell r="Q8600">
            <v>-1000</v>
          </cell>
        </row>
        <row r="8601">
          <cell r="C8601" t="str">
            <v>50118006</v>
          </cell>
          <cell r="Q8601">
            <v>-9999.9999000000007</v>
          </cell>
        </row>
        <row r="8602">
          <cell r="C8602" t="str">
            <v>50118006</v>
          </cell>
          <cell r="Q8602">
            <v>-1000</v>
          </cell>
        </row>
        <row r="8603">
          <cell r="C8603" t="str">
            <v>50118006</v>
          </cell>
          <cell r="Q8603">
            <v>-5000</v>
          </cell>
        </row>
        <row r="8604">
          <cell r="C8604" t="str">
            <v>50118006</v>
          </cell>
          <cell r="Q8604">
            <v>-5000</v>
          </cell>
        </row>
        <row r="8605">
          <cell r="C8605" t="str">
            <v>50118006</v>
          </cell>
          <cell r="Q8605">
            <v>-142362.9999</v>
          </cell>
        </row>
        <row r="8606">
          <cell r="C8606" t="str">
            <v>50118006</v>
          </cell>
          <cell r="Q8606">
            <v>-2000</v>
          </cell>
        </row>
        <row r="8607">
          <cell r="C8607" t="str">
            <v>50118006</v>
          </cell>
          <cell r="Q8607">
            <v>-1000</v>
          </cell>
        </row>
        <row r="8608">
          <cell r="C8608" t="str">
            <v>50118006</v>
          </cell>
          <cell r="Q8608">
            <v>-1000</v>
          </cell>
        </row>
        <row r="8609">
          <cell r="C8609" t="str">
            <v>50118006</v>
          </cell>
          <cell r="Q8609">
            <v>-20000</v>
          </cell>
        </row>
        <row r="8610">
          <cell r="C8610" t="str">
            <v>50118006</v>
          </cell>
          <cell r="Q8610">
            <v>-1000</v>
          </cell>
        </row>
        <row r="8611">
          <cell r="C8611" t="str">
            <v>50118006</v>
          </cell>
          <cell r="Q8611">
            <v>-1000</v>
          </cell>
        </row>
        <row r="8612">
          <cell r="C8612" t="str">
            <v>50118006</v>
          </cell>
          <cell r="Q8612">
            <v>-25000</v>
          </cell>
        </row>
        <row r="8613">
          <cell r="C8613" t="str">
            <v>50118006</v>
          </cell>
          <cell r="Q8613">
            <v>-8000.0000999999993</v>
          </cell>
        </row>
        <row r="8614">
          <cell r="C8614" t="str">
            <v>50118006</v>
          </cell>
          <cell r="Q8614">
            <v>-1999.9999999999998</v>
          </cell>
        </row>
        <row r="8615">
          <cell r="C8615" t="str">
            <v>50118006</v>
          </cell>
          <cell r="Q8615">
            <v>-1000</v>
          </cell>
        </row>
        <row r="8616">
          <cell r="C8616" t="str">
            <v>50118006</v>
          </cell>
          <cell r="Q8616">
            <v>-3000</v>
          </cell>
        </row>
        <row r="8617">
          <cell r="C8617" t="str">
            <v>50118006</v>
          </cell>
          <cell r="Q8617">
            <v>-35000.000099999997</v>
          </cell>
        </row>
        <row r="8618">
          <cell r="C8618" t="str">
            <v>50118006</v>
          </cell>
          <cell r="Q8618">
            <v>-3000</v>
          </cell>
        </row>
        <row r="8619">
          <cell r="C8619" t="str">
            <v>50118006</v>
          </cell>
          <cell r="Q8619">
            <v>-1000.0001</v>
          </cell>
        </row>
        <row r="8620">
          <cell r="C8620" t="str">
            <v>50118006</v>
          </cell>
          <cell r="Q8620">
            <v>-1000</v>
          </cell>
        </row>
        <row r="8621">
          <cell r="C8621" t="str">
            <v>50118006</v>
          </cell>
          <cell r="Q8621">
            <v>-1000</v>
          </cell>
        </row>
        <row r="8622">
          <cell r="C8622" t="str">
            <v>51102024</v>
          </cell>
          <cell r="Q8622">
            <v>-62000</v>
          </cell>
        </row>
        <row r="8623">
          <cell r="C8623" t="str">
            <v>51102024</v>
          </cell>
          <cell r="Q8623">
            <v>-9999.9998999999989</v>
          </cell>
        </row>
        <row r="8624">
          <cell r="C8624" t="str">
            <v>51102024</v>
          </cell>
          <cell r="Q8624">
            <v>-7000</v>
          </cell>
        </row>
        <row r="8625">
          <cell r="C8625" t="str">
            <v>51102024</v>
          </cell>
          <cell r="Q8625">
            <v>-34999.999900000003</v>
          </cell>
        </row>
        <row r="8626">
          <cell r="C8626" t="str">
            <v>51102024</v>
          </cell>
          <cell r="Q8626">
            <v>-27000</v>
          </cell>
        </row>
        <row r="8627">
          <cell r="C8627" t="str">
            <v>51102024</v>
          </cell>
          <cell r="Q8627">
            <v>-5000</v>
          </cell>
        </row>
        <row r="8628">
          <cell r="C8628" t="str">
            <v>51102024</v>
          </cell>
          <cell r="Q8628">
            <v>-214000</v>
          </cell>
        </row>
        <row r="8629">
          <cell r="C8629" t="str">
            <v>51102024</v>
          </cell>
          <cell r="Q8629">
            <v>-182000</v>
          </cell>
        </row>
        <row r="8630">
          <cell r="C8630" t="str">
            <v>51102024</v>
          </cell>
          <cell r="Q8630">
            <v>-147000</v>
          </cell>
        </row>
        <row r="8631">
          <cell r="C8631" t="str">
            <v>51102024</v>
          </cell>
          <cell r="Q8631">
            <v>-54999.999599999988</v>
          </cell>
        </row>
        <row r="8632">
          <cell r="C8632" t="str">
            <v>51102024</v>
          </cell>
          <cell r="Q8632">
            <v>-54999.999599999988</v>
          </cell>
        </row>
        <row r="8633">
          <cell r="C8633" t="str">
            <v>51102024</v>
          </cell>
          <cell r="Q8633">
            <v>-55000</v>
          </cell>
        </row>
        <row r="8634">
          <cell r="C8634" t="str">
            <v>51102024</v>
          </cell>
          <cell r="Q8634">
            <v>-17000</v>
          </cell>
        </row>
        <row r="8635">
          <cell r="C8635" t="str">
            <v>51102024</v>
          </cell>
          <cell r="Q8635">
            <v>-22000</v>
          </cell>
        </row>
        <row r="8636">
          <cell r="C8636" t="str">
            <v>51102024</v>
          </cell>
          <cell r="Q8636">
            <v>-32000</v>
          </cell>
        </row>
        <row r="8637">
          <cell r="C8637" t="str">
            <v>51102024</v>
          </cell>
          <cell r="Q8637">
            <v>-62000.000000000007</v>
          </cell>
        </row>
        <row r="8638">
          <cell r="C8638" t="str">
            <v>51102024</v>
          </cell>
          <cell r="Q8638">
            <v>-12000</v>
          </cell>
        </row>
        <row r="8639">
          <cell r="C8639" t="str">
            <v>51102024</v>
          </cell>
          <cell r="Q8639">
            <v>-10000</v>
          </cell>
        </row>
        <row r="8640">
          <cell r="C8640" t="str">
            <v>51102024</v>
          </cell>
          <cell r="Q8640">
            <v>-55000</v>
          </cell>
        </row>
        <row r="8641">
          <cell r="C8641" t="str">
            <v>51102024</v>
          </cell>
          <cell r="Q8641">
            <v>-57000</v>
          </cell>
        </row>
        <row r="8642">
          <cell r="C8642" t="str">
            <v>51102024</v>
          </cell>
          <cell r="Q8642">
            <v>-27000</v>
          </cell>
        </row>
        <row r="8643">
          <cell r="C8643" t="str">
            <v>51102024</v>
          </cell>
          <cell r="Q8643">
            <v>-28000</v>
          </cell>
        </row>
        <row r="8644">
          <cell r="C8644" t="str">
            <v>51102024</v>
          </cell>
          <cell r="Q8644">
            <v>-55000.000000000007</v>
          </cell>
        </row>
        <row r="8645">
          <cell r="C8645" t="str">
            <v>51102024</v>
          </cell>
          <cell r="Q8645">
            <v>-10000</v>
          </cell>
        </row>
        <row r="8646">
          <cell r="C8646" t="str">
            <v>51102024</v>
          </cell>
          <cell r="Q8646">
            <v>-25000</v>
          </cell>
        </row>
        <row r="8647">
          <cell r="C8647" t="str">
            <v>51102024</v>
          </cell>
          <cell r="Q8647">
            <v>-28000.000000000004</v>
          </cell>
        </row>
        <row r="8648">
          <cell r="C8648" t="str">
            <v>51102024</v>
          </cell>
          <cell r="Q8648">
            <v>-25000</v>
          </cell>
        </row>
        <row r="8649">
          <cell r="C8649" t="str">
            <v>51102024</v>
          </cell>
          <cell r="Q8649">
            <v>-2999.9999000000003</v>
          </cell>
        </row>
        <row r="8650">
          <cell r="C8650" t="str">
            <v>51102024</v>
          </cell>
          <cell r="Q8650">
            <v>-24999.999899999999</v>
          </cell>
        </row>
        <row r="8651">
          <cell r="C8651" t="str">
            <v>51102024</v>
          </cell>
          <cell r="Q8651">
            <v>-2000</v>
          </cell>
        </row>
        <row r="8652">
          <cell r="C8652" t="str">
            <v>51102024</v>
          </cell>
          <cell r="Q8652">
            <v>-1000</v>
          </cell>
        </row>
        <row r="8653">
          <cell r="C8653" t="str">
            <v>51102024</v>
          </cell>
          <cell r="Q8653">
            <v>-1273000</v>
          </cell>
        </row>
        <row r="8654">
          <cell r="C8654" t="str">
            <v>51102024</v>
          </cell>
          <cell r="Q8654">
            <v>-62000</v>
          </cell>
        </row>
        <row r="8655">
          <cell r="C8655" t="str">
            <v>51102024</v>
          </cell>
          <cell r="Q8655">
            <v>-2000.0001000000002</v>
          </cell>
        </row>
        <row r="8656">
          <cell r="C8656" t="str">
            <v>51102024</v>
          </cell>
          <cell r="Q8656">
            <v>-45000</v>
          </cell>
        </row>
        <row r="8657">
          <cell r="C8657" t="str">
            <v>51102024</v>
          </cell>
          <cell r="Q8657">
            <v>-27000</v>
          </cell>
        </row>
        <row r="8658">
          <cell r="C8658" t="str">
            <v>51102024</v>
          </cell>
          <cell r="Q8658">
            <v>-30000</v>
          </cell>
        </row>
        <row r="8659">
          <cell r="C8659" t="str">
            <v>51102024</v>
          </cell>
          <cell r="Q8659">
            <v>-40000</v>
          </cell>
        </row>
        <row r="8660">
          <cell r="C8660" t="str">
            <v>51102024</v>
          </cell>
          <cell r="Q8660">
            <v>-29999.999899999999</v>
          </cell>
        </row>
        <row r="8661">
          <cell r="C8661" t="str">
            <v>51102024</v>
          </cell>
          <cell r="Q8661">
            <v>-10000</v>
          </cell>
        </row>
        <row r="8662">
          <cell r="C8662" t="str">
            <v>51102024</v>
          </cell>
          <cell r="Q8662">
            <v>-30000</v>
          </cell>
        </row>
        <row r="8663">
          <cell r="C8663" t="str">
            <v>51102024</v>
          </cell>
          <cell r="Q8663">
            <v>-1115000.0003999998</v>
          </cell>
        </row>
        <row r="8664">
          <cell r="C8664" t="str">
            <v>51102024</v>
          </cell>
          <cell r="Q8664">
            <v>-72000</v>
          </cell>
        </row>
        <row r="8665">
          <cell r="C8665" t="str">
            <v>51102024</v>
          </cell>
          <cell r="Q8665">
            <v>-1070000</v>
          </cell>
        </row>
        <row r="8666">
          <cell r="C8666" t="str">
            <v>51102024</v>
          </cell>
          <cell r="Q8666">
            <v>-184999.99999999997</v>
          </cell>
        </row>
        <row r="8667">
          <cell r="C8667" t="str">
            <v>51102024</v>
          </cell>
          <cell r="Q8667">
            <v>-10000</v>
          </cell>
        </row>
        <row r="8668">
          <cell r="C8668" t="str">
            <v>51102024</v>
          </cell>
          <cell r="Q8668">
            <v>-10000</v>
          </cell>
        </row>
        <row r="8669">
          <cell r="C8669" t="str">
            <v>51102024</v>
          </cell>
          <cell r="Q8669">
            <v>-59000.000100000005</v>
          </cell>
        </row>
        <row r="8670">
          <cell r="C8670" t="str">
            <v>51102024</v>
          </cell>
          <cell r="Q8670">
            <v>-56999.999999999993</v>
          </cell>
        </row>
        <row r="8671">
          <cell r="C8671" t="str">
            <v>51102024</v>
          </cell>
          <cell r="Q8671">
            <v>-40000</v>
          </cell>
        </row>
        <row r="8672">
          <cell r="C8672" t="str">
            <v>51102024</v>
          </cell>
          <cell r="Q8672">
            <v>-3000</v>
          </cell>
        </row>
        <row r="8673">
          <cell r="C8673" t="str">
            <v>51102024</v>
          </cell>
          <cell r="Q8673">
            <v>-4999.9998999999998</v>
          </cell>
        </row>
        <row r="8674">
          <cell r="C8674" t="str">
            <v>51102024</v>
          </cell>
          <cell r="Q8674">
            <v>-7000</v>
          </cell>
        </row>
        <row r="8675">
          <cell r="C8675" t="str">
            <v>51102024</v>
          </cell>
          <cell r="Q8675">
            <v>-40000</v>
          </cell>
        </row>
        <row r="8676">
          <cell r="C8676" t="str">
            <v>51102024</v>
          </cell>
          <cell r="Q8676">
            <v>-67000</v>
          </cell>
        </row>
        <row r="8677">
          <cell r="C8677" t="str">
            <v>51102024</v>
          </cell>
          <cell r="Q8677">
            <v>-32000</v>
          </cell>
        </row>
        <row r="8678">
          <cell r="C8678" t="str">
            <v>51102024</v>
          </cell>
          <cell r="Q8678">
            <v>-15000</v>
          </cell>
        </row>
        <row r="8679">
          <cell r="C8679" t="str">
            <v>51102024</v>
          </cell>
          <cell r="Q8679">
            <v>-40000</v>
          </cell>
        </row>
        <row r="8680">
          <cell r="C8680" t="str">
            <v>51102024</v>
          </cell>
          <cell r="Q8680">
            <v>-5000</v>
          </cell>
        </row>
        <row r="8681">
          <cell r="C8681" t="str">
            <v>51102024</v>
          </cell>
          <cell r="Q8681">
            <v>-23000.000199999995</v>
          </cell>
        </row>
        <row r="8682">
          <cell r="C8682" t="str">
            <v>51102024</v>
          </cell>
          <cell r="Q8682">
            <v>-9999.9998999999989</v>
          </cell>
        </row>
        <row r="8683">
          <cell r="C8683" t="str">
            <v>51102024</v>
          </cell>
          <cell r="Q8683">
            <v>-9999.9998999999989</v>
          </cell>
        </row>
        <row r="8684">
          <cell r="C8684" t="str">
            <v>51102024</v>
          </cell>
          <cell r="Q8684">
            <v>-4999.9998999999998</v>
          </cell>
        </row>
        <row r="8685">
          <cell r="C8685" t="str">
            <v>51102024</v>
          </cell>
          <cell r="Q8685">
            <v>-9999.9999999999982</v>
          </cell>
        </row>
        <row r="8686">
          <cell r="C8686" t="str">
            <v>51102024</v>
          </cell>
          <cell r="Q8686">
            <v>-10000.000099999999</v>
          </cell>
        </row>
        <row r="8687">
          <cell r="C8687" t="str">
            <v>51102024</v>
          </cell>
          <cell r="Q8687">
            <v>-5000</v>
          </cell>
        </row>
        <row r="8688">
          <cell r="C8688" t="str">
            <v>51102024</v>
          </cell>
          <cell r="Q8688">
            <v>-4000.0000000000005</v>
          </cell>
        </row>
        <row r="8689">
          <cell r="C8689" t="str">
            <v>51102024</v>
          </cell>
          <cell r="Q8689">
            <v>-330000.0001</v>
          </cell>
        </row>
        <row r="8690">
          <cell r="C8690" t="str">
            <v>51102024</v>
          </cell>
          <cell r="Q8690">
            <v>-40000</v>
          </cell>
        </row>
        <row r="8691">
          <cell r="C8691" t="str">
            <v>51102024</v>
          </cell>
          <cell r="Q8691">
            <v>-9999.9999000000007</v>
          </cell>
        </row>
        <row r="8692">
          <cell r="C8692" t="str">
            <v>51102024</v>
          </cell>
          <cell r="Q8692">
            <v>-40000</v>
          </cell>
        </row>
        <row r="8693">
          <cell r="C8693" t="str">
            <v>51102024</v>
          </cell>
          <cell r="Q8693">
            <v>-40000</v>
          </cell>
        </row>
        <row r="8694">
          <cell r="C8694" t="str">
            <v>51102024</v>
          </cell>
          <cell r="Q8694">
            <v>-4999.9999999999991</v>
          </cell>
        </row>
        <row r="8695">
          <cell r="C8695" t="str">
            <v>51102024</v>
          </cell>
          <cell r="Q8695">
            <v>-7000.0000999999993</v>
          </cell>
        </row>
        <row r="8696">
          <cell r="C8696" t="str">
            <v>51102024</v>
          </cell>
          <cell r="Q8696">
            <v>-59000</v>
          </cell>
        </row>
        <row r="8697">
          <cell r="C8697" t="str">
            <v>51102024</v>
          </cell>
          <cell r="Q8697">
            <v>-27999.999999999996</v>
          </cell>
        </row>
        <row r="8698">
          <cell r="C8698" t="str">
            <v>51102024</v>
          </cell>
          <cell r="Q8698">
            <v>-10000</v>
          </cell>
        </row>
        <row r="8699">
          <cell r="C8699" t="str">
            <v>51102024</v>
          </cell>
          <cell r="Q8699">
            <v>-50000</v>
          </cell>
        </row>
        <row r="8700">
          <cell r="C8700" t="str">
            <v>51102024</v>
          </cell>
          <cell r="Q8700">
            <v>-5000</v>
          </cell>
        </row>
        <row r="8701">
          <cell r="C8701" t="str">
            <v>51102024</v>
          </cell>
          <cell r="Q8701">
            <v>-10000</v>
          </cell>
        </row>
        <row r="8702">
          <cell r="C8702" t="str">
            <v>51102024</v>
          </cell>
          <cell r="Q8702">
            <v>-57000</v>
          </cell>
        </row>
        <row r="8703">
          <cell r="C8703" t="str">
            <v>51102024</v>
          </cell>
          <cell r="Q8703">
            <v>-33000</v>
          </cell>
        </row>
        <row r="8704">
          <cell r="C8704" t="str">
            <v>51102024</v>
          </cell>
          <cell r="Q8704">
            <v>-5000</v>
          </cell>
        </row>
        <row r="8705">
          <cell r="C8705" t="str">
            <v>51102024</v>
          </cell>
          <cell r="Q8705">
            <v>-65000</v>
          </cell>
        </row>
        <row r="8706">
          <cell r="C8706" t="str">
            <v>51102024</v>
          </cell>
          <cell r="Q8706">
            <v>-160000.00000000003</v>
          </cell>
        </row>
        <row r="8707">
          <cell r="C8707" t="str">
            <v>51102024</v>
          </cell>
          <cell r="Q8707">
            <v>-10000</v>
          </cell>
        </row>
        <row r="8708">
          <cell r="C8708" t="str">
            <v>51102024</v>
          </cell>
          <cell r="Q8708">
            <v>-37000</v>
          </cell>
        </row>
        <row r="8709">
          <cell r="C8709" t="str">
            <v>51102024</v>
          </cell>
          <cell r="Q8709">
            <v>-1000</v>
          </cell>
        </row>
        <row r="8710">
          <cell r="C8710" t="str">
            <v>51102024</v>
          </cell>
          <cell r="Q8710">
            <v>-10000</v>
          </cell>
        </row>
        <row r="8711">
          <cell r="C8711" t="str">
            <v>51102024</v>
          </cell>
          <cell r="Q8711">
            <v>-5000</v>
          </cell>
        </row>
        <row r="8712">
          <cell r="C8712" t="str">
            <v>51102024</v>
          </cell>
          <cell r="Q8712">
            <v>-5000</v>
          </cell>
        </row>
        <row r="8713">
          <cell r="C8713" t="str">
            <v>51102024</v>
          </cell>
          <cell r="Q8713">
            <v>-10000</v>
          </cell>
        </row>
        <row r="8714">
          <cell r="C8714" t="str">
            <v>51102024</v>
          </cell>
          <cell r="Q8714">
            <v>-1000</v>
          </cell>
        </row>
        <row r="8715">
          <cell r="C8715" t="str">
            <v>51102024</v>
          </cell>
          <cell r="Q8715">
            <v>-37000</v>
          </cell>
        </row>
        <row r="8716">
          <cell r="C8716" t="str">
            <v>51102024</v>
          </cell>
          <cell r="Q8716">
            <v>-2000</v>
          </cell>
        </row>
        <row r="8717">
          <cell r="C8717" t="str">
            <v>51102024</v>
          </cell>
          <cell r="Q8717">
            <v>-60000</v>
          </cell>
        </row>
        <row r="8718">
          <cell r="C8718" t="str">
            <v>51102024</v>
          </cell>
          <cell r="Q8718">
            <v>-28000</v>
          </cell>
        </row>
        <row r="8719">
          <cell r="C8719" t="str">
            <v>51102024</v>
          </cell>
          <cell r="Q8719">
            <v>-59000</v>
          </cell>
        </row>
        <row r="8720">
          <cell r="C8720" t="str">
            <v>51102024</v>
          </cell>
          <cell r="Q8720">
            <v>-5000</v>
          </cell>
        </row>
        <row r="8721">
          <cell r="C8721" t="str">
            <v>51102024</v>
          </cell>
          <cell r="Q8721">
            <v>-25000</v>
          </cell>
        </row>
        <row r="8722">
          <cell r="C8722" t="str">
            <v>51102024</v>
          </cell>
          <cell r="Q8722">
            <v>-70000</v>
          </cell>
        </row>
        <row r="8723">
          <cell r="C8723" t="str">
            <v>51102024</v>
          </cell>
          <cell r="Q8723">
            <v>-26000</v>
          </cell>
        </row>
        <row r="8724">
          <cell r="C8724" t="str">
            <v>51102024</v>
          </cell>
          <cell r="Q8724">
            <v>-35000</v>
          </cell>
        </row>
        <row r="8725">
          <cell r="C8725" t="str">
            <v>51102024</v>
          </cell>
          <cell r="Q8725">
            <v>-10000</v>
          </cell>
        </row>
        <row r="8726">
          <cell r="C8726" t="str">
            <v>51102024</v>
          </cell>
          <cell r="Q8726">
            <v>-87000.000100000005</v>
          </cell>
        </row>
        <row r="8727">
          <cell r="C8727" t="str">
            <v>51102024</v>
          </cell>
          <cell r="Q8727">
            <v>-3000</v>
          </cell>
        </row>
        <row r="8728">
          <cell r="C8728" t="str">
            <v>51102024</v>
          </cell>
          <cell r="Q8728">
            <v>-5000</v>
          </cell>
        </row>
        <row r="8729">
          <cell r="C8729" t="str">
            <v>51102024</v>
          </cell>
          <cell r="Q8729">
            <v>-35000</v>
          </cell>
        </row>
        <row r="8730">
          <cell r="C8730" t="str">
            <v>51102024</v>
          </cell>
          <cell r="Q8730">
            <v>-35000</v>
          </cell>
        </row>
        <row r="8731">
          <cell r="C8731" t="str">
            <v>51102024</v>
          </cell>
          <cell r="Q8731">
            <v>-1000</v>
          </cell>
        </row>
        <row r="8732">
          <cell r="C8732" t="str">
            <v>51102024</v>
          </cell>
          <cell r="Q8732">
            <v>-20000</v>
          </cell>
        </row>
        <row r="8733">
          <cell r="C8733" t="str">
            <v>51102024</v>
          </cell>
          <cell r="Q8733">
            <v>-5000</v>
          </cell>
        </row>
        <row r="8734">
          <cell r="C8734" t="str">
            <v>51102024</v>
          </cell>
          <cell r="Q8734">
            <v>-76000</v>
          </cell>
        </row>
        <row r="8735">
          <cell r="C8735" t="str">
            <v>51102024</v>
          </cell>
          <cell r="Q8735">
            <v>-3000</v>
          </cell>
        </row>
        <row r="8736">
          <cell r="C8736" t="str">
            <v>51102024</v>
          </cell>
          <cell r="Q8736">
            <v>-51999.999900000003</v>
          </cell>
        </row>
        <row r="8737">
          <cell r="C8737" t="str">
            <v>51102024</v>
          </cell>
          <cell r="Q8737">
            <v>-42000</v>
          </cell>
        </row>
        <row r="8738">
          <cell r="C8738" t="str">
            <v>51102024</v>
          </cell>
          <cell r="Q8738">
            <v>-42000</v>
          </cell>
        </row>
        <row r="8739">
          <cell r="C8739" t="str">
            <v>51102024</v>
          </cell>
          <cell r="Q8739">
            <v>-5000</v>
          </cell>
        </row>
        <row r="8740">
          <cell r="C8740" t="str">
            <v>51102024</v>
          </cell>
          <cell r="Q8740">
            <v>-3000</v>
          </cell>
        </row>
        <row r="8741">
          <cell r="C8741" t="str">
            <v>51102024</v>
          </cell>
          <cell r="Q8741">
            <v>-50000</v>
          </cell>
        </row>
        <row r="8742">
          <cell r="C8742" t="str">
            <v>51102024</v>
          </cell>
          <cell r="Q8742">
            <v>-19999.999899999999</v>
          </cell>
        </row>
        <row r="8743">
          <cell r="C8743" t="str">
            <v>51102024</v>
          </cell>
          <cell r="Q8743">
            <v>-26000.000100000001</v>
          </cell>
        </row>
        <row r="8744">
          <cell r="C8744" t="str">
            <v>51102024</v>
          </cell>
          <cell r="Q8744">
            <v>-305000.00009999995</v>
          </cell>
        </row>
        <row r="8745">
          <cell r="C8745" t="str">
            <v>51102024</v>
          </cell>
          <cell r="Q8745">
            <v>-5000.0001000000002</v>
          </cell>
        </row>
        <row r="8746">
          <cell r="C8746" t="str">
            <v>51102024</v>
          </cell>
          <cell r="Q8746">
            <v>-999.99990000000003</v>
          </cell>
        </row>
        <row r="8747">
          <cell r="C8747" t="str">
            <v>51102024</v>
          </cell>
          <cell r="Q8747">
            <v>-3000</v>
          </cell>
        </row>
        <row r="8748">
          <cell r="C8748" t="str">
            <v>51102024</v>
          </cell>
          <cell r="Q8748">
            <v>-24999.999999999996</v>
          </cell>
        </row>
        <row r="8749">
          <cell r="C8749" t="str">
            <v>51102024</v>
          </cell>
          <cell r="Q8749">
            <v>-25000</v>
          </cell>
        </row>
        <row r="8750">
          <cell r="C8750" t="str">
            <v>51102024</v>
          </cell>
          <cell r="Q8750">
            <v>-10000</v>
          </cell>
        </row>
        <row r="8751">
          <cell r="C8751" t="str">
            <v>51102024</v>
          </cell>
          <cell r="Q8751">
            <v>-4357999.9999000002</v>
          </cell>
        </row>
        <row r="8752">
          <cell r="C8752" t="str">
            <v>51102024</v>
          </cell>
          <cell r="Q8752">
            <v>-5000</v>
          </cell>
        </row>
        <row r="8753">
          <cell r="C8753" t="str">
            <v>51102024</v>
          </cell>
          <cell r="Q8753">
            <v>-5000</v>
          </cell>
        </row>
        <row r="8754">
          <cell r="C8754" t="str">
            <v>51102024</v>
          </cell>
          <cell r="Q8754">
            <v>-999.99990000000003</v>
          </cell>
        </row>
        <row r="8755">
          <cell r="C8755" t="str">
            <v>51102024</v>
          </cell>
          <cell r="Q8755">
            <v>-1000</v>
          </cell>
        </row>
        <row r="8756">
          <cell r="C8756" t="str">
            <v>51102024</v>
          </cell>
          <cell r="Q8756">
            <v>-9999.9999999999982</v>
          </cell>
        </row>
        <row r="8757">
          <cell r="C8757" t="str">
            <v>51102024</v>
          </cell>
          <cell r="Q8757">
            <v>-5000</v>
          </cell>
        </row>
        <row r="8758">
          <cell r="C8758" t="str">
            <v>51102024</v>
          </cell>
          <cell r="Q8758">
            <v>-25000</v>
          </cell>
        </row>
        <row r="8759">
          <cell r="C8759" t="str">
            <v>51102024</v>
          </cell>
          <cell r="Q8759">
            <v>-1000</v>
          </cell>
        </row>
        <row r="8760">
          <cell r="C8760" t="str">
            <v>51102024</v>
          </cell>
          <cell r="Q8760">
            <v>-150000.00000000003</v>
          </cell>
        </row>
        <row r="8761">
          <cell r="C8761" t="str">
            <v>51102024</v>
          </cell>
          <cell r="Q8761">
            <v>-1449999.9998999999</v>
          </cell>
        </row>
        <row r="8762">
          <cell r="C8762" t="str">
            <v>51102024</v>
          </cell>
          <cell r="Q8762">
            <v>-24999.999899999999</v>
          </cell>
        </row>
        <row r="8763">
          <cell r="C8763" t="str">
            <v>51102024</v>
          </cell>
          <cell r="Q8763">
            <v>-50000</v>
          </cell>
        </row>
        <row r="8764">
          <cell r="C8764" t="str">
            <v>51102024</v>
          </cell>
          <cell r="Q8764">
            <v>-213999.99959999998</v>
          </cell>
        </row>
        <row r="8765">
          <cell r="C8765" t="str">
            <v>51102024</v>
          </cell>
          <cell r="Q8765">
            <v>-39000</v>
          </cell>
        </row>
        <row r="8766">
          <cell r="C8766" t="str">
            <v>51102024</v>
          </cell>
          <cell r="Q8766">
            <v>-78000</v>
          </cell>
        </row>
        <row r="8767">
          <cell r="C8767" t="str">
            <v>51102024</v>
          </cell>
          <cell r="Q8767">
            <v>-71000.000400000004</v>
          </cell>
        </row>
        <row r="8768">
          <cell r="C8768" t="str">
            <v>51808008</v>
          </cell>
          <cell r="Q8768">
            <v>-139999.99990000002</v>
          </cell>
        </row>
        <row r="8769">
          <cell r="C8769" t="str">
            <v>51808008</v>
          </cell>
          <cell r="Q8769">
            <v>-59999.99990000001</v>
          </cell>
        </row>
        <row r="8770">
          <cell r="C8770" t="str">
            <v>51808008</v>
          </cell>
          <cell r="Q8770">
            <v>-120000.00009999999</v>
          </cell>
        </row>
        <row r="8771">
          <cell r="C8771" t="str">
            <v>51808008</v>
          </cell>
          <cell r="Q8771">
            <v>-140000</v>
          </cell>
        </row>
        <row r="8772">
          <cell r="C8772" t="str">
            <v>51808008</v>
          </cell>
          <cell r="Q8772">
            <v>-360000</v>
          </cell>
        </row>
        <row r="8773">
          <cell r="C8773" t="str">
            <v>51808008</v>
          </cell>
          <cell r="Q8773">
            <v>-49999.999899999995</v>
          </cell>
        </row>
        <row r="8774">
          <cell r="C8774" t="str">
            <v>51808008</v>
          </cell>
          <cell r="Q8774">
            <v>-11523.6646</v>
          </cell>
        </row>
        <row r="8775">
          <cell r="C8775" t="str">
            <v>51808008</v>
          </cell>
          <cell r="Q8775">
            <v>-2982.2090000000003</v>
          </cell>
        </row>
        <row r="8776">
          <cell r="C8776" t="str">
            <v>51808008</v>
          </cell>
          <cell r="Q8776">
            <v>-44999.999999999993</v>
          </cell>
        </row>
        <row r="8777">
          <cell r="C8777" t="str">
            <v>51808008</v>
          </cell>
          <cell r="Q8777">
            <v>-25999.999899999999</v>
          </cell>
        </row>
        <row r="8778">
          <cell r="C8778" t="str">
            <v>51808008</v>
          </cell>
          <cell r="Q8778">
            <v>-159999.9999</v>
          </cell>
        </row>
        <row r="8779">
          <cell r="C8779" t="str">
            <v>51808008</v>
          </cell>
          <cell r="Q8779">
            <v>-1564.3127999999999</v>
          </cell>
        </row>
        <row r="8780">
          <cell r="C8780" t="str">
            <v>51808008</v>
          </cell>
          <cell r="Q8780">
            <v>-21000</v>
          </cell>
        </row>
        <row r="8781">
          <cell r="C8781" t="str">
            <v>51808008</v>
          </cell>
          <cell r="Q8781">
            <v>-24000.000100000001</v>
          </cell>
        </row>
        <row r="8782">
          <cell r="C8782" t="str">
            <v>51808008</v>
          </cell>
          <cell r="Q8782">
            <v>-45000</v>
          </cell>
        </row>
        <row r="8783">
          <cell r="C8783" t="str">
            <v>51808008</v>
          </cell>
          <cell r="Q8783">
            <v>-60000.000000000007</v>
          </cell>
        </row>
        <row r="8784">
          <cell r="C8784" t="str">
            <v>51808008</v>
          </cell>
          <cell r="Q8784">
            <v>-45100.114800000003</v>
          </cell>
        </row>
        <row r="8785">
          <cell r="C8785" t="str">
            <v>51808008</v>
          </cell>
          <cell r="Q8785">
            <v>-52000</v>
          </cell>
        </row>
        <row r="8786">
          <cell r="C8786" t="str">
            <v>51808008</v>
          </cell>
          <cell r="Q8786">
            <v>-48000.000100000005</v>
          </cell>
        </row>
        <row r="8787">
          <cell r="C8787" t="str">
            <v>51808008</v>
          </cell>
          <cell r="Q8787">
            <v>-44999.999899999995</v>
          </cell>
        </row>
        <row r="8788">
          <cell r="C8788" t="str">
            <v>51808008</v>
          </cell>
          <cell r="Q8788">
            <v>-48000.000000000007</v>
          </cell>
        </row>
        <row r="8789">
          <cell r="C8789" t="str">
            <v>51808008</v>
          </cell>
          <cell r="Q8789">
            <v>-106999.9999</v>
          </cell>
        </row>
        <row r="8790">
          <cell r="C8790" t="str">
            <v>51808008</v>
          </cell>
          <cell r="Q8790">
            <v>-968.41869999999994</v>
          </cell>
        </row>
        <row r="8791">
          <cell r="C8791" t="str">
            <v>51808008</v>
          </cell>
          <cell r="Q8791">
            <v>-9439.9075000000012</v>
          </cell>
        </row>
        <row r="8792">
          <cell r="C8792" t="str">
            <v>51808008</v>
          </cell>
          <cell r="Q8792">
            <v>-45000.000000000007</v>
          </cell>
        </row>
        <row r="8793">
          <cell r="C8793" t="str">
            <v>51808008</v>
          </cell>
          <cell r="Q8793">
            <v>-16374.466399999999</v>
          </cell>
        </row>
        <row r="8794">
          <cell r="C8794" t="str">
            <v>51808008</v>
          </cell>
          <cell r="Q8794">
            <v>-55000.000099999997</v>
          </cell>
        </row>
        <row r="8795">
          <cell r="C8795" t="str">
            <v>51808008</v>
          </cell>
          <cell r="Q8795">
            <v>-440000.00020000001</v>
          </cell>
        </row>
        <row r="8796">
          <cell r="C8796" t="str">
            <v>51808008</v>
          </cell>
          <cell r="Q8796">
            <v>-24999.999899999999</v>
          </cell>
        </row>
        <row r="8797">
          <cell r="C8797" t="str">
            <v>51808008</v>
          </cell>
          <cell r="Q8797">
            <v>-4521.2094999999999</v>
          </cell>
        </row>
        <row r="8798">
          <cell r="C8798" t="str">
            <v>51808008</v>
          </cell>
          <cell r="Q8798">
            <v>-12000.000000000002</v>
          </cell>
        </row>
        <row r="8799">
          <cell r="C8799" t="str">
            <v>51808008</v>
          </cell>
          <cell r="Q8799">
            <v>-149999.9999</v>
          </cell>
        </row>
        <row r="8800">
          <cell r="C8800" t="str">
            <v>51808008</v>
          </cell>
          <cell r="Q8800">
            <v>-249999.9999</v>
          </cell>
        </row>
        <row r="8801">
          <cell r="C8801" t="str">
            <v>51808008</v>
          </cell>
          <cell r="Q8801">
            <v>-235000</v>
          </cell>
        </row>
        <row r="8802">
          <cell r="C8802" t="str">
            <v>51808008</v>
          </cell>
          <cell r="Q8802">
            <v>-14143.1605</v>
          </cell>
        </row>
        <row r="8803">
          <cell r="C8803" t="str">
            <v>51808008</v>
          </cell>
          <cell r="Q8803">
            <v>-220000.0001</v>
          </cell>
        </row>
        <row r="8804">
          <cell r="C8804" t="str">
            <v>51808008</v>
          </cell>
          <cell r="Q8804">
            <v>-70000.000100000005</v>
          </cell>
        </row>
        <row r="8805">
          <cell r="C8805" t="str">
            <v>51808008</v>
          </cell>
          <cell r="Q8805">
            <v>-9974.0012000000006</v>
          </cell>
        </row>
        <row r="8806">
          <cell r="C8806" t="str">
            <v>51808008</v>
          </cell>
          <cell r="Q8806">
            <v>-29000</v>
          </cell>
        </row>
        <row r="8807">
          <cell r="C8807" t="str">
            <v>51808008</v>
          </cell>
          <cell r="Q8807">
            <v>-25000</v>
          </cell>
        </row>
        <row r="8808">
          <cell r="C8808" t="str">
            <v>51808008</v>
          </cell>
          <cell r="Q8808">
            <v>-20000</v>
          </cell>
        </row>
        <row r="8809">
          <cell r="C8809" t="str">
            <v>51808008</v>
          </cell>
          <cell r="Q8809">
            <v>-9300</v>
          </cell>
        </row>
        <row r="8810">
          <cell r="C8810" t="str">
            <v>51808008</v>
          </cell>
          <cell r="Q8810">
            <v>-142000.0001</v>
          </cell>
        </row>
        <row r="8811">
          <cell r="C8811" t="str">
            <v>51808008</v>
          </cell>
          <cell r="Q8811">
            <v>-12941.686599999999</v>
          </cell>
        </row>
        <row r="8812">
          <cell r="C8812" t="str">
            <v>51808008</v>
          </cell>
          <cell r="Q8812">
            <v>-27999.999900000003</v>
          </cell>
        </row>
        <row r="8813">
          <cell r="C8813" t="str">
            <v>51808008</v>
          </cell>
          <cell r="Q8813">
            <v>-60000.000000000007</v>
          </cell>
        </row>
        <row r="8814">
          <cell r="C8814" t="str">
            <v>51808008</v>
          </cell>
          <cell r="Q8814">
            <v>-150000</v>
          </cell>
        </row>
        <row r="8815">
          <cell r="C8815" t="str">
            <v>51808008</v>
          </cell>
          <cell r="Q8815">
            <v>-1159.1803</v>
          </cell>
        </row>
        <row r="8816">
          <cell r="C8816" t="str">
            <v>51808008</v>
          </cell>
          <cell r="Q8816">
            <v>-48000.000100000005</v>
          </cell>
        </row>
        <row r="8817">
          <cell r="C8817" t="str">
            <v>51808008</v>
          </cell>
          <cell r="Q8817">
            <v>-100000.0001</v>
          </cell>
        </row>
        <row r="8818">
          <cell r="C8818" t="str">
            <v>51808008</v>
          </cell>
          <cell r="Q8818">
            <v>-120000.0001</v>
          </cell>
        </row>
        <row r="8819">
          <cell r="C8819" t="str">
            <v>51808008</v>
          </cell>
          <cell r="Q8819">
            <v>-59999.999899999995</v>
          </cell>
        </row>
        <row r="8820">
          <cell r="C8820" t="str">
            <v>51808008</v>
          </cell>
          <cell r="Q8820">
            <v>-74999.99990000001</v>
          </cell>
        </row>
        <row r="8821">
          <cell r="C8821" t="str">
            <v>51808008</v>
          </cell>
          <cell r="Q8821">
            <v>-110000.00009999999</v>
          </cell>
        </row>
        <row r="8822">
          <cell r="C8822" t="str">
            <v>51808008</v>
          </cell>
          <cell r="Q8822">
            <v>-2069.8914999999997</v>
          </cell>
        </row>
        <row r="8823">
          <cell r="C8823" t="str">
            <v>51808008</v>
          </cell>
          <cell r="Q8823">
            <v>-180000.0001</v>
          </cell>
        </row>
        <row r="8824">
          <cell r="C8824" t="str">
            <v>51808008</v>
          </cell>
          <cell r="Q8824">
            <v>-340000</v>
          </cell>
        </row>
        <row r="8825">
          <cell r="C8825" t="str">
            <v>51808008</v>
          </cell>
          <cell r="Q8825">
            <v>-29000</v>
          </cell>
        </row>
        <row r="8826">
          <cell r="C8826" t="str">
            <v>51808008</v>
          </cell>
          <cell r="Q8826">
            <v>-56999.999899999995</v>
          </cell>
        </row>
        <row r="8827">
          <cell r="C8827" t="str">
            <v>51808008</v>
          </cell>
          <cell r="Q8827">
            <v>-21541.352899999998</v>
          </cell>
        </row>
        <row r="8828">
          <cell r="C8828" t="str">
            <v>51808008</v>
          </cell>
          <cell r="Q8828">
            <v>-929.08590000000004</v>
          </cell>
        </row>
        <row r="8829">
          <cell r="C8829" t="str">
            <v>51808008</v>
          </cell>
          <cell r="Q8829">
            <v>-21667.498299999999</v>
          </cell>
        </row>
        <row r="8830">
          <cell r="C8830" t="str">
            <v>51808008</v>
          </cell>
          <cell r="Q8830">
            <v>-22928.4892</v>
          </cell>
        </row>
        <row r="8831">
          <cell r="C8831" t="str">
            <v>51808008</v>
          </cell>
          <cell r="Q8831">
            <v>-127999.99999999999</v>
          </cell>
        </row>
        <row r="8832">
          <cell r="C8832" t="str">
            <v>51808008</v>
          </cell>
          <cell r="Q8832">
            <v>-74999.999899999995</v>
          </cell>
        </row>
        <row r="8833">
          <cell r="C8833" t="str">
            <v>51808008</v>
          </cell>
          <cell r="Q8833">
            <v>-109999.99990000001</v>
          </cell>
        </row>
        <row r="8834">
          <cell r="C8834" t="str">
            <v>51808008</v>
          </cell>
          <cell r="Q8834">
            <v>-1557.1525999999999</v>
          </cell>
        </row>
        <row r="8835">
          <cell r="C8835" t="str">
            <v>51808008</v>
          </cell>
          <cell r="Q8835">
            <v>-130000.00020000001</v>
          </cell>
        </row>
        <row r="8836">
          <cell r="C8836" t="str">
            <v>51808008</v>
          </cell>
          <cell r="Q8836">
            <v>-49000.000099999997</v>
          </cell>
        </row>
        <row r="8837">
          <cell r="C8837" t="str">
            <v>51808008</v>
          </cell>
          <cell r="Q8837">
            <v>-150000.0001</v>
          </cell>
        </row>
        <row r="8838">
          <cell r="C8838" t="str">
            <v>51808008</v>
          </cell>
          <cell r="Q8838">
            <v>-50000.000000000007</v>
          </cell>
        </row>
        <row r="8839">
          <cell r="C8839" t="str">
            <v>51808008</v>
          </cell>
          <cell r="Q8839">
            <v>-220000</v>
          </cell>
        </row>
        <row r="8840">
          <cell r="C8840" t="str">
            <v>51808008</v>
          </cell>
          <cell r="Q8840">
            <v>-100000</v>
          </cell>
        </row>
        <row r="8841">
          <cell r="C8841" t="str">
            <v>51808008</v>
          </cell>
          <cell r="Q8841">
            <v>-50000.000000000007</v>
          </cell>
        </row>
        <row r="8842">
          <cell r="C8842" t="str">
            <v>51808008</v>
          </cell>
          <cell r="Q8842">
            <v>-69999.99980000002</v>
          </cell>
        </row>
        <row r="8843">
          <cell r="C8843" t="str">
            <v>51808008</v>
          </cell>
          <cell r="Q8843">
            <v>-39999.999899999995</v>
          </cell>
        </row>
        <row r="8844">
          <cell r="C8844" t="str">
            <v>51808008</v>
          </cell>
          <cell r="Q8844">
            <v>-12145.848400000001</v>
          </cell>
        </row>
        <row r="8845">
          <cell r="C8845" t="str">
            <v>51808008</v>
          </cell>
          <cell r="Q8845">
            <v>-69000</v>
          </cell>
        </row>
        <row r="8846">
          <cell r="C8846" t="str">
            <v>51808008</v>
          </cell>
          <cell r="Q8846">
            <v>-68000.000100000005</v>
          </cell>
        </row>
        <row r="8847">
          <cell r="C8847" t="str">
            <v>51808008</v>
          </cell>
          <cell r="Q8847">
            <v>-110000</v>
          </cell>
        </row>
        <row r="8848">
          <cell r="C8848" t="str">
            <v>51808008</v>
          </cell>
          <cell r="Q8848">
            <v>-5485.2932999999994</v>
          </cell>
        </row>
        <row r="8849">
          <cell r="C8849" t="str">
            <v>51808008</v>
          </cell>
          <cell r="Q8849">
            <v>-165000</v>
          </cell>
        </row>
        <row r="8850">
          <cell r="C8850" t="str">
            <v>51808008</v>
          </cell>
          <cell r="Q8850">
            <v>-3493.5061000000001</v>
          </cell>
        </row>
        <row r="8851">
          <cell r="C8851" t="str">
            <v>51808008</v>
          </cell>
          <cell r="Q8851">
            <v>-18461.203799999999</v>
          </cell>
        </row>
        <row r="8852">
          <cell r="C8852" t="str">
            <v>51808008</v>
          </cell>
          <cell r="Q8852">
            <v>-99999.999899999995</v>
          </cell>
        </row>
        <row r="8853">
          <cell r="C8853" t="str">
            <v>51808008</v>
          </cell>
          <cell r="Q8853">
            <v>-229999.99990000002</v>
          </cell>
        </row>
        <row r="8854">
          <cell r="C8854" t="str">
            <v>51808008</v>
          </cell>
          <cell r="Q8854">
            <v>-12041.1157</v>
          </cell>
        </row>
        <row r="8855">
          <cell r="C8855" t="str">
            <v>51808008</v>
          </cell>
          <cell r="Q8855">
            <v>-22000</v>
          </cell>
        </row>
        <row r="8856">
          <cell r="C8856" t="str">
            <v>51808008</v>
          </cell>
          <cell r="Q8856">
            <v>-1381.7274</v>
          </cell>
        </row>
        <row r="8857">
          <cell r="C8857" t="str">
            <v>51808008</v>
          </cell>
          <cell r="Q8857">
            <v>-3115.5437999999999</v>
          </cell>
        </row>
        <row r="8858">
          <cell r="C8858" t="str">
            <v>51808008</v>
          </cell>
          <cell r="Q8858">
            <v>-1487.0985999999998</v>
          </cell>
        </row>
        <row r="8859">
          <cell r="C8859" t="str">
            <v>51808008</v>
          </cell>
          <cell r="Q8859">
            <v>-17874.134099999999</v>
          </cell>
        </row>
        <row r="8860">
          <cell r="C8860" t="str">
            <v>51808008</v>
          </cell>
          <cell r="Q8860">
            <v>-418.88209999999998</v>
          </cell>
        </row>
        <row r="8861">
          <cell r="C8861" t="str">
            <v>51808008</v>
          </cell>
          <cell r="Q8861">
            <v>-27999.999999999996</v>
          </cell>
        </row>
        <row r="8862">
          <cell r="C8862" t="str">
            <v>51808008</v>
          </cell>
          <cell r="Q8862">
            <v>-16961.332800000004</v>
          </cell>
        </row>
        <row r="8863">
          <cell r="C8863" t="str">
            <v>51808008</v>
          </cell>
          <cell r="Q8863">
            <v>-105000.0001</v>
          </cell>
        </row>
        <row r="8864">
          <cell r="C8864" t="str">
            <v>51808008</v>
          </cell>
          <cell r="Q8864">
            <v>-21998.213100000001</v>
          </cell>
        </row>
        <row r="8865">
          <cell r="C8865" t="str">
            <v>51808008</v>
          </cell>
          <cell r="Q8865">
            <v>-120000.0001</v>
          </cell>
        </row>
        <row r="8866">
          <cell r="C8866" t="str">
            <v>51808008</v>
          </cell>
          <cell r="Q8866">
            <v>-12501.159399999999</v>
          </cell>
        </row>
        <row r="8867">
          <cell r="C8867" t="str">
            <v>51808008</v>
          </cell>
          <cell r="Q8867">
            <v>-28000.000100000001</v>
          </cell>
        </row>
        <row r="8868">
          <cell r="C8868" t="str">
            <v>51808008</v>
          </cell>
          <cell r="Q8868">
            <v>-1320000.0001000001</v>
          </cell>
        </row>
        <row r="8869">
          <cell r="C8869" t="str">
            <v>51808008</v>
          </cell>
          <cell r="Q8869">
            <v>-350000.0001</v>
          </cell>
        </row>
        <row r="8870">
          <cell r="C8870" t="str">
            <v>51808008</v>
          </cell>
          <cell r="Q8870">
            <v>-40050.423599999995</v>
          </cell>
        </row>
        <row r="8871">
          <cell r="C8871" t="str">
            <v>51808008</v>
          </cell>
          <cell r="Q8871">
            <v>-75000</v>
          </cell>
        </row>
        <row r="8872">
          <cell r="C8872" t="str">
            <v>51808008</v>
          </cell>
          <cell r="Q8872">
            <v>-25000</v>
          </cell>
        </row>
        <row r="8873">
          <cell r="C8873" t="str">
            <v>51808008</v>
          </cell>
          <cell r="Q8873">
            <v>-19543.276399999999</v>
          </cell>
        </row>
        <row r="8874">
          <cell r="C8874" t="str">
            <v>51808008</v>
          </cell>
          <cell r="Q8874">
            <v>-330000</v>
          </cell>
        </row>
        <row r="8875">
          <cell r="C8875" t="str">
            <v>51808008</v>
          </cell>
          <cell r="Q8875">
            <v>-2435.1783999999998</v>
          </cell>
        </row>
        <row r="8876">
          <cell r="C8876" t="str">
            <v>51808008</v>
          </cell>
          <cell r="Q8876">
            <v>-48000</v>
          </cell>
        </row>
        <row r="8877">
          <cell r="C8877" t="str">
            <v>51808008</v>
          </cell>
          <cell r="Q8877">
            <v>-60000.000100000005</v>
          </cell>
        </row>
        <row r="8878">
          <cell r="C8878" t="str">
            <v>51808008</v>
          </cell>
          <cell r="Q8878">
            <v>20474.549000000003</v>
          </cell>
        </row>
        <row r="8879">
          <cell r="C8879" t="str">
            <v>51808008</v>
          </cell>
          <cell r="Q8879">
            <v>-49000</v>
          </cell>
        </row>
        <row r="8880">
          <cell r="C8880" t="str">
            <v>51808008</v>
          </cell>
          <cell r="Q8880">
            <v>-400000.00009999983</v>
          </cell>
        </row>
        <row r="8881">
          <cell r="C8881" t="str">
            <v>51808008</v>
          </cell>
          <cell r="Q8881">
            <v>-200000</v>
          </cell>
        </row>
        <row r="8882">
          <cell r="C8882" t="str">
            <v>51808008</v>
          </cell>
          <cell r="Q8882">
            <v>-100000</v>
          </cell>
        </row>
        <row r="8883">
          <cell r="C8883" t="str">
            <v>51808008</v>
          </cell>
          <cell r="Q8883">
            <v>-4280.0070999999998</v>
          </cell>
        </row>
        <row r="8884">
          <cell r="C8884" t="str">
            <v>51808008</v>
          </cell>
          <cell r="Q8884">
            <v>-846.75310000000002</v>
          </cell>
        </row>
        <row r="8885">
          <cell r="C8885" t="str">
            <v>51808008</v>
          </cell>
          <cell r="Q8885">
            <v>-295000.0001</v>
          </cell>
        </row>
        <row r="8886">
          <cell r="C8886" t="str">
            <v>51808008</v>
          </cell>
          <cell r="Q8886">
            <v>-6744.3005000000003</v>
          </cell>
        </row>
        <row r="8887">
          <cell r="C8887" t="str">
            <v>51808008</v>
          </cell>
          <cell r="Q8887">
            <v>-68000</v>
          </cell>
        </row>
        <row r="8888">
          <cell r="C8888" t="str">
            <v>51808008</v>
          </cell>
          <cell r="Q8888">
            <v>-23413.951599999997</v>
          </cell>
        </row>
        <row r="8889">
          <cell r="C8889" t="str">
            <v>51808008</v>
          </cell>
          <cell r="Q8889">
            <v>-14668.0717</v>
          </cell>
        </row>
        <row r="8890">
          <cell r="C8890" t="str">
            <v>51808008</v>
          </cell>
          <cell r="Q8890">
            <v>-922.25469999999996</v>
          </cell>
        </row>
        <row r="8891">
          <cell r="C8891" t="str">
            <v>51808008</v>
          </cell>
          <cell r="Q8891">
            <v>-60000.000199999995</v>
          </cell>
        </row>
        <row r="8892">
          <cell r="C8892" t="str">
            <v>51808008</v>
          </cell>
          <cell r="Q8892">
            <v>-25000</v>
          </cell>
        </row>
        <row r="8893">
          <cell r="C8893" t="str">
            <v>51808008</v>
          </cell>
          <cell r="Q8893">
            <v>-82000</v>
          </cell>
        </row>
        <row r="8894">
          <cell r="C8894" t="str">
            <v>51808008</v>
          </cell>
          <cell r="Q8894">
            <v>-110000</v>
          </cell>
        </row>
        <row r="8895">
          <cell r="C8895" t="str">
            <v>51808008</v>
          </cell>
          <cell r="Q8895">
            <v>-32000.000000000004</v>
          </cell>
        </row>
        <row r="8896">
          <cell r="C8896" t="str">
            <v>51808008</v>
          </cell>
          <cell r="Q8896">
            <v>-22551.2621</v>
          </cell>
        </row>
        <row r="8897">
          <cell r="C8897" t="str">
            <v>51808008</v>
          </cell>
          <cell r="Q8897">
            <v>-140000.0001</v>
          </cell>
        </row>
        <row r="8898">
          <cell r="C8898" t="str">
            <v>51808008</v>
          </cell>
          <cell r="Q8898">
            <v>-330000</v>
          </cell>
        </row>
        <row r="8899">
          <cell r="C8899" t="str">
            <v>51808008</v>
          </cell>
          <cell r="Q8899">
            <v>-60000.000100000005</v>
          </cell>
        </row>
        <row r="8900">
          <cell r="C8900" t="str">
            <v>51808008</v>
          </cell>
          <cell r="Q8900">
            <v>-460000</v>
          </cell>
        </row>
        <row r="8901">
          <cell r="C8901" t="str">
            <v>51808008</v>
          </cell>
          <cell r="Q8901">
            <v>-252000.00000000003</v>
          </cell>
        </row>
        <row r="8902">
          <cell r="C8902" t="str">
            <v>51808008</v>
          </cell>
          <cell r="Q8902">
            <v>-42625.148799999995</v>
          </cell>
        </row>
        <row r="8903">
          <cell r="C8903" t="str">
            <v>51808008</v>
          </cell>
          <cell r="Q8903">
            <v>-380000</v>
          </cell>
        </row>
        <row r="8904">
          <cell r="C8904" t="str">
            <v>51808008</v>
          </cell>
          <cell r="Q8904">
            <v>-121999.99999999999</v>
          </cell>
        </row>
        <row r="8905">
          <cell r="C8905" t="str">
            <v>51808008</v>
          </cell>
          <cell r="Q8905">
            <v>-19656.717199999999</v>
          </cell>
        </row>
        <row r="8906">
          <cell r="C8906" t="str">
            <v>51808008</v>
          </cell>
          <cell r="Q8906">
            <v>-94999.999999999985</v>
          </cell>
        </row>
        <row r="8907">
          <cell r="C8907" t="str">
            <v>51808008</v>
          </cell>
          <cell r="Q8907">
            <v>-470000</v>
          </cell>
        </row>
        <row r="8908">
          <cell r="C8908" t="str">
            <v>51808008</v>
          </cell>
          <cell r="Q8908">
            <v>-435.41830000000004</v>
          </cell>
        </row>
        <row r="8909">
          <cell r="C8909" t="str">
            <v>51808008</v>
          </cell>
          <cell r="Q8909">
            <v>-197000.00000000003</v>
          </cell>
        </row>
        <row r="8910">
          <cell r="C8910" t="str">
            <v>51808008</v>
          </cell>
          <cell r="Q8910">
            <v>-314999.9999</v>
          </cell>
        </row>
        <row r="8911">
          <cell r="C8911" t="str">
            <v>51808008</v>
          </cell>
          <cell r="Q8911">
            <v>-130000.0001</v>
          </cell>
        </row>
        <row r="8912">
          <cell r="C8912" t="str">
            <v>51808008</v>
          </cell>
          <cell r="Q8912">
            <v>-295000</v>
          </cell>
        </row>
        <row r="8913">
          <cell r="C8913" t="str">
            <v>51808008</v>
          </cell>
          <cell r="Q8913">
            <v>-342000.0001</v>
          </cell>
        </row>
        <row r="8914">
          <cell r="C8914" t="str">
            <v>51808008</v>
          </cell>
          <cell r="Q8914">
            <v>-214999.9999</v>
          </cell>
        </row>
        <row r="8915">
          <cell r="C8915" t="str">
            <v>51808008</v>
          </cell>
          <cell r="Q8915">
            <v>-482000.00000000006</v>
          </cell>
        </row>
        <row r="8916">
          <cell r="C8916" t="str">
            <v>51808008</v>
          </cell>
          <cell r="Q8916">
            <v>-62000</v>
          </cell>
        </row>
        <row r="8917">
          <cell r="C8917" t="str">
            <v>51808008</v>
          </cell>
          <cell r="Q8917">
            <v>-882.71870000000001</v>
          </cell>
        </row>
        <row r="8918">
          <cell r="C8918" t="str">
            <v>51808008</v>
          </cell>
          <cell r="Q8918">
            <v>-125000.00009999999</v>
          </cell>
        </row>
        <row r="8919">
          <cell r="C8919" t="str">
            <v>51808008</v>
          </cell>
          <cell r="Q8919">
            <v>-174000.00020000001</v>
          </cell>
        </row>
        <row r="8920">
          <cell r="C8920" t="str">
            <v>51808008</v>
          </cell>
          <cell r="Q8920">
            <v>-51000.000000000007</v>
          </cell>
        </row>
        <row r="8921">
          <cell r="C8921" t="str">
            <v>51808008</v>
          </cell>
          <cell r="Q8921">
            <v>-3676.8656000000001</v>
          </cell>
        </row>
        <row r="8922">
          <cell r="C8922" t="str">
            <v>51808008</v>
          </cell>
          <cell r="Q8922">
            <v>-344999.9999</v>
          </cell>
        </row>
        <row r="8923">
          <cell r="C8923" t="str">
            <v>51808008</v>
          </cell>
          <cell r="Q8923">
            <v>-15040.964</v>
          </cell>
        </row>
        <row r="8924">
          <cell r="C8924" t="str">
            <v>51808008</v>
          </cell>
          <cell r="Q8924">
            <v>-200000.0001</v>
          </cell>
        </row>
        <row r="8925">
          <cell r="C8925" t="str">
            <v>51808008</v>
          </cell>
          <cell r="Q8925">
            <v>-209999.9999</v>
          </cell>
        </row>
        <row r="8926">
          <cell r="C8926" t="str">
            <v>51808008</v>
          </cell>
          <cell r="Q8926">
            <v>-6618.3774999999996</v>
          </cell>
        </row>
        <row r="8927">
          <cell r="C8927" t="str">
            <v>51808008</v>
          </cell>
          <cell r="Q8927">
            <v>-550000</v>
          </cell>
        </row>
        <row r="8928">
          <cell r="C8928" t="str">
            <v>51808008</v>
          </cell>
          <cell r="Q8928">
            <v>-84999.999999999985</v>
          </cell>
        </row>
        <row r="8929">
          <cell r="C8929" t="str">
            <v>51808008</v>
          </cell>
          <cell r="Q8929">
            <v>-54000</v>
          </cell>
        </row>
        <row r="8930">
          <cell r="C8930" t="str">
            <v>51808008</v>
          </cell>
          <cell r="Q8930">
            <v>-10407.629499999999</v>
          </cell>
        </row>
        <row r="8931">
          <cell r="C8931" t="str">
            <v>51808008</v>
          </cell>
          <cell r="Q8931">
            <v>-340000</v>
          </cell>
        </row>
        <row r="8932">
          <cell r="C8932" t="str">
            <v>51808008</v>
          </cell>
          <cell r="Q8932">
            <v>-99999.999899999995</v>
          </cell>
        </row>
        <row r="8933">
          <cell r="C8933" t="str">
            <v>51808008</v>
          </cell>
          <cell r="Q8933">
            <v>-149999.99989999997</v>
          </cell>
        </row>
        <row r="8934">
          <cell r="C8934" t="str">
            <v>51808008</v>
          </cell>
          <cell r="Q8934">
            <v>-120000</v>
          </cell>
        </row>
        <row r="8935">
          <cell r="C8935" t="str">
            <v>51808008</v>
          </cell>
          <cell r="Q8935">
            <v>-8000</v>
          </cell>
        </row>
        <row r="8936">
          <cell r="C8936" t="str">
            <v>51808008</v>
          </cell>
          <cell r="Q8936">
            <v>-37000</v>
          </cell>
        </row>
        <row r="8937">
          <cell r="C8937" t="str">
            <v>51808008</v>
          </cell>
          <cell r="Q8937">
            <v>-3994.7597000000001</v>
          </cell>
        </row>
        <row r="8938">
          <cell r="C8938" t="str">
            <v>51808008</v>
          </cell>
          <cell r="Q8938">
            <v>-5581.1143999999995</v>
          </cell>
        </row>
        <row r="8939">
          <cell r="C8939" t="str">
            <v>51808008</v>
          </cell>
          <cell r="Q8939">
            <v>-3000</v>
          </cell>
        </row>
        <row r="8940">
          <cell r="C8940" t="str">
            <v>51808008</v>
          </cell>
          <cell r="Q8940">
            <v>-15000</v>
          </cell>
        </row>
        <row r="8941">
          <cell r="C8941" t="str">
            <v>51808008</v>
          </cell>
          <cell r="Q8941">
            <v>-52047.999599999988</v>
          </cell>
        </row>
        <row r="8942">
          <cell r="C8942" t="str">
            <v>51808013</v>
          </cell>
          <cell r="Q8942">
            <v>-1781.8058999999998</v>
          </cell>
        </row>
        <row r="8943">
          <cell r="C8943" t="str">
            <v>51808013</v>
          </cell>
          <cell r="Q8943">
            <v>-2280.3701999999998</v>
          </cell>
        </row>
        <row r="8944">
          <cell r="C8944" t="str">
            <v>51808013</v>
          </cell>
          <cell r="Q8944">
            <v>-5250.8870999999999</v>
          </cell>
        </row>
        <row r="8945">
          <cell r="C8945" t="str">
            <v>51808013</v>
          </cell>
          <cell r="Q8945">
            <v>-2262.3364999999999</v>
          </cell>
        </row>
        <row r="8946">
          <cell r="C8946" t="str">
            <v>51808013</v>
          </cell>
          <cell r="Q8946">
            <v>-53716.850299999998</v>
          </cell>
        </row>
        <row r="8947">
          <cell r="C8947" t="str">
            <v>51808013</v>
          </cell>
          <cell r="Q8947">
            <v>-312.76639999999998</v>
          </cell>
        </row>
        <row r="8948">
          <cell r="C8948" t="str">
            <v>51808013</v>
          </cell>
          <cell r="Q8948">
            <v>-8798.4528000000009</v>
          </cell>
        </row>
        <row r="8949">
          <cell r="C8949" t="str">
            <v>51808013</v>
          </cell>
          <cell r="Q8949">
            <v>-2582.1635999999999</v>
          </cell>
        </row>
        <row r="8950">
          <cell r="C8950" t="str">
            <v>51808013</v>
          </cell>
          <cell r="Q8950">
            <v>-937.25310000000002</v>
          </cell>
        </row>
        <row r="8951">
          <cell r="C8951" t="str">
            <v>51808013</v>
          </cell>
          <cell r="Q8951">
            <v>-5747.9974000000002</v>
          </cell>
        </row>
        <row r="8952">
          <cell r="C8952" t="str">
            <v>51808013</v>
          </cell>
          <cell r="Q8952">
            <v>-1557.5556999999999</v>
          </cell>
        </row>
        <row r="8953">
          <cell r="C8953" t="str">
            <v>51808013</v>
          </cell>
          <cell r="Q8953">
            <v>-5109.3681000000006</v>
          </cell>
        </row>
        <row r="8954">
          <cell r="C8954" t="str">
            <v>51808013</v>
          </cell>
          <cell r="Q8954">
            <v>-625.53269999999998</v>
          </cell>
        </row>
        <row r="8955">
          <cell r="C8955" t="str">
            <v>51808013</v>
          </cell>
          <cell r="Q8955">
            <v>-2909.0200999999997</v>
          </cell>
        </row>
        <row r="8956">
          <cell r="C8956" t="str">
            <v>51808013</v>
          </cell>
          <cell r="Q8956">
            <v>-1676.8043</v>
          </cell>
        </row>
        <row r="8957">
          <cell r="C8957" t="str">
            <v>51808013</v>
          </cell>
          <cell r="Q8957">
            <v>-2675.7737999999999</v>
          </cell>
        </row>
        <row r="8958">
          <cell r="C8958" t="str">
            <v>51808013</v>
          </cell>
          <cell r="Q8958">
            <v>-2361.9614000000001</v>
          </cell>
        </row>
        <row r="8959">
          <cell r="C8959" t="str">
            <v>51808013</v>
          </cell>
          <cell r="Q8959">
            <v>-1007.3378</v>
          </cell>
        </row>
        <row r="8960">
          <cell r="C8960" t="str">
            <v>51808013</v>
          </cell>
          <cell r="Q8960">
            <v>-2109.9492</v>
          </cell>
        </row>
        <row r="8961">
          <cell r="C8961" t="str">
            <v>51808013</v>
          </cell>
          <cell r="Q8961">
            <v>-335.77929999999998</v>
          </cell>
        </row>
        <row r="8962">
          <cell r="C8962" t="str">
            <v>51808013</v>
          </cell>
          <cell r="Q8962">
            <v>-1268.3775000000001</v>
          </cell>
        </row>
        <row r="8963">
          <cell r="C8963" t="str">
            <v>51808013</v>
          </cell>
          <cell r="Q8963">
            <v>-932.02290000000005</v>
          </cell>
        </row>
        <row r="8964">
          <cell r="C8964" t="str">
            <v>51808013</v>
          </cell>
          <cell r="Q8964">
            <v>-2035.5338000000002</v>
          </cell>
        </row>
        <row r="8965">
          <cell r="C8965" t="str">
            <v>51808013</v>
          </cell>
          <cell r="Q8965">
            <v>-1365.0839999999998</v>
          </cell>
        </row>
        <row r="8966">
          <cell r="C8966" t="str">
            <v>51808013</v>
          </cell>
          <cell r="Q8966">
            <v>-335.77929999999998</v>
          </cell>
        </row>
        <row r="8967">
          <cell r="C8967" t="str">
            <v>51808013</v>
          </cell>
          <cell r="Q8967">
            <v>-2582.1635999999999</v>
          </cell>
        </row>
        <row r="8968">
          <cell r="C8968" t="str">
            <v>51808013</v>
          </cell>
          <cell r="Q8968">
            <v>-5705.3189000000002</v>
          </cell>
        </row>
        <row r="8969">
          <cell r="C8969" t="str">
            <v>51808013</v>
          </cell>
          <cell r="Q8969">
            <v>-2047.1029999999998</v>
          </cell>
        </row>
        <row r="8970">
          <cell r="C8970" t="str">
            <v>51808013</v>
          </cell>
          <cell r="Q8970">
            <v>-6136.6435999999994</v>
          </cell>
        </row>
        <row r="8971">
          <cell r="C8971" t="str">
            <v>51808013</v>
          </cell>
          <cell r="Q8971">
            <v>-1029.3047000000001</v>
          </cell>
        </row>
        <row r="8972">
          <cell r="C8972" t="str">
            <v>51808013</v>
          </cell>
          <cell r="Q8972">
            <v>-1690.4027999999998</v>
          </cell>
        </row>
        <row r="8973">
          <cell r="C8973" t="str">
            <v>51808013</v>
          </cell>
          <cell r="Q8973">
            <v>-202064.34629999998</v>
          </cell>
        </row>
        <row r="8974">
          <cell r="C8974" t="str">
            <v>51808013</v>
          </cell>
          <cell r="Q8974">
            <v>-2034.5504999999998</v>
          </cell>
        </row>
        <row r="8975">
          <cell r="C8975" t="str">
            <v>51808013</v>
          </cell>
          <cell r="Q8975">
            <v>-347.28570000000002</v>
          </cell>
        </row>
        <row r="8976">
          <cell r="C8976" t="str">
            <v>51808013</v>
          </cell>
          <cell r="Q8976">
            <v>-1724.8595</v>
          </cell>
        </row>
        <row r="8977">
          <cell r="C8977" t="str">
            <v>51808013</v>
          </cell>
          <cell r="Q8977">
            <v>-46330.124499999998</v>
          </cell>
        </row>
        <row r="8978">
          <cell r="C8978" t="str">
            <v>51808013</v>
          </cell>
          <cell r="Q8978">
            <v>-1712.7777000000001</v>
          </cell>
        </row>
        <row r="8979">
          <cell r="C8979" t="str">
            <v>51808013</v>
          </cell>
          <cell r="Q8979">
            <v>-10276.6661</v>
          </cell>
        </row>
        <row r="8980">
          <cell r="C8980" t="str">
            <v>51808013</v>
          </cell>
          <cell r="Q8980">
            <v>-21262.36</v>
          </cell>
        </row>
        <row r="8981">
          <cell r="C8981" t="str">
            <v>51808013</v>
          </cell>
          <cell r="Q8981">
            <v>-12262.5862</v>
          </cell>
        </row>
        <row r="8982">
          <cell r="C8982" t="str">
            <v>51808013</v>
          </cell>
          <cell r="Q8982">
            <v>-3907.6130000000003</v>
          </cell>
        </row>
        <row r="8983">
          <cell r="C8983" t="str">
            <v>51808013</v>
          </cell>
          <cell r="Q8983">
            <v>-6440.7487000000001</v>
          </cell>
        </row>
        <row r="8984">
          <cell r="C8984" t="str">
            <v>51808013</v>
          </cell>
          <cell r="Q8984">
            <v>-18132.227599999998</v>
          </cell>
        </row>
        <row r="8985">
          <cell r="C8985" t="str">
            <v>51808013</v>
          </cell>
          <cell r="Q8985">
            <v>-4110.1476000000002</v>
          </cell>
        </row>
        <row r="8986">
          <cell r="C8986" t="str">
            <v>51808013</v>
          </cell>
          <cell r="Q8986">
            <v>-10737.761200000001</v>
          </cell>
        </row>
        <row r="8987">
          <cell r="C8987" t="str">
            <v>51808013</v>
          </cell>
          <cell r="Q8987">
            <v>-12881.497499999999</v>
          </cell>
        </row>
        <row r="8988">
          <cell r="C8988" t="str">
            <v>51808013</v>
          </cell>
          <cell r="Q8988">
            <v>-5371.5375000000004</v>
          </cell>
        </row>
        <row r="8989">
          <cell r="C8989" t="str">
            <v>51808013</v>
          </cell>
          <cell r="Q8989">
            <v>-694.57150000000001</v>
          </cell>
        </row>
        <row r="8990">
          <cell r="C8990" t="str">
            <v>51808013</v>
          </cell>
          <cell r="Q8990">
            <v>-693.52539999999999</v>
          </cell>
        </row>
        <row r="8991">
          <cell r="C8991" t="str">
            <v>51808013</v>
          </cell>
          <cell r="Q8991">
            <v>-12415.203600000001</v>
          </cell>
        </row>
        <row r="8992">
          <cell r="C8992" t="str">
            <v>51808013</v>
          </cell>
          <cell r="Q8992">
            <v>-3397.8144000000002</v>
          </cell>
        </row>
        <row r="8993">
          <cell r="C8993" t="str">
            <v>51808013</v>
          </cell>
          <cell r="Q8993">
            <v>-4466.1468999999997</v>
          </cell>
        </row>
        <row r="8994">
          <cell r="C8994" t="str">
            <v>51808013</v>
          </cell>
          <cell r="Q8994">
            <v>-7309.8417000000009</v>
          </cell>
        </row>
        <row r="8995">
          <cell r="C8995" t="str">
            <v>51808013</v>
          </cell>
          <cell r="Q8995">
            <v>-6138.7042999999994</v>
          </cell>
        </row>
        <row r="8996">
          <cell r="C8996" t="str">
            <v>51808013</v>
          </cell>
          <cell r="Q8996">
            <v>-5768.4057000000003</v>
          </cell>
        </row>
        <row r="8997">
          <cell r="C8997" t="str">
            <v>51808013</v>
          </cell>
          <cell r="Q8997">
            <v>-52139.827899999997</v>
          </cell>
        </row>
        <row r="8998">
          <cell r="C8998" t="str">
            <v>51808013</v>
          </cell>
          <cell r="Q8998">
            <v>-24077.581699999999</v>
          </cell>
        </row>
        <row r="8999">
          <cell r="C8999" t="str">
            <v>51808013</v>
          </cell>
          <cell r="Q8999">
            <v>-55992.032200000001</v>
          </cell>
        </row>
        <row r="9000">
          <cell r="C9000" t="str">
            <v>51808013</v>
          </cell>
          <cell r="Q9000">
            <v>-335.77929999999998</v>
          </cell>
        </row>
        <row r="9001">
          <cell r="C9001" t="str">
            <v>51808013</v>
          </cell>
          <cell r="Q9001">
            <v>-16254.2382</v>
          </cell>
        </row>
        <row r="9002">
          <cell r="C9002" t="str">
            <v>51808013</v>
          </cell>
          <cell r="Q9002">
            <v>-5071.7420999999995</v>
          </cell>
        </row>
        <row r="9003">
          <cell r="C9003" t="str">
            <v>51808013</v>
          </cell>
          <cell r="Q9003">
            <v>-5890.1440000000002</v>
          </cell>
        </row>
        <row r="9004">
          <cell r="C9004" t="str">
            <v>51808013</v>
          </cell>
          <cell r="Q9004">
            <v>-1241.6511</v>
          </cell>
        </row>
        <row r="9005">
          <cell r="C9005" t="str">
            <v>51808013</v>
          </cell>
          <cell r="Q9005">
            <v>-11541.832200000001</v>
          </cell>
        </row>
        <row r="9006">
          <cell r="C9006" t="str">
            <v>51808013</v>
          </cell>
          <cell r="Q9006">
            <v>-4064.4043000000001</v>
          </cell>
        </row>
        <row r="9007">
          <cell r="C9007" t="str">
            <v>51808013</v>
          </cell>
          <cell r="Q9007">
            <v>-621.34860000000003</v>
          </cell>
        </row>
        <row r="9008">
          <cell r="C9008" t="str">
            <v>51808013</v>
          </cell>
          <cell r="Q9008">
            <v>-1864.0456999999999</v>
          </cell>
        </row>
        <row r="9009">
          <cell r="C9009" t="str">
            <v>51808013</v>
          </cell>
          <cell r="Q9009">
            <v>-2201.9171000000001</v>
          </cell>
        </row>
        <row r="9010">
          <cell r="C9010" t="str">
            <v>51808013</v>
          </cell>
          <cell r="Q9010">
            <v>-671.55859999999996</v>
          </cell>
        </row>
        <row r="9011">
          <cell r="C9011" t="str">
            <v>51808013</v>
          </cell>
          <cell r="Q9011">
            <v>-3324.3195000000001</v>
          </cell>
        </row>
        <row r="9012">
          <cell r="C9012" t="str">
            <v>51808013</v>
          </cell>
          <cell r="Q9012">
            <v>-3798.7097999999996</v>
          </cell>
        </row>
        <row r="9013">
          <cell r="C9013" t="str">
            <v>51808013</v>
          </cell>
          <cell r="Q9013">
            <v>-3804.8186000000001</v>
          </cell>
        </row>
        <row r="9014">
          <cell r="C9014" t="str">
            <v>51808013</v>
          </cell>
          <cell r="Q9014">
            <v>-932.02290000000005</v>
          </cell>
        </row>
        <row r="9015">
          <cell r="C9015" t="str">
            <v>51808013</v>
          </cell>
          <cell r="Q9015">
            <v>-2264.5436</v>
          </cell>
        </row>
        <row r="9016">
          <cell r="C9016" t="str">
            <v>51808013</v>
          </cell>
          <cell r="Q9016">
            <v>-623.44069999999999</v>
          </cell>
        </row>
        <row r="9017">
          <cell r="C9017" t="str">
            <v>51808013</v>
          </cell>
          <cell r="Q9017">
            <v>-4242.6601000000001</v>
          </cell>
        </row>
        <row r="9018">
          <cell r="C9018" t="str">
            <v>51808013</v>
          </cell>
          <cell r="Q9018">
            <v>-11404.853200000001</v>
          </cell>
        </row>
        <row r="9019">
          <cell r="C9019" t="str">
            <v>51808013</v>
          </cell>
          <cell r="Q9019">
            <v>-6526.9007000000001</v>
          </cell>
        </row>
        <row r="9020">
          <cell r="C9020" t="str">
            <v>51808013</v>
          </cell>
          <cell r="Q9020">
            <v>-5694.4295999999995</v>
          </cell>
        </row>
        <row r="9021">
          <cell r="C9021" t="str">
            <v>51808013</v>
          </cell>
          <cell r="Q9021">
            <v>-76459.02410000001</v>
          </cell>
        </row>
        <row r="9022">
          <cell r="C9022" t="str">
            <v>51808013</v>
          </cell>
          <cell r="Q9022">
            <v>-13824.765299999999</v>
          </cell>
        </row>
        <row r="9023">
          <cell r="C9023" t="str">
            <v>51808013</v>
          </cell>
          <cell r="Q9023">
            <v>-14984.877400000001</v>
          </cell>
        </row>
        <row r="9024">
          <cell r="C9024" t="str">
            <v>51808013</v>
          </cell>
          <cell r="Q9024">
            <v>-19388.8999</v>
          </cell>
        </row>
        <row r="9025">
          <cell r="C9025" t="str">
            <v>51808013</v>
          </cell>
          <cell r="Q9025">
            <v>-4566.9748</v>
          </cell>
        </row>
        <row r="9026">
          <cell r="C9026" t="str">
            <v>51808013</v>
          </cell>
          <cell r="Q9026">
            <v>-335.77929999999998</v>
          </cell>
        </row>
        <row r="9027">
          <cell r="C9027" t="str">
            <v>51808013</v>
          </cell>
          <cell r="Q9027">
            <v>-33451.796499999997</v>
          </cell>
        </row>
        <row r="9028">
          <cell r="C9028" t="str">
            <v>51808013</v>
          </cell>
          <cell r="Q9028">
            <v>-160549.32810000001</v>
          </cell>
        </row>
        <row r="9029">
          <cell r="C9029" t="str">
            <v>51808013</v>
          </cell>
          <cell r="Q9029">
            <v>-102094.7681</v>
          </cell>
        </row>
        <row r="9030">
          <cell r="C9030" t="str">
            <v>51808013</v>
          </cell>
          <cell r="Q9030">
            <v>-2014.6756999999998</v>
          </cell>
        </row>
        <row r="9031">
          <cell r="C9031" t="str">
            <v>51808013</v>
          </cell>
          <cell r="Q9031">
            <v>-4229.0092999999997</v>
          </cell>
        </row>
        <row r="9032">
          <cell r="C9032" t="str">
            <v>51808013</v>
          </cell>
          <cell r="Q9032">
            <v>-957.12789999999995</v>
          </cell>
        </row>
        <row r="9033">
          <cell r="C9033" t="str">
            <v>51808013</v>
          </cell>
          <cell r="Q9033">
            <v>-2264.5436</v>
          </cell>
        </row>
        <row r="9034">
          <cell r="C9034" t="str">
            <v>51808013</v>
          </cell>
          <cell r="Q9034">
            <v>-6715.5437999999995</v>
          </cell>
        </row>
        <row r="9035">
          <cell r="C9035" t="str">
            <v>51808013</v>
          </cell>
          <cell r="Q9035">
            <v>-3943.4713999999999</v>
          </cell>
        </row>
        <row r="9036">
          <cell r="C9036" t="str">
            <v>51808013</v>
          </cell>
          <cell r="Q9036">
            <v>-222710.00229999999</v>
          </cell>
        </row>
        <row r="9037">
          <cell r="C9037" t="str">
            <v>51808013</v>
          </cell>
          <cell r="Q9037">
            <v>-2264.5436</v>
          </cell>
        </row>
        <row r="9038">
          <cell r="C9038" t="str">
            <v>51808013</v>
          </cell>
          <cell r="Q9038">
            <v>-9495.5557000000008</v>
          </cell>
        </row>
        <row r="9039">
          <cell r="C9039" t="str">
            <v>51808013</v>
          </cell>
          <cell r="Q9039">
            <v>-55507.683599999997</v>
          </cell>
        </row>
        <row r="9040">
          <cell r="C9040" t="str">
            <v>51808013</v>
          </cell>
          <cell r="Q9040">
            <v>-522.31979999999999</v>
          </cell>
        </row>
        <row r="9041">
          <cell r="C9041" t="str">
            <v>51808013</v>
          </cell>
          <cell r="Q9041">
            <v>-6921.5198000000009</v>
          </cell>
        </row>
        <row r="9042">
          <cell r="C9042" t="str">
            <v>51808013</v>
          </cell>
          <cell r="Q9042">
            <v>-35904.533499999998</v>
          </cell>
        </row>
        <row r="9043">
          <cell r="C9043" t="str">
            <v>51808013</v>
          </cell>
          <cell r="Q9043">
            <v>-3804.4525000000003</v>
          </cell>
        </row>
        <row r="9044">
          <cell r="C9044" t="str">
            <v>51808013</v>
          </cell>
          <cell r="Q9044">
            <v>-1914.2556999999999</v>
          </cell>
        </row>
        <row r="9045">
          <cell r="C9045" t="str">
            <v>51808013</v>
          </cell>
          <cell r="Q9045">
            <v>-266415.04389999999</v>
          </cell>
        </row>
        <row r="9046">
          <cell r="C9046" t="str">
            <v>51808013</v>
          </cell>
          <cell r="Q9046">
            <v>-36673.614399999999</v>
          </cell>
        </row>
        <row r="9047">
          <cell r="C9047" t="str">
            <v>51808013</v>
          </cell>
          <cell r="Q9047">
            <v>-361572.79000000004</v>
          </cell>
        </row>
        <row r="9048">
          <cell r="C9048" t="str">
            <v>51808013</v>
          </cell>
          <cell r="Q9048">
            <v>-125121.44419999998</v>
          </cell>
        </row>
        <row r="9049">
          <cell r="C9049" t="str">
            <v>51808013</v>
          </cell>
          <cell r="Q9049">
            <v>-1343.1170999999999</v>
          </cell>
        </row>
        <row r="9050">
          <cell r="C9050" t="str">
            <v>51808013</v>
          </cell>
          <cell r="Q9050">
            <v>-669.4665</v>
          </cell>
        </row>
        <row r="9051">
          <cell r="C9051" t="str">
            <v>51808013</v>
          </cell>
          <cell r="Q9051">
            <v>-669.4665</v>
          </cell>
        </row>
        <row r="9052">
          <cell r="C9052" t="str">
            <v>51808013</v>
          </cell>
          <cell r="Q9052">
            <v>-35739.792399999998</v>
          </cell>
        </row>
        <row r="9053">
          <cell r="C9053" t="str">
            <v>51808013</v>
          </cell>
          <cell r="Q9053">
            <v>-9377.792300000001</v>
          </cell>
        </row>
        <row r="9054">
          <cell r="C9054" t="str">
            <v>51808013</v>
          </cell>
          <cell r="Q9054">
            <v>-250787.36360000004</v>
          </cell>
        </row>
        <row r="9055">
          <cell r="C9055" t="str">
            <v>51808013</v>
          </cell>
          <cell r="Q9055">
            <v>-177632.1042</v>
          </cell>
        </row>
        <row r="9056">
          <cell r="C9056" t="str">
            <v>51808013</v>
          </cell>
          <cell r="Q9056">
            <v>-74803.0674</v>
          </cell>
        </row>
        <row r="9057">
          <cell r="C9057" t="str">
            <v>51808013</v>
          </cell>
          <cell r="Q9057">
            <v>-48968.544199999997</v>
          </cell>
        </row>
        <row r="9058">
          <cell r="C9058" t="str">
            <v>51808013</v>
          </cell>
          <cell r="Q9058">
            <v>-424003.23820000002</v>
          </cell>
        </row>
        <row r="9059">
          <cell r="C9059" t="str">
            <v>51808013</v>
          </cell>
          <cell r="Q9059">
            <v>-186151.5465</v>
          </cell>
        </row>
        <row r="9060">
          <cell r="C9060" t="str">
            <v>51808013</v>
          </cell>
          <cell r="Q9060">
            <v>-29095.578199999996</v>
          </cell>
        </row>
        <row r="9061">
          <cell r="C9061" t="str">
            <v>51808013</v>
          </cell>
          <cell r="Q9061">
            <v>-5164.3271999999997</v>
          </cell>
        </row>
        <row r="9062">
          <cell r="C9062" t="str">
            <v>51808013</v>
          </cell>
          <cell r="Q9062">
            <v>-9786.125</v>
          </cell>
        </row>
        <row r="9063">
          <cell r="C9063" t="str">
            <v>51808013</v>
          </cell>
          <cell r="Q9063">
            <v>-170417.04440000001</v>
          </cell>
        </row>
        <row r="9064">
          <cell r="C9064" t="str">
            <v>51808013</v>
          </cell>
          <cell r="Q9064">
            <v>-155744.37890000001</v>
          </cell>
        </row>
        <row r="9065">
          <cell r="C9065" t="str">
            <v>51808013</v>
          </cell>
          <cell r="Q9065">
            <v>-103597.96100000001</v>
          </cell>
        </row>
        <row r="9066">
          <cell r="C9066" t="str">
            <v>51808013</v>
          </cell>
          <cell r="Q9066">
            <v>-26213.472600000001</v>
          </cell>
        </row>
        <row r="9067">
          <cell r="C9067" t="str">
            <v>51808013</v>
          </cell>
          <cell r="Q9067">
            <v>-15492.981599999999</v>
          </cell>
        </row>
        <row r="9068">
          <cell r="C9068" t="str">
            <v>51808013</v>
          </cell>
          <cell r="Q9068">
            <v>-4353.6242000000002</v>
          </cell>
        </row>
        <row r="9069">
          <cell r="C9069" t="str">
            <v>51808013</v>
          </cell>
          <cell r="Q9069">
            <v>-15436.3385</v>
          </cell>
        </row>
        <row r="9070">
          <cell r="C9070" t="str">
            <v>51808013</v>
          </cell>
          <cell r="Q9070">
            <v>-335.77929999999998</v>
          </cell>
        </row>
        <row r="9071">
          <cell r="C9071" t="str">
            <v>51808013</v>
          </cell>
          <cell r="Q9071">
            <v>-4922.2523000000001</v>
          </cell>
        </row>
        <row r="9072">
          <cell r="C9072" t="str">
            <v>51808013</v>
          </cell>
          <cell r="Q9072">
            <v>-5914.1505999999999</v>
          </cell>
        </row>
        <row r="9073">
          <cell r="C9073" t="str">
            <v>51808013</v>
          </cell>
          <cell r="Q9073">
            <v>-1164.2440999999999</v>
          </cell>
        </row>
        <row r="9074">
          <cell r="C9074" t="str">
            <v>51808013</v>
          </cell>
          <cell r="Q9074">
            <v>-95755.087899999999</v>
          </cell>
        </row>
        <row r="9075">
          <cell r="C9075" t="str">
            <v>51808013</v>
          </cell>
          <cell r="Q9075">
            <v>-871.2269</v>
          </cell>
        </row>
        <row r="9076">
          <cell r="C9076" t="str">
            <v>51808013</v>
          </cell>
          <cell r="Q9076">
            <v>-40249.580099999999</v>
          </cell>
        </row>
        <row r="9077">
          <cell r="C9077" t="str">
            <v>51808013</v>
          </cell>
          <cell r="Q9077">
            <v>-37718.160000000003</v>
          </cell>
        </row>
        <row r="9078">
          <cell r="C9078" t="str">
            <v>51808013</v>
          </cell>
          <cell r="Q9078">
            <v>-23244.577099999999</v>
          </cell>
        </row>
        <row r="9079">
          <cell r="C9079" t="str">
            <v>51808013</v>
          </cell>
          <cell r="Q9079">
            <v>-3690.3085000000001</v>
          </cell>
        </row>
        <row r="9080">
          <cell r="C9080" t="str">
            <v>51808013</v>
          </cell>
          <cell r="Q9080">
            <v>-1845.1541999999999</v>
          </cell>
        </row>
        <row r="9081">
          <cell r="C9081" t="str">
            <v>51808018</v>
          </cell>
          <cell r="Q9081">
            <v>-291376.02680000011</v>
          </cell>
        </row>
        <row r="9082">
          <cell r="C9082" t="str">
            <v>51808018</v>
          </cell>
          <cell r="Q9082">
            <v>-500000.0001</v>
          </cell>
        </row>
        <row r="9083">
          <cell r="C9083" t="str">
            <v>51808018</v>
          </cell>
          <cell r="Q9083">
            <v>-150000</v>
          </cell>
        </row>
        <row r="9084">
          <cell r="C9084" t="str">
            <v>51808018</v>
          </cell>
          <cell r="Q9084">
            <v>-218000.00040000002</v>
          </cell>
        </row>
        <row r="9085">
          <cell r="C9085" t="str">
            <v>51808018</v>
          </cell>
          <cell r="Q9085">
            <v>-2000000.0003999996</v>
          </cell>
        </row>
        <row r="9086">
          <cell r="C9086" t="str">
            <v>51808018</v>
          </cell>
          <cell r="Q9086">
            <v>-489.99960000000004</v>
          </cell>
        </row>
        <row r="9087">
          <cell r="C9087" t="str">
            <v>51808018</v>
          </cell>
          <cell r="Q9087">
            <v>-251.00039999999993</v>
          </cell>
        </row>
        <row r="9088">
          <cell r="C9088" t="str">
            <v>51808018</v>
          </cell>
          <cell r="Q9088">
            <v>-549999.99959999998</v>
          </cell>
        </row>
        <row r="9089">
          <cell r="C9089" t="str">
            <v>51808018</v>
          </cell>
          <cell r="Q9089">
            <v>-2529999.9996000002</v>
          </cell>
        </row>
        <row r="9090">
          <cell r="C9090" t="str">
            <v>51808018</v>
          </cell>
          <cell r="Q9090">
            <v>-1209.9995999999999</v>
          </cell>
        </row>
        <row r="9091">
          <cell r="C9091" t="str">
            <v>51808018</v>
          </cell>
          <cell r="Q9091">
            <v>-2910</v>
          </cell>
        </row>
        <row r="9092">
          <cell r="C9092" t="str">
            <v>51808018</v>
          </cell>
          <cell r="Q9092">
            <v>-3450000</v>
          </cell>
        </row>
        <row r="9093">
          <cell r="C9093" t="str">
            <v>51808018</v>
          </cell>
          <cell r="Q9093">
            <v>-2480000.0003999998</v>
          </cell>
        </row>
        <row r="9094">
          <cell r="C9094" t="str">
            <v>51808018</v>
          </cell>
          <cell r="Q9094">
            <v>-3240000</v>
          </cell>
        </row>
        <row r="9095">
          <cell r="C9095" t="str">
            <v>51808018</v>
          </cell>
          <cell r="Q9095">
            <v>-300000</v>
          </cell>
        </row>
        <row r="9096">
          <cell r="C9096" t="str">
            <v>51808018</v>
          </cell>
          <cell r="Q9096">
            <v>-16857762.999600001</v>
          </cell>
        </row>
        <row r="9097">
          <cell r="C9097" t="str">
            <v>51808019</v>
          </cell>
          <cell r="Q9097">
            <v>-407.13040000000001</v>
          </cell>
        </row>
        <row r="9098">
          <cell r="C9098" t="str">
            <v>51808019</v>
          </cell>
          <cell r="Q9098">
            <v>-5392.2154</v>
          </cell>
        </row>
        <row r="9099">
          <cell r="C9099" t="str">
            <v>51808019</v>
          </cell>
          <cell r="Q9099">
            <v>-1495.4283</v>
          </cell>
        </row>
        <row r="9100">
          <cell r="C9100" t="str">
            <v>51808019</v>
          </cell>
          <cell r="Q9100">
            <v>-180.9468</v>
          </cell>
        </row>
        <row r="9101">
          <cell r="C9101" t="str">
            <v>51808019</v>
          </cell>
          <cell r="Q9101">
            <v>-3618.9364</v>
          </cell>
        </row>
        <row r="9102">
          <cell r="C9102" t="str">
            <v>51808019</v>
          </cell>
          <cell r="Q9102">
            <v>-995.20749999999998</v>
          </cell>
        </row>
        <row r="9103">
          <cell r="C9103" t="str">
            <v>51808019</v>
          </cell>
          <cell r="Q9103">
            <v>-995.20749999999998</v>
          </cell>
        </row>
        <row r="9104">
          <cell r="C9104" t="str">
            <v>51808019</v>
          </cell>
          <cell r="Q9104">
            <v>7916.7974000000004</v>
          </cell>
        </row>
        <row r="9105">
          <cell r="C9105" t="str">
            <v>51808019</v>
          </cell>
          <cell r="Q9105">
            <v>-1809.4682</v>
          </cell>
        </row>
        <row r="9106">
          <cell r="C9106" t="str">
            <v>51808019</v>
          </cell>
          <cell r="Q9106">
            <v>-5731.4906000000001</v>
          </cell>
        </row>
        <row r="9107">
          <cell r="C9107" t="str">
            <v>51808019</v>
          </cell>
          <cell r="Q9107">
            <v>-180.9468</v>
          </cell>
        </row>
        <row r="9108">
          <cell r="C9108" t="str">
            <v>51808019</v>
          </cell>
          <cell r="Q9108">
            <v>-407.13040000000001</v>
          </cell>
        </row>
        <row r="9109">
          <cell r="C9109" t="str">
            <v>51808019</v>
          </cell>
          <cell r="Q9109">
            <v>-8504.5007000000005</v>
          </cell>
        </row>
        <row r="9110">
          <cell r="C9110" t="str">
            <v>51808019</v>
          </cell>
          <cell r="Q9110">
            <v>-4885.5641999999998</v>
          </cell>
        </row>
        <row r="9111">
          <cell r="C9111" t="str">
            <v>51808019</v>
          </cell>
          <cell r="Q9111">
            <v>-307.6096</v>
          </cell>
        </row>
        <row r="9112">
          <cell r="C9112" t="str">
            <v>51808019</v>
          </cell>
          <cell r="Q9112">
            <v>-307.6096</v>
          </cell>
        </row>
        <row r="9113">
          <cell r="C9113" t="str">
            <v>51808019</v>
          </cell>
          <cell r="Q9113">
            <v>-995.20749999999998</v>
          </cell>
        </row>
        <row r="9114">
          <cell r="C9114" t="str">
            <v>51808019</v>
          </cell>
          <cell r="Q9114">
            <v>-1520.8506</v>
          </cell>
        </row>
        <row r="9115">
          <cell r="C9115" t="str">
            <v>51808019</v>
          </cell>
          <cell r="Q9115">
            <v>-814.26070000000004</v>
          </cell>
        </row>
        <row r="9116">
          <cell r="C9116" t="str">
            <v>51808019</v>
          </cell>
          <cell r="Q9116">
            <v>-2000</v>
          </cell>
        </row>
        <row r="9117">
          <cell r="C9117" t="str">
            <v>51808019</v>
          </cell>
          <cell r="Q9117">
            <v>-850.45010000000002</v>
          </cell>
        </row>
        <row r="9118">
          <cell r="C9118" t="str">
            <v>51808019</v>
          </cell>
          <cell r="Q9118">
            <v>-970.23379999999997</v>
          </cell>
        </row>
        <row r="9119">
          <cell r="C9119" t="str">
            <v>51808019</v>
          </cell>
          <cell r="Q9119">
            <v>-8000</v>
          </cell>
        </row>
        <row r="9120">
          <cell r="C9120" t="str">
            <v>51808019</v>
          </cell>
          <cell r="Q9120">
            <v>-608.34019999999998</v>
          </cell>
        </row>
        <row r="9121">
          <cell r="C9121" t="str">
            <v>51808019</v>
          </cell>
          <cell r="Q9121">
            <v>-2261.8353000000002</v>
          </cell>
        </row>
        <row r="9122">
          <cell r="C9122" t="str">
            <v>51808019</v>
          </cell>
          <cell r="Q9122">
            <v>-2714.2022999999999</v>
          </cell>
        </row>
        <row r="9123">
          <cell r="C9123" t="str">
            <v>51808019</v>
          </cell>
          <cell r="Q9123">
            <v>-542.84050000000002</v>
          </cell>
        </row>
        <row r="9124">
          <cell r="C9124" t="str">
            <v>51808019</v>
          </cell>
          <cell r="Q9124">
            <v>-1899.9417000000001</v>
          </cell>
        </row>
        <row r="9125">
          <cell r="C9125" t="str">
            <v>51808019</v>
          </cell>
          <cell r="Q9125">
            <v>-48267.565000000002</v>
          </cell>
        </row>
        <row r="9126">
          <cell r="C9126" t="str">
            <v>51808019</v>
          </cell>
          <cell r="Q9126">
            <v>-1251.9995999999999</v>
          </cell>
        </row>
        <row r="9127">
          <cell r="C9127" t="str">
            <v>50118009</v>
          </cell>
          <cell r="Q9127">
            <v>-32294.000400000008</v>
          </cell>
        </row>
        <row r="9128">
          <cell r="C9128" t="str">
            <v>50118009</v>
          </cell>
          <cell r="Q9128">
            <v>-20000.000400000004</v>
          </cell>
        </row>
        <row r="9129">
          <cell r="C9129" t="str">
            <v>50118009</v>
          </cell>
          <cell r="Q9129">
            <v>-15000</v>
          </cell>
        </row>
        <row r="9130">
          <cell r="C9130" t="str">
            <v>50118009</v>
          </cell>
          <cell r="Q9130">
            <v>-39999.999599999988</v>
          </cell>
        </row>
        <row r="9131">
          <cell r="C9131" t="str">
            <v>50118009</v>
          </cell>
          <cell r="Q9131">
            <v>-39999.999599999988</v>
          </cell>
        </row>
        <row r="9132">
          <cell r="C9132" t="str">
            <v>50118009</v>
          </cell>
          <cell r="Q9132">
            <v>-35000.000400000012</v>
          </cell>
        </row>
        <row r="9133">
          <cell r="C9133" t="str">
            <v>50118009</v>
          </cell>
          <cell r="Q9133">
            <v>-80000.000400000004</v>
          </cell>
        </row>
        <row r="9134">
          <cell r="C9134" t="str">
            <v>50118009</v>
          </cell>
          <cell r="Q9134">
            <v>-24999.999599999992</v>
          </cell>
        </row>
        <row r="9135">
          <cell r="C9135" t="str">
            <v>50118009</v>
          </cell>
          <cell r="Q9135">
            <v>-24999.999599999992</v>
          </cell>
        </row>
        <row r="9136">
          <cell r="C9136" t="str">
            <v>50118009</v>
          </cell>
          <cell r="Q9136">
            <v>-24999.999599999992</v>
          </cell>
        </row>
        <row r="9137">
          <cell r="C9137" t="str">
            <v>50118009</v>
          </cell>
          <cell r="Q9137">
            <v>-20000.000400000004</v>
          </cell>
        </row>
        <row r="9138">
          <cell r="C9138" t="str">
            <v>50118009</v>
          </cell>
          <cell r="Q9138">
            <v>-15000</v>
          </cell>
        </row>
        <row r="9139">
          <cell r="C9139" t="str">
            <v>50118009</v>
          </cell>
          <cell r="Q9139">
            <v>-300000</v>
          </cell>
        </row>
        <row r="9140">
          <cell r="C9140" t="str">
            <v>50118009</v>
          </cell>
          <cell r="Q9140">
            <v>-15000</v>
          </cell>
        </row>
        <row r="9141">
          <cell r="C9141" t="str">
            <v>50118009</v>
          </cell>
          <cell r="Q9141">
            <v>-45000</v>
          </cell>
        </row>
        <row r="9142">
          <cell r="C9142" t="str">
            <v>50118009</v>
          </cell>
          <cell r="Q9142">
            <v>-24999.999599999992</v>
          </cell>
        </row>
        <row r="9143">
          <cell r="C9143" t="str">
            <v>50118009</v>
          </cell>
          <cell r="Q9143">
            <v>-15000</v>
          </cell>
        </row>
        <row r="9144">
          <cell r="C9144" t="str">
            <v>50118009</v>
          </cell>
          <cell r="Q9144">
            <v>-15000</v>
          </cell>
        </row>
        <row r="9145">
          <cell r="C9145" t="str">
            <v>50118009</v>
          </cell>
          <cell r="Q9145">
            <v>-15000</v>
          </cell>
        </row>
        <row r="9146">
          <cell r="C9146" t="str">
            <v>50118009</v>
          </cell>
          <cell r="Q9146">
            <v>-20000.000400000004</v>
          </cell>
        </row>
        <row r="9147">
          <cell r="C9147" t="str">
            <v>50118009</v>
          </cell>
          <cell r="Q9147">
            <v>-17706</v>
          </cell>
        </row>
        <row r="9148">
          <cell r="C9148" t="str">
            <v>50118009</v>
          </cell>
          <cell r="Q9148">
            <v>-60000</v>
          </cell>
        </row>
        <row r="9149">
          <cell r="C9149" t="str">
            <v>50210072</v>
          </cell>
          <cell r="Q9149">
            <v>-82714.278900000005</v>
          </cell>
        </row>
        <row r="9150">
          <cell r="C9150" t="str">
            <v>50210072</v>
          </cell>
          <cell r="Q9150">
            <v>-72920.800200000012</v>
          </cell>
        </row>
        <row r="9151">
          <cell r="C9151" t="str">
            <v>50210072</v>
          </cell>
          <cell r="Q9151">
            <v>-78365.251400000008</v>
          </cell>
        </row>
        <row r="9152">
          <cell r="C9152" t="str">
            <v>50210072</v>
          </cell>
          <cell r="Q9152">
            <v>-41357.1394</v>
          </cell>
        </row>
        <row r="9153">
          <cell r="C9153" t="str">
            <v>50210072</v>
          </cell>
          <cell r="Q9153">
            <v>-72920.800200000012</v>
          </cell>
        </row>
        <row r="9154">
          <cell r="C9154" t="str">
            <v>50210072</v>
          </cell>
          <cell r="Q9154">
            <v>-134958.14249999999</v>
          </cell>
        </row>
        <row r="9155">
          <cell r="C9155" t="str">
            <v>50210072</v>
          </cell>
          <cell r="Q9155">
            <v>-21766.915499999996</v>
          </cell>
        </row>
        <row r="9156">
          <cell r="C9156" t="str">
            <v>50210072</v>
          </cell>
          <cell r="Q9156">
            <v>-26121.387599999998</v>
          </cell>
        </row>
        <row r="9157">
          <cell r="C9157" t="str">
            <v>50210072</v>
          </cell>
          <cell r="Q9157">
            <v>-26121.387599999998</v>
          </cell>
        </row>
        <row r="9158">
          <cell r="C9158" t="str">
            <v>50210072</v>
          </cell>
          <cell r="Q9158">
            <v>-41357.1394</v>
          </cell>
        </row>
        <row r="9159">
          <cell r="C9159" t="str">
            <v>50210072</v>
          </cell>
          <cell r="Q9159">
            <v>-63126.232599999996</v>
          </cell>
        </row>
        <row r="9160">
          <cell r="C9160" t="str">
            <v>50210072</v>
          </cell>
          <cell r="Q9160">
            <v>-41357.1394</v>
          </cell>
        </row>
        <row r="9161">
          <cell r="C9161" t="str">
            <v>50210072</v>
          </cell>
          <cell r="Q9161">
            <v>-31562.571899999995</v>
          </cell>
        </row>
        <row r="9162">
          <cell r="C9162" t="str">
            <v>50210072</v>
          </cell>
          <cell r="Q9162">
            <v>-15239.018599999999</v>
          </cell>
        </row>
        <row r="9163">
          <cell r="C9163" t="str">
            <v>50210072</v>
          </cell>
          <cell r="Q9163">
            <v>-67478.527100000007</v>
          </cell>
        </row>
        <row r="9164">
          <cell r="C9164" t="str">
            <v>50210072</v>
          </cell>
          <cell r="Q9164">
            <v>-41357.1394</v>
          </cell>
        </row>
        <row r="9165">
          <cell r="C9165" t="str">
            <v>50210072</v>
          </cell>
          <cell r="Q9165">
            <v>-102307.76950000001</v>
          </cell>
        </row>
        <row r="9166">
          <cell r="C9166" t="str">
            <v>50210072</v>
          </cell>
          <cell r="Q9166">
            <v>-47888.302899999995</v>
          </cell>
        </row>
        <row r="9167">
          <cell r="C9167" t="str">
            <v>50210072</v>
          </cell>
          <cell r="Q9167">
            <v>-51153.8845</v>
          </cell>
        </row>
        <row r="9168">
          <cell r="C9168" t="str">
            <v>50210072</v>
          </cell>
          <cell r="Q9168">
            <v>-116455.72010000001</v>
          </cell>
        </row>
        <row r="9169">
          <cell r="C9169" t="str">
            <v>50210072</v>
          </cell>
          <cell r="Q9169">
            <v>-94686.626699999993</v>
          </cell>
        </row>
        <row r="9170">
          <cell r="C9170" t="str">
            <v>50210072</v>
          </cell>
          <cell r="Q9170">
            <v>-41357.1394</v>
          </cell>
        </row>
        <row r="9171">
          <cell r="C9171" t="str">
            <v>50210072</v>
          </cell>
          <cell r="Q9171">
            <v>-52241.685999999994</v>
          </cell>
        </row>
        <row r="9172">
          <cell r="C9172" t="str">
            <v>50210072</v>
          </cell>
          <cell r="Q9172">
            <v>-82714.278900000005</v>
          </cell>
        </row>
        <row r="9173">
          <cell r="C9173" t="str">
            <v>50210072</v>
          </cell>
          <cell r="Q9173">
            <v>-82714.278900000005</v>
          </cell>
        </row>
        <row r="9174">
          <cell r="C9174" t="str">
            <v>50210072</v>
          </cell>
          <cell r="Q9174">
            <v>-78365.251400000008</v>
          </cell>
        </row>
        <row r="9175">
          <cell r="C9175" t="str">
            <v>50210072</v>
          </cell>
          <cell r="Q9175">
            <v>-50067.172400000003</v>
          </cell>
        </row>
        <row r="9176">
          <cell r="C9176" t="str">
            <v>50210072</v>
          </cell>
          <cell r="Q9176">
            <v>-52241.685999999994</v>
          </cell>
        </row>
        <row r="9177">
          <cell r="C9177" t="str">
            <v>50210072</v>
          </cell>
          <cell r="Q9177">
            <v>-15239.018599999999</v>
          </cell>
        </row>
        <row r="9178">
          <cell r="C9178" t="str">
            <v>50210072</v>
          </cell>
          <cell r="Q9178">
            <v>-37005.934300000001</v>
          </cell>
        </row>
        <row r="9179">
          <cell r="C9179" t="str">
            <v>50210072</v>
          </cell>
          <cell r="Q9179">
            <v>-40269.338099999994</v>
          </cell>
        </row>
        <row r="9180">
          <cell r="C9180" t="str">
            <v>50210072</v>
          </cell>
          <cell r="Q9180">
            <v>-41357.1394</v>
          </cell>
        </row>
        <row r="9181">
          <cell r="C9181" t="str">
            <v>50210072</v>
          </cell>
          <cell r="Q9181">
            <v>-40269.338099999994</v>
          </cell>
        </row>
        <row r="9182">
          <cell r="C9182" t="str">
            <v>50210072</v>
          </cell>
          <cell r="Q9182">
            <v>-21766.915499999996</v>
          </cell>
        </row>
        <row r="9183">
          <cell r="C9183" t="str">
            <v>50210072</v>
          </cell>
          <cell r="Q9183">
            <v>-76186.381999999998</v>
          </cell>
        </row>
        <row r="9184">
          <cell r="C9184" t="str">
            <v>50210072</v>
          </cell>
          <cell r="Q9184">
            <v>-96865.496100000018</v>
          </cell>
        </row>
        <row r="9185">
          <cell r="C9185" t="str">
            <v>50210072</v>
          </cell>
          <cell r="Q9185">
            <v>-31562.571899999995</v>
          </cell>
        </row>
        <row r="9186">
          <cell r="C9186" t="str">
            <v>50210072</v>
          </cell>
          <cell r="Q9186">
            <v>-66390.7255</v>
          </cell>
        </row>
        <row r="9187">
          <cell r="C9187" t="str">
            <v>50210072</v>
          </cell>
          <cell r="Q9187">
            <v>-44624.899100000002</v>
          </cell>
        </row>
        <row r="9188">
          <cell r="C9188" t="str">
            <v>50210072</v>
          </cell>
          <cell r="Q9188">
            <v>-13060.149300000001</v>
          </cell>
        </row>
        <row r="9189">
          <cell r="C9189" t="str">
            <v>50210072</v>
          </cell>
          <cell r="Q9189">
            <v>-22855.805900000003</v>
          </cell>
        </row>
        <row r="9190">
          <cell r="C9190" t="str">
            <v>50210072</v>
          </cell>
          <cell r="Q9190">
            <v>-22855.805900000003</v>
          </cell>
        </row>
        <row r="9191">
          <cell r="C9191" t="str">
            <v>50210072</v>
          </cell>
          <cell r="Q9191">
            <v>-42446.029500000004</v>
          </cell>
        </row>
        <row r="9192">
          <cell r="C9192" t="str">
            <v>50210072</v>
          </cell>
          <cell r="Q9192">
            <v>-11972.347899999999</v>
          </cell>
        </row>
        <row r="9193">
          <cell r="C9193" t="str">
            <v>50210072</v>
          </cell>
          <cell r="Q9193">
            <v>-45711.611399999994</v>
          </cell>
        </row>
        <row r="9194">
          <cell r="C9194" t="str">
            <v>50210072</v>
          </cell>
          <cell r="Q9194">
            <v>-37005.934300000001</v>
          </cell>
        </row>
        <row r="9195">
          <cell r="C9195" t="str">
            <v>50210072</v>
          </cell>
          <cell r="Q9195">
            <v>-162167.3316</v>
          </cell>
        </row>
        <row r="9196">
          <cell r="C9196" t="str">
            <v>50210072</v>
          </cell>
          <cell r="Q9196">
            <v>-136047.03279999999</v>
          </cell>
        </row>
        <row r="9197">
          <cell r="C9197" t="str">
            <v>50210072</v>
          </cell>
          <cell r="Q9197">
            <v>-47888.302899999995</v>
          </cell>
        </row>
        <row r="9198">
          <cell r="C9198" t="str">
            <v>50210072</v>
          </cell>
          <cell r="Q9198">
            <v>-15239.018599999999</v>
          </cell>
        </row>
        <row r="9199">
          <cell r="C9199" t="str">
            <v>50210072</v>
          </cell>
          <cell r="Q9199">
            <v>-124075.7738</v>
          </cell>
        </row>
        <row r="9200">
          <cell r="C9200" t="str">
            <v>50210072</v>
          </cell>
          <cell r="Q9200">
            <v>-10883.457700000001</v>
          </cell>
        </row>
        <row r="9201">
          <cell r="C9201" t="str">
            <v>50210072</v>
          </cell>
          <cell r="Q9201">
            <v>-30475.859499999999</v>
          </cell>
        </row>
        <row r="9202">
          <cell r="C9202" t="str">
            <v>50210072</v>
          </cell>
          <cell r="Q9202">
            <v>-82714.278900000005</v>
          </cell>
        </row>
        <row r="9203">
          <cell r="C9203" t="str">
            <v>50210072</v>
          </cell>
          <cell r="Q9203">
            <v>-22855.805900000003</v>
          </cell>
        </row>
        <row r="9204">
          <cell r="C9204" t="str">
            <v>50210072</v>
          </cell>
          <cell r="Q9204">
            <v>-15239.018599999999</v>
          </cell>
        </row>
        <row r="9205">
          <cell r="C9205" t="str">
            <v>50210072</v>
          </cell>
          <cell r="Q9205">
            <v>-15239.018599999999</v>
          </cell>
        </row>
        <row r="9206">
          <cell r="C9206" t="str">
            <v>50210072</v>
          </cell>
          <cell r="Q9206">
            <v>-10883.457700000001</v>
          </cell>
        </row>
        <row r="9207">
          <cell r="C9207" t="str">
            <v>50210072</v>
          </cell>
          <cell r="Q9207">
            <v>-21766.915499999996</v>
          </cell>
        </row>
        <row r="9208">
          <cell r="C9208" t="str">
            <v>50210072</v>
          </cell>
          <cell r="Q9208">
            <v>-47888.302899999995</v>
          </cell>
        </row>
        <row r="9209">
          <cell r="C9209" t="str">
            <v>50210072</v>
          </cell>
          <cell r="Q9209">
            <v>-116455.72010000001</v>
          </cell>
        </row>
        <row r="9210">
          <cell r="C9210" t="str">
            <v>50210072</v>
          </cell>
          <cell r="Q9210">
            <v>-99043.276599999997</v>
          </cell>
        </row>
        <row r="9211">
          <cell r="C9211" t="str">
            <v>50210072</v>
          </cell>
          <cell r="Q9211">
            <v>-70746.286399999997</v>
          </cell>
        </row>
        <row r="9212">
          <cell r="C9212" t="str">
            <v>50210072</v>
          </cell>
          <cell r="Q9212">
            <v>-21766.915499999996</v>
          </cell>
        </row>
        <row r="9213">
          <cell r="C9213" t="str">
            <v>50210072</v>
          </cell>
          <cell r="Q9213">
            <v>-131692.56080000001</v>
          </cell>
        </row>
        <row r="9214">
          <cell r="C9214" t="str">
            <v>50210072</v>
          </cell>
          <cell r="Q9214">
            <v>-72920.800200000012</v>
          </cell>
        </row>
        <row r="9215">
          <cell r="C9215" t="str">
            <v>50210072</v>
          </cell>
          <cell r="Q9215">
            <v>-63126.232599999996</v>
          </cell>
        </row>
        <row r="9216">
          <cell r="C9216" t="str">
            <v>50210072</v>
          </cell>
          <cell r="Q9216">
            <v>-16324.6422</v>
          </cell>
        </row>
        <row r="9217">
          <cell r="C9217" t="str">
            <v>50210072</v>
          </cell>
          <cell r="Q9217">
            <v>-72920.800200000012</v>
          </cell>
        </row>
        <row r="9218">
          <cell r="C9218" t="str">
            <v>50210072</v>
          </cell>
          <cell r="Q9218">
            <v>-78365.251400000008</v>
          </cell>
        </row>
        <row r="9219">
          <cell r="C9219" t="str">
            <v>50210072</v>
          </cell>
          <cell r="Q9219">
            <v>-83806.435699999987</v>
          </cell>
        </row>
        <row r="9220">
          <cell r="C9220" t="str">
            <v>50210072</v>
          </cell>
          <cell r="Q9220">
            <v>-83806.435699999987</v>
          </cell>
        </row>
        <row r="9221">
          <cell r="C9221" t="str">
            <v>50210072</v>
          </cell>
          <cell r="Q9221">
            <v>-40269.338099999994</v>
          </cell>
        </row>
        <row r="9222">
          <cell r="C9222" t="str">
            <v>50210072</v>
          </cell>
          <cell r="Q9222">
            <v>-37005.934300000001</v>
          </cell>
        </row>
        <row r="9223">
          <cell r="C9223" t="str">
            <v>50210072</v>
          </cell>
          <cell r="Q9223">
            <v>-34828.1535</v>
          </cell>
        </row>
        <row r="9224">
          <cell r="C9224" t="str">
            <v>50210072</v>
          </cell>
          <cell r="Q9224">
            <v>-22855.805900000003</v>
          </cell>
        </row>
        <row r="9225">
          <cell r="C9225" t="str">
            <v>50210072</v>
          </cell>
          <cell r="Q9225">
            <v>-32651.461999999996</v>
          </cell>
        </row>
        <row r="9226">
          <cell r="C9226" t="str">
            <v>50210072</v>
          </cell>
          <cell r="Q9226">
            <v>-52241.685999999994</v>
          </cell>
        </row>
        <row r="9227">
          <cell r="C9227" t="str">
            <v>50210072</v>
          </cell>
          <cell r="Q9227">
            <v>-52241.685999999994</v>
          </cell>
        </row>
        <row r="9228">
          <cell r="C9228" t="str">
            <v>50210072</v>
          </cell>
          <cell r="Q9228">
            <v>-63126.232599999996</v>
          </cell>
        </row>
        <row r="9229">
          <cell r="C9229" t="str">
            <v>50210072</v>
          </cell>
          <cell r="Q9229">
            <v>-441883.62870000006</v>
          </cell>
        </row>
        <row r="9230">
          <cell r="C9230" t="str">
            <v>50210072</v>
          </cell>
          <cell r="Q9230">
            <v>-69656.307199999996</v>
          </cell>
        </row>
        <row r="9231">
          <cell r="C9231" t="str">
            <v>50210072</v>
          </cell>
          <cell r="Q9231">
            <v>-10883.457700000001</v>
          </cell>
        </row>
        <row r="9232">
          <cell r="C9232" t="str">
            <v>50210072</v>
          </cell>
          <cell r="Q9232">
            <v>-34828.1535</v>
          </cell>
        </row>
        <row r="9233">
          <cell r="C9233" t="str">
            <v>50210072</v>
          </cell>
          <cell r="Q9233">
            <v>-17414.621300000003</v>
          </cell>
        </row>
        <row r="9234">
          <cell r="C9234" t="str">
            <v>50210072</v>
          </cell>
          <cell r="Q9234">
            <v>-16324.6422</v>
          </cell>
        </row>
        <row r="9235">
          <cell r="C9235" t="str">
            <v>50210072</v>
          </cell>
          <cell r="Q9235">
            <v>-3266.6707999999994</v>
          </cell>
        </row>
        <row r="9236">
          <cell r="C9236" t="str">
            <v>50210072</v>
          </cell>
          <cell r="Q9236">
            <v>-17414.621300000003</v>
          </cell>
        </row>
        <row r="9237">
          <cell r="C9237" t="str">
            <v>50210072</v>
          </cell>
          <cell r="Q9237">
            <v>-4352.2943999999998</v>
          </cell>
        </row>
        <row r="9238">
          <cell r="C9238" t="str">
            <v>50210072</v>
          </cell>
          <cell r="Q9238">
            <v>-7617.8759999999993</v>
          </cell>
        </row>
        <row r="9239">
          <cell r="C9239" t="str">
            <v>50210072</v>
          </cell>
          <cell r="Q9239">
            <v>-5443.3622999999989</v>
          </cell>
        </row>
        <row r="9240">
          <cell r="C9240" t="str">
            <v>50210072</v>
          </cell>
          <cell r="Q9240">
            <v>-78365.251400000008</v>
          </cell>
        </row>
        <row r="9241">
          <cell r="C9241" t="str">
            <v>50210072</v>
          </cell>
          <cell r="Q9241">
            <v>-15239.018599999999</v>
          </cell>
        </row>
        <row r="9242">
          <cell r="C9242" t="str">
            <v>50210072</v>
          </cell>
          <cell r="Q9242">
            <v>-16324.6422</v>
          </cell>
        </row>
        <row r="9243">
          <cell r="C9243" t="str">
            <v>50210072</v>
          </cell>
          <cell r="Q9243">
            <v>-82714.278900000005</v>
          </cell>
        </row>
        <row r="9244">
          <cell r="C9244" t="str">
            <v>50210072</v>
          </cell>
          <cell r="Q9244">
            <v>-134958.14249999999</v>
          </cell>
        </row>
        <row r="9245">
          <cell r="C9245" t="str">
            <v>50210072</v>
          </cell>
          <cell r="Q9245">
            <v>-63126.232599999996</v>
          </cell>
        </row>
        <row r="9246">
          <cell r="C9246" t="str">
            <v>50210072</v>
          </cell>
          <cell r="Q9246">
            <v>-63126.232599999996</v>
          </cell>
        </row>
        <row r="9247">
          <cell r="C9247" t="str">
            <v>50210072</v>
          </cell>
          <cell r="Q9247">
            <v>-104482.28309999999</v>
          </cell>
        </row>
        <row r="9248">
          <cell r="C9248" t="str">
            <v>50210072</v>
          </cell>
          <cell r="Q9248">
            <v>-190466.4993</v>
          </cell>
        </row>
        <row r="9249">
          <cell r="C9249" t="str">
            <v>50210072</v>
          </cell>
          <cell r="Q9249">
            <v>-21766.915499999996</v>
          </cell>
        </row>
        <row r="9250">
          <cell r="C9250" t="str">
            <v>50210072</v>
          </cell>
          <cell r="Q9250">
            <v>-82714.278900000005</v>
          </cell>
        </row>
        <row r="9251">
          <cell r="C9251" t="str">
            <v>50210072</v>
          </cell>
          <cell r="Q9251">
            <v>-52241.685999999994</v>
          </cell>
        </row>
        <row r="9252">
          <cell r="C9252" t="str">
            <v>50210072</v>
          </cell>
          <cell r="Q9252">
            <v>-82714.278900000005</v>
          </cell>
        </row>
        <row r="9253">
          <cell r="C9253" t="str">
            <v>50210072</v>
          </cell>
          <cell r="Q9253">
            <v>-52241.685999999994</v>
          </cell>
        </row>
        <row r="9254">
          <cell r="C9254" t="str">
            <v>50210072</v>
          </cell>
          <cell r="Q9254">
            <v>-228559.1458</v>
          </cell>
        </row>
        <row r="9255">
          <cell r="C9255" t="str">
            <v>50210072</v>
          </cell>
          <cell r="Q9255">
            <v>-41357.1394</v>
          </cell>
        </row>
        <row r="9256">
          <cell r="C9256" t="str">
            <v>50210072</v>
          </cell>
          <cell r="Q9256">
            <v>-103395.5708</v>
          </cell>
        </row>
        <row r="9257">
          <cell r="C9257" t="str">
            <v>50210072</v>
          </cell>
          <cell r="Q9257">
            <v>-113191.22700000001</v>
          </cell>
        </row>
        <row r="9258">
          <cell r="C9258" t="str">
            <v>50210072</v>
          </cell>
          <cell r="Q9258">
            <v>-15239.018599999999</v>
          </cell>
        </row>
        <row r="9259">
          <cell r="C9259" t="str">
            <v>50210072</v>
          </cell>
          <cell r="Q9259">
            <v>-630171.25910000002</v>
          </cell>
        </row>
        <row r="9260">
          <cell r="C9260" t="str">
            <v>50210072</v>
          </cell>
          <cell r="Q9260">
            <v>-52241.685999999994</v>
          </cell>
        </row>
        <row r="9261">
          <cell r="C9261" t="str">
            <v>50210072</v>
          </cell>
          <cell r="Q9261">
            <v>-28295.901300000001</v>
          </cell>
        </row>
        <row r="9262">
          <cell r="C9262" t="str">
            <v>50210072</v>
          </cell>
          <cell r="Q9262">
            <v>-103395.5708</v>
          </cell>
        </row>
        <row r="9263">
          <cell r="C9263" t="str">
            <v>50210072</v>
          </cell>
          <cell r="Q9263">
            <v>-104482.28309999999</v>
          </cell>
        </row>
        <row r="9264">
          <cell r="C9264" t="str">
            <v>50210072</v>
          </cell>
          <cell r="Q9264">
            <v>-183937.51370000001</v>
          </cell>
        </row>
        <row r="9265">
          <cell r="C9265" t="str">
            <v>50210072</v>
          </cell>
          <cell r="Q9265">
            <v>-54417.288800000002</v>
          </cell>
        </row>
        <row r="9266">
          <cell r="C9266" t="str">
            <v>50210072</v>
          </cell>
          <cell r="Q9266">
            <v>-63126.232599999996</v>
          </cell>
        </row>
        <row r="9267">
          <cell r="C9267" t="str">
            <v>50210072</v>
          </cell>
          <cell r="Q9267">
            <v>-56596.157999999996</v>
          </cell>
        </row>
        <row r="9268">
          <cell r="C9268" t="str">
            <v>50210072</v>
          </cell>
          <cell r="Q9268">
            <v>-41357.1394</v>
          </cell>
        </row>
        <row r="9269">
          <cell r="C9269" t="str">
            <v>50210072</v>
          </cell>
          <cell r="Q9269">
            <v>-154551.63320000001</v>
          </cell>
        </row>
        <row r="9270">
          <cell r="C9270" t="str">
            <v>50210072</v>
          </cell>
          <cell r="Q9270">
            <v>-111016.71350000001</v>
          </cell>
        </row>
        <row r="9271">
          <cell r="C9271" t="str">
            <v>50210072</v>
          </cell>
          <cell r="Q9271">
            <v>-71834.087499999994</v>
          </cell>
        </row>
        <row r="9272">
          <cell r="C9272" t="str">
            <v>50210072</v>
          </cell>
          <cell r="Q9272">
            <v>-41357.1394</v>
          </cell>
        </row>
        <row r="9273">
          <cell r="C9273" t="str">
            <v>50210072</v>
          </cell>
          <cell r="Q9273">
            <v>-37005.934300000001</v>
          </cell>
        </row>
        <row r="9274">
          <cell r="C9274" t="str">
            <v>50210072</v>
          </cell>
          <cell r="Q9274">
            <v>-10883.457700000001</v>
          </cell>
        </row>
        <row r="9275">
          <cell r="C9275" t="str">
            <v>50210072</v>
          </cell>
          <cell r="Q9275">
            <v>-82714.278900000005</v>
          </cell>
        </row>
        <row r="9276">
          <cell r="C9276" t="str">
            <v>50210072</v>
          </cell>
          <cell r="Q9276">
            <v>-22855.805900000003</v>
          </cell>
        </row>
        <row r="9277">
          <cell r="C9277" t="str">
            <v>50210072</v>
          </cell>
          <cell r="Q9277">
            <v>-129514.7804</v>
          </cell>
        </row>
        <row r="9278">
          <cell r="C9278" t="str">
            <v>50210072</v>
          </cell>
          <cell r="Q9278">
            <v>-187198.73970000003</v>
          </cell>
        </row>
        <row r="9279">
          <cell r="C9279" t="str">
            <v>50210072</v>
          </cell>
          <cell r="Q9279">
            <v>-11972.347899999999</v>
          </cell>
        </row>
        <row r="9280">
          <cell r="C9280" t="str">
            <v>50210072</v>
          </cell>
          <cell r="Q9280">
            <v>-10883.457700000001</v>
          </cell>
        </row>
        <row r="9281">
          <cell r="C9281" t="str">
            <v>50210072</v>
          </cell>
          <cell r="Q9281">
            <v>-52241.685999999994</v>
          </cell>
        </row>
        <row r="9282">
          <cell r="C9282" t="str">
            <v>50210072</v>
          </cell>
          <cell r="Q9282">
            <v>-323250.12819999992</v>
          </cell>
        </row>
        <row r="9283">
          <cell r="C9283" t="str">
            <v>50210072</v>
          </cell>
          <cell r="Q9283">
            <v>-62037.342499999999</v>
          </cell>
        </row>
        <row r="9284">
          <cell r="C9284" t="str">
            <v>50210072</v>
          </cell>
          <cell r="Q9284">
            <v>-15239.018599999999</v>
          </cell>
        </row>
        <row r="9285">
          <cell r="C9285" t="str">
            <v>50210072</v>
          </cell>
          <cell r="Q9285">
            <v>-78365.251400000008</v>
          </cell>
        </row>
        <row r="9286">
          <cell r="C9286" t="str">
            <v>50210072</v>
          </cell>
          <cell r="Q9286">
            <v>-35918.133000000002</v>
          </cell>
        </row>
        <row r="9287">
          <cell r="C9287" t="str">
            <v>50210072</v>
          </cell>
          <cell r="Q9287">
            <v>-5443.3622999999989</v>
          </cell>
        </row>
        <row r="9288">
          <cell r="C9288" t="str">
            <v>50210072</v>
          </cell>
          <cell r="Q9288">
            <v>-609493.23360000015</v>
          </cell>
        </row>
        <row r="9289">
          <cell r="C9289" t="str">
            <v>50210072</v>
          </cell>
          <cell r="Q9289">
            <v>-503919.88229999994</v>
          </cell>
        </row>
        <row r="9290">
          <cell r="C9290" t="str">
            <v>50210072</v>
          </cell>
          <cell r="Q9290">
            <v>-30475.859499999999</v>
          </cell>
        </row>
        <row r="9291">
          <cell r="C9291" t="str">
            <v>50210072</v>
          </cell>
          <cell r="Q9291">
            <v>-2613.3367000000003</v>
          </cell>
        </row>
        <row r="9292">
          <cell r="C9292" t="str">
            <v>50210072</v>
          </cell>
          <cell r="Q9292">
            <v>-9795.656399999998</v>
          </cell>
        </row>
        <row r="9293">
          <cell r="C9293" t="str">
            <v>50210072</v>
          </cell>
          <cell r="Q9293">
            <v>-7185.5866000000005</v>
          </cell>
        </row>
        <row r="9294">
          <cell r="C9294" t="str">
            <v>50210072</v>
          </cell>
          <cell r="Q9294">
            <v>-111016.71350000001</v>
          </cell>
        </row>
        <row r="9295">
          <cell r="C9295" t="str">
            <v>50210072</v>
          </cell>
          <cell r="Q9295">
            <v>-19590.223899999997</v>
          </cell>
        </row>
        <row r="9296">
          <cell r="C9296" t="str">
            <v>50210072</v>
          </cell>
          <cell r="Q9296">
            <v>-21766.915499999996</v>
          </cell>
        </row>
        <row r="9297">
          <cell r="C9297" t="str">
            <v>50210072</v>
          </cell>
          <cell r="Q9297">
            <v>-15239.018599999999</v>
          </cell>
        </row>
        <row r="9298">
          <cell r="C9298" t="str">
            <v>50210072</v>
          </cell>
          <cell r="Q9298">
            <v>-77274.183399999994</v>
          </cell>
        </row>
        <row r="9299">
          <cell r="C9299" t="str">
            <v>50210072</v>
          </cell>
          <cell r="Q9299">
            <v>-19590.223899999997</v>
          </cell>
        </row>
        <row r="9300">
          <cell r="C9300" t="str">
            <v>50210072</v>
          </cell>
          <cell r="Q9300">
            <v>-52241.685999999994</v>
          </cell>
        </row>
        <row r="9301">
          <cell r="C9301" t="str">
            <v>50210072</v>
          </cell>
          <cell r="Q9301">
            <v>-56596.157999999996</v>
          </cell>
        </row>
        <row r="9302">
          <cell r="C9302" t="str">
            <v>50210072</v>
          </cell>
          <cell r="Q9302">
            <v>-176317.45980000001</v>
          </cell>
        </row>
        <row r="9303">
          <cell r="C9303" t="str">
            <v>50210072</v>
          </cell>
          <cell r="Q9303">
            <v>-10883.457700000001</v>
          </cell>
        </row>
        <row r="9304">
          <cell r="C9304" t="str">
            <v>50210072</v>
          </cell>
          <cell r="Q9304">
            <v>-7617.8759999999993</v>
          </cell>
        </row>
        <row r="9305">
          <cell r="C9305" t="str">
            <v>50210072</v>
          </cell>
          <cell r="Q9305">
            <v>-1602093.98</v>
          </cell>
        </row>
        <row r="9306">
          <cell r="C9306" t="str">
            <v>50210072</v>
          </cell>
          <cell r="Q9306">
            <v>-30475.859499999999</v>
          </cell>
        </row>
        <row r="9307">
          <cell r="C9307" t="str">
            <v>50210072</v>
          </cell>
          <cell r="Q9307">
            <v>-147386.73550000001</v>
          </cell>
        </row>
        <row r="9308">
          <cell r="C9308" t="str">
            <v>50210072</v>
          </cell>
          <cell r="Q9308">
            <v>-46346.434600000008</v>
          </cell>
        </row>
        <row r="9309">
          <cell r="C9309" t="str">
            <v>50210072</v>
          </cell>
          <cell r="Q9309">
            <v>-69656.307199999996</v>
          </cell>
        </row>
        <row r="9310">
          <cell r="C9310" t="str">
            <v>50210072</v>
          </cell>
          <cell r="Q9310">
            <v>-4352.2943999999998</v>
          </cell>
        </row>
        <row r="9311">
          <cell r="C9311" t="str">
            <v>50210072</v>
          </cell>
          <cell r="Q9311">
            <v>-2176.6915999999997</v>
          </cell>
        </row>
        <row r="9312">
          <cell r="C9312" t="str">
            <v>50210072</v>
          </cell>
          <cell r="Q9312">
            <v>-28295.901300000001</v>
          </cell>
        </row>
        <row r="9313">
          <cell r="C9313" t="str">
            <v>50210072</v>
          </cell>
          <cell r="Q9313">
            <v>-54417.288800000002</v>
          </cell>
        </row>
        <row r="9314">
          <cell r="C9314" t="str">
            <v>50210072</v>
          </cell>
          <cell r="Q9314">
            <v>-103396.6597</v>
          </cell>
        </row>
        <row r="9315">
          <cell r="C9315" t="str">
            <v>50210072</v>
          </cell>
          <cell r="Q9315">
            <v>-22855.805900000003</v>
          </cell>
        </row>
        <row r="9316">
          <cell r="C9316" t="str">
            <v>50210072</v>
          </cell>
          <cell r="Q9316">
            <v>-30475.859499999999</v>
          </cell>
        </row>
        <row r="9317">
          <cell r="C9317" t="str">
            <v>50210072</v>
          </cell>
          <cell r="Q9317">
            <v>-32651.461999999996</v>
          </cell>
        </row>
        <row r="9318">
          <cell r="C9318" t="str">
            <v>50210072</v>
          </cell>
          <cell r="Q9318">
            <v>-1279828.46</v>
          </cell>
        </row>
        <row r="9319">
          <cell r="C9319" t="str">
            <v>50210072</v>
          </cell>
          <cell r="Q9319">
            <v>-2176.6915999999997</v>
          </cell>
        </row>
        <row r="9320">
          <cell r="C9320" t="str">
            <v>50210072</v>
          </cell>
          <cell r="Q9320">
            <v>-82714.278900000005</v>
          </cell>
        </row>
        <row r="9321">
          <cell r="C9321" t="str">
            <v>50210072</v>
          </cell>
          <cell r="Q9321">
            <v>-47888.302899999995</v>
          </cell>
        </row>
        <row r="9322">
          <cell r="C9322" t="str">
            <v>50210072</v>
          </cell>
          <cell r="Q9322">
            <v>-10883.457700000001</v>
          </cell>
        </row>
        <row r="9323">
          <cell r="C9323" t="str">
            <v>50210072</v>
          </cell>
          <cell r="Q9323">
            <v>-8705.6772000000001</v>
          </cell>
        </row>
        <row r="9324">
          <cell r="C9324" t="str">
            <v>50210072</v>
          </cell>
          <cell r="Q9324">
            <v>-1044</v>
          </cell>
        </row>
        <row r="9325">
          <cell r="C9325" t="str">
            <v>50210072</v>
          </cell>
          <cell r="Q9325">
            <v>-14149.039400000001</v>
          </cell>
        </row>
        <row r="9326">
          <cell r="C9326" t="str">
            <v>50210072</v>
          </cell>
          <cell r="Q9326">
            <v>-1089.9791</v>
          </cell>
        </row>
        <row r="9327">
          <cell r="C9327" t="str">
            <v>50210072</v>
          </cell>
          <cell r="Q9327">
            <v>-10883.457700000001</v>
          </cell>
        </row>
        <row r="9328">
          <cell r="C9328" t="str">
            <v>50210072</v>
          </cell>
          <cell r="Q9328">
            <v>-4352.2943999999998</v>
          </cell>
        </row>
        <row r="9329">
          <cell r="C9329" t="str">
            <v>50210072</v>
          </cell>
          <cell r="Q9329">
            <v>-19590.223899999997</v>
          </cell>
        </row>
        <row r="9330">
          <cell r="C9330" t="str">
            <v>50210072</v>
          </cell>
          <cell r="Q9330">
            <v>-833.00120000000004</v>
          </cell>
        </row>
        <row r="9331">
          <cell r="C9331" t="str">
            <v>50210072</v>
          </cell>
          <cell r="Q9331">
            <v>-387460.89559999999</v>
          </cell>
        </row>
        <row r="9332">
          <cell r="C9332" t="str">
            <v>50210072</v>
          </cell>
          <cell r="Q9332">
            <v>-386375.27209999994</v>
          </cell>
        </row>
        <row r="9333">
          <cell r="C9333" t="str">
            <v>50210072</v>
          </cell>
          <cell r="Q9333">
            <v>-4352.2943999999998</v>
          </cell>
        </row>
        <row r="9334">
          <cell r="C9334" t="str">
            <v>50210072</v>
          </cell>
          <cell r="Q9334">
            <v>-4352.2943999999998</v>
          </cell>
        </row>
        <row r="9335">
          <cell r="C9335" t="str">
            <v>50210072</v>
          </cell>
          <cell r="Q9335">
            <v>-861257.81209999998</v>
          </cell>
        </row>
        <row r="9336">
          <cell r="C9336" t="str">
            <v>50210072</v>
          </cell>
          <cell r="Q9336">
            <v>-120837.84420000001</v>
          </cell>
        </row>
        <row r="9337">
          <cell r="C9337" t="str">
            <v>50210072</v>
          </cell>
          <cell r="Q9337">
            <v>-399110.70270000002</v>
          </cell>
        </row>
        <row r="9338">
          <cell r="C9338" t="str">
            <v>50210072</v>
          </cell>
          <cell r="Q9338">
            <v>-394154.2585</v>
          </cell>
        </row>
        <row r="9339">
          <cell r="C9339" t="str">
            <v>50210072</v>
          </cell>
          <cell r="Q9339">
            <v>-60225.429299999989</v>
          </cell>
        </row>
        <row r="9340">
          <cell r="C9340" t="str">
            <v>51102029</v>
          </cell>
          <cell r="Q9340">
            <v>-1044274.9139</v>
          </cell>
        </row>
        <row r="9341">
          <cell r="C9341" t="str">
            <v>51102029</v>
          </cell>
          <cell r="Q9341">
            <v>-418603.02350000001</v>
          </cell>
        </row>
        <row r="9342">
          <cell r="C9342" t="str">
            <v>51102029</v>
          </cell>
          <cell r="Q9342">
            <v>-37122.0625</v>
          </cell>
        </row>
        <row r="9343">
          <cell r="C9343" t="str">
            <v>51102032</v>
          </cell>
          <cell r="Q9343">
            <v>-9999.999600000001</v>
          </cell>
        </row>
        <row r="9344">
          <cell r="C9344" t="str">
            <v>51102032</v>
          </cell>
          <cell r="Q9344">
            <v>-9999.999600000001</v>
          </cell>
        </row>
        <row r="9345">
          <cell r="C9345" t="str">
            <v>51102032</v>
          </cell>
          <cell r="Q9345">
            <v>-9999.999600000001</v>
          </cell>
        </row>
        <row r="9346">
          <cell r="C9346" t="str">
            <v>51102032</v>
          </cell>
          <cell r="Q9346">
            <v>-5000.0003999999981</v>
          </cell>
        </row>
        <row r="9347">
          <cell r="C9347" t="str">
            <v>51102032</v>
          </cell>
          <cell r="Q9347">
            <v>-6000</v>
          </cell>
        </row>
        <row r="9348">
          <cell r="C9348" t="str">
            <v>51102032</v>
          </cell>
          <cell r="Q9348">
            <v>-9999.999600000001</v>
          </cell>
        </row>
        <row r="9349">
          <cell r="C9349" t="str">
            <v>51102032</v>
          </cell>
          <cell r="Q9349">
            <v>-45000</v>
          </cell>
        </row>
        <row r="9350">
          <cell r="C9350" t="str">
            <v>51102032</v>
          </cell>
          <cell r="Q9350">
            <v>-32000.000400000008</v>
          </cell>
        </row>
        <row r="9351">
          <cell r="C9351" t="str">
            <v>51102032</v>
          </cell>
          <cell r="Q9351">
            <v>-32000.000400000008</v>
          </cell>
        </row>
        <row r="9352">
          <cell r="C9352" t="str">
            <v>51102032</v>
          </cell>
          <cell r="Q9352">
            <v>-99999.999599999996</v>
          </cell>
        </row>
        <row r="9353">
          <cell r="C9353" t="str">
            <v>51102032</v>
          </cell>
          <cell r="Q9353">
            <v>-39999.999599999988</v>
          </cell>
        </row>
        <row r="9354">
          <cell r="C9354" t="str">
            <v>51102033</v>
          </cell>
          <cell r="Q9354">
            <v>-9999.999600000001</v>
          </cell>
        </row>
        <row r="9355">
          <cell r="C9355" t="str">
            <v>51102033</v>
          </cell>
          <cell r="Q9355">
            <v>-20000.000400000004</v>
          </cell>
        </row>
        <row r="9356">
          <cell r="C9356" t="str">
            <v>51102033</v>
          </cell>
          <cell r="Q9356">
            <v>-24999.999599999992</v>
          </cell>
        </row>
        <row r="9357">
          <cell r="C9357" t="str">
            <v>51102033</v>
          </cell>
          <cell r="Q9357">
            <v>-24999.999599999992</v>
          </cell>
        </row>
        <row r="9358">
          <cell r="C9358" t="str">
            <v>51102033</v>
          </cell>
          <cell r="Q9358">
            <v>-30000</v>
          </cell>
        </row>
        <row r="9359">
          <cell r="C9359" t="str">
            <v>51102033</v>
          </cell>
          <cell r="Q9359">
            <v>-24999.999599999992</v>
          </cell>
        </row>
        <row r="9360">
          <cell r="C9360" t="str">
            <v>51102033</v>
          </cell>
          <cell r="Q9360">
            <v>-24999.999599999992</v>
          </cell>
        </row>
        <row r="9361">
          <cell r="C9361" t="str">
            <v>51102033</v>
          </cell>
          <cell r="Q9361">
            <v>-650000.00040000002</v>
          </cell>
        </row>
        <row r="9362">
          <cell r="C9362" t="str">
            <v>51102033</v>
          </cell>
          <cell r="Q9362">
            <v>-24999.999599999992</v>
          </cell>
        </row>
        <row r="9363">
          <cell r="C9363" t="str">
            <v>51102033</v>
          </cell>
          <cell r="Q9363">
            <v>-24999.999599999992</v>
          </cell>
        </row>
        <row r="9364">
          <cell r="C9364" t="str">
            <v>51102033</v>
          </cell>
          <cell r="Q9364">
            <v>-9999.999600000001</v>
          </cell>
        </row>
        <row r="9365">
          <cell r="C9365" t="str">
            <v>51102033</v>
          </cell>
          <cell r="Q9365">
            <v>-9999.999600000001</v>
          </cell>
        </row>
        <row r="9366">
          <cell r="C9366" t="str">
            <v>51102033</v>
          </cell>
          <cell r="Q9366">
            <v>-60000</v>
          </cell>
        </row>
        <row r="9367">
          <cell r="C9367" t="str">
            <v>51102033</v>
          </cell>
          <cell r="Q9367">
            <v>-20000.000400000004</v>
          </cell>
        </row>
        <row r="9368">
          <cell r="C9368" t="str">
            <v>51102033</v>
          </cell>
          <cell r="Q9368">
            <v>-20000.000400000004</v>
          </cell>
        </row>
        <row r="9369">
          <cell r="C9369" t="str">
            <v>51102033</v>
          </cell>
          <cell r="Q9369">
            <v>-30000</v>
          </cell>
        </row>
        <row r="9370">
          <cell r="C9370" t="str">
            <v>51102033</v>
          </cell>
          <cell r="Q9370">
            <v>-9999.999600000001</v>
          </cell>
        </row>
        <row r="9371">
          <cell r="C9371" t="str">
            <v>51102033</v>
          </cell>
          <cell r="Q9371">
            <v>-30000</v>
          </cell>
        </row>
        <row r="9372">
          <cell r="C9372" t="str">
            <v>51102033</v>
          </cell>
          <cell r="Q9372">
            <v>-30000</v>
          </cell>
        </row>
        <row r="9373">
          <cell r="C9373" t="str">
            <v>51102033</v>
          </cell>
          <cell r="Q9373">
            <v>-120000</v>
          </cell>
        </row>
        <row r="9374">
          <cell r="C9374" t="str">
            <v>51102033</v>
          </cell>
          <cell r="Q9374">
            <v>-24999.999599999992</v>
          </cell>
        </row>
        <row r="9375">
          <cell r="C9375" t="str">
            <v>51102033</v>
          </cell>
          <cell r="Q9375">
            <v>-120000</v>
          </cell>
        </row>
        <row r="9376">
          <cell r="C9376" t="str">
            <v>51102033</v>
          </cell>
          <cell r="Q9376">
            <v>-80000.000400000004</v>
          </cell>
        </row>
        <row r="9377">
          <cell r="C9377" t="str">
            <v>51102033</v>
          </cell>
          <cell r="Q9377">
            <v>-24999.999599999992</v>
          </cell>
        </row>
        <row r="9378">
          <cell r="C9378" t="str">
            <v>51102033</v>
          </cell>
          <cell r="Q9378">
            <v>-249999.99959999998</v>
          </cell>
        </row>
        <row r="9379">
          <cell r="C9379" t="str">
            <v>51102033</v>
          </cell>
          <cell r="Q9379">
            <v>-150000</v>
          </cell>
        </row>
        <row r="9380">
          <cell r="C9380" t="str">
            <v>51102033</v>
          </cell>
          <cell r="Q9380">
            <v>-1299999.9996000004</v>
          </cell>
        </row>
        <row r="9381">
          <cell r="C9381" t="str">
            <v>51102033</v>
          </cell>
          <cell r="Q9381">
            <v>-249999.99959999998</v>
          </cell>
        </row>
        <row r="9382">
          <cell r="C9382" t="str">
            <v>51102033</v>
          </cell>
          <cell r="Q9382">
            <v>-2499999.9996000002</v>
          </cell>
        </row>
        <row r="9383">
          <cell r="C9383" t="str">
            <v>51102033</v>
          </cell>
          <cell r="Q9383">
            <v>-2499999.9996000002</v>
          </cell>
        </row>
        <row r="9384">
          <cell r="C9384" t="str">
            <v>51102033</v>
          </cell>
          <cell r="Q9384">
            <v>-699999.99960000021</v>
          </cell>
        </row>
        <row r="9385">
          <cell r="C9385" t="str">
            <v>51102033</v>
          </cell>
          <cell r="Q9385">
            <v>-9000000</v>
          </cell>
        </row>
        <row r="9386">
          <cell r="C9386" t="str">
            <v>51102034</v>
          </cell>
          <cell r="Q9386">
            <v>-20000.000400000004</v>
          </cell>
        </row>
        <row r="9387">
          <cell r="C9387" t="str">
            <v>51102034</v>
          </cell>
          <cell r="Q9387">
            <v>-20000.000400000004</v>
          </cell>
        </row>
        <row r="9388">
          <cell r="C9388" t="str">
            <v>51102034</v>
          </cell>
          <cell r="Q9388">
            <v>-20000.000400000004</v>
          </cell>
        </row>
        <row r="9389">
          <cell r="C9389" t="str">
            <v>51102034</v>
          </cell>
          <cell r="Q9389">
            <v>-30000</v>
          </cell>
        </row>
        <row r="9390">
          <cell r="C9390" t="str">
            <v>51102034</v>
          </cell>
          <cell r="Q9390">
            <v>-39999.999599999988</v>
          </cell>
        </row>
        <row r="9391">
          <cell r="C9391" t="str">
            <v>51102034</v>
          </cell>
          <cell r="Q9391">
            <v>-39999.999599999988</v>
          </cell>
        </row>
        <row r="9392">
          <cell r="C9392" t="str">
            <v>51102034</v>
          </cell>
          <cell r="Q9392">
            <v>-39999.999599999988</v>
          </cell>
        </row>
        <row r="9393">
          <cell r="C9393" t="str">
            <v>51102034</v>
          </cell>
          <cell r="Q9393">
            <v>-20000.000400000004</v>
          </cell>
        </row>
        <row r="9394">
          <cell r="C9394" t="str">
            <v>51102034</v>
          </cell>
          <cell r="Q9394">
            <v>-20000.000400000004</v>
          </cell>
        </row>
        <row r="9395">
          <cell r="C9395" t="str">
            <v>51102034</v>
          </cell>
          <cell r="Q9395">
            <v>-60000</v>
          </cell>
        </row>
        <row r="9396">
          <cell r="C9396" t="str">
            <v>51102034</v>
          </cell>
          <cell r="Q9396">
            <v>-20000.000400000004</v>
          </cell>
        </row>
        <row r="9397">
          <cell r="C9397" t="str">
            <v>51102034</v>
          </cell>
          <cell r="Q9397">
            <v>-39999.999599999988</v>
          </cell>
        </row>
        <row r="9398">
          <cell r="C9398" t="str">
            <v>51102034</v>
          </cell>
          <cell r="Q9398">
            <v>-39999.999599999988</v>
          </cell>
        </row>
        <row r="9399">
          <cell r="C9399" t="str">
            <v>51102034</v>
          </cell>
          <cell r="Q9399">
            <v>-20000.000400000004</v>
          </cell>
        </row>
        <row r="9400">
          <cell r="C9400" t="str">
            <v>51102034</v>
          </cell>
          <cell r="Q9400">
            <v>-39999.999599999988</v>
          </cell>
        </row>
        <row r="9401">
          <cell r="C9401" t="str">
            <v>51102034</v>
          </cell>
          <cell r="Q9401">
            <v>-50000.000400000012</v>
          </cell>
        </row>
        <row r="9402">
          <cell r="C9402" t="str">
            <v>51102034</v>
          </cell>
          <cell r="Q9402">
            <v>-39999.999599999988</v>
          </cell>
        </row>
        <row r="9403">
          <cell r="C9403" t="str">
            <v>51102034</v>
          </cell>
          <cell r="Q9403">
            <v>-20000.000400000004</v>
          </cell>
        </row>
        <row r="9404">
          <cell r="C9404" t="str">
            <v>51102034</v>
          </cell>
          <cell r="Q9404">
            <v>-39999.999599999988</v>
          </cell>
        </row>
        <row r="9405">
          <cell r="C9405" t="str">
            <v>51102034</v>
          </cell>
          <cell r="Q9405">
            <v>-50000.000400000012</v>
          </cell>
        </row>
        <row r="9406">
          <cell r="C9406" t="str">
            <v>51102034</v>
          </cell>
          <cell r="Q9406">
            <v>-20000.000400000004</v>
          </cell>
        </row>
        <row r="9407">
          <cell r="C9407" t="str">
            <v>51102034</v>
          </cell>
          <cell r="Q9407">
            <v>-9999.999600000001</v>
          </cell>
        </row>
        <row r="9408">
          <cell r="C9408" t="str">
            <v>51102034</v>
          </cell>
          <cell r="Q9408">
            <v>-20000.000400000004</v>
          </cell>
        </row>
        <row r="9409">
          <cell r="C9409" t="str">
            <v>51102034</v>
          </cell>
          <cell r="Q9409">
            <v>-20000.000400000004</v>
          </cell>
        </row>
        <row r="9410">
          <cell r="C9410" t="str">
            <v>51102034</v>
          </cell>
          <cell r="Q9410">
            <v>-20000.000400000004</v>
          </cell>
        </row>
        <row r="9411">
          <cell r="C9411" t="str">
            <v>51102034</v>
          </cell>
          <cell r="Q9411">
            <v>-39999.999599999988</v>
          </cell>
        </row>
        <row r="9412">
          <cell r="C9412" t="str">
            <v>51102034</v>
          </cell>
          <cell r="Q9412">
            <v>-50000.000400000012</v>
          </cell>
        </row>
        <row r="9413">
          <cell r="C9413" t="str">
            <v>51102034</v>
          </cell>
          <cell r="Q9413">
            <v>-39999.999599999988</v>
          </cell>
        </row>
        <row r="9414">
          <cell r="C9414" t="str">
            <v>51102034</v>
          </cell>
          <cell r="Q9414">
            <v>-39999.999599999988</v>
          </cell>
        </row>
        <row r="9415">
          <cell r="C9415" t="str">
            <v>51102034</v>
          </cell>
          <cell r="Q9415">
            <v>-39999.999599999988</v>
          </cell>
        </row>
        <row r="9416">
          <cell r="C9416" t="str">
            <v>51102034</v>
          </cell>
          <cell r="Q9416">
            <v>-39999.999599999988</v>
          </cell>
        </row>
        <row r="9417">
          <cell r="C9417" t="str">
            <v>51102034</v>
          </cell>
          <cell r="Q9417">
            <v>-20000.000400000004</v>
          </cell>
        </row>
        <row r="9418">
          <cell r="C9418" t="str">
            <v>51102034</v>
          </cell>
          <cell r="Q9418">
            <v>-39999.999599999988</v>
          </cell>
        </row>
        <row r="9419">
          <cell r="C9419" t="str">
            <v>51102034</v>
          </cell>
          <cell r="Q9419">
            <v>-39999.999599999988</v>
          </cell>
        </row>
        <row r="9420">
          <cell r="C9420" t="str">
            <v>51102034</v>
          </cell>
          <cell r="Q9420">
            <v>-9999.999600000001</v>
          </cell>
        </row>
        <row r="9421">
          <cell r="C9421" t="str">
            <v>51102034</v>
          </cell>
          <cell r="Q9421">
            <v>-39999.999599999988</v>
          </cell>
        </row>
        <row r="9422">
          <cell r="C9422" t="str">
            <v>51102034</v>
          </cell>
          <cell r="Q9422">
            <v>-39999.999599999988</v>
          </cell>
        </row>
        <row r="9423">
          <cell r="C9423" t="str">
            <v>51102034</v>
          </cell>
          <cell r="Q9423">
            <v>-2000.0003999999999</v>
          </cell>
        </row>
        <row r="9424">
          <cell r="C9424" t="str">
            <v>51102034</v>
          </cell>
          <cell r="Q9424">
            <v>-38000.000400000012</v>
          </cell>
        </row>
        <row r="9425">
          <cell r="C9425" t="str">
            <v>51102034</v>
          </cell>
          <cell r="Q9425">
            <v>-9999.999600000001</v>
          </cell>
        </row>
        <row r="9426">
          <cell r="C9426" t="str">
            <v>51102034</v>
          </cell>
          <cell r="Q9426">
            <v>-39999.999599999988</v>
          </cell>
        </row>
        <row r="9427">
          <cell r="C9427" t="str">
            <v>51102034</v>
          </cell>
          <cell r="Q9427">
            <v>-39999.999599999988</v>
          </cell>
        </row>
        <row r="9428">
          <cell r="C9428" t="str">
            <v>51102034</v>
          </cell>
          <cell r="Q9428">
            <v>-39999.999599999988</v>
          </cell>
        </row>
        <row r="9429">
          <cell r="C9429" t="str">
            <v>51102034</v>
          </cell>
          <cell r="Q9429">
            <v>-9999.999600000001</v>
          </cell>
        </row>
        <row r="9430">
          <cell r="C9430" t="str">
            <v>51102034</v>
          </cell>
          <cell r="Q9430">
            <v>-20000.000400000004</v>
          </cell>
        </row>
        <row r="9431">
          <cell r="C9431" t="str">
            <v>51102034</v>
          </cell>
          <cell r="Q9431">
            <v>-20000.000400000004</v>
          </cell>
        </row>
        <row r="9432">
          <cell r="C9432" t="str">
            <v>51102034</v>
          </cell>
          <cell r="Q9432">
            <v>-30000</v>
          </cell>
        </row>
        <row r="9433">
          <cell r="C9433" t="str">
            <v>51102034</v>
          </cell>
          <cell r="Q9433">
            <v>-50000.000400000012</v>
          </cell>
        </row>
        <row r="9434">
          <cell r="C9434" t="str">
            <v>51102034</v>
          </cell>
          <cell r="Q9434">
            <v>-20000.000400000004</v>
          </cell>
        </row>
        <row r="9435">
          <cell r="C9435" t="str">
            <v>51102034</v>
          </cell>
          <cell r="Q9435">
            <v>-60000</v>
          </cell>
        </row>
        <row r="9436">
          <cell r="C9436" t="str">
            <v>51102034</v>
          </cell>
          <cell r="Q9436">
            <v>-9999.999600000001</v>
          </cell>
        </row>
        <row r="9437">
          <cell r="C9437" t="str">
            <v>51102034</v>
          </cell>
          <cell r="Q9437">
            <v>-399999.99959999998</v>
          </cell>
        </row>
        <row r="9438">
          <cell r="C9438" t="str">
            <v>51102034</v>
          </cell>
          <cell r="Q9438">
            <v>-60000</v>
          </cell>
        </row>
        <row r="9439">
          <cell r="C9439" t="str">
            <v>51102034</v>
          </cell>
          <cell r="Q9439">
            <v>-450000</v>
          </cell>
        </row>
        <row r="9440">
          <cell r="C9440" t="str">
            <v>51806004</v>
          </cell>
          <cell r="Q9440">
            <v>-717.41160000000002</v>
          </cell>
        </row>
        <row r="9441">
          <cell r="C9441" t="str">
            <v>51806004</v>
          </cell>
          <cell r="Q9441">
            <v>-1709.5346</v>
          </cell>
        </row>
        <row r="9442">
          <cell r="C9442" t="str">
            <v>51806004</v>
          </cell>
          <cell r="Q9442">
            <v>-596.85479999999995</v>
          </cell>
        </row>
        <row r="9443">
          <cell r="C9443" t="str">
            <v>51806004</v>
          </cell>
          <cell r="Q9443">
            <v>-596.85479999999995</v>
          </cell>
        </row>
        <row r="9444">
          <cell r="C9444" t="str">
            <v>51806004</v>
          </cell>
          <cell r="Q9444">
            <v>-2104.4074999999998</v>
          </cell>
        </row>
        <row r="9445">
          <cell r="C9445" t="str">
            <v>51806004</v>
          </cell>
          <cell r="Q9445">
            <v>-2510.9407000000001</v>
          </cell>
        </row>
        <row r="9446">
          <cell r="C9446" t="str">
            <v>51806004</v>
          </cell>
          <cell r="Q9446">
            <v>-2726.3618999999999</v>
          </cell>
        </row>
        <row r="9447">
          <cell r="C9447" t="str">
            <v>51806004</v>
          </cell>
          <cell r="Q9447">
            <v>-1315.2546000000002</v>
          </cell>
        </row>
        <row r="9448">
          <cell r="C9448" t="str">
            <v>51806004</v>
          </cell>
          <cell r="Q9448">
            <v>-5261.0187999999998</v>
          </cell>
        </row>
        <row r="9449">
          <cell r="C9449" t="str">
            <v>51806004</v>
          </cell>
          <cell r="Q9449">
            <v>-956.54880000000003</v>
          </cell>
        </row>
        <row r="9450">
          <cell r="C9450" t="str">
            <v>51806004</v>
          </cell>
          <cell r="Q9450">
            <v>-47375.256199999996</v>
          </cell>
        </row>
        <row r="9451">
          <cell r="C9451" t="str">
            <v>51806004</v>
          </cell>
          <cell r="Q9451">
            <v>-47708.269599999992</v>
          </cell>
        </row>
        <row r="9452">
          <cell r="C9452" t="str">
            <v>51806004</v>
          </cell>
          <cell r="Q9452">
            <v>-34640.507899999997</v>
          </cell>
        </row>
        <row r="9453">
          <cell r="C9453" t="str">
            <v>51806004</v>
          </cell>
          <cell r="Q9453">
            <v>-359.69400000000002</v>
          </cell>
        </row>
        <row r="9454">
          <cell r="C9454" t="str">
            <v>51806004</v>
          </cell>
          <cell r="Q9454">
            <v>-359.69400000000002</v>
          </cell>
        </row>
        <row r="9455">
          <cell r="C9455" t="str">
            <v>51806004</v>
          </cell>
          <cell r="Q9455">
            <v>-1673.9604999999999</v>
          </cell>
        </row>
        <row r="9456">
          <cell r="C9456" t="str">
            <v>51806004</v>
          </cell>
          <cell r="Q9456">
            <v>-717.41160000000002</v>
          </cell>
        </row>
        <row r="9457">
          <cell r="C9457" t="str">
            <v>51806004</v>
          </cell>
          <cell r="Q9457">
            <v>-956.54880000000014</v>
          </cell>
        </row>
        <row r="9458">
          <cell r="C9458" t="str">
            <v>51806004</v>
          </cell>
          <cell r="Q9458">
            <v>-837.96839999999997</v>
          </cell>
        </row>
        <row r="9459">
          <cell r="C9459" t="str">
            <v>51806004</v>
          </cell>
          <cell r="Q9459">
            <v>-8417.2346999999991</v>
          </cell>
        </row>
        <row r="9460">
          <cell r="C9460" t="str">
            <v>51806004</v>
          </cell>
          <cell r="Q9460">
            <v>-359.69400000000002</v>
          </cell>
        </row>
        <row r="9461">
          <cell r="C9461" t="str">
            <v>51806004</v>
          </cell>
          <cell r="Q9461">
            <v>-956.54880000000014</v>
          </cell>
        </row>
        <row r="9462">
          <cell r="C9462" t="str">
            <v>51806004</v>
          </cell>
          <cell r="Q9462">
            <v>-1686.8067000000001</v>
          </cell>
        </row>
        <row r="9463">
          <cell r="C9463" t="str">
            <v>51806004</v>
          </cell>
          <cell r="Q9463">
            <v>-596.85479999999995</v>
          </cell>
        </row>
        <row r="9464">
          <cell r="C9464" t="str">
            <v>51806004</v>
          </cell>
          <cell r="Q9464">
            <v>-6456.7048000000004</v>
          </cell>
        </row>
        <row r="9465">
          <cell r="C9465" t="str">
            <v>51806004</v>
          </cell>
          <cell r="Q9465">
            <v>-717.41160000000013</v>
          </cell>
        </row>
        <row r="9466">
          <cell r="C9466" t="str">
            <v>51806004</v>
          </cell>
          <cell r="Q9466">
            <v>-2558.7682</v>
          </cell>
        </row>
        <row r="9467">
          <cell r="C9467" t="str">
            <v>51806004</v>
          </cell>
          <cell r="Q9467">
            <v>-1578.1079999999999</v>
          </cell>
        </row>
        <row r="9468">
          <cell r="C9468" t="str">
            <v>51806004</v>
          </cell>
          <cell r="Q9468">
            <v>-596.85480000000007</v>
          </cell>
        </row>
        <row r="9469">
          <cell r="C9469" t="str">
            <v>51806004</v>
          </cell>
          <cell r="Q9469">
            <v>-717.41160000000013</v>
          </cell>
        </row>
        <row r="9470">
          <cell r="C9470" t="str">
            <v>51806004</v>
          </cell>
          <cell r="Q9470">
            <v>-7652.3908999999994</v>
          </cell>
        </row>
        <row r="9471">
          <cell r="C9471" t="str">
            <v>51806004</v>
          </cell>
          <cell r="Q9471">
            <v>-1434.8232</v>
          </cell>
        </row>
        <row r="9472">
          <cell r="C9472" t="str">
            <v>51806004</v>
          </cell>
          <cell r="Q9472">
            <v>-3853.8642000000009</v>
          </cell>
        </row>
        <row r="9473">
          <cell r="C9473" t="str">
            <v>51806004</v>
          </cell>
          <cell r="Q9473">
            <v>-187209.65620000003</v>
          </cell>
        </row>
        <row r="9474">
          <cell r="C9474" t="str">
            <v>51806004</v>
          </cell>
          <cell r="Q9474">
            <v>-11478.586300000001</v>
          </cell>
        </row>
        <row r="9475">
          <cell r="C9475" t="str">
            <v>51806004</v>
          </cell>
          <cell r="Q9475">
            <v>-9445.92</v>
          </cell>
        </row>
        <row r="9476">
          <cell r="C9476" t="str">
            <v>51806004</v>
          </cell>
          <cell r="Q9476">
            <v>-1434.8231999999998</v>
          </cell>
        </row>
        <row r="9477">
          <cell r="C9477" t="str">
            <v>51806004</v>
          </cell>
          <cell r="Q9477">
            <v>-451.59379999999999</v>
          </cell>
        </row>
        <row r="9478">
          <cell r="C9478" t="str">
            <v>51806004</v>
          </cell>
          <cell r="Q9478">
            <v>-137.35570000000001</v>
          </cell>
        </row>
        <row r="9479">
          <cell r="C9479" t="str">
            <v>51806004</v>
          </cell>
          <cell r="Q9479">
            <v>-239.13720000000006</v>
          </cell>
        </row>
        <row r="9480">
          <cell r="C9480" t="str">
            <v>51806004</v>
          </cell>
          <cell r="Q9480">
            <v>-16978.742400000003</v>
          </cell>
        </row>
        <row r="9481">
          <cell r="C9481" t="str">
            <v>51806004</v>
          </cell>
          <cell r="Q9481">
            <v>-39884.530200000001</v>
          </cell>
        </row>
        <row r="9482">
          <cell r="C9482" t="str">
            <v>51806004</v>
          </cell>
          <cell r="Q9482">
            <v>-2031.6782000000001</v>
          </cell>
        </row>
        <row r="9483">
          <cell r="C9483" t="str">
            <v>51806005</v>
          </cell>
          <cell r="Q9483">
            <v>-134666.26880000005</v>
          </cell>
        </row>
        <row r="9484">
          <cell r="C9484" t="str">
            <v>51806005</v>
          </cell>
          <cell r="Q9484">
            <v>-64244.475400000003</v>
          </cell>
        </row>
        <row r="9485">
          <cell r="C9485" t="str">
            <v>51806005</v>
          </cell>
          <cell r="Q9485">
            <v>-96366.707800000004</v>
          </cell>
        </row>
        <row r="9486">
          <cell r="C9486" t="str">
            <v>51806005</v>
          </cell>
          <cell r="Q9486">
            <v>-37064.121400000004</v>
          </cell>
        </row>
        <row r="9487">
          <cell r="C9487" t="str">
            <v>51806005</v>
          </cell>
          <cell r="Q9487">
            <v>-7412.8181999999997</v>
          </cell>
        </row>
        <row r="9488">
          <cell r="C9488" t="str">
            <v>51806005</v>
          </cell>
          <cell r="Q9488">
            <v>-56831.656899999994</v>
          </cell>
        </row>
        <row r="9489">
          <cell r="C9489" t="str">
            <v>51806005</v>
          </cell>
          <cell r="Q9489">
            <v>-144128.20349999997</v>
          </cell>
        </row>
        <row r="9490">
          <cell r="C9490" t="str">
            <v>51806005</v>
          </cell>
          <cell r="Q9490">
            <v>-36869.824699999997</v>
          </cell>
        </row>
        <row r="9491">
          <cell r="C9491" t="str">
            <v>51806005</v>
          </cell>
          <cell r="Q9491">
            <v>-36869.824699999997</v>
          </cell>
        </row>
        <row r="9492">
          <cell r="C9492" t="str">
            <v>51806005</v>
          </cell>
          <cell r="Q9492">
            <v>-36869.824699999997</v>
          </cell>
        </row>
        <row r="9493">
          <cell r="C9493" t="str">
            <v>51806005</v>
          </cell>
          <cell r="Q9493">
            <v>-87482.228600000002</v>
          </cell>
        </row>
        <row r="9494">
          <cell r="C9494" t="str">
            <v>51806005</v>
          </cell>
          <cell r="Q9494">
            <v>-87482.228600000002</v>
          </cell>
        </row>
        <row r="9495">
          <cell r="C9495" t="str">
            <v>51806005</v>
          </cell>
          <cell r="Q9495">
            <v>-87482.228600000002</v>
          </cell>
        </row>
        <row r="9496">
          <cell r="C9496" t="str">
            <v>51806005</v>
          </cell>
          <cell r="Q9496">
            <v>-87482.228600000002</v>
          </cell>
        </row>
        <row r="9497">
          <cell r="C9497" t="str">
            <v>51806005</v>
          </cell>
          <cell r="Q9497">
            <v>-16018.416800000001</v>
          </cell>
        </row>
        <row r="9498">
          <cell r="C9498" t="str">
            <v>51806005</v>
          </cell>
          <cell r="Q9498">
            <v>-58338.801600000013</v>
          </cell>
        </row>
        <row r="9499">
          <cell r="C9499" t="str">
            <v>51806005</v>
          </cell>
          <cell r="Q9499">
            <v>-65758.704699999987</v>
          </cell>
        </row>
        <row r="9500">
          <cell r="C9500" t="str">
            <v>51806005</v>
          </cell>
          <cell r="Q9500">
            <v>-58338.811600000008</v>
          </cell>
        </row>
        <row r="9501">
          <cell r="C9501" t="str">
            <v>51806005</v>
          </cell>
          <cell r="Q9501">
            <v>-99220.262600000002</v>
          </cell>
        </row>
        <row r="9502">
          <cell r="C9502" t="str">
            <v>51806005</v>
          </cell>
          <cell r="Q9502">
            <v>-23255.324399999998</v>
          </cell>
        </row>
        <row r="9503">
          <cell r="C9503" t="str">
            <v>51806005</v>
          </cell>
          <cell r="Q9503">
            <v>-120924.34379999997</v>
          </cell>
        </row>
        <row r="9504">
          <cell r="C9504" t="str">
            <v>51806005</v>
          </cell>
          <cell r="Q9504">
            <v>-101889.9669</v>
          </cell>
        </row>
        <row r="9505">
          <cell r="C9505" t="str">
            <v>51806005</v>
          </cell>
          <cell r="Q9505">
            <v>-253871.09710000001</v>
          </cell>
        </row>
        <row r="9506">
          <cell r="C9506" t="str">
            <v>51806005</v>
          </cell>
          <cell r="Q9506">
            <v>-8748.228799999999</v>
          </cell>
        </row>
        <row r="9507">
          <cell r="C9507" t="str">
            <v>51806005</v>
          </cell>
          <cell r="Q9507">
            <v>-179899.15099999998</v>
          </cell>
        </row>
        <row r="9508">
          <cell r="C9508" t="str">
            <v>51806005</v>
          </cell>
          <cell r="Q9508">
            <v>-110631.22189999999</v>
          </cell>
        </row>
        <row r="9509">
          <cell r="C9509" t="str">
            <v>51806005</v>
          </cell>
          <cell r="Q9509">
            <v>-81383.617200000008</v>
          </cell>
        </row>
        <row r="9510">
          <cell r="C9510" t="str">
            <v>51806005</v>
          </cell>
          <cell r="Q9510">
            <v>-99228.816800000001</v>
          </cell>
        </row>
        <row r="9511">
          <cell r="C9511" t="str">
            <v>51806005</v>
          </cell>
          <cell r="Q9511">
            <v>-15706.648300000001</v>
          </cell>
        </row>
        <row r="9512">
          <cell r="C9512" t="str">
            <v>51806005</v>
          </cell>
          <cell r="Q9512">
            <v>-52061.924900000005</v>
          </cell>
        </row>
        <row r="9513">
          <cell r="C9513" t="str">
            <v>51806005</v>
          </cell>
          <cell r="Q9513">
            <v>-36275.351899999994</v>
          </cell>
        </row>
        <row r="9514">
          <cell r="C9514" t="str">
            <v>51806005</v>
          </cell>
          <cell r="Q9514">
            <v>-92286.961700000014</v>
          </cell>
        </row>
        <row r="9515">
          <cell r="C9515" t="str">
            <v>51806005</v>
          </cell>
          <cell r="Q9515">
            <v>-230420.58030000003</v>
          </cell>
        </row>
        <row r="9516">
          <cell r="C9516" t="str">
            <v>51806005</v>
          </cell>
          <cell r="Q9516">
            <v>-56441.030900000005</v>
          </cell>
        </row>
        <row r="9517">
          <cell r="C9517" t="str">
            <v>51806005</v>
          </cell>
          <cell r="Q9517">
            <v>-56269.155899999998</v>
          </cell>
        </row>
        <row r="9518">
          <cell r="C9518" t="str">
            <v>51806005</v>
          </cell>
          <cell r="Q9518">
            <v>-107284.12089999998</v>
          </cell>
        </row>
        <row r="9519">
          <cell r="C9519" t="str">
            <v>51806005</v>
          </cell>
          <cell r="Q9519">
            <v>-354315.53829999996</v>
          </cell>
        </row>
        <row r="9520">
          <cell r="C9520" t="str">
            <v>51806005</v>
          </cell>
          <cell r="Q9520">
            <v>-23553.416399999995</v>
          </cell>
        </row>
        <row r="9521">
          <cell r="C9521" t="str">
            <v>51806005</v>
          </cell>
          <cell r="Q9521">
            <v>-30156.5733</v>
          </cell>
        </row>
        <row r="9522">
          <cell r="C9522" t="str">
            <v>51806005</v>
          </cell>
          <cell r="Q9522">
            <v>-23553.416399999995</v>
          </cell>
        </row>
        <row r="9523">
          <cell r="C9523" t="str">
            <v>51806005</v>
          </cell>
          <cell r="Q9523">
            <v>-74943.177800000005</v>
          </cell>
        </row>
        <row r="9524">
          <cell r="C9524" t="str">
            <v>51806005</v>
          </cell>
          <cell r="Q9524">
            <v>-21868.428599999999</v>
          </cell>
        </row>
        <row r="9525">
          <cell r="C9525" t="str">
            <v>51806005</v>
          </cell>
          <cell r="Q9525">
            <v>-87732.045700000002</v>
          </cell>
        </row>
        <row r="9526">
          <cell r="C9526" t="str">
            <v>51806005</v>
          </cell>
          <cell r="Q9526">
            <v>-81696.733999999997</v>
          </cell>
        </row>
        <row r="9527">
          <cell r="C9527" t="str">
            <v>51806005</v>
          </cell>
          <cell r="Q9527">
            <v>-23995.104900000002</v>
          </cell>
        </row>
        <row r="9528">
          <cell r="C9528" t="str">
            <v>51806005</v>
          </cell>
          <cell r="Q9528">
            <v>-8724.9017000000003</v>
          </cell>
        </row>
        <row r="9529">
          <cell r="C9529" t="str">
            <v>51806005</v>
          </cell>
          <cell r="Q9529">
            <v>-41453.683300000004</v>
          </cell>
        </row>
        <row r="9530">
          <cell r="C9530" t="str">
            <v>51806005</v>
          </cell>
          <cell r="Q9530">
            <v>-37607.018899999995</v>
          </cell>
        </row>
        <row r="9531">
          <cell r="C9531" t="str">
            <v>51806005</v>
          </cell>
          <cell r="Q9531">
            <v>-17859.570200000002</v>
          </cell>
        </row>
        <row r="9532">
          <cell r="C9532" t="str">
            <v>51806005</v>
          </cell>
          <cell r="Q9532">
            <v>-90796.069600000003</v>
          </cell>
        </row>
        <row r="9533">
          <cell r="C9533" t="str">
            <v>51806005</v>
          </cell>
          <cell r="Q9533">
            <v>-137227.01510000002</v>
          </cell>
        </row>
        <row r="9534">
          <cell r="C9534" t="str">
            <v>51806005</v>
          </cell>
          <cell r="Q9534">
            <v>-22871.1692</v>
          </cell>
        </row>
        <row r="9535">
          <cell r="C9535" t="str">
            <v>51806005</v>
          </cell>
          <cell r="Q9535">
            <v>-14866.252899999999</v>
          </cell>
        </row>
        <row r="9536">
          <cell r="C9536" t="str">
            <v>51806005</v>
          </cell>
          <cell r="Q9536">
            <v>-107247.37910000001</v>
          </cell>
        </row>
        <row r="9537">
          <cell r="C9537" t="str">
            <v>51806005</v>
          </cell>
          <cell r="Q9537">
            <v>-93428.085800000001</v>
          </cell>
        </row>
        <row r="9538">
          <cell r="C9538" t="str">
            <v>51806005</v>
          </cell>
          <cell r="Q9538">
            <v>-3449.7086000000004</v>
          </cell>
        </row>
        <row r="9539">
          <cell r="C9539" t="str">
            <v>51806005</v>
          </cell>
          <cell r="Q9539">
            <v>-15552.5857</v>
          </cell>
        </row>
        <row r="9540">
          <cell r="C9540" t="str">
            <v>51806005</v>
          </cell>
          <cell r="Q9540">
            <v>-1943.8719999999998</v>
          </cell>
        </row>
        <row r="9541">
          <cell r="C9541" t="str">
            <v>51806005</v>
          </cell>
          <cell r="Q9541">
            <v>-5054.1274999999996</v>
          </cell>
        </row>
        <row r="9542">
          <cell r="C9542" t="str">
            <v>51806005</v>
          </cell>
          <cell r="Q9542">
            <v>-778.02170000000001</v>
          </cell>
        </row>
        <row r="9543">
          <cell r="C9543" t="str">
            <v>51806005</v>
          </cell>
          <cell r="Q9543">
            <v>-44861.487499999996</v>
          </cell>
        </row>
        <row r="9544">
          <cell r="C9544" t="str">
            <v>51806005</v>
          </cell>
          <cell r="Q9544">
            <v>-30956.442800000004</v>
          </cell>
        </row>
        <row r="9545">
          <cell r="C9545" t="str">
            <v>51806005</v>
          </cell>
          <cell r="Q9545">
            <v>-51346.246500000001</v>
          </cell>
        </row>
        <row r="9546">
          <cell r="C9546" t="str">
            <v>51806005</v>
          </cell>
          <cell r="Q9546">
            <v>-74791.470200000011</v>
          </cell>
        </row>
        <row r="9547">
          <cell r="C9547" t="str">
            <v>51806005</v>
          </cell>
          <cell r="Q9547">
            <v>-89278.508799999996</v>
          </cell>
        </row>
        <row r="9548">
          <cell r="C9548" t="str">
            <v>51806005</v>
          </cell>
          <cell r="Q9548">
            <v>-17869.694100000001</v>
          </cell>
        </row>
        <row r="9549">
          <cell r="C9549" t="str">
            <v>51806005</v>
          </cell>
          <cell r="Q9549">
            <v>-88553.431400000001</v>
          </cell>
        </row>
        <row r="9550">
          <cell r="C9550" t="str">
            <v>51806005</v>
          </cell>
          <cell r="Q9550">
            <v>-4760.9366</v>
          </cell>
        </row>
        <row r="9551">
          <cell r="C9551" t="str">
            <v>51806005</v>
          </cell>
          <cell r="Q9551">
            <v>-34992.8753</v>
          </cell>
        </row>
        <row r="9552">
          <cell r="C9552" t="str">
            <v>51806005</v>
          </cell>
          <cell r="Q9552">
            <v>-68173.147499999992</v>
          </cell>
        </row>
        <row r="9553">
          <cell r="C9553" t="str">
            <v>51806005</v>
          </cell>
          <cell r="Q9553">
            <v>-24879.930799999998</v>
          </cell>
        </row>
        <row r="9554">
          <cell r="C9554" t="str">
            <v>51806005</v>
          </cell>
          <cell r="Q9554">
            <v>-11925.557900000002</v>
          </cell>
        </row>
        <row r="9555">
          <cell r="C9555" t="str">
            <v>51806005</v>
          </cell>
          <cell r="Q9555">
            <v>-86138.485499999995</v>
          </cell>
        </row>
        <row r="9556">
          <cell r="C9556" t="str">
            <v>51806005</v>
          </cell>
          <cell r="Q9556">
            <v>-53833.056400000001</v>
          </cell>
        </row>
        <row r="9557">
          <cell r="C9557" t="str">
            <v>51806005</v>
          </cell>
          <cell r="Q9557">
            <v>-5832.1491999999998</v>
          </cell>
        </row>
        <row r="9558">
          <cell r="C9558" t="str">
            <v>51806005</v>
          </cell>
          <cell r="Q9558">
            <v>-29160.715999999997</v>
          </cell>
        </row>
        <row r="9559">
          <cell r="C9559" t="str">
            <v>51806005</v>
          </cell>
          <cell r="Q9559">
            <v>-49905.400399999999</v>
          </cell>
        </row>
        <row r="9560">
          <cell r="C9560" t="str">
            <v>51806005</v>
          </cell>
          <cell r="Q9560">
            <v>-30327.170100000007</v>
          </cell>
        </row>
        <row r="9561">
          <cell r="C9561" t="str">
            <v>51806005</v>
          </cell>
          <cell r="Q9561">
            <v>-25515.644399999997</v>
          </cell>
        </row>
        <row r="9562">
          <cell r="C9562" t="str">
            <v>51806005</v>
          </cell>
          <cell r="Q9562">
            <v>-153093.88510000001</v>
          </cell>
        </row>
        <row r="9563">
          <cell r="C9563" t="str">
            <v>51806005</v>
          </cell>
          <cell r="Q9563">
            <v>-25515.644399999997</v>
          </cell>
        </row>
        <row r="9564">
          <cell r="C9564" t="str">
            <v>51806005</v>
          </cell>
          <cell r="Q9564">
            <v>-97551.406799999997</v>
          </cell>
        </row>
        <row r="9565">
          <cell r="C9565" t="str">
            <v>51806005</v>
          </cell>
          <cell r="Q9565">
            <v>-26082.532999999999</v>
          </cell>
        </row>
        <row r="9566">
          <cell r="C9566" t="str">
            <v>51806005</v>
          </cell>
          <cell r="Q9566">
            <v>-97482.582400000014</v>
          </cell>
        </row>
        <row r="9567">
          <cell r="C9567" t="str">
            <v>51806005</v>
          </cell>
          <cell r="Q9567">
            <v>-97689.055999999982</v>
          </cell>
        </row>
        <row r="9568">
          <cell r="C9568" t="str">
            <v>51806005</v>
          </cell>
          <cell r="Q9568">
            <v>-25291.106600000003</v>
          </cell>
        </row>
        <row r="9569">
          <cell r="C9569" t="str">
            <v>51806005</v>
          </cell>
          <cell r="Q9569">
            <v>-104978.66630000001</v>
          </cell>
        </row>
        <row r="9570">
          <cell r="C9570" t="str">
            <v>51806005</v>
          </cell>
          <cell r="Q9570">
            <v>-180795.99280000001</v>
          </cell>
        </row>
        <row r="9571">
          <cell r="C9571" t="str">
            <v>51806005</v>
          </cell>
          <cell r="Q9571">
            <v>-262446.6459</v>
          </cell>
        </row>
        <row r="9572">
          <cell r="C9572" t="str">
            <v>51806005</v>
          </cell>
          <cell r="Q9572">
            <v>-3499.2816000000003</v>
          </cell>
        </row>
        <row r="9573">
          <cell r="C9573" t="str">
            <v>51806005</v>
          </cell>
          <cell r="Q9573">
            <v>-58321.392000000007</v>
          </cell>
        </row>
        <row r="9574">
          <cell r="C9574" t="str">
            <v>51806005</v>
          </cell>
          <cell r="Q9574">
            <v>-139971.56200000001</v>
          </cell>
        </row>
        <row r="9575">
          <cell r="C9575" t="str">
            <v>51806005</v>
          </cell>
          <cell r="Q9575">
            <v>-58321.392000000007</v>
          </cell>
        </row>
        <row r="9576">
          <cell r="C9576" t="str">
            <v>51806005</v>
          </cell>
          <cell r="Q9576">
            <v>-424037.70490000001</v>
          </cell>
        </row>
        <row r="9577">
          <cell r="C9577" t="str">
            <v>51806005</v>
          </cell>
          <cell r="Q9577">
            <v>-24566.1198</v>
          </cell>
        </row>
        <row r="9578">
          <cell r="C9578" t="str">
            <v>51806005</v>
          </cell>
          <cell r="Q9578">
            <v>-1162212.5155</v>
          </cell>
        </row>
        <row r="9579">
          <cell r="C9579" t="str">
            <v>51806005</v>
          </cell>
          <cell r="Q9579">
            <v>-17496.437699999999</v>
          </cell>
        </row>
        <row r="9580">
          <cell r="C9580" t="str">
            <v>51806005</v>
          </cell>
          <cell r="Q9580">
            <v>-147843.08609999999</v>
          </cell>
        </row>
        <row r="9581">
          <cell r="C9581" t="str">
            <v>51806005</v>
          </cell>
          <cell r="Q9581">
            <v>-233181.40980000002</v>
          </cell>
        </row>
        <row r="9582">
          <cell r="C9582" t="str">
            <v>51806005</v>
          </cell>
          <cell r="Q9582">
            <v>-2857.9225000000001</v>
          </cell>
        </row>
        <row r="9583">
          <cell r="C9583" t="str">
            <v>51806005</v>
          </cell>
          <cell r="Q9583">
            <v>-87482.228600000002</v>
          </cell>
        </row>
        <row r="9584">
          <cell r="C9584" t="str">
            <v>51806006</v>
          </cell>
          <cell r="Q9584">
            <v>-1802.5450000000001</v>
          </cell>
        </row>
        <row r="9585">
          <cell r="C9585" t="str">
            <v>51806006</v>
          </cell>
          <cell r="Q9585">
            <v>-67097.642800000001</v>
          </cell>
        </row>
        <row r="9586">
          <cell r="C9586" t="str">
            <v>51806006</v>
          </cell>
          <cell r="Q9586">
            <v>-6099.8122999999996</v>
          </cell>
        </row>
        <row r="9587">
          <cell r="C9587" t="str">
            <v>51806011</v>
          </cell>
          <cell r="Q9587">
            <v>-999999.99990000005</v>
          </cell>
        </row>
        <row r="9588">
          <cell r="C9588" t="str">
            <v>51808010</v>
          </cell>
          <cell r="Q9588">
            <v>-31271.183099999998</v>
          </cell>
        </row>
        <row r="9589">
          <cell r="C9589" t="str">
            <v>51808010</v>
          </cell>
          <cell r="Q9589">
            <v>-4138.7271000000001</v>
          </cell>
        </row>
        <row r="9590">
          <cell r="C9590" t="str">
            <v>51808010</v>
          </cell>
          <cell r="Q9590">
            <v>-314590.08970000001</v>
          </cell>
        </row>
        <row r="9591">
          <cell r="C9591" t="str">
            <v>51808020</v>
          </cell>
          <cell r="Q9591">
            <v>-39999.999599999988</v>
          </cell>
        </row>
        <row r="9592">
          <cell r="C9592" t="str">
            <v>51808020</v>
          </cell>
          <cell r="Q9592">
            <v>-20000.000400000004</v>
          </cell>
        </row>
        <row r="9593">
          <cell r="C9593" t="str">
            <v>51808020</v>
          </cell>
          <cell r="Q9593">
            <v>-20000.000400000004</v>
          </cell>
        </row>
        <row r="9594">
          <cell r="C9594" t="str">
            <v>51808020</v>
          </cell>
          <cell r="Q9594">
            <v>-8901.999600000001</v>
          </cell>
        </row>
        <row r="9595">
          <cell r="C9595" t="str">
            <v>51808020</v>
          </cell>
          <cell r="Q9595">
            <v>-20000.000400000004</v>
          </cell>
        </row>
        <row r="9596">
          <cell r="C9596" t="str">
            <v>51808020</v>
          </cell>
          <cell r="Q9596">
            <v>-7230</v>
          </cell>
        </row>
        <row r="9597">
          <cell r="C9597" t="str">
            <v>51808020</v>
          </cell>
          <cell r="Q9597">
            <v>-35780.000400000012</v>
          </cell>
        </row>
        <row r="9598">
          <cell r="C9598" t="str">
            <v>51808020</v>
          </cell>
          <cell r="Q9598">
            <v>-8138.0003999999981</v>
          </cell>
        </row>
        <row r="9599">
          <cell r="C9599" t="str">
            <v>51808020</v>
          </cell>
          <cell r="Q9599">
            <v>-189999.99960000001</v>
          </cell>
        </row>
        <row r="9600">
          <cell r="C9600" t="str">
            <v>51808020</v>
          </cell>
          <cell r="Q9600">
            <v>-150000</v>
          </cell>
        </row>
        <row r="9601">
          <cell r="C9601" t="str">
            <v>51808020</v>
          </cell>
          <cell r="Q9601">
            <v>-60000</v>
          </cell>
        </row>
        <row r="9602">
          <cell r="C9602" t="str">
            <v>51808020</v>
          </cell>
          <cell r="Q9602">
            <v>-11592</v>
          </cell>
        </row>
        <row r="9603">
          <cell r="C9603" t="str">
            <v>51808020</v>
          </cell>
          <cell r="Q9603">
            <v>-11592</v>
          </cell>
        </row>
        <row r="9604">
          <cell r="C9604" t="str">
            <v>51808020</v>
          </cell>
          <cell r="Q9604">
            <v>-9069.999600000001</v>
          </cell>
        </row>
        <row r="9605">
          <cell r="C9605" t="str">
            <v>51808020</v>
          </cell>
          <cell r="Q9605">
            <v>-99999.999599999996</v>
          </cell>
        </row>
        <row r="9606">
          <cell r="C9606" t="str">
            <v>51808020</v>
          </cell>
          <cell r="Q9606">
            <v>-164394</v>
          </cell>
        </row>
        <row r="9607">
          <cell r="C9607" t="str">
            <v>51808020</v>
          </cell>
          <cell r="Q9607">
            <v>-999999.99960000021</v>
          </cell>
        </row>
        <row r="9608">
          <cell r="C9608" t="str">
            <v>51808020</v>
          </cell>
          <cell r="Q9608">
            <v>-15000</v>
          </cell>
        </row>
        <row r="9609">
          <cell r="C9609" t="str">
            <v>51808020</v>
          </cell>
          <cell r="Q9609">
            <v>-50000.000400000012</v>
          </cell>
        </row>
        <row r="9610">
          <cell r="C9610" t="str">
            <v>51808020</v>
          </cell>
          <cell r="Q9610">
            <v>-249999.99959999998</v>
          </cell>
        </row>
        <row r="9611">
          <cell r="C9611" t="str">
            <v>51808020</v>
          </cell>
          <cell r="Q9611">
            <v>-99999.999599999996</v>
          </cell>
        </row>
        <row r="9612">
          <cell r="C9612" t="str">
            <v>51808020</v>
          </cell>
          <cell r="Q9612">
            <v>-20000.000400000004</v>
          </cell>
        </row>
        <row r="9613">
          <cell r="C9613" t="str">
            <v>51808020</v>
          </cell>
          <cell r="Q9613">
            <v>-30000</v>
          </cell>
        </row>
        <row r="9614">
          <cell r="C9614" t="str">
            <v>51808020</v>
          </cell>
          <cell r="Q9614">
            <v>-30000</v>
          </cell>
        </row>
        <row r="9615">
          <cell r="C9615" t="str">
            <v>51808020</v>
          </cell>
          <cell r="Q9615">
            <v>-30000</v>
          </cell>
        </row>
        <row r="9616">
          <cell r="C9616" t="str">
            <v>51808020</v>
          </cell>
          <cell r="Q9616">
            <v>-30000</v>
          </cell>
        </row>
        <row r="9617">
          <cell r="C9617" t="str">
            <v>51808020</v>
          </cell>
          <cell r="Q9617">
            <v>-54999.999599999988</v>
          </cell>
        </row>
        <row r="9618">
          <cell r="C9618" t="str">
            <v>51808020</v>
          </cell>
          <cell r="Q9618">
            <v>-23000.000400000004</v>
          </cell>
        </row>
        <row r="9619">
          <cell r="C9619" t="str">
            <v>51808020</v>
          </cell>
          <cell r="Q9619">
            <v>-10302</v>
          </cell>
        </row>
        <row r="9620">
          <cell r="C9620" t="str">
            <v>51808020</v>
          </cell>
          <cell r="Q9620">
            <v>-2000000.0003999996</v>
          </cell>
        </row>
        <row r="9621">
          <cell r="C9621" t="str">
            <v>51808021</v>
          </cell>
          <cell r="Q9621">
            <v>-15000</v>
          </cell>
        </row>
        <row r="9622">
          <cell r="C9622" t="str">
            <v>51808021</v>
          </cell>
          <cell r="Q9622">
            <v>-15000</v>
          </cell>
        </row>
        <row r="9623">
          <cell r="C9623" t="str">
            <v>51808021</v>
          </cell>
          <cell r="Q9623">
            <v>-15000</v>
          </cell>
        </row>
        <row r="9624">
          <cell r="C9624" t="str">
            <v>51808021</v>
          </cell>
          <cell r="Q9624">
            <v>-24999.999599999992</v>
          </cell>
        </row>
        <row r="9625">
          <cell r="C9625" t="str">
            <v>51808021</v>
          </cell>
          <cell r="Q9625">
            <v>-20000.000400000004</v>
          </cell>
        </row>
        <row r="9626">
          <cell r="C9626" t="str">
            <v>51808021</v>
          </cell>
          <cell r="Q9626">
            <v>-15000</v>
          </cell>
        </row>
        <row r="9627">
          <cell r="C9627" t="str">
            <v>51808021</v>
          </cell>
          <cell r="Q9627">
            <v>-9999.999600000001</v>
          </cell>
        </row>
        <row r="9628">
          <cell r="C9628" t="str">
            <v>51808021</v>
          </cell>
          <cell r="Q9628">
            <v>-9999.999600000001</v>
          </cell>
        </row>
        <row r="9629">
          <cell r="C9629" t="str">
            <v>51808021</v>
          </cell>
          <cell r="Q9629">
            <v>-9999.999600000001</v>
          </cell>
        </row>
        <row r="9630">
          <cell r="C9630" t="str">
            <v>51808021</v>
          </cell>
          <cell r="Q9630">
            <v>-24999.999599999992</v>
          </cell>
        </row>
        <row r="9631">
          <cell r="C9631" t="str">
            <v>51808021</v>
          </cell>
          <cell r="Q9631">
            <v>-15000</v>
          </cell>
        </row>
        <row r="9632">
          <cell r="C9632" t="str">
            <v>51808021</v>
          </cell>
          <cell r="Q9632">
            <v>-15000</v>
          </cell>
        </row>
        <row r="9633">
          <cell r="C9633" t="str">
            <v>51808021</v>
          </cell>
          <cell r="Q9633">
            <v>-39999.999599999988</v>
          </cell>
        </row>
        <row r="9634">
          <cell r="C9634" t="str">
            <v>51808021</v>
          </cell>
          <cell r="Q9634">
            <v>-20000.000400000004</v>
          </cell>
        </row>
        <row r="9635">
          <cell r="C9635" t="str">
            <v>51808021</v>
          </cell>
          <cell r="Q9635">
            <v>-5000.0003999999981</v>
          </cell>
        </row>
        <row r="9636">
          <cell r="C9636" t="str">
            <v>51808021</v>
          </cell>
          <cell r="Q9636">
            <v>-9999.999600000001</v>
          </cell>
        </row>
        <row r="9637">
          <cell r="C9637" t="str">
            <v>51808021</v>
          </cell>
          <cell r="Q9637">
            <v>-9999.999600000001</v>
          </cell>
        </row>
        <row r="9638">
          <cell r="C9638" t="str">
            <v>51808021</v>
          </cell>
          <cell r="Q9638">
            <v>-5000.0003999999981</v>
          </cell>
        </row>
        <row r="9639">
          <cell r="C9639" t="str">
            <v>51808021</v>
          </cell>
          <cell r="Q9639">
            <v>-30000</v>
          </cell>
        </row>
        <row r="9640">
          <cell r="C9640" t="str">
            <v>51808021</v>
          </cell>
          <cell r="Q9640">
            <v>-9999.999600000001</v>
          </cell>
        </row>
        <row r="9641">
          <cell r="C9641" t="str">
            <v>51808021</v>
          </cell>
          <cell r="Q9641">
            <v>-9999.999600000001</v>
          </cell>
        </row>
        <row r="9642">
          <cell r="C9642" t="str">
            <v>51808021</v>
          </cell>
          <cell r="Q9642">
            <v>-5000.0003999999981</v>
          </cell>
        </row>
        <row r="9643">
          <cell r="C9643" t="str">
            <v>51808021</v>
          </cell>
          <cell r="Q9643">
            <v>-15000</v>
          </cell>
        </row>
        <row r="9644">
          <cell r="C9644" t="str">
            <v>51808021</v>
          </cell>
          <cell r="Q9644">
            <v>-15000</v>
          </cell>
        </row>
        <row r="9645">
          <cell r="C9645" t="str">
            <v>51808021</v>
          </cell>
          <cell r="Q9645">
            <v>-9999.999600000001</v>
          </cell>
        </row>
        <row r="9646">
          <cell r="C9646" t="str">
            <v>51808021</v>
          </cell>
          <cell r="Q9646">
            <v>-15000</v>
          </cell>
        </row>
        <row r="9647">
          <cell r="C9647" t="str">
            <v>51808021</v>
          </cell>
          <cell r="Q9647">
            <v>-9999.999600000001</v>
          </cell>
        </row>
        <row r="9648">
          <cell r="C9648" t="str">
            <v>51808021</v>
          </cell>
          <cell r="Q9648">
            <v>-9999.999600000001</v>
          </cell>
        </row>
        <row r="9649">
          <cell r="C9649" t="str">
            <v>51808021</v>
          </cell>
          <cell r="Q9649">
            <v>-15000</v>
          </cell>
        </row>
        <row r="9650">
          <cell r="C9650" t="str">
            <v>51808021</v>
          </cell>
          <cell r="Q9650">
            <v>-5000.0003999999981</v>
          </cell>
        </row>
        <row r="9651">
          <cell r="C9651" t="str">
            <v>51808021</v>
          </cell>
          <cell r="Q9651">
            <v>-9999.999600000001</v>
          </cell>
        </row>
        <row r="9652">
          <cell r="C9652" t="str">
            <v>51808021</v>
          </cell>
          <cell r="Q9652">
            <v>-5000.0003999999981</v>
          </cell>
        </row>
        <row r="9653">
          <cell r="C9653" t="str">
            <v>51808021</v>
          </cell>
          <cell r="Q9653">
            <v>-129999.9996</v>
          </cell>
        </row>
        <row r="9654">
          <cell r="C9654" t="str">
            <v>51808021</v>
          </cell>
          <cell r="Q9654">
            <v>-249999.99959999998</v>
          </cell>
        </row>
        <row r="9655">
          <cell r="C9655" t="str">
            <v>51808021</v>
          </cell>
          <cell r="Q9655">
            <v>-24999.999599999992</v>
          </cell>
        </row>
        <row r="9656">
          <cell r="C9656" t="str">
            <v>51808021</v>
          </cell>
          <cell r="Q9656">
            <v>-39999.999599999988</v>
          </cell>
        </row>
        <row r="9657">
          <cell r="C9657" t="str">
            <v>51808021</v>
          </cell>
          <cell r="Q9657">
            <v>-39999.999599999988</v>
          </cell>
        </row>
        <row r="9658">
          <cell r="C9658" t="str">
            <v>51808021</v>
          </cell>
          <cell r="Q9658">
            <v>-50000.000400000012</v>
          </cell>
        </row>
        <row r="9659">
          <cell r="C9659" t="str">
            <v>51808021</v>
          </cell>
          <cell r="Q9659">
            <v>-60000</v>
          </cell>
        </row>
        <row r="9660">
          <cell r="C9660" t="str">
            <v>51808021</v>
          </cell>
          <cell r="Q9660">
            <v>-60000</v>
          </cell>
        </row>
        <row r="9661">
          <cell r="C9661" t="str">
            <v>51808021</v>
          </cell>
          <cell r="Q9661">
            <v>-9999.999600000001</v>
          </cell>
        </row>
        <row r="9662">
          <cell r="C9662" t="str">
            <v>51808021</v>
          </cell>
          <cell r="Q9662">
            <v>-24999.999599999992</v>
          </cell>
        </row>
        <row r="9663">
          <cell r="C9663" t="str">
            <v>51808021</v>
          </cell>
          <cell r="Q9663">
            <v>-39999.999599999988</v>
          </cell>
        </row>
        <row r="9664">
          <cell r="C9664" t="str">
            <v>51808021</v>
          </cell>
          <cell r="Q9664">
            <v>-15000</v>
          </cell>
        </row>
        <row r="9665">
          <cell r="C9665" t="str">
            <v>51808021</v>
          </cell>
          <cell r="Q9665">
            <v>-600000</v>
          </cell>
        </row>
        <row r="9666">
          <cell r="C9666" t="str">
            <v>51808021</v>
          </cell>
          <cell r="Q9666">
            <v>-99999.999599999996</v>
          </cell>
        </row>
        <row r="9667">
          <cell r="C9667" t="str">
            <v>51808021</v>
          </cell>
          <cell r="Q9667">
            <v>-39999.999599999988</v>
          </cell>
        </row>
        <row r="9668">
          <cell r="C9668" t="str">
            <v>51808021</v>
          </cell>
          <cell r="Q9668">
            <v>-5000.0003999999981</v>
          </cell>
        </row>
        <row r="9669">
          <cell r="C9669" t="str">
            <v>51808021</v>
          </cell>
          <cell r="Q9669">
            <v>-5000.0003999999981</v>
          </cell>
        </row>
        <row r="9670">
          <cell r="C9670" t="str">
            <v>51808021</v>
          </cell>
          <cell r="Q9670">
            <v>-39999.999599999988</v>
          </cell>
        </row>
        <row r="9671">
          <cell r="C9671" t="str">
            <v>51808021</v>
          </cell>
          <cell r="Q9671">
            <v>-30000</v>
          </cell>
        </row>
        <row r="9672">
          <cell r="C9672" t="str">
            <v>51808021</v>
          </cell>
          <cell r="Q9672">
            <v>-30000</v>
          </cell>
        </row>
        <row r="9673">
          <cell r="C9673" t="str">
            <v>51808021</v>
          </cell>
          <cell r="Q9673">
            <v>-15000</v>
          </cell>
        </row>
        <row r="9674">
          <cell r="C9674" t="str">
            <v>51808021</v>
          </cell>
          <cell r="Q9674">
            <v>-45000</v>
          </cell>
        </row>
        <row r="9675">
          <cell r="C9675" t="str">
            <v>51808021</v>
          </cell>
          <cell r="Q9675">
            <v>-15000</v>
          </cell>
        </row>
        <row r="9676">
          <cell r="C9676" t="str">
            <v>51808021</v>
          </cell>
          <cell r="Q9676">
            <v>-30000</v>
          </cell>
        </row>
        <row r="9677">
          <cell r="C9677" t="str">
            <v>51808021</v>
          </cell>
          <cell r="Q9677">
            <v>-15000</v>
          </cell>
        </row>
        <row r="9678">
          <cell r="C9678" t="str">
            <v>51808021</v>
          </cell>
          <cell r="Q9678">
            <v>-39999.999599999988</v>
          </cell>
        </row>
        <row r="9679">
          <cell r="C9679" t="str">
            <v>64423501</v>
          </cell>
          <cell r="Q9679">
            <v>17015.276599999997</v>
          </cell>
        </row>
        <row r="9680">
          <cell r="C9680" t="str">
            <v>64423501</v>
          </cell>
          <cell r="Q9680">
            <v>1552.8629000000001</v>
          </cell>
        </row>
        <row r="9681">
          <cell r="C9681" t="str">
            <v>64423501</v>
          </cell>
          <cell r="Q9681">
            <v>1431.8606</v>
          </cell>
        </row>
        <row r="9682">
          <cell r="C9682" t="str">
            <v>64925445</v>
          </cell>
          <cell r="Q9682">
            <v>142653.99140000003</v>
          </cell>
        </row>
        <row r="9683">
          <cell r="C9683" t="str">
            <v>64925445</v>
          </cell>
          <cell r="Q9683">
            <v>97003.854000000007</v>
          </cell>
        </row>
        <row r="9684">
          <cell r="C9684" t="str">
            <v>64925445</v>
          </cell>
          <cell r="Q9684">
            <v>686711.96959999995</v>
          </cell>
        </row>
        <row r="9685">
          <cell r="C9685" t="str">
            <v>64925445</v>
          </cell>
          <cell r="Q9685">
            <v>9137.5301999999992</v>
          </cell>
        </row>
        <row r="9686">
          <cell r="C9686" t="str">
            <v>64925445</v>
          </cell>
          <cell r="Q9686">
            <v>54492.654699999999</v>
          </cell>
        </row>
        <row r="9687">
          <cell r="C9687" t="str">
            <v>51203000</v>
          </cell>
          <cell r="Q9687">
            <v>-4008000</v>
          </cell>
        </row>
        <row r="9688">
          <cell r="C9688" t="str">
            <v>51874019</v>
          </cell>
          <cell r="Q9688">
            <v>-1500000</v>
          </cell>
        </row>
        <row r="9689">
          <cell r="C9689" t="str">
            <v>54910008</v>
          </cell>
          <cell r="Q9689">
            <v>-58236.169599999994</v>
          </cell>
        </row>
        <row r="9690">
          <cell r="C9690" t="str">
            <v>54910008</v>
          </cell>
          <cell r="Q9690">
            <v>-36739.960799999993</v>
          </cell>
        </row>
        <row r="9691">
          <cell r="C9691" t="str">
            <v>54910008</v>
          </cell>
          <cell r="Q9691">
            <v>-32601.414500000003</v>
          </cell>
        </row>
        <row r="9692">
          <cell r="C9692" t="str">
            <v>54910008</v>
          </cell>
          <cell r="Q9692">
            <v>-797.10059999999999</v>
          </cell>
        </row>
        <row r="9693">
          <cell r="C9693" t="str">
            <v>54910008</v>
          </cell>
          <cell r="Q9693">
            <v>-2391.3018000000002</v>
          </cell>
        </row>
        <row r="9694">
          <cell r="C9694" t="str">
            <v>54910008</v>
          </cell>
          <cell r="Q9694">
            <v>-27101.420400000003</v>
          </cell>
        </row>
        <row r="9695">
          <cell r="C9695" t="str">
            <v>54910008</v>
          </cell>
          <cell r="Q9695">
            <v>-27499.970600000001</v>
          </cell>
        </row>
        <row r="9696">
          <cell r="C9696" t="str">
            <v>54910008</v>
          </cell>
          <cell r="Q9696">
            <v>-30608.663</v>
          </cell>
        </row>
        <row r="9697">
          <cell r="C9697" t="str">
            <v>54910008</v>
          </cell>
          <cell r="Q9697">
            <v>-964.49170000000004</v>
          </cell>
        </row>
        <row r="9698">
          <cell r="C9698" t="str">
            <v>54910008</v>
          </cell>
          <cell r="Q9698">
            <v>-7173.9053999999996</v>
          </cell>
        </row>
        <row r="9699">
          <cell r="C9699" t="str">
            <v>54910008</v>
          </cell>
          <cell r="Q9699">
            <v>-54223.565300000002</v>
          </cell>
        </row>
        <row r="9700">
          <cell r="C9700" t="str">
            <v>54910008</v>
          </cell>
          <cell r="Q9700">
            <v>-5771.0082999999995</v>
          </cell>
        </row>
        <row r="9701">
          <cell r="C9701" t="str">
            <v>54910008</v>
          </cell>
          <cell r="Q9701">
            <v>-18333.3138</v>
          </cell>
        </row>
        <row r="9702">
          <cell r="C9702" t="str">
            <v>54910008</v>
          </cell>
          <cell r="Q9702">
            <v>-964.49170000000004</v>
          </cell>
        </row>
        <row r="9703">
          <cell r="C9703" t="str">
            <v>54910008</v>
          </cell>
          <cell r="Q9703">
            <v>-7971.0060000000003</v>
          </cell>
        </row>
        <row r="9704">
          <cell r="C9704" t="str">
            <v>54910008</v>
          </cell>
          <cell r="Q9704">
            <v>-2391.3018000000002</v>
          </cell>
        </row>
        <row r="9705">
          <cell r="C9705" t="str">
            <v>54910008</v>
          </cell>
          <cell r="Q9705">
            <v>-9405.7870000000003</v>
          </cell>
        </row>
        <row r="9706">
          <cell r="C9706" t="str">
            <v>54910008</v>
          </cell>
          <cell r="Q9706">
            <v>-16579.6924</v>
          </cell>
        </row>
        <row r="9707">
          <cell r="C9707" t="str">
            <v>54910008</v>
          </cell>
          <cell r="Q9707">
            <v>-10840.5681</v>
          </cell>
        </row>
        <row r="9708">
          <cell r="C9708" t="str">
            <v>54910008</v>
          </cell>
          <cell r="Q9708">
            <v>-7891.295900000001</v>
          </cell>
        </row>
        <row r="9709">
          <cell r="C9709" t="str">
            <v>54910008</v>
          </cell>
          <cell r="Q9709">
            <v>-39456.479600000006</v>
          </cell>
        </row>
        <row r="9710">
          <cell r="C9710" t="str">
            <v>54910008</v>
          </cell>
          <cell r="Q9710">
            <v>-64118.772100000002</v>
          </cell>
        </row>
        <row r="9711">
          <cell r="C9711" t="str">
            <v>54910008</v>
          </cell>
          <cell r="Q9711">
            <v>-27101.420300000002</v>
          </cell>
        </row>
        <row r="9712">
          <cell r="C9712" t="str">
            <v>54910008</v>
          </cell>
          <cell r="Q9712">
            <v>-964.49170000000004</v>
          </cell>
        </row>
        <row r="9713">
          <cell r="C9713" t="str">
            <v>54910008</v>
          </cell>
          <cell r="Q9713">
            <v>-11079.6983</v>
          </cell>
        </row>
        <row r="9714">
          <cell r="C9714" t="str">
            <v>54910008</v>
          </cell>
          <cell r="Q9714">
            <v>-7173.9053999999996</v>
          </cell>
        </row>
        <row r="9715">
          <cell r="C9715" t="str">
            <v>54910008</v>
          </cell>
          <cell r="Q9715">
            <v>-15942.012000000001</v>
          </cell>
        </row>
        <row r="9716">
          <cell r="C9716" t="str">
            <v>54910008</v>
          </cell>
          <cell r="Q9716">
            <v>-47826.035900000003</v>
          </cell>
        </row>
        <row r="9717">
          <cell r="C9717" t="str">
            <v>54910008</v>
          </cell>
          <cell r="Q9717">
            <v>-129449.13709999999</v>
          </cell>
        </row>
        <row r="9718">
          <cell r="C9718" t="str">
            <v>54910008</v>
          </cell>
          <cell r="Q9718">
            <v>-63768.0478</v>
          </cell>
        </row>
        <row r="9719">
          <cell r="C9719" t="str">
            <v>54910008</v>
          </cell>
          <cell r="Q9719">
            <v>-31884.0239</v>
          </cell>
        </row>
        <row r="9720">
          <cell r="C9720" t="str">
            <v>54910008</v>
          </cell>
          <cell r="Q9720">
            <v>-135578.04370000001</v>
          </cell>
        </row>
        <row r="9721">
          <cell r="C9721" t="str">
            <v>54910008</v>
          </cell>
          <cell r="Q9721">
            <v>-3985.5030000000002</v>
          </cell>
        </row>
        <row r="9722">
          <cell r="C9722" t="str">
            <v>54910008</v>
          </cell>
          <cell r="Q9722">
            <v>-19965.456899999997</v>
          </cell>
        </row>
        <row r="9723">
          <cell r="C9723" t="str">
            <v>54910008</v>
          </cell>
          <cell r="Q9723">
            <v>-3586.9526999999998</v>
          </cell>
        </row>
        <row r="9724">
          <cell r="C9724" t="str">
            <v>54910008</v>
          </cell>
          <cell r="Q9724">
            <v>-9884.0473999999995</v>
          </cell>
        </row>
        <row r="9725">
          <cell r="C9725" t="str">
            <v>54910008</v>
          </cell>
          <cell r="Q9725">
            <v>-48065.166100000002</v>
          </cell>
        </row>
        <row r="9726">
          <cell r="C9726" t="str">
            <v>54910008</v>
          </cell>
          <cell r="Q9726">
            <v>-17695.633300000001</v>
          </cell>
        </row>
        <row r="9727">
          <cell r="C9727" t="str">
            <v>54910008</v>
          </cell>
          <cell r="Q9727">
            <v>-37384.018100000001</v>
          </cell>
        </row>
        <row r="9728">
          <cell r="C9728" t="str">
            <v>54910008</v>
          </cell>
          <cell r="Q9728">
            <v>-60181.095100000006</v>
          </cell>
        </row>
        <row r="9729">
          <cell r="C9729" t="str">
            <v>54910008</v>
          </cell>
          <cell r="Q9729">
            <v>-10609.409</v>
          </cell>
        </row>
        <row r="9730">
          <cell r="C9730" t="str">
            <v>54910008</v>
          </cell>
          <cell r="Q9730">
            <v>-1913.0414000000001</v>
          </cell>
        </row>
        <row r="9731">
          <cell r="C9731" t="str">
            <v>54910008</v>
          </cell>
          <cell r="Q9731">
            <v>-4623.1835000000001</v>
          </cell>
        </row>
        <row r="9732">
          <cell r="C9732" t="str">
            <v>54910008</v>
          </cell>
          <cell r="Q9732">
            <v>-18970.994299999998</v>
          </cell>
        </row>
        <row r="9733">
          <cell r="C9733" t="str">
            <v>54910008</v>
          </cell>
          <cell r="Q9733">
            <v>-8610.2806999999993</v>
          </cell>
        </row>
        <row r="9734">
          <cell r="C9734" t="str">
            <v>54910008</v>
          </cell>
          <cell r="Q9734">
            <v>-7971.0060000000003</v>
          </cell>
        </row>
        <row r="9735">
          <cell r="C9735" t="str">
            <v>54910008</v>
          </cell>
          <cell r="Q9735">
            <v>-964.49170000000004</v>
          </cell>
        </row>
        <row r="9736">
          <cell r="C9736" t="str">
            <v>54910008</v>
          </cell>
          <cell r="Q9736">
            <v>-19927.514999999999</v>
          </cell>
        </row>
        <row r="9737">
          <cell r="C9737" t="str">
            <v>54910008</v>
          </cell>
          <cell r="Q9737">
            <v>-2411.2293</v>
          </cell>
        </row>
        <row r="9738">
          <cell r="C9738" t="str">
            <v>54910008</v>
          </cell>
          <cell r="Q9738">
            <v>-15942.012000000001</v>
          </cell>
        </row>
        <row r="9739">
          <cell r="C9739" t="str">
            <v>54910008</v>
          </cell>
          <cell r="Q9739">
            <v>-40508.652399999999</v>
          </cell>
        </row>
        <row r="9740">
          <cell r="C9740" t="str">
            <v>54910008</v>
          </cell>
          <cell r="Q9740">
            <v>-15463.7516</v>
          </cell>
        </row>
        <row r="9741">
          <cell r="C9741" t="str">
            <v>54910008</v>
          </cell>
          <cell r="Q9741">
            <v>-32760.834599999998</v>
          </cell>
        </row>
        <row r="9742">
          <cell r="C9742" t="str">
            <v>54910008</v>
          </cell>
          <cell r="Q9742">
            <v>-45567.100599999998</v>
          </cell>
        </row>
        <row r="9743">
          <cell r="C9743" t="str">
            <v>54910008</v>
          </cell>
          <cell r="Q9743">
            <v>-57869.503400000001</v>
          </cell>
        </row>
        <row r="9744">
          <cell r="C9744" t="str">
            <v>54910008</v>
          </cell>
          <cell r="Q9744">
            <v>-11159.4084</v>
          </cell>
        </row>
        <row r="9745">
          <cell r="C9745" t="str">
            <v>54910008</v>
          </cell>
          <cell r="Q9745">
            <v>-3507.2426</v>
          </cell>
        </row>
        <row r="9746">
          <cell r="C9746" t="str">
            <v>54910008</v>
          </cell>
          <cell r="Q9746">
            <v>-6057.9645</v>
          </cell>
        </row>
        <row r="9747">
          <cell r="C9747" t="str">
            <v>54910008</v>
          </cell>
          <cell r="Q9747">
            <v>-3507.2426999999989</v>
          </cell>
        </row>
        <row r="9748">
          <cell r="C9748" t="str">
            <v>54910008</v>
          </cell>
          <cell r="Q9748">
            <v>-3985.5030000000002</v>
          </cell>
        </row>
        <row r="9749">
          <cell r="C9749" t="str">
            <v>54910008</v>
          </cell>
          <cell r="Q9749">
            <v>-4144.9231</v>
          </cell>
        </row>
        <row r="9750">
          <cell r="C9750" t="str">
            <v>54910008</v>
          </cell>
          <cell r="Q9750">
            <v>-1753.6213</v>
          </cell>
        </row>
        <row r="9751">
          <cell r="C9751" t="str">
            <v>54910008</v>
          </cell>
          <cell r="Q9751">
            <v>-34434.745800000004</v>
          </cell>
        </row>
        <row r="9752">
          <cell r="C9752" t="str">
            <v>54910008</v>
          </cell>
          <cell r="Q9752">
            <v>-2072.4616000000001</v>
          </cell>
        </row>
        <row r="9753">
          <cell r="C9753" t="str">
            <v>54910008</v>
          </cell>
          <cell r="Q9753">
            <v>-8065.0637999999999</v>
          </cell>
        </row>
        <row r="9754">
          <cell r="C9754" t="str">
            <v>54910008</v>
          </cell>
          <cell r="Q9754">
            <v>-12753.6096</v>
          </cell>
        </row>
        <row r="9755">
          <cell r="C9755" t="str">
            <v>54910008</v>
          </cell>
          <cell r="Q9755">
            <v>-868.83969999999999</v>
          </cell>
        </row>
        <row r="9756">
          <cell r="C9756" t="str">
            <v>54910009</v>
          </cell>
          <cell r="Q9756">
            <v>-4700.7896000000001</v>
          </cell>
        </row>
        <row r="9757">
          <cell r="C9757" t="str">
            <v>54910009</v>
          </cell>
          <cell r="Q9757">
            <v>-4273.4450999999999</v>
          </cell>
        </row>
        <row r="9758">
          <cell r="C9758" t="str">
            <v>54910009</v>
          </cell>
          <cell r="Q9758">
            <v>-28970.627800000002</v>
          </cell>
        </row>
        <row r="9759">
          <cell r="C9759" t="str">
            <v>54910009</v>
          </cell>
          <cell r="Q9759">
            <v>-1109.9857</v>
          </cell>
        </row>
        <row r="9760">
          <cell r="C9760" t="str">
            <v>54910009</v>
          </cell>
          <cell r="Q9760">
            <v>-27566.495699999999</v>
          </cell>
        </row>
        <row r="9761">
          <cell r="C9761" t="str">
            <v>54910009</v>
          </cell>
          <cell r="Q9761">
            <v>-1781.5270999999998</v>
          </cell>
        </row>
        <row r="9762">
          <cell r="C9762" t="str">
            <v>54910009</v>
          </cell>
          <cell r="Q9762">
            <v>-43733.438099999999</v>
          </cell>
        </row>
        <row r="9763">
          <cell r="C9763" t="str">
            <v>54910009</v>
          </cell>
          <cell r="Q9763">
            <v>-7015.1098000000002</v>
          </cell>
        </row>
        <row r="9764">
          <cell r="C9764" t="str">
            <v>54910009</v>
          </cell>
          <cell r="Q9764">
            <v>-14318.816000000001</v>
          </cell>
        </row>
        <row r="9765">
          <cell r="C9765" t="str">
            <v>54910009</v>
          </cell>
          <cell r="Q9765">
            <v>-671.54139999999995</v>
          </cell>
        </row>
        <row r="9766">
          <cell r="C9766" t="str">
            <v>54910009</v>
          </cell>
          <cell r="Q9766">
            <v>-1331.9829</v>
          </cell>
        </row>
        <row r="9767">
          <cell r="C9767" t="str">
            <v>54910009</v>
          </cell>
          <cell r="Q9767">
            <v>-1331.9829</v>
          </cell>
        </row>
        <row r="9768">
          <cell r="C9768" t="str">
            <v>54910009</v>
          </cell>
          <cell r="Q9768">
            <v>-6659.9143999999987</v>
          </cell>
        </row>
        <row r="9769">
          <cell r="C9769" t="str">
            <v>54910009</v>
          </cell>
          <cell r="Q9769">
            <v>-554.99289999999996</v>
          </cell>
        </row>
        <row r="9770">
          <cell r="C9770" t="str">
            <v>54910009</v>
          </cell>
          <cell r="Q9770">
            <v>-15373.3025</v>
          </cell>
        </row>
        <row r="9771">
          <cell r="C9771" t="str">
            <v>54910009</v>
          </cell>
          <cell r="Q9771">
            <v>-7214.9073000000008</v>
          </cell>
        </row>
        <row r="9772">
          <cell r="C9772" t="str">
            <v>54910009</v>
          </cell>
          <cell r="Q9772">
            <v>-6215.9201000000003</v>
          </cell>
        </row>
        <row r="9773">
          <cell r="C9773" t="str">
            <v>54910009</v>
          </cell>
          <cell r="Q9773">
            <v>-8435.891599999999</v>
          </cell>
        </row>
        <row r="9774">
          <cell r="C9774" t="str">
            <v>54910009</v>
          </cell>
          <cell r="Q9774">
            <v>-29026.127</v>
          </cell>
        </row>
        <row r="9775">
          <cell r="C9775" t="str">
            <v>54910009</v>
          </cell>
          <cell r="Q9775">
            <v>-671.54139999999995</v>
          </cell>
        </row>
        <row r="9776">
          <cell r="C9776" t="str">
            <v>54910009</v>
          </cell>
          <cell r="Q9776">
            <v>-554.99289999999996</v>
          </cell>
        </row>
        <row r="9777">
          <cell r="C9777" t="str">
            <v>54910009</v>
          </cell>
          <cell r="Q9777">
            <v>-113234.0851</v>
          </cell>
        </row>
        <row r="9778">
          <cell r="C9778" t="str">
            <v>54910009</v>
          </cell>
          <cell r="Q9778">
            <v>-6215.9201000000003</v>
          </cell>
        </row>
        <row r="9779">
          <cell r="C9779" t="str">
            <v>54910009</v>
          </cell>
          <cell r="Q9779">
            <v>-34711.474000000002</v>
          </cell>
        </row>
        <row r="9780">
          <cell r="C9780" t="str">
            <v>54910009</v>
          </cell>
          <cell r="Q9780">
            <v>-3010.8362999999999</v>
          </cell>
        </row>
        <row r="9781">
          <cell r="C9781" t="str">
            <v>54910009</v>
          </cell>
          <cell r="Q9781">
            <v>-4439.9429</v>
          </cell>
        </row>
        <row r="9782">
          <cell r="C9782" t="str">
            <v>54910009</v>
          </cell>
          <cell r="Q9782">
            <v>-6215.9202000000005</v>
          </cell>
        </row>
        <row r="9783">
          <cell r="C9783" t="str">
            <v>54910009</v>
          </cell>
          <cell r="Q9783">
            <v>-3329.9571999999998</v>
          </cell>
        </row>
        <row r="9784">
          <cell r="C9784" t="str">
            <v>54910009</v>
          </cell>
          <cell r="Q9784">
            <v>-4772.9386999999997</v>
          </cell>
        </row>
        <row r="9785">
          <cell r="C9785" t="str">
            <v>54910009</v>
          </cell>
          <cell r="Q9785">
            <v>-50382.2526</v>
          </cell>
        </row>
        <row r="9786">
          <cell r="C9786" t="str">
            <v>54910009</v>
          </cell>
          <cell r="Q9786">
            <v>-1553.9801</v>
          </cell>
        </row>
        <row r="9787">
          <cell r="C9787" t="str">
            <v>54910009</v>
          </cell>
          <cell r="Q9787">
            <v>-24324.227500000001</v>
          </cell>
        </row>
        <row r="9788">
          <cell r="C9788" t="str">
            <v>54910009</v>
          </cell>
          <cell r="Q9788">
            <v>-1898.0756999999999</v>
          </cell>
        </row>
        <row r="9789">
          <cell r="C9789" t="str">
            <v>54910009</v>
          </cell>
          <cell r="Q9789">
            <v>-24358.637000000002</v>
          </cell>
        </row>
        <row r="9790">
          <cell r="C9790" t="str">
            <v>54910009</v>
          </cell>
          <cell r="Q9790">
            <v>-4328.9444000000003</v>
          </cell>
        </row>
        <row r="9791">
          <cell r="C9791" t="str">
            <v>54910009</v>
          </cell>
          <cell r="Q9791">
            <v>-22644.819100000001</v>
          </cell>
        </row>
        <row r="9792">
          <cell r="C9792" t="str">
            <v>54910009</v>
          </cell>
          <cell r="Q9792">
            <v>-15234.554300000002</v>
          </cell>
        </row>
        <row r="9793">
          <cell r="C9793" t="str">
            <v>54910009</v>
          </cell>
          <cell r="Q9793">
            <v>-6171.5207</v>
          </cell>
        </row>
        <row r="9794">
          <cell r="C9794" t="str">
            <v>54910009</v>
          </cell>
          <cell r="Q9794">
            <v>-6326.9187000000002</v>
          </cell>
        </row>
        <row r="9795">
          <cell r="C9795" t="str">
            <v>54910009</v>
          </cell>
          <cell r="Q9795">
            <v>-9527.007599999999</v>
          </cell>
        </row>
        <row r="9796">
          <cell r="C9796" t="str">
            <v>54910009</v>
          </cell>
          <cell r="Q9796">
            <v>-5805.2254000000003</v>
          </cell>
        </row>
        <row r="9797">
          <cell r="C9797" t="str">
            <v>54910009</v>
          </cell>
          <cell r="Q9797">
            <v>-3995.9487000000004</v>
          </cell>
        </row>
        <row r="9798">
          <cell r="C9798" t="str">
            <v>54910009</v>
          </cell>
          <cell r="Q9798">
            <v>-9856.6733999999997</v>
          </cell>
        </row>
        <row r="9799">
          <cell r="C9799" t="str">
            <v>54910009</v>
          </cell>
          <cell r="Q9799">
            <v>-7936.3981000000003</v>
          </cell>
        </row>
        <row r="9800">
          <cell r="C9800" t="str">
            <v>54910009</v>
          </cell>
          <cell r="Q9800">
            <v>-29585.5599</v>
          </cell>
        </row>
        <row r="9801">
          <cell r="C9801" t="str">
            <v>54910009</v>
          </cell>
          <cell r="Q9801">
            <v>-12820.335299999999</v>
          </cell>
        </row>
        <row r="9802">
          <cell r="C9802" t="str">
            <v>54910009</v>
          </cell>
          <cell r="Q9802">
            <v>-3773.9515000000001</v>
          </cell>
        </row>
        <row r="9803">
          <cell r="C9803" t="str">
            <v>54910009</v>
          </cell>
          <cell r="Q9803">
            <v>-21533.723399999999</v>
          </cell>
        </row>
        <row r="9804">
          <cell r="C9804" t="str">
            <v>54910009</v>
          </cell>
          <cell r="Q9804">
            <v>-8394.2671999999984</v>
          </cell>
        </row>
        <row r="9805">
          <cell r="C9805" t="str">
            <v>54910009</v>
          </cell>
          <cell r="Q9805">
            <v>-1010.087</v>
          </cell>
        </row>
        <row r="9806">
          <cell r="C9806" t="str">
            <v>54910009</v>
          </cell>
          <cell r="Q9806">
            <v>-1664.9785999999999</v>
          </cell>
        </row>
        <row r="9807">
          <cell r="C9807" t="str">
            <v>54910009</v>
          </cell>
          <cell r="Q9807">
            <v>-7880.8986999999997</v>
          </cell>
        </row>
        <row r="9808">
          <cell r="C9808" t="str">
            <v>54910009</v>
          </cell>
          <cell r="Q9808">
            <v>-8563.5400000000009</v>
          </cell>
        </row>
        <row r="9809">
          <cell r="C9809" t="str">
            <v>54910009</v>
          </cell>
          <cell r="Q9809">
            <v>-1997.9743000000001</v>
          </cell>
        </row>
        <row r="9810">
          <cell r="C9810" t="str">
            <v>54910009</v>
          </cell>
          <cell r="Q9810">
            <v>-56020.980300000003</v>
          </cell>
        </row>
        <row r="9811">
          <cell r="C9811" t="str">
            <v>54910009</v>
          </cell>
          <cell r="Q9811">
            <v>-1664.9785999999999</v>
          </cell>
        </row>
        <row r="9812">
          <cell r="C9812" t="str">
            <v>54910009</v>
          </cell>
          <cell r="Q9812">
            <v>-3662.9529000000002</v>
          </cell>
        </row>
        <row r="9813">
          <cell r="C9813" t="str">
            <v>54910009</v>
          </cell>
          <cell r="Q9813">
            <v>-9934.3724000000002</v>
          </cell>
        </row>
        <row r="9814">
          <cell r="C9814" t="str">
            <v>54910009</v>
          </cell>
          <cell r="Q9814">
            <v>-5971.7232000000004</v>
          </cell>
        </row>
        <row r="9815">
          <cell r="C9815" t="str">
            <v>54910009</v>
          </cell>
          <cell r="Q9815">
            <v>-26212.313199999997</v>
          </cell>
        </row>
        <row r="9816">
          <cell r="C9816" t="str">
            <v>54910009</v>
          </cell>
          <cell r="Q9816">
            <v>-27566.495699999999</v>
          </cell>
        </row>
        <row r="9817">
          <cell r="C9817" t="str">
            <v>54910009</v>
          </cell>
          <cell r="Q9817">
            <v>-26023.615799999992</v>
          </cell>
        </row>
        <row r="9818">
          <cell r="C9818" t="str">
            <v>54910009</v>
          </cell>
          <cell r="Q9818">
            <v>-3329.9571999999998</v>
          </cell>
        </row>
        <row r="9819">
          <cell r="C9819" t="str">
            <v>54910009</v>
          </cell>
          <cell r="Q9819">
            <v>-13874.8217</v>
          </cell>
        </row>
        <row r="9820">
          <cell r="C9820" t="str">
            <v>54910009</v>
          </cell>
          <cell r="Q9820">
            <v>-28304.636299999998</v>
          </cell>
        </row>
        <row r="9821">
          <cell r="C9821" t="str">
            <v>54910009</v>
          </cell>
          <cell r="Q9821">
            <v>-5438.9301000000005</v>
          </cell>
        </row>
        <row r="9822">
          <cell r="C9822" t="str">
            <v>54910009</v>
          </cell>
          <cell r="Q9822">
            <v>-22921.2055</v>
          </cell>
        </row>
        <row r="9823">
          <cell r="C9823" t="str">
            <v>54910009</v>
          </cell>
          <cell r="Q9823">
            <v>-3357.7069000000001</v>
          </cell>
        </row>
        <row r="9824">
          <cell r="C9824" t="str">
            <v>54910009</v>
          </cell>
          <cell r="Q9824">
            <v>-6659.9143999999997</v>
          </cell>
        </row>
        <row r="9825">
          <cell r="C9825" t="str">
            <v>54910009</v>
          </cell>
          <cell r="Q9825">
            <v>-7658.9016000000001</v>
          </cell>
        </row>
        <row r="9826">
          <cell r="C9826" t="str">
            <v>54910009</v>
          </cell>
          <cell r="Q9826">
            <v>-34187.560700000002</v>
          </cell>
        </row>
        <row r="9827">
          <cell r="C9827" t="str">
            <v>54910009</v>
          </cell>
          <cell r="Q9827">
            <v>-3218.9585999999999</v>
          </cell>
        </row>
        <row r="9828">
          <cell r="C9828" t="str">
            <v>54910009</v>
          </cell>
          <cell r="Q9828">
            <v>-53834.308399999994</v>
          </cell>
        </row>
        <row r="9829">
          <cell r="C9829" t="str">
            <v>54910009</v>
          </cell>
          <cell r="Q9829">
            <v>-25640.6705</v>
          </cell>
        </row>
        <row r="9830">
          <cell r="C9830" t="str">
            <v>54910009</v>
          </cell>
          <cell r="Q9830">
            <v>-144719.9406</v>
          </cell>
        </row>
        <row r="9831">
          <cell r="C9831" t="str">
            <v>54910009</v>
          </cell>
          <cell r="Q9831">
            <v>-2774.9643000000001</v>
          </cell>
        </row>
        <row r="9832">
          <cell r="C9832" t="str">
            <v>54910009</v>
          </cell>
          <cell r="Q9832">
            <v>-59253.258700000006</v>
          </cell>
        </row>
        <row r="9833">
          <cell r="C9833" t="str">
            <v>54910009</v>
          </cell>
          <cell r="Q9833">
            <v>-2014.6241</v>
          </cell>
        </row>
        <row r="9834">
          <cell r="C9834" t="str">
            <v>54910009</v>
          </cell>
          <cell r="Q9834">
            <v>-11022.158299999999</v>
          </cell>
        </row>
        <row r="9835">
          <cell r="C9835" t="str">
            <v>54910009</v>
          </cell>
          <cell r="Q9835">
            <v>-6215.9201000000003</v>
          </cell>
        </row>
        <row r="9836">
          <cell r="C9836" t="str">
            <v>54910009</v>
          </cell>
          <cell r="Q9836">
            <v>-3329.9571999999998</v>
          </cell>
        </row>
        <row r="9837">
          <cell r="C9837" t="str">
            <v>54910009</v>
          </cell>
          <cell r="Q9837">
            <v>-4311.1846000000005</v>
          </cell>
        </row>
        <row r="9838">
          <cell r="C9838" t="str">
            <v>54910009</v>
          </cell>
          <cell r="Q9838">
            <v>-6104.9215999999997</v>
          </cell>
        </row>
        <row r="9839">
          <cell r="C9839" t="str">
            <v>54910009</v>
          </cell>
          <cell r="Q9839">
            <v>-61237.9133</v>
          </cell>
        </row>
        <row r="9840">
          <cell r="C9840" t="str">
            <v>54910009</v>
          </cell>
          <cell r="Q9840">
            <v>-34742.553699999997</v>
          </cell>
        </row>
        <row r="9841">
          <cell r="C9841" t="str">
            <v>54910009</v>
          </cell>
          <cell r="Q9841">
            <v>-1787.077</v>
          </cell>
        </row>
        <row r="9842">
          <cell r="C9842" t="str">
            <v>54910009</v>
          </cell>
          <cell r="Q9842">
            <v>-19424.750399999997</v>
          </cell>
        </row>
        <row r="9843">
          <cell r="C9843" t="str">
            <v>54910009</v>
          </cell>
          <cell r="Q9843">
            <v>-46791.448799999998</v>
          </cell>
        </row>
        <row r="9844">
          <cell r="C9844" t="str">
            <v>54910009</v>
          </cell>
          <cell r="Q9844">
            <v>-37506.418300000005</v>
          </cell>
        </row>
        <row r="9845">
          <cell r="C9845" t="str">
            <v>54910009</v>
          </cell>
          <cell r="Q9845">
            <v>-23975.691999999999</v>
          </cell>
        </row>
        <row r="9846">
          <cell r="C9846" t="str">
            <v>54910009</v>
          </cell>
          <cell r="Q9846">
            <v>-46308.605000000003</v>
          </cell>
        </row>
        <row r="9847">
          <cell r="C9847" t="str">
            <v>54910009</v>
          </cell>
          <cell r="Q9847">
            <v>-987.88729999999998</v>
          </cell>
        </row>
        <row r="9848">
          <cell r="C9848" t="str">
            <v>54910009</v>
          </cell>
          <cell r="Q9848">
            <v>-10633.663400000001</v>
          </cell>
        </row>
        <row r="9849">
          <cell r="C9849" t="str">
            <v>54910009</v>
          </cell>
          <cell r="Q9849">
            <v>-4231.8206</v>
          </cell>
        </row>
        <row r="9850">
          <cell r="C9850" t="str">
            <v>54910009</v>
          </cell>
          <cell r="Q9850">
            <v>-5105.9344000000001</v>
          </cell>
        </row>
        <row r="9851">
          <cell r="C9851" t="str">
            <v>54910009</v>
          </cell>
          <cell r="Q9851">
            <v>-10211.868799999998</v>
          </cell>
        </row>
        <row r="9852">
          <cell r="C9852" t="str">
            <v>54910009</v>
          </cell>
          <cell r="Q9852">
            <v>-14485.314</v>
          </cell>
        </row>
        <row r="9853">
          <cell r="C9853" t="str">
            <v>54910009</v>
          </cell>
          <cell r="Q9853">
            <v>-52197.079400000002</v>
          </cell>
        </row>
        <row r="9854">
          <cell r="C9854" t="str">
            <v>54910009</v>
          </cell>
          <cell r="Q9854">
            <v>-32623.424199999998</v>
          </cell>
        </row>
        <row r="9855">
          <cell r="C9855" t="str">
            <v>54910009</v>
          </cell>
          <cell r="Q9855">
            <v>-11526.091899999999</v>
          </cell>
        </row>
        <row r="9856">
          <cell r="C9856" t="str">
            <v>54910009</v>
          </cell>
          <cell r="Q9856">
            <v>-84999.378000000012</v>
          </cell>
        </row>
        <row r="9857">
          <cell r="C9857" t="str">
            <v>54910009</v>
          </cell>
          <cell r="Q9857">
            <v>-671.54139999999995</v>
          </cell>
        </row>
        <row r="9858">
          <cell r="C9858" t="str">
            <v>54910009</v>
          </cell>
          <cell r="Q9858">
            <v>-26248.9427</v>
          </cell>
        </row>
        <row r="9859">
          <cell r="C9859" t="str">
            <v>54910009</v>
          </cell>
          <cell r="Q9859">
            <v>-29248.124200000002</v>
          </cell>
        </row>
        <row r="9860">
          <cell r="C9860" t="str">
            <v>54910009</v>
          </cell>
          <cell r="Q9860">
            <v>-8269.3937999999998</v>
          </cell>
        </row>
        <row r="9861">
          <cell r="C9861" t="str">
            <v>54910009</v>
          </cell>
          <cell r="Q9861">
            <v>-17759.771800000002</v>
          </cell>
        </row>
        <row r="9862">
          <cell r="C9862" t="str">
            <v>54910009</v>
          </cell>
          <cell r="Q9862">
            <v>-1664.9786000000001</v>
          </cell>
        </row>
        <row r="9863">
          <cell r="C9863" t="str">
            <v>54910009</v>
          </cell>
          <cell r="Q9863">
            <v>-7825.3994000000002</v>
          </cell>
        </row>
        <row r="9864">
          <cell r="C9864" t="str">
            <v>54910009</v>
          </cell>
          <cell r="Q9864">
            <v>-10100.8703</v>
          </cell>
        </row>
        <row r="9865">
          <cell r="C9865" t="str">
            <v>54910009</v>
          </cell>
          <cell r="Q9865">
            <v>-2774.9643000000001</v>
          </cell>
        </row>
        <row r="9866">
          <cell r="C9866" t="str">
            <v>54910009</v>
          </cell>
          <cell r="Q9866">
            <v>-2608.4665</v>
          </cell>
        </row>
        <row r="9867">
          <cell r="C9867" t="str">
            <v>54910009</v>
          </cell>
          <cell r="Q9867">
            <v>-6659.9143999999997</v>
          </cell>
        </row>
        <row r="9868">
          <cell r="C9868" t="str">
            <v>54910009</v>
          </cell>
          <cell r="Q9868">
            <v>-22038.766800000001</v>
          </cell>
        </row>
        <row r="9869">
          <cell r="C9869" t="str">
            <v>54910009</v>
          </cell>
          <cell r="Q9869">
            <v>-11432.8531</v>
          </cell>
        </row>
        <row r="9870">
          <cell r="C9870" t="str">
            <v>54910009</v>
          </cell>
          <cell r="Q9870">
            <v>-5549.9287000000004</v>
          </cell>
        </row>
        <row r="9871">
          <cell r="C9871" t="str">
            <v>54910009</v>
          </cell>
          <cell r="Q9871">
            <v>-11974.526099999999</v>
          </cell>
        </row>
        <row r="9872">
          <cell r="C9872" t="str">
            <v>54910009</v>
          </cell>
          <cell r="Q9872">
            <v>-5727.5263999999997</v>
          </cell>
        </row>
        <row r="9873">
          <cell r="C9873" t="str">
            <v>54910009</v>
          </cell>
          <cell r="Q9873">
            <v>-34409.557899999993</v>
          </cell>
        </row>
        <row r="9874">
          <cell r="C9874" t="str">
            <v>54910009</v>
          </cell>
          <cell r="Q9874">
            <v>-13874.8217</v>
          </cell>
        </row>
        <row r="9875">
          <cell r="C9875" t="str">
            <v>54910009</v>
          </cell>
          <cell r="Q9875">
            <v>-4994.9358000000002</v>
          </cell>
        </row>
        <row r="9876">
          <cell r="C9876" t="str">
            <v>54910009</v>
          </cell>
          <cell r="Q9876">
            <v>-59797.151599999997</v>
          </cell>
        </row>
        <row r="9877">
          <cell r="C9877" t="str">
            <v>54910009</v>
          </cell>
          <cell r="Q9877">
            <v>-1109.9857</v>
          </cell>
        </row>
        <row r="9878">
          <cell r="C9878" t="str">
            <v>54910009</v>
          </cell>
          <cell r="Q9878">
            <v>-6992.9102000000003</v>
          </cell>
        </row>
        <row r="9879">
          <cell r="C9879" t="str">
            <v>54910009</v>
          </cell>
          <cell r="Q9879">
            <v>-8879.8858999999993</v>
          </cell>
        </row>
        <row r="9880">
          <cell r="C9880" t="str">
            <v>54910009</v>
          </cell>
          <cell r="Q9880">
            <v>-4538.7317000000003</v>
          </cell>
        </row>
        <row r="9881">
          <cell r="C9881" t="str">
            <v>54910009</v>
          </cell>
          <cell r="Q9881">
            <v>-5141.4539000000004</v>
          </cell>
        </row>
        <row r="9882">
          <cell r="C9882" t="str">
            <v>54910009</v>
          </cell>
          <cell r="Q9882">
            <v>-3329.9571999999998</v>
          </cell>
        </row>
        <row r="9883">
          <cell r="C9883" t="str">
            <v>54910009</v>
          </cell>
          <cell r="Q9883">
            <v>-3440.9558000000002</v>
          </cell>
        </row>
        <row r="9884">
          <cell r="C9884" t="str">
            <v>54910009</v>
          </cell>
          <cell r="Q9884">
            <v>-1997.9743000000001</v>
          </cell>
        </row>
        <row r="9885">
          <cell r="C9885" t="str">
            <v>54910009</v>
          </cell>
          <cell r="Q9885">
            <v>-9911.9506000000001</v>
          </cell>
        </row>
        <row r="9886">
          <cell r="C9886" t="str">
            <v>54910010</v>
          </cell>
          <cell r="Q9886">
            <v>-8892.4905999999992</v>
          </cell>
        </row>
        <row r="9887">
          <cell r="C9887" t="str">
            <v>54910010</v>
          </cell>
          <cell r="Q9887">
            <v>-482.08769999999998</v>
          </cell>
        </row>
        <row r="9888">
          <cell r="C9888" t="str">
            <v>54910010</v>
          </cell>
          <cell r="Q9888">
            <v>-120.5219</v>
          </cell>
        </row>
        <row r="9889">
          <cell r="C9889" t="str">
            <v>54910010</v>
          </cell>
          <cell r="Q9889">
            <v>-241.0438</v>
          </cell>
        </row>
        <row r="9890">
          <cell r="C9890" t="str">
            <v>54910010</v>
          </cell>
          <cell r="Q9890">
            <v>-120.5219</v>
          </cell>
        </row>
        <row r="9891">
          <cell r="C9891" t="str">
            <v>54910010</v>
          </cell>
          <cell r="Q9891">
            <v>-361.56580000000002</v>
          </cell>
        </row>
        <row r="9892">
          <cell r="C9892" t="str">
            <v>54910010</v>
          </cell>
          <cell r="Q9892">
            <v>-120.5219</v>
          </cell>
        </row>
        <row r="9893">
          <cell r="C9893" t="str">
            <v>54910010</v>
          </cell>
          <cell r="Q9893">
            <v>-120.5219</v>
          </cell>
        </row>
        <row r="9894">
          <cell r="C9894" t="str">
            <v>54910010</v>
          </cell>
          <cell r="Q9894">
            <v>-241.04379999999946</v>
          </cell>
        </row>
        <row r="9895">
          <cell r="C9895" t="str">
            <v>54910010</v>
          </cell>
          <cell r="Q9895">
            <v>-241.0438</v>
          </cell>
        </row>
        <row r="9896">
          <cell r="C9896" t="str">
            <v>54910010</v>
          </cell>
          <cell r="Q9896">
            <v>-7516.9520000000002</v>
          </cell>
        </row>
        <row r="9897">
          <cell r="C9897" t="str">
            <v>54910010</v>
          </cell>
          <cell r="Q9897">
            <v>-5478.2690000000002</v>
          </cell>
        </row>
        <row r="9898">
          <cell r="C9898" t="str">
            <v>54910010</v>
          </cell>
          <cell r="Q9898">
            <v>-120.5219</v>
          </cell>
        </row>
        <row r="9899">
          <cell r="C9899" t="str">
            <v>54910010</v>
          </cell>
          <cell r="Q9899">
            <v>-120.5219</v>
          </cell>
        </row>
        <row r="9900">
          <cell r="C9900" t="str">
            <v>54910010</v>
          </cell>
          <cell r="Q9900">
            <v>-120.5219</v>
          </cell>
        </row>
        <row r="9901">
          <cell r="C9901" t="str">
            <v>54910010</v>
          </cell>
          <cell r="Q9901">
            <v>-361.56580000000002</v>
          </cell>
        </row>
        <row r="9902">
          <cell r="C9902" t="str">
            <v>54910010</v>
          </cell>
          <cell r="Q9902">
            <v>-138779.46569999997</v>
          </cell>
        </row>
        <row r="9903">
          <cell r="C9903" t="str">
            <v>54910010</v>
          </cell>
          <cell r="Q9903">
            <v>-2912.2478000000001</v>
          </cell>
        </row>
        <row r="9904">
          <cell r="C9904" t="str">
            <v>54910010</v>
          </cell>
          <cell r="Q9904">
            <v>-63022.937899999997</v>
          </cell>
        </row>
        <row r="9905">
          <cell r="C9905" t="str">
            <v>54910010</v>
          </cell>
          <cell r="Q9905">
            <v>-137309.56940000001</v>
          </cell>
        </row>
        <row r="9906">
          <cell r="C9906" t="str">
            <v>54910010</v>
          </cell>
          <cell r="Q9906">
            <v>-171708.57379999998</v>
          </cell>
        </row>
        <row r="9907">
          <cell r="C9907" t="str">
            <v>54910010</v>
          </cell>
          <cell r="Q9907">
            <v>-15651.5789</v>
          </cell>
        </row>
        <row r="9908">
          <cell r="C9908" t="str">
            <v>54910010</v>
          </cell>
          <cell r="Q9908">
            <v>-33293.007599999997</v>
          </cell>
        </row>
        <row r="9909">
          <cell r="C9909" t="str">
            <v>54910010</v>
          </cell>
          <cell r="Q9909">
            <v>-57846.291499999999</v>
          </cell>
        </row>
        <row r="9910">
          <cell r="C9910" t="str">
            <v>54910010</v>
          </cell>
          <cell r="Q9910">
            <v>-5587.8343999999997</v>
          </cell>
        </row>
        <row r="9911">
          <cell r="C9911" t="str">
            <v>54910010</v>
          </cell>
          <cell r="Q9911">
            <v>-5407.0514999999996</v>
          </cell>
        </row>
        <row r="9912">
          <cell r="C9912" t="str">
            <v>54910010</v>
          </cell>
          <cell r="Q9912">
            <v>-482.08769999999998</v>
          </cell>
        </row>
        <row r="9913">
          <cell r="C9913" t="str">
            <v>54910010</v>
          </cell>
          <cell r="Q9913">
            <v>-427.30500000000001</v>
          </cell>
        </row>
        <row r="9914">
          <cell r="C9914" t="str">
            <v>54910010</v>
          </cell>
          <cell r="Q9914">
            <v>-646.21659999999997</v>
          </cell>
        </row>
        <row r="9915">
          <cell r="C9915" t="str">
            <v>54910010</v>
          </cell>
          <cell r="Q9915">
            <v>-10255.319600000001</v>
          </cell>
        </row>
        <row r="9916">
          <cell r="C9916" t="str">
            <v>54910010</v>
          </cell>
          <cell r="Q9916">
            <v>-427.30500000000001</v>
          </cell>
        </row>
        <row r="9917">
          <cell r="C9917" t="str">
            <v>54910010</v>
          </cell>
          <cell r="Q9917">
            <v>-8852.6198000000004</v>
          </cell>
        </row>
        <row r="9918">
          <cell r="C9918" t="str">
            <v>54910010</v>
          </cell>
          <cell r="Q9918">
            <v>-11230.451500000003</v>
          </cell>
        </row>
        <row r="9919">
          <cell r="C9919" t="str">
            <v>54910010</v>
          </cell>
          <cell r="Q9919">
            <v>-2473.7672000000002</v>
          </cell>
        </row>
        <row r="9920">
          <cell r="C9920" t="str">
            <v>54910010</v>
          </cell>
          <cell r="Q9920">
            <v>-7613.4790999999996</v>
          </cell>
        </row>
        <row r="9921">
          <cell r="C9921" t="str">
            <v>54910010</v>
          </cell>
          <cell r="Q9921">
            <v>-1413.1743000000001</v>
          </cell>
        </row>
        <row r="9922">
          <cell r="C9922" t="str">
            <v>54910011</v>
          </cell>
          <cell r="Q9922">
            <v>-18918.754300000001</v>
          </cell>
        </row>
        <row r="9923">
          <cell r="C9923" t="str">
            <v>54910011</v>
          </cell>
          <cell r="Q9923">
            <v>-3824.6904</v>
          </cell>
        </row>
        <row r="9924">
          <cell r="C9924" t="str">
            <v>54910011</v>
          </cell>
          <cell r="Q9924">
            <v>-26140.0697</v>
          </cell>
        </row>
        <row r="9925">
          <cell r="C9925" t="str">
            <v>54910011</v>
          </cell>
          <cell r="Q9925">
            <v>-1178.7838999999999</v>
          </cell>
        </row>
        <row r="9926">
          <cell r="C9926" t="str">
            <v>54910011</v>
          </cell>
          <cell r="Q9926">
            <v>-1178.7838999999999</v>
          </cell>
        </row>
        <row r="9927">
          <cell r="C9927" t="str">
            <v>54910011</v>
          </cell>
          <cell r="Q9927">
            <v>-12048.2593</v>
          </cell>
        </row>
        <row r="9928">
          <cell r="C9928" t="str">
            <v>54910011</v>
          </cell>
          <cell r="Q9928">
            <v>-295.8449</v>
          </cell>
        </row>
        <row r="9929">
          <cell r="C9929" t="str">
            <v>54910011</v>
          </cell>
          <cell r="Q9929">
            <v>-591.68979999999999</v>
          </cell>
        </row>
        <row r="9930">
          <cell r="C9930" t="str">
            <v>54910011</v>
          </cell>
          <cell r="Q9930">
            <v>-7084.9585999999999</v>
          </cell>
        </row>
        <row r="9931">
          <cell r="C9931" t="str">
            <v>54910011</v>
          </cell>
          <cell r="Q9931">
            <v>-1476.0650000000001</v>
          </cell>
        </row>
        <row r="9932">
          <cell r="C9932" t="str">
            <v>54910011</v>
          </cell>
          <cell r="Q9932">
            <v>-11309.627500000001</v>
          </cell>
        </row>
        <row r="9933">
          <cell r="C9933" t="str">
            <v>54910011</v>
          </cell>
          <cell r="Q9933">
            <v>-8514.0061999999998</v>
          </cell>
        </row>
        <row r="9934">
          <cell r="C9934" t="str">
            <v>54910011</v>
          </cell>
          <cell r="Q9934">
            <v>-5319.8770999999997</v>
          </cell>
        </row>
        <row r="9935">
          <cell r="C9935" t="str">
            <v>54910011</v>
          </cell>
          <cell r="Q9935">
            <v>-5333.4802</v>
          </cell>
        </row>
        <row r="9936">
          <cell r="C9936" t="str">
            <v>54910011</v>
          </cell>
          <cell r="Q9936">
            <v>-9021.5228000000006</v>
          </cell>
        </row>
        <row r="9937">
          <cell r="C9937" t="str">
            <v>54910011</v>
          </cell>
          <cell r="Q9937">
            <v>-10729.970600000001</v>
          </cell>
        </row>
        <row r="9938">
          <cell r="C9938" t="str">
            <v>54910011</v>
          </cell>
          <cell r="Q9938">
            <v>-7276.4440000000004</v>
          </cell>
        </row>
        <row r="9939">
          <cell r="C9939" t="str">
            <v>54910011</v>
          </cell>
          <cell r="Q9939">
            <v>-8004.0883999999996</v>
          </cell>
        </row>
        <row r="9940">
          <cell r="C9940" t="str">
            <v>54910011</v>
          </cell>
          <cell r="Q9940">
            <v>-245.00550000000001</v>
          </cell>
        </row>
        <row r="9941">
          <cell r="C9941" t="str">
            <v>54910011</v>
          </cell>
          <cell r="Q9941">
            <v>-6647.5141000000003</v>
          </cell>
        </row>
        <row r="9942">
          <cell r="C9942" t="str">
            <v>54910011</v>
          </cell>
          <cell r="Q9942">
            <v>-2002.7876000000001</v>
          </cell>
        </row>
        <row r="9943">
          <cell r="C9943" t="str">
            <v>54910011</v>
          </cell>
          <cell r="Q9943">
            <v>-4097.7869000000001</v>
          </cell>
        </row>
        <row r="9944">
          <cell r="C9944" t="str">
            <v>54910011</v>
          </cell>
          <cell r="Q9944">
            <v>-6017.5272000000004</v>
          </cell>
        </row>
        <row r="9945">
          <cell r="C9945" t="str">
            <v>54910011</v>
          </cell>
          <cell r="Q9945">
            <v>-17133.8043</v>
          </cell>
        </row>
        <row r="9946">
          <cell r="C9946" t="str">
            <v>54910011</v>
          </cell>
          <cell r="Q9946">
            <v>-4466.1090000000004</v>
          </cell>
        </row>
        <row r="9947">
          <cell r="C9947" t="str">
            <v>54910011</v>
          </cell>
          <cell r="Q9947">
            <v>-11585.2477</v>
          </cell>
        </row>
        <row r="9948">
          <cell r="C9948" t="str">
            <v>54910011</v>
          </cell>
          <cell r="Q9948">
            <v>-4650.4519</v>
          </cell>
        </row>
        <row r="9949">
          <cell r="C9949" t="str">
            <v>54910011</v>
          </cell>
          <cell r="Q9949">
            <v>-8657.1530000000002</v>
          </cell>
        </row>
        <row r="9950">
          <cell r="C9950" t="str">
            <v>54910011</v>
          </cell>
          <cell r="Q9950">
            <v>-6002.6451000000015</v>
          </cell>
        </row>
        <row r="9951">
          <cell r="C9951" t="str">
            <v>54910011</v>
          </cell>
          <cell r="Q9951">
            <v>-8949.9304000000011</v>
          </cell>
        </row>
        <row r="9952">
          <cell r="C9952" t="str">
            <v>54910011</v>
          </cell>
          <cell r="Q9952">
            <v>-7138.7160999999996</v>
          </cell>
        </row>
        <row r="9953">
          <cell r="C9953" t="str">
            <v>54910011</v>
          </cell>
          <cell r="Q9953">
            <v>-5639.3207000000002</v>
          </cell>
        </row>
        <row r="9954">
          <cell r="C9954" t="str">
            <v>54910011</v>
          </cell>
          <cell r="Q9954">
            <v>-19531.5075</v>
          </cell>
        </row>
        <row r="9955">
          <cell r="C9955" t="str">
            <v>54910011</v>
          </cell>
          <cell r="Q9955">
            <v>-10474.9198</v>
          </cell>
        </row>
        <row r="9956">
          <cell r="C9956" t="str">
            <v>54910011</v>
          </cell>
          <cell r="Q9956">
            <v>-3018.7667999999999</v>
          </cell>
        </row>
        <row r="9957">
          <cell r="C9957" t="str">
            <v>54910011</v>
          </cell>
          <cell r="Q9957">
            <v>-13540.8495</v>
          </cell>
        </row>
        <row r="9958">
          <cell r="C9958" t="str">
            <v>54910011</v>
          </cell>
          <cell r="Q9958">
            <v>-2588.2235000000001</v>
          </cell>
        </row>
        <row r="9959">
          <cell r="C9959" t="str">
            <v>54910011</v>
          </cell>
          <cell r="Q9959">
            <v>-10617.787</v>
          </cell>
        </row>
        <row r="9960">
          <cell r="C9960" t="str">
            <v>54910011</v>
          </cell>
          <cell r="Q9960">
            <v>-23291.173300000002</v>
          </cell>
        </row>
        <row r="9961">
          <cell r="C9961" t="str">
            <v>54910011</v>
          </cell>
          <cell r="Q9961">
            <v>-15455.856400000001</v>
          </cell>
        </row>
        <row r="9962">
          <cell r="C9962" t="str">
            <v>54911004</v>
          </cell>
          <cell r="Q9962">
            <v>-24000</v>
          </cell>
        </row>
        <row r="9963">
          <cell r="C9963" t="str">
            <v>54971000</v>
          </cell>
          <cell r="Q9963">
            <v>-18732.394400000001</v>
          </cell>
        </row>
        <row r="9964">
          <cell r="C9964" t="str">
            <v>54971000</v>
          </cell>
          <cell r="Q9964">
            <v>-9859.1548999999995</v>
          </cell>
        </row>
        <row r="9965">
          <cell r="C9965" t="str">
            <v>54971000</v>
          </cell>
          <cell r="Q9965">
            <v>-31549.2958</v>
          </cell>
        </row>
        <row r="9966">
          <cell r="C9966" t="str">
            <v>54971000</v>
          </cell>
          <cell r="Q9966">
            <v>-19718.3099</v>
          </cell>
        </row>
        <row r="9967">
          <cell r="C9967" t="str">
            <v>54971000</v>
          </cell>
          <cell r="Q9967">
            <v>-69014.084499999997</v>
          </cell>
        </row>
        <row r="9968">
          <cell r="C9968" t="str">
            <v>54971000</v>
          </cell>
          <cell r="Q9968">
            <v>-61126.760600000001</v>
          </cell>
        </row>
        <row r="9969">
          <cell r="C9969" t="str">
            <v>54972000</v>
          </cell>
          <cell r="Q9969">
            <v>-14599.478800000001</v>
          </cell>
        </row>
        <row r="9970">
          <cell r="C9970" t="str">
            <v>54972000</v>
          </cell>
          <cell r="Q9970">
            <v>-15563.2834</v>
          </cell>
        </row>
        <row r="9971">
          <cell r="C9971" t="str">
            <v>54972000</v>
          </cell>
          <cell r="Q9971">
            <v>-564.12080000000003</v>
          </cell>
        </row>
        <row r="9972">
          <cell r="C9972" t="str">
            <v>54972000</v>
          </cell>
          <cell r="Q9972">
            <v>-9050.3234999999986</v>
          </cell>
        </row>
        <row r="9973">
          <cell r="C9973" t="str">
            <v>54972000</v>
          </cell>
          <cell r="Q9973">
            <v>-1652.2367999999999</v>
          </cell>
        </row>
        <row r="9974">
          <cell r="C9974" t="str">
            <v>54972000</v>
          </cell>
          <cell r="Q9974">
            <v>-5861.5066000000006</v>
          </cell>
        </row>
        <row r="9975">
          <cell r="C9975" t="str">
            <v>54972000</v>
          </cell>
          <cell r="Q9975">
            <v>-78.677899999999994</v>
          </cell>
        </row>
        <row r="9976">
          <cell r="C9976" t="str">
            <v>54972000</v>
          </cell>
          <cell r="Q9976">
            <v>-1022.8132000000001</v>
          </cell>
        </row>
        <row r="9977">
          <cell r="C9977" t="str">
            <v>54972000</v>
          </cell>
          <cell r="Q9977">
            <v>-24713.528099999996</v>
          </cell>
        </row>
        <row r="9978">
          <cell r="C9978" t="str">
            <v>54972000</v>
          </cell>
          <cell r="Q9978">
            <v>-9748.1969000000008</v>
          </cell>
        </row>
        <row r="9979">
          <cell r="C9979" t="str">
            <v>54972000</v>
          </cell>
          <cell r="Q9979">
            <v>-2281.6603</v>
          </cell>
        </row>
        <row r="9980">
          <cell r="C9980" t="str">
            <v>54972000</v>
          </cell>
          <cell r="Q9980">
            <v>-6844.9807999999994</v>
          </cell>
        </row>
        <row r="9981">
          <cell r="C9981" t="str">
            <v>54972000</v>
          </cell>
          <cell r="Q9981">
            <v>-786.77940000000001</v>
          </cell>
        </row>
        <row r="9982">
          <cell r="C9982" t="str">
            <v>54972000</v>
          </cell>
          <cell r="Q9982">
            <v>-14319.3853</v>
          </cell>
        </row>
        <row r="9983">
          <cell r="C9983" t="str">
            <v>54972000</v>
          </cell>
          <cell r="Q9983">
            <v>-944.13530000000003</v>
          </cell>
        </row>
        <row r="9984">
          <cell r="C9984" t="str">
            <v>54972000</v>
          </cell>
          <cell r="Q9984">
            <v>-3933.8969999999999</v>
          </cell>
        </row>
        <row r="9985">
          <cell r="C9985" t="str">
            <v>54972000</v>
          </cell>
          <cell r="Q9985">
            <v>-3933.8969999999999</v>
          </cell>
        </row>
        <row r="9986">
          <cell r="C9986" t="str">
            <v>54972000</v>
          </cell>
          <cell r="Q9986">
            <v>-40306.7091</v>
          </cell>
        </row>
        <row r="9987">
          <cell r="C9987" t="str">
            <v>54972000</v>
          </cell>
          <cell r="Q9987">
            <v>-3540.5073000000002</v>
          </cell>
        </row>
        <row r="9988">
          <cell r="C9988" t="str">
            <v>54972000</v>
          </cell>
          <cell r="Q9988">
            <v>-55208.311100000006</v>
          </cell>
        </row>
        <row r="9989">
          <cell r="C9989" t="str">
            <v>54972000</v>
          </cell>
          <cell r="Q9989">
            <v>-9598.7088000000003</v>
          </cell>
        </row>
        <row r="9990">
          <cell r="C9990" t="str">
            <v>54972000</v>
          </cell>
          <cell r="Q9990">
            <v>-11014.911700000001</v>
          </cell>
        </row>
        <row r="9991">
          <cell r="C9991" t="str">
            <v>54972000</v>
          </cell>
          <cell r="Q9991">
            <v>-4760.0154000000002</v>
          </cell>
        </row>
        <row r="9992">
          <cell r="C9992" t="str">
            <v>54972000</v>
          </cell>
          <cell r="Q9992">
            <v>-16640.384599999998</v>
          </cell>
        </row>
        <row r="9993">
          <cell r="C9993" t="str">
            <v>54972000</v>
          </cell>
          <cell r="Q9993">
            <v>-10991.308300000001</v>
          </cell>
        </row>
        <row r="9994">
          <cell r="C9994" t="str">
            <v>54972000</v>
          </cell>
          <cell r="Q9994">
            <v>-18292.6211</v>
          </cell>
        </row>
        <row r="9995">
          <cell r="C9995" t="str">
            <v>54972000</v>
          </cell>
          <cell r="Q9995">
            <v>-944.13530000000003</v>
          </cell>
        </row>
        <row r="9996">
          <cell r="C9996" t="str">
            <v>54972000</v>
          </cell>
          <cell r="Q9996">
            <v>-3461.8294000000001</v>
          </cell>
        </row>
        <row r="9997">
          <cell r="C9997" t="str">
            <v>54972000</v>
          </cell>
          <cell r="Q9997">
            <v>-1180.1691000000001</v>
          </cell>
        </row>
        <row r="9998">
          <cell r="C9998" t="str">
            <v>54972000</v>
          </cell>
          <cell r="Q9998">
            <v>-2360.3382000000001</v>
          </cell>
        </row>
        <row r="9999">
          <cell r="C9999" t="str">
            <v>54972000</v>
          </cell>
          <cell r="Q9999">
            <v>-9323.3359</v>
          </cell>
        </row>
        <row r="10000">
          <cell r="C10000" t="str">
            <v>54972000</v>
          </cell>
          <cell r="Q10000">
            <v>-1180.1691000000001</v>
          </cell>
        </row>
        <row r="10001">
          <cell r="C10001" t="str">
            <v>54972000</v>
          </cell>
          <cell r="Q10001">
            <v>-1180.1691000000001</v>
          </cell>
        </row>
        <row r="10002">
          <cell r="C10002" t="str">
            <v>54972000</v>
          </cell>
          <cell r="Q10002">
            <v>-4956.7102999999997</v>
          </cell>
        </row>
        <row r="10003">
          <cell r="C10003" t="str">
            <v>54972000</v>
          </cell>
          <cell r="Q10003">
            <v>-3933.8969999999999</v>
          </cell>
        </row>
        <row r="10004">
          <cell r="C10004" t="str">
            <v>54972000</v>
          </cell>
          <cell r="Q10004">
            <v>-5507.4558999999999</v>
          </cell>
        </row>
        <row r="10005">
          <cell r="C10005" t="str">
            <v>54972000</v>
          </cell>
          <cell r="Q10005">
            <v>-3147.1176</v>
          </cell>
        </row>
        <row r="10006">
          <cell r="C10006" t="str">
            <v>54972000</v>
          </cell>
          <cell r="Q10006">
            <v>-1062.1522</v>
          </cell>
        </row>
        <row r="10007">
          <cell r="C10007" t="str">
            <v>54972000</v>
          </cell>
          <cell r="Q10007">
            <v>-11014.911700000001</v>
          </cell>
        </row>
        <row r="10008">
          <cell r="C10008" t="str">
            <v>54972000</v>
          </cell>
          <cell r="Q10008">
            <v>-2006.2874999999999</v>
          </cell>
        </row>
        <row r="10009">
          <cell r="C10009" t="str">
            <v>54972000</v>
          </cell>
          <cell r="Q10009">
            <v>-16522.367600000001</v>
          </cell>
        </row>
        <row r="10010">
          <cell r="C10010" t="str">
            <v>54972000</v>
          </cell>
          <cell r="Q10010">
            <v>-2281.6603</v>
          </cell>
        </row>
        <row r="10011">
          <cell r="C10011" t="str">
            <v>54972000</v>
          </cell>
          <cell r="Q10011">
            <v>-865.45730000000003</v>
          </cell>
        </row>
        <row r="10012">
          <cell r="C10012" t="str">
            <v>54972000</v>
          </cell>
          <cell r="Q10012">
            <v>-10464.1661</v>
          </cell>
        </row>
        <row r="10013">
          <cell r="C10013" t="str">
            <v>54972000</v>
          </cell>
          <cell r="Q10013">
            <v>-1770.2537</v>
          </cell>
        </row>
        <row r="10014">
          <cell r="C10014" t="str">
            <v>54972000</v>
          </cell>
          <cell r="Q10014">
            <v>-15735.588199999998</v>
          </cell>
        </row>
        <row r="10015">
          <cell r="C10015" t="str">
            <v>54972000</v>
          </cell>
          <cell r="Q10015">
            <v>-11014.911700000001</v>
          </cell>
        </row>
        <row r="10016">
          <cell r="C10016" t="str">
            <v>54972000</v>
          </cell>
          <cell r="Q10016">
            <v>-1966.9485</v>
          </cell>
        </row>
        <row r="10017">
          <cell r="C10017" t="str">
            <v>54972000</v>
          </cell>
          <cell r="Q10017">
            <v>-3658.5241999999998</v>
          </cell>
        </row>
        <row r="10018">
          <cell r="C10018" t="str">
            <v>54972000</v>
          </cell>
          <cell r="Q10018">
            <v>-7789.1162000000004</v>
          </cell>
        </row>
        <row r="10019">
          <cell r="C10019" t="str">
            <v>54972000</v>
          </cell>
          <cell r="Q10019">
            <v>-786.77940000000001</v>
          </cell>
        </row>
        <row r="10020">
          <cell r="C10020" t="str">
            <v>54972000</v>
          </cell>
          <cell r="Q10020">
            <v>-1258.8471</v>
          </cell>
        </row>
        <row r="10021">
          <cell r="C10021" t="str">
            <v>54972000</v>
          </cell>
          <cell r="Q10021">
            <v>-2753.7278999999999</v>
          </cell>
        </row>
        <row r="10022">
          <cell r="C10022" t="str">
            <v>54972000</v>
          </cell>
          <cell r="Q10022">
            <v>-2242.3213000000001</v>
          </cell>
        </row>
        <row r="10023">
          <cell r="C10023" t="str">
            <v>54972000</v>
          </cell>
          <cell r="Q10023">
            <v>-944.13530000000003</v>
          </cell>
        </row>
        <row r="10024">
          <cell r="C10024" t="str">
            <v>54972000</v>
          </cell>
          <cell r="Q10024">
            <v>-118.01690000000001</v>
          </cell>
        </row>
        <row r="10025">
          <cell r="C10025" t="str">
            <v>54972000</v>
          </cell>
          <cell r="Q10025">
            <v>-13060.538199999999</v>
          </cell>
        </row>
        <row r="10026">
          <cell r="C10026" t="str">
            <v>54972000</v>
          </cell>
          <cell r="Q10026">
            <v>-1573.5588</v>
          </cell>
        </row>
        <row r="10027">
          <cell r="C10027" t="str">
            <v>54972000</v>
          </cell>
          <cell r="Q10027">
            <v>-9913.4205999999995</v>
          </cell>
        </row>
        <row r="10028">
          <cell r="C10028" t="str">
            <v>54972000</v>
          </cell>
          <cell r="Q10028">
            <v>-14523.9478</v>
          </cell>
        </row>
        <row r="10029">
          <cell r="C10029" t="str">
            <v>54972000</v>
          </cell>
          <cell r="Q10029">
            <v>-786.77940000000001</v>
          </cell>
        </row>
        <row r="10030">
          <cell r="C10030" t="str">
            <v>54972000</v>
          </cell>
          <cell r="Q10030">
            <v>-25609.669699999999</v>
          </cell>
        </row>
        <row r="10031">
          <cell r="C10031" t="str">
            <v>54972000</v>
          </cell>
          <cell r="Q10031">
            <v>-3855.2191000000003</v>
          </cell>
        </row>
        <row r="10032">
          <cell r="C10032" t="str">
            <v>54972000</v>
          </cell>
          <cell r="Q10032">
            <v>-24331.153200000001</v>
          </cell>
        </row>
        <row r="10033">
          <cell r="C10033" t="str">
            <v>54972000</v>
          </cell>
          <cell r="Q10033">
            <v>-8834.7459999999992</v>
          </cell>
        </row>
        <row r="10034">
          <cell r="C10034" t="str">
            <v>54972000</v>
          </cell>
          <cell r="Q10034">
            <v>-4051.9140000000002</v>
          </cell>
        </row>
        <row r="10035">
          <cell r="C10035" t="str">
            <v>54972000</v>
          </cell>
          <cell r="Q10035">
            <v>-2281.6603</v>
          </cell>
        </row>
        <row r="10036">
          <cell r="C10036" t="str">
            <v>54972000</v>
          </cell>
          <cell r="Q10036">
            <v>-9520.0308000000005</v>
          </cell>
        </row>
        <row r="10037">
          <cell r="C10037" t="str">
            <v>54972000</v>
          </cell>
          <cell r="Q10037">
            <v>-47716.597599999994</v>
          </cell>
        </row>
        <row r="10038">
          <cell r="C10038" t="str">
            <v>54972000</v>
          </cell>
          <cell r="Q10038">
            <v>-472.06760000000003</v>
          </cell>
        </row>
        <row r="10039">
          <cell r="C10039" t="str">
            <v>54972000</v>
          </cell>
          <cell r="Q10039">
            <v>-12509.7925</v>
          </cell>
        </row>
        <row r="10040">
          <cell r="C10040" t="str">
            <v>54972000</v>
          </cell>
          <cell r="Q10040">
            <v>-14870.130700000002</v>
          </cell>
        </row>
        <row r="10041">
          <cell r="C10041" t="str">
            <v>54972000</v>
          </cell>
          <cell r="Q10041">
            <v>-2517.6941000000002</v>
          </cell>
        </row>
        <row r="10042">
          <cell r="C10042" t="str">
            <v>54972000</v>
          </cell>
          <cell r="Q10042">
            <v>-4327.2866999999997</v>
          </cell>
        </row>
        <row r="10043">
          <cell r="C10043" t="str">
            <v>54972000</v>
          </cell>
          <cell r="Q10043">
            <v>-7402.8073999999997</v>
          </cell>
        </row>
        <row r="10044">
          <cell r="C10044" t="str">
            <v>54972000</v>
          </cell>
          <cell r="Q10044">
            <v>-12958.256799999999</v>
          </cell>
        </row>
        <row r="10045">
          <cell r="C10045" t="str">
            <v>54972000</v>
          </cell>
          <cell r="Q10045">
            <v>-393.3897</v>
          </cell>
        </row>
        <row r="10046">
          <cell r="C10046" t="str">
            <v>54972000</v>
          </cell>
          <cell r="Q10046">
            <v>-6694.7060000000001</v>
          </cell>
        </row>
        <row r="10047">
          <cell r="C10047" t="str">
            <v>54972000</v>
          </cell>
          <cell r="Q10047">
            <v>-25255.618999999999</v>
          </cell>
        </row>
        <row r="10048">
          <cell r="C10048" t="str">
            <v>54972000</v>
          </cell>
          <cell r="Q10048">
            <v>-2989.7618000000002</v>
          </cell>
        </row>
        <row r="10049">
          <cell r="C10049" t="str">
            <v>54972000</v>
          </cell>
          <cell r="Q10049">
            <v>-1428.0046</v>
          </cell>
        </row>
        <row r="10050">
          <cell r="C10050" t="str">
            <v>54972000</v>
          </cell>
          <cell r="Q10050">
            <v>-3379.2175999999999</v>
          </cell>
        </row>
        <row r="10051">
          <cell r="C10051" t="str">
            <v>54972000</v>
          </cell>
          <cell r="Q10051">
            <v>-416.99310000000003</v>
          </cell>
        </row>
        <row r="10052">
          <cell r="C10052" t="str">
            <v>54972000</v>
          </cell>
          <cell r="Q10052">
            <v>-1101.4911999999999</v>
          </cell>
        </row>
        <row r="10053">
          <cell r="C10053" t="str">
            <v>54972000</v>
          </cell>
          <cell r="Q10053">
            <v>-3591.6480000000001</v>
          </cell>
        </row>
        <row r="10054">
          <cell r="C10054" t="str">
            <v>54972000</v>
          </cell>
          <cell r="Q10054">
            <v>-5035.3882000000003</v>
          </cell>
        </row>
        <row r="10055">
          <cell r="C10055" t="str">
            <v>54972000</v>
          </cell>
          <cell r="Q10055">
            <v>-1416.2029</v>
          </cell>
        </row>
        <row r="10056">
          <cell r="C10056" t="str">
            <v>54972000</v>
          </cell>
          <cell r="Q10056">
            <v>-2336.7348000000002</v>
          </cell>
        </row>
        <row r="10057">
          <cell r="C10057" t="str">
            <v>54972000</v>
          </cell>
          <cell r="Q10057">
            <v>-2281.6603</v>
          </cell>
        </row>
        <row r="10058">
          <cell r="C10058" t="str">
            <v>54972000</v>
          </cell>
          <cell r="Q10058">
            <v>-4484.6426000000001</v>
          </cell>
        </row>
        <row r="10059">
          <cell r="C10059" t="str">
            <v>54972000</v>
          </cell>
          <cell r="Q10059">
            <v>-393.3897</v>
          </cell>
        </row>
        <row r="10060">
          <cell r="C10060" t="str">
            <v>54973000</v>
          </cell>
          <cell r="Q10060">
            <v>-200.8766</v>
          </cell>
        </row>
        <row r="10061">
          <cell r="C10061" t="str">
            <v>54973000</v>
          </cell>
          <cell r="Q10061">
            <v>-3543.4637000000002</v>
          </cell>
        </row>
        <row r="10062">
          <cell r="C10062" t="str">
            <v>54973000</v>
          </cell>
          <cell r="Q10062">
            <v>-1157.0492999999999</v>
          </cell>
        </row>
        <row r="10063">
          <cell r="C10063" t="str">
            <v>54973000</v>
          </cell>
          <cell r="Q10063">
            <v>-160.7013</v>
          </cell>
        </row>
        <row r="10064">
          <cell r="C10064" t="str">
            <v>54973000</v>
          </cell>
          <cell r="Q10064">
            <v>-3053.3248000000003</v>
          </cell>
        </row>
        <row r="10065">
          <cell r="C10065" t="str">
            <v>54973000</v>
          </cell>
          <cell r="Q10065">
            <v>-2052.1556</v>
          </cell>
        </row>
        <row r="10066">
          <cell r="C10066" t="str">
            <v>54973000</v>
          </cell>
          <cell r="Q10066">
            <v>-200.8766</v>
          </cell>
        </row>
        <row r="10067">
          <cell r="C10067" t="str">
            <v>54973000</v>
          </cell>
          <cell r="Q10067">
            <v>-401.75330000000002</v>
          </cell>
        </row>
        <row r="10068">
          <cell r="C10068" t="str">
            <v>54973000</v>
          </cell>
          <cell r="Q10068">
            <v>-2008.7663000000002</v>
          </cell>
        </row>
        <row r="10069">
          <cell r="C10069" t="str">
            <v>54973000</v>
          </cell>
          <cell r="Q10069">
            <v>-2752.0099</v>
          </cell>
        </row>
        <row r="10070">
          <cell r="C10070" t="str">
            <v>54973000</v>
          </cell>
          <cell r="Q10070">
            <v>-723.15589999999997</v>
          </cell>
        </row>
        <row r="10071">
          <cell r="C10071" t="str">
            <v>54973000</v>
          </cell>
          <cell r="Q10071">
            <v>-803.50649999999996</v>
          </cell>
        </row>
        <row r="10072">
          <cell r="C10072" t="str">
            <v>54973000</v>
          </cell>
          <cell r="Q10072">
            <v>-1486.4870000000001</v>
          </cell>
        </row>
        <row r="10073">
          <cell r="C10073" t="str">
            <v>54973000</v>
          </cell>
          <cell r="Q10073">
            <v>-723.15589999999997</v>
          </cell>
        </row>
        <row r="10074">
          <cell r="C10074" t="str">
            <v>54973000</v>
          </cell>
          <cell r="Q10074">
            <v>-200.8766</v>
          </cell>
        </row>
        <row r="10075">
          <cell r="C10075" t="str">
            <v>54973000</v>
          </cell>
          <cell r="Q10075">
            <v>-200.8766</v>
          </cell>
        </row>
        <row r="10076">
          <cell r="C10076" t="str">
            <v>54973000</v>
          </cell>
          <cell r="Q10076">
            <v>-1928.4156</v>
          </cell>
        </row>
        <row r="10077">
          <cell r="C10077" t="str">
            <v>54973000</v>
          </cell>
          <cell r="Q10077">
            <v>-365.59550000000002</v>
          </cell>
        </row>
        <row r="10078">
          <cell r="C10078" t="str">
            <v>54973000</v>
          </cell>
          <cell r="Q10078">
            <v>-6548.5779999999995</v>
          </cell>
        </row>
        <row r="10079">
          <cell r="C10079" t="str">
            <v>54973000</v>
          </cell>
          <cell r="Q10079">
            <v>-6187</v>
          </cell>
        </row>
        <row r="10080">
          <cell r="C10080" t="str">
            <v>54973000</v>
          </cell>
          <cell r="Q10080">
            <v>-1004.3831</v>
          </cell>
        </row>
        <row r="10081">
          <cell r="C10081" t="str">
            <v>54973000</v>
          </cell>
          <cell r="Q10081">
            <v>-321.40260000000001</v>
          </cell>
        </row>
        <row r="10082">
          <cell r="C10082" t="str">
            <v>54973000</v>
          </cell>
          <cell r="Q10082">
            <v>-642.80520000000001</v>
          </cell>
        </row>
        <row r="10083">
          <cell r="C10083" t="str">
            <v>54973000</v>
          </cell>
          <cell r="Q10083">
            <v>-361.5779</v>
          </cell>
        </row>
        <row r="10084">
          <cell r="C10084" t="str">
            <v>54973000</v>
          </cell>
          <cell r="Q10084">
            <v>-1084.7338</v>
          </cell>
        </row>
        <row r="10085">
          <cell r="C10085" t="str">
            <v>54973000</v>
          </cell>
          <cell r="Q10085">
            <v>-6070.4916000000003</v>
          </cell>
        </row>
        <row r="10086">
          <cell r="C10086" t="str">
            <v>54973000</v>
          </cell>
          <cell r="Q10086">
            <v>-1165.0844</v>
          </cell>
        </row>
        <row r="10087">
          <cell r="C10087" t="str">
            <v>54973000</v>
          </cell>
          <cell r="Q10087">
            <v>-5343.3182999999999</v>
          </cell>
        </row>
        <row r="10088">
          <cell r="C10088" t="str">
            <v>54973000</v>
          </cell>
          <cell r="Q10088">
            <v>-361.5779</v>
          </cell>
        </row>
        <row r="10089">
          <cell r="C10089" t="str">
            <v>54973000</v>
          </cell>
          <cell r="Q10089">
            <v>-401.75330000000002</v>
          </cell>
        </row>
        <row r="10090">
          <cell r="C10090" t="str">
            <v>54973000</v>
          </cell>
          <cell r="Q10090">
            <v>-803.50660000000005</v>
          </cell>
        </row>
        <row r="10091">
          <cell r="C10091" t="str">
            <v>54973000</v>
          </cell>
          <cell r="Q10091">
            <v>-1406.1363999999999</v>
          </cell>
        </row>
        <row r="10092">
          <cell r="C10092" t="str">
            <v>54973000</v>
          </cell>
          <cell r="Q10092">
            <v>-1406.1363999999999</v>
          </cell>
        </row>
        <row r="10093">
          <cell r="C10093" t="str">
            <v>54973000</v>
          </cell>
          <cell r="Q10093">
            <v>-6492.3325000000004</v>
          </cell>
        </row>
        <row r="10094">
          <cell r="C10094" t="str">
            <v>54973000</v>
          </cell>
          <cell r="Q10094">
            <v>-401.75330000000002</v>
          </cell>
        </row>
        <row r="10095">
          <cell r="C10095" t="str">
            <v>54973000</v>
          </cell>
          <cell r="Q10095">
            <v>-401.75330000000002</v>
          </cell>
        </row>
        <row r="10096">
          <cell r="C10096" t="str">
            <v>54973000</v>
          </cell>
          <cell r="Q10096">
            <v>-482.10390000000001</v>
          </cell>
        </row>
        <row r="10097">
          <cell r="C10097" t="str">
            <v>54973000</v>
          </cell>
          <cell r="Q10097">
            <v>-2370.3442</v>
          </cell>
        </row>
        <row r="10098">
          <cell r="C10098" t="str">
            <v>54973000</v>
          </cell>
          <cell r="Q10098">
            <v>-1968.5909000000001</v>
          </cell>
        </row>
        <row r="10099">
          <cell r="C10099" t="str">
            <v>54973000</v>
          </cell>
          <cell r="Q10099">
            <v>-321.40260000000001</v>
          </cell>
        </row>
        <row r="10100">
          <cell r="C10100" t="str">
            <v>54973000</v>
          </cell>
          <cell r="Q10100">
            <v>-321.40260000000001</v>
          </cell>
        </row>
        <row r="10101">
          <cell r="C10101" t="str">
            <v>54973000</v>
          </cell>
          <cell r="Q10101">
            <v>-381.66559999999998</v>
          </cell>
        </row>
        <row r="10102">
          <cell r="C10102" t="str">
            <v>54973000</v>
          </cell>
          <cell r="Q10102">
            <v>-3776.4805999999999</v>
          </cell>
        </row>
        <row r="10103">
          <cell r="C10103" t="str">
            <v>54973000</v>
          </cell>
          <cell r="Q10103">
            <v>-763.33119999999997</v>
          </cell>
        </row>
        <row r="10104">
          <cell r="C10104" t="str">
            <v>54973000</v>
          </cell>
          <cell r="Q10104">
            <v>-602.62990000000002</v>
          </cell>
        </row>
        <row r="10105">
          <cell r="C10105" t="str">
            <v>54973000</v>
          </cell>
          <cell r="Q10105">
            <v>-180.78899999999999</v>
          </cell>
        </row>
        <row r="10106">
          <cell r="C10106" t="str">
            <v>54973000</v>
          </cell>
          <cell r="Q10106">
            <v>-180.78899999999999</v>
          </cell>
        </row>
        <row r="10107">
          <cell r="C10107" t="str">
            <v>54973000</v>
          </cell>
          <cell r="Q10107">
            <v>-100.4383</v>
          </cell>
        </row>
        <row r="10108">
          <cell r="C10108" t="str">
            <v>54973000</v>
          </cell>
          <cell r="Q10108">
            <v>-2912.7110000000002</v>
          </cell>
        </row>
        <row r="10109">
          <cell r="C10109" t="str">
            <v>54973000</v>
          </cell>
          <cell r="Q10109">
            <v>-682.98050000000001</v>
          </cell>
        </row>
        <row r="10110">
          <cell r="C10110" t="str">
            <v>54973000</v>
          </cell>
          <cell r="Q10110">
            <v>-1004.3831</v>
          </cell>
        </row>
        <row r="10111">
          <cell r="C10111" t="str">
            <v>54973000</v>
          </cell>
          <cell r="Q10111">
            <v>-200.8766</v>
          </cell>
        </row>
        <row r="10112">
          <cell r="C10112" t="str">
            <v>54973000</v>
          </cell>
          <cell r="Q10112">
            <v>-200.8766</v>
          </cell>
        </row>
        <row r="10113">
          <cell r="C10113" t="str">
            <v>54973000</v>
          </cell>
          <cell r="Q10113">
            <v>-8894.8169999999991</v>
          </cell>
        </row>
        <row r="10114">
          <cell r="C10114" t="str">
            <v>54973000</v>
          </cell>
          <cell r="Q10114">
            <v>-160.7013</v>
          </cell>
        </row>
        <row r="10115">
          <cell r="C10115" t="str">
            <v>54973000</v>
          </cell>
          <cell r="Q10115">
            <v>-160.7013</v>
          </cell>
        </row>
        <row r="10116">
          <cell r="C10116" t="str">
            <v>54973000</v>
          </cell>
          <cell r="Q10116">
            <v>-220.96430000000001</v>
          </cell>
        </row>
        <row r="10117">
          <cell r="C10117" t="str">
            <v>54973000</v>
          </cell>
          <cell r="Q10117">
            <v>-421.84089999999998</v>
          </cell>
        </row>
        <row r="10118">
          <cell r="C10118" t="str">
            <v>54973000</v>
          </cell>
          <cell r="Q10118">
            <v>-2491.6736000000001</v>
          </cell>
        </row>
        <row r="10119">
          <cell r="C10119" t="str">
            <v>54973000</v>
          </cell>
          <cell r="Q10119">
            <v>-763.33119999999997</v>
          </cell>
        </row>
        <row r="10120">
          <cell r="C10120" t="str">
            <v>54973000</v>
          </cell>
          <cell r="Q10120">
            <v>-1116.874</v>
          </cell>
        </row>
        <row r="10121">
          <cell r="C10121" t="str">
            <v>54973000</v>
          </cell>
          <cell r="Q10121">
            <v>-401.75330000000002</v>
          </cell>
        </row>
        <row r="10122">
          <cell r="C10122" t="str">
            <v>54973000</v>
          </cell>
          <cell r="Q10122">
            <v>-948.13760000000002</v>
          </cell>
        </row>
        <row r="10123">
          <cell r="C10123" t="str">
            <v>54973000</v>
          </cell>
          <cell r="Q10123">
            <v>-1550.7675999999999</v>
          </cell>
        </row>
        <row r="10124">
          <cell r="C10124" t="str">
            <v>54973000</v>
          </cell>
          <cell r="Q10124">
            <v>-7558.1839</v>
          </cell>
        </row>
        <row r="10125">
          <cell r="C10125" t="str">
            <v>54973000</v>
          </cell>
          <cell r="Q10125">
            <v>-1084.7338</v>
          </cell>
        </row>
        <row r="10126">
          <cell r="C10126" t="str">
            <v>54973000</v>
          </cell>
          <cell r="Q10126">
            <v>-381.66559999999998</v>
          </cell>
        </row>
        <row r="10127">
          <cell r="C10127" t="str">
            <v>54973000</v>
          </cell>
          <cell r="Q10127">
            <v>-381.66559999999998</v>
          </cell>
        </row>
        <row r="10128">
          <cell r="C10128" t="str">
            <v>54973000</v>
          </cell>
          <cell r="Q10128">
            <v>-883.85720000000003</v>
          </cell>
        </row>
        <row r="10129">
          <cell r="C10129" t="str">
            <v>54973000</v>
          </cell>
          <cell r="Q10129">
            <v>-964.20790000000011</v>
          </cell>
        </row>
        <row r="10130">
          <cell r="C10130" t="str">
            <v>54973000</v>
          </cell>
          <cell r="Q10130">
            <v>-120.526</v>
          </cell>
        </row>
        <row r="10131">
          <cell r="C10131" t="str">
            <v>54973000</v>
          </cell>
          <cell r="Q10131">
            <v>-1249.4527</v>
          </cell>
        </row>
        <row r="10132">
          <cell r="C10132" t="str">
            <v>54973000</v>
          </cell>
          <cell r="Q10132">
            <v>-602.62990000000002</v>
          </cell>
        </row>
        <row r="10133">
          <cell r="C10133" t="str">
            <v>54973000</v>
          </cell>
          <cell r="Q10133">
            <v>-1558.8026</v>
          </cell>
        </row>
        <row r="10134">
          <cell r="C10134" t="str">
            <v>54973000</v>
          </cell>
          <cell r="Q10134">
            <v>-220.96430000000001</v>
          </cell>
        </row>
        <row r="10135">
          <cell r="C10135" t="str">
            <v>54973000</v>
          </cell>
          <cell r="Q10135">
            <v>-903.94489999999996</v>
          </cell>
        </row>
        <row r="10136">
          <cell r="C10136" t="str">
            <v>54973000</v>
          </cell>
          <cell r="Q10136">
            <v>-2780.1326000000004</v>
          </cell>
        </row>
        <row r="10137">
          <cell r="C10137" t="str">
            <v>54973000</v>
          </cell>
          <cell r="Q10137">
            <v>-622.71749999999997</v>
          </cell>
        </row>
        <row r="10138">
          <cell r="C10138" t="str">
            <v>54973000</v>
          </cell>
          <cell r="Q10138">
            <v>-783.41890000000001</v>
          </cell>
        </row>
        <row r="10139">
          <cell r="C10139" t="str">
            <v>54973000</v>
          </cell>
          <cell r="Q10139">
            <v>-1004.3831</v>
          </cell>
        </row>
        <row r="10140">
          <cell r="C10140" t="str">
            <v>54973000</v>
          </cell>
          <cell r="Q10140">
            <v>-903.94479999999999</v>
          </cell>
        </row>
        <row r="10141">
          <cell r="C10141" t="str">
            <v>54973000</v>
          </cell>
          <cell r="Q10141">
            <v>-798.28369999999995</v>
          </cell>
        </row>
        <row r="10142">
          <cell r="C10142" t="str">
            <v>54973000</v>
          </cell>
          <cell r="Q10142">
            <v>-1872.1702</v>
          </cell>
        </row>
        <row r="10143">
          <cell r="C10143" t="str">
            <v>54973000</v>
          </cell>
          <cell r="Q10143">
            <v>-3314.4643000000001</v>
          </cell>
        </row>
        <row r="10144">
          <cell r="C10144" t="str">
            <v>54973000</v>
          </cell>
          <cell r="Q10144">
            <v>-729.18219999999997</v>
          </cell>
        </row>
        <row r="10145">
          <cell r="C10145" t="str">
            <v>54973000</v>
          </cell>
          <cell r="Q10145">
            <v>-4338.9349999999995</v>
          </cell>
        </row>
        <row r="10146">
          <cell r="C10146" t="str">
            <v>54973000</v>
          </cell>
          <cell r="Q10146">
            <v>-37937.559399999998</v>
          </cell>
        </row>
        <row r="10147">
          <cell r="C10147" t="str">
            <v>54973000</v>
          </cell>
          <cell r="Q10147">
            <v>-2752.0098000000003</v>
          </cell>
        </row>
        <row r="10148">
          <cell r="C10148" t="str">
            <v>54973000</v>
          </cell>
          <cell r="Q10148">
            <v>-200.8766</v>
          </cell>
        </row>
        <row r="10149">
          <cell r="C10149" t="str">
            <v>54973000</v>
          </cell>
          <cell r="Q10149">
            <v>-642.80520000000001</v>
          </cell>
        </row>
        <row r="10150">
          <cell r="C10150" t="str">
            <v>54973000</v>
          </cell>
          <cell r="Q10150">
            <v>-2083.8941</v>
          </cell>
        </row>
        <row r="10151">
          <cell r="C10151" t="str">
            <v>54973000</v>
          </cell>
          <cell r="Q10151">
            <v>-602.62990000000002</v>
          </cell>
        </row>
        <row r="10152">
          <cell r="C10152" t="str">
            <v>54973000</v>
          </cell>
          <cell r="Q10152">
            <v>-662.89290000000005</v>
          </cell>
        </row>
        <row r="10153">
          <cell r="C10153" t="str">
            <v>54973000</v>
          </cell>
          <cell r="Q10153">
            <v>-843.68190000000004</v>
          </cell>
        </row>
        <row r="10154">
          <cell r="C10154" t="str">
            <v>54973000</v>
          </cell>
          <cell r="Q10154">
            <v>-1165.0844999999999</v>
          </cell>
        </row>
        <row r="10155">
          <cell r="C10155" t="str">
            <v>54973000</v>
          </cell>
          <cell r="Q10155">
            <v>-3495.2533000000003</v>
          </cell>
        </row>
        <row r="10156">
          <cell r="C10156" t="str">
            <v>54973000</v>
          </cell>
          <cell r="Q10156">
            <v>-843.68179999999995</v>
          </cell>
        </row>
        <row r="10157">
          <cell r="C10157" t="str">
            <v>54973000</v>
          </cell>
          <cell r="Q10157">
            <v>-9516.3293000000012</v>
          </cell>
        </row>
        <row r="10158">
          <cell r="C10158" t="str">
            <v>54973000</v>
          </cell>
          <cell r="Q10158">
            <v>-522.27919999999995</v>
          </cell>
        </row>
        <row r="10159">
          <cell r="C10159" t="str">
            <v>54973000</v>
          </cell>
          <cell r="Q10159">
            <v>-2464.3544000000002</v>
          </cell>
        </row>
        <row r="10160">
          <cell r="C10160" t="str">
            <v>54973000</v>
          </cell>
          <cell r="Q10160">
            <v>-642.80520000000001</v>
          </cell>
        </row>
        <row r="10161">
          <cell r="C10161" t="str">
            <v>54973000</v>
          </cell>
          <cell r="Q10161">
            <v>-642.80520000000001</v>
          </cell>
        </row>
        <row r="10162">
          <cell r="C10162" t="str">
            <v>54973000</v>
          </cell>
          <cell r="Q10162">
            <v>-401.75330000000002</v>
          </cell>
        </row>
        <row r="10163">
          <cell r="C10163" t="str">
            <v>54973000</v>
          </cell>
          <cell r="Q10163">
            <v>-642.80520000000001</v>
          </cell>
        </row>
        <row r="10164">
          <cell r="C10164" t="str">
            <v>54973000</v>
          </cell>
          <cell r="Q10164">
            <v>-482.10390000000001</v>
          </cell>
        </row>
        <row r="10165">
          <cell r="C10165" t="str">
            <v>54973000</v>
          </cell>
          <cell r="Q10165">
            <v>-401.75330000000002</v>
          </cell>
        </row>
        <row r="10166">
          <cell r="C10166" t="str">
            <v>54973000</v>
          </cell>
          <cell r="Q10166">
            <v>-2336.1952000000001</v>
          </cell>
        </row>
        <row r="10167">
          <cell r="C10167" t="str">
            <v>54973000</v>
          </cell>
          <cell r="Q10167">
            <v>-1707.4513999999999</v>
          </cell>
        </row>
        <row r="10168">
          <cell r="C10168" t="str">
            <v>54977000</v>
          </cell>
          <cell r="Q10168">
            <v>-11287.7158</v>
          </cell>
        </row>
        <row r="10169">
          <cell r="C10169" t="str">
            <v>54977000</v>
          </cell>
          <cell r="Q10169">
            <v>-33359.313999999998</v>
          </cell>
        </row>
        <row r="10170">
          <cell r="C10170" t="str">
            <v>54977000</v>
          </cell>
          <cell r="Q10170">
            <v>-29330.496200000001</v>
          </cell>
        </row>
        <row r="10171">
          <cell r="C10171" t="str">
            <v>54977000</v>
          </cell>
          <cell r="Q10171">
            <v>-16659.780999999999</v>
          </cell>
        </row>
        <row r="10172">
          <cell r="C10172" t="str">
            <v>54977000</v>
          </cell>
          <cell r="Q10172">
            <v>-21095.363300000005</v>
          </cell>
        </row>
        <row r="10173">
          <cell r="C10173" t="str">
            <v>54977000</v>
          </cell>
          <cell r="Q10173">
            <v>-2362.9321</v>
          </cell>
        </row>
        <row r="10174">
          <cell r="C10174" t="str">
            <v>54977000</v>
          </cell>
          <cell r="Q10174">
            <v>-7135.9441000000006</v>
          </cell>
        </row>
        <row r="10175">
          <cell r="C10175" t="str">
            <v>54977000</v>
          </cell>
          <cell r="Q10175">
            <v>-6910.3747000000003</v>
          </cell>
        </row>
        <row r="10176">
          <cell r="C10176" t="str">
            <v>54977000</v>
          </cell>
          <cell r="Q10176">
            <v>-21533.559699999998</v>
          </cell>
        </row>
        <row r="10177">
          <cell r="C10177" t="str">
            <v>54977000</v>
          </cell>
          <cell r="Q10177">
            <v>-15081.719499999999</v>
          </cell>
        </row>
        <row r="10178">
          <cell r="C10178" t="str">
            <v>54977000</v>
          </cell>
          <cell r="Q10178">
            <v>-10293.9161</v>
          </cell>
        </row>
        <row r="10179">
          <cell r="C10179" t="str">
            <v>54977000</v>
          </cell>
          <cell r="Q10179">
            <v>-1552.1765</v>
          </cell>
        </row>
        <row r="10180">
          <cell r="C10180" t="str">
            <v>54977000</v>
          </cell>
          <cell r="Q10180">
            <v>-5449.7203</v>
          </cell>
        </row>
        <row r="10181">
          <cell r="C10181" t="str">
            <v>54977000</v>
          </cell>
          <cell r="Q10181">
            <v>-4781.3321999999998</v>
          </cell>
        </row>
        <row r="10182">
          <cell r="C10182" t="str">
            <v>54977000</v>
          </cell>
          <cell r="Q10182">
            <v>-20922.488399999998</v>
          </cell>
        </row>
        <row r="10183">
          <cell r="C10183" t="str">
            <v>54977000</v>
          </cell>
          <cell r="Q10183">
            <v>-10670.1733</v>
          </cell>
        </row>
        <row r="10184">
          <cell r="C10184" t="str">
            <v>54977000</v>
          </cell>
          <cell r="Q10184">
            <v>-40056.137300000002</v>
          </cell>
        </row>
        <row r="10185">
          <cell r="C10185" t="str">
            <v>54977000</v>
          </cell>
          <cell r="Q10185">
            <v>-1182.3905</v>
          </cell>
        </row>
        <row r="10186">
          <cell r="C10186" t="str">
            <v>54977000</v>
          </cell>
          <cell r="Q10186">
            <v>-1665.8857</v>
          </cell>
        </row>
        <row r="10187">
          <cell r="C10187" t="str">
            <v>54977000</v>
          </cell>
          <cell r="Q10187">
            <v>-27646.121200000001</v>
          </cell>
        </row>
        <row r="10188">
          <cell r="C10188" t="str">
            <v>54977000</v>
          </cell>
          <cell r="Q10188">
            <v>-6621.9417000000003</v>
          </cell>
        </row>
        <row r="10189">
          <cell r="C10189" t="str">
            <v>54977000</v>
          </cell>
          <cell r="Q10189">
            <v>-5970.1940000000004</v>
          </cell>
        </row>
        <row r="10190">
          <cell r="C10190" t="str">
            <v>54977000</v>
          </cell>
          <cell r="Q10190">
            <v>-11956.1039</v>
          </cell>
        </row>
        <row r="10191">
          <cell r="C10191" t="str">
            <v>54977000</v>
          </cell>
          <cell r="Q10191">
            <v>-7600.95</v>
          </cell>
        </row>
        <row r="10192">
          <cell r="C10192" t="str">
            <v>54977000</v>
          </cell>
          <cell r="Q10192">
            <v>-6830.8707999999997</v>
          </cell>
        </row>
        <row r="10193">
          <cell r="C10193" t="str">
            <v>54977000</v>
          </cell>
          <cell r="Q10193">
            <v>-3104.3530000000001</v>
          </cell>
        </row>
        <row r="10194">
          <cell r="C10194" t="str">
            <v>54977000</v>
          </cell>
          <cell r="Q10194">
            <v>-16278.9015</v>
          </cell>
        </row>
        <row r="10195">
          <cell r="C10195" t="str">
            <v>54977000</v>
          </cell>
          <cell r="Q10195">
            <v>-15130.7161</v>
          </cell>
        </row>
        <row r="10196">
          <cell r="C10196" t="str">
            <v>54977000</v>
          </cell>
          <cell r="Q10196">
            <v>-14155.405699999999</v>
          </cell>
        </row>
        <row r="10197">
          <cell r="C10197" t="str">
            <v>54977000</v>
          </cell>
          <cell r="Q10197">
            <v>-7180.3185000000003</v>
          </cell>
        </row>
        <row r="10198">
          <cell r="C10198" t="str">
            <v>54977000</v>
          </cell>
          <cell r="Q10198">
            <v>-11184.1757</v>
          </cell>
        </row>
        <row r="10199">
          <cell r="C10199" t="str">
            <v>54977000</v>
          </cell>
          <cell r="Q10199">
            <v>-7723.9038</v>
          </cell>
        </row>
        <row r="10200">
          <cell r="C10200" t="str">
            <v>54977000</v>
          </cell>
          <cell r="Q10200">
            <v>-4656.5295000000006</v>
          </cell>
        </row>
        <row r="10201">
          <cell r="C10201" t="str">
            <v>54977000</v>
          </cell>
          <cell r="Q10201">
            <v>-46481.167999999998</v>
          </cell>
        </row>
        <row r="10202">
          <cell r="C10202" t="str">
            <v>54977000</v>
          </cell>
          <cell r="Q10202">
            <v>-23634.868300000002</v>
          </cell>
        </row>
        <row r="10203">
          <cell r="C10203" t="str">
            <v>54977000</v>
          </cell>
          <cell r="Q10203">
            <v>-14569.566000000001</v>
          </cell>
        </row>
        <row r="10204">
          <cell r="C10204" t="str">
            <v>54977000</v>
          </cell>
          <cell r="Q10204">
            <v>-42990.388699999996</v>
          </cell>
        </row>
        <row r="10205">
          <cell r="C10205" t="str">
            <v>54977000</v>
          </cell>
          <cell r="Q10205">
            <v>-20994.596699999998</v>
          </cell>
        </row>
        <row r="10206">
          <cell r="C10206" t="str">
            <v>54977000</v>
          </cell>
          <cell r="Q10206">
            <v>-23957.5065</v>
          </cell>
        </row>
        <row r="10207">
          <cell r="C10207" t="str">
            <v>64924459</v>
          </cell>
          <cell r="Q10207">
            <v>47095.710299999999</v>
          </cell>
        </row>
        <row r="10208">
          <cell r="C10208" t="str">
            <v>64924459</v>
          </cell>
          <cell r="Q10208">
            <v>95854.613100000002</v>
          </cell>
        </row>
        <row r="10209">
          <cell r="C10209" t="str">
            <v>64924459</v>
          </cell>
          <cell r="Q10209">
            <v>248327.27290000001</v>
          </cell>
        </row>
        <row r="10210">
          <cell r="C10210" t="str">
            <v>64924459</v>
          </cell>
          <cell r="Q10210">
            <v>152102.4595</v>
          </cell>
        </row>
        <row r="10211">
          <cell r="C10211" t="str">
            <v>64924459</v>
          </cell>
          <cell r="Q10211">
            <v>19159.949699999997</v>
          </cell>
        </row>
        <row r="10212">
          <cell r="C10212" t="str">
            <v>64924459</v>
          </cell>
          <cell r="Q10212">
            <v>17897.998299999999</v>
          </cell>
        </row>
        <row r="10213">
          <cell r="C10213" t="str">
            <v>64924459</v>
          </cell>
          <cell r="Q10213">
            <v>150781.4651</v>
          </cell>
        </row>
        <row r="10214">
          <cell r="C10214" t="str">
            <v>64924459</v>
          </cell>
          <cell r="Q10214">
            <v>194692.27350000001</v>
          </cell>
        </row>
        <row r="10215">
          <cell r="C10215" t="str">
            <v>64924459</v>
          </cell>
          <cell r="Q10215">
            <v>160098.61560000002</v>
          </cell>
        </row>
        <row r="10216">
          <cell r="C10216" t="str">
            <v>64924459</v>
          </cell>
          <cell r="Q10216">
            <v>313484.90440000006</v>
          </cell>
        </row>
        <row r="10217">
          <cell r="C10217" t="str">
            <v>64924459</v>
          </cell>
          <cell r="Q10217">
            <v>25862.9162</v>
          </cell>
        </row>
        <row r="10218">
          <cell r="C10218" t="str">
            <v>64924459</v>
          </cell>
          <cell r="Q10218">
            <v>228.876</v>
          </cell>
        </row>
        <row r="10219">
          <cell r="C10219" t="str">
            <v>64924459</v>
          </cell>
          <cell r="Q10219">
            <v>75757.028499999986</v>
          </cell>
        </row>
        <row r="10220">
          <cell r="C10220" t="str">
            <v>64924459</v>
          </cell>
          <cell r="Q10220">
            <v>15465.389800000001</v>
          </cell>
        </row>
        <row r="10221">
          <cell r="C10221" t="str">
            <v>64924459</v>
          </cell>
          <cell r="Q10221">
            <v>26255.081700000002</v>
          </cell>
        </row>
        <row r="10222">
          <cell r="C10222" t="str">
            <v>64924459</v>
          </cell>
          <cell r="Q10222">
            <v>38254.502699999997</v>
          </cell>
        </row>
        <row r="10223">
          <cell r="C10223" t="str">
            <v>64924459</v>
          </cell>
          <cell r="Q10223">
            <v>20075.429800000002</v>
          </cell>
        </row>
        <row r="10224">
          <cell r="C10224" t="str">
            <v>64924459</v>
          </cell>
          <cell r="Q10224">
            <v>8076.0089000000007</v>
          </cell>
        </row>
        <row r="10225">
          <cell r="C10225" t="str">
            <v>64924459</v>
          </cell>
          <cell r="Q10225">
            <v>36341.885500000004</v>
          </cell>
        </row>
        <row r="10226">
          <cell r="C10226" t="str">
            <v>64924459</v>
          </cell>
          <cell r="Q10226">
            <v>3557.4448000000002</v>
          </cell>
        </row>
        <row r="10227">
          <cell r="C10227" t="str">
            <v>64924459</v>
          </cell>
          <cell r="Q10227">
            <v>98873.195299999992</v>
          </cell>
        </row>
        <row r="10228">
          <cell r="C10228" t="str">
            <v>64924459</v>
          </cell>
          <cell r="Q10228">
            <v>39889.2736</v>
          </cell>
        </row>
        <row r="10229">
          <cell r="C10229" t="str">
            <v>64924459</v>
          </cell>
          <cell r="Q10229">
            <v>11214.7814</v>
          </cell>
        </row>
        <row r="10230">
          <cell r="C10230" t="str">
            <v>64924459</v>
          </cell>
          <cell r="Q10230">
            <v>371166.38680000009</v>
          </cell>
        </row>
        <row r="10231">
          <cell r="C10231" t="str">
            <v>64924459</v>
          </cell>
          <cell r="Q10231">
            <v>14987.959499999997</v>
          </cell>
        </row>
        <row r="10232">
          <cell r="C10232" t="str">
            <v>64924459</v>
          </cell>
          <cell r="Q10232">
            <v>16903.994699999999</v>
          </cell>
        </row>
        <row r="10233">
          <cell r="C10233" t="str">
            <v>64924459</v>
          </cell>
          <cell r="Q10233">
            <v>5192.1206999999995</v>
          </cell>
        </row>
        <row r="10234">
          <cell r="C10234" t="str">
            <v>64924459</v>
          </cell>
          <cell r="Q10234">
            <v>40477.913700000005</v>
          </cell>
        </row>
        <row r="10235">
          <cell r="C10235" t="str">
            <v>64924459</v>
          </cell>
          <cell r="Q10235">
            <v>18158.104800000001</v>
          </cell>
        </row>
        <row r="10236">
          <cell r="C10236" t="str">
            <v>64924459</v>
          </cell>
          <cell r="Q10236">
            <v>48730.987699999998</v>
          </cell>
        </row>
        <row r="10237">
          <cell r="C10237" t="str">
            <v>64924459</v>
          </cell>
          <cell r="Q10237">
            <v>92588.9565</v>
          </cell>
        </row>
        <row r="10238">
          <cell r="C10238" t="str">
            <v>64924459</v>
          </cell>
          <cell r="Q10238">
            <v>38189.042999999998</v>
          </cell>
        </row>
        <row r="10239">
          <cell r="C10239" t="str">
            <v>64924459</v>
          </cell>
          <cell r="Q10239">
            <v>77032.035399999993</v>
          </cell>
        </row>
        <row r="10240">
          <cell r="C10240" t="str">
            <v>64924459</v>
          </cell>
          <cell r="Q10240">
            <v>51332.875500000002</v>
          </cell>
        </row>
        <row r="10241">
          <cell r="C10241" t="str">
            <v>64924459</v>
          </cell>
          <cell r="Q10241">
            <v>85659.27399999999</v>
          </cell>
        </row>
        <row r="10242">
          <cell r="C10242" t="str">
            <v>64924459</v>
          </cell>
          <cell r="Q10242">
            <v>7912.4423999999999</v>
          </cell>
        </row>
        <row r="10243">
          <cell r="C10243" t="str">
            <v>64924459</v>
          </cell>
          <cell r="Q10243">
            <v>6408.5277999999998</v>
          </cell>
        </row>
        <row r="10244">
          <cell r="C10244" t="str">
            <v>64924459</v>
          </cell>
          <cell r="Q10244">
            <v>21847.2366</v>
          </cell>
        </row>
        <row r="10245">
          <cell r="C10245" t="str">
            <v>64924459</v>
          </cell>
          <cell r="Q10245">
            <v>20945.136699999999</v>
          </cell>
        </row>
        <row r="10246">
          <cell r="C10246" t="str">
            <v>64924459</v>
          </cell>
          <cell r="Q10246">
            <v>80922.927200000006</v>
          </cell>
        </row>
        <row r="10247">
          <cell r="C10247" t="str">
            <v>64924459</v>
          </cell>
          <cell r="Q10247">
            <v>10135.6713</v>
          </cell>
        </row>
        <row r="10248">
          <cell r="C10248" t="str">
            <v>64924459</v>
          </cell>
          <cell r="Q10248">
            <v>3531.1754000000001</v>
          </cell>
        </row>
        <row r="10249">
          <cell r="C10249" t="str">
            <v>64924459</v>
          </cell>
          <cell r="Q10249">
            <v>4217.8033999999998</v>
          </cell>
        </row>
        <row r="10250">
          <cell r="C10250" t="str">
            <v>64924459</v>
          </cell>
          <cell r="Q10250">
            <v>19421.464599999999</v>
          </cell>
        </row>
        <row r="10251">
          <cell r="C10251" t="str">
            <v>64924459</v>
          </cell>
          <cell r="Q10251">
            <v>80497.861499999999</v>
          </cell>
        </row>
        <row r="10252">
          <cell r="C10252" t="str">
            <v>64924459</v>
          </cell>
          <cell r="Q10252">
            <v>10103.174700000001</v>
          </cell>
        </row>
        <row r="10253">
          <cell r="C10253" t="str">
            <v>64924459</v>
          </cell>
          <cell r="Q10253">
            <v>1961.7376999999999</v>
          </cell>
        </row>
        <row r="10254">
          <cell r="C10254" t="str">
            <v>64924459</v>
          </cell>
          <cell r="Q10254">
            <v>18329.4018</v>
          </cell>
        </row>
        <row r="10255">
          <cell r="C10255" t="str">
            <v>64924459</v>
          </cell>
          <cell r="Q10255">
            <v>40643.964600000007</v>
          </cell>
        </row>
        <row r="10256">
          <cell r="C10256" t="str">
            <v>64924459</v>
          </cell>
          <cell r="Q10256">
            <v>30948.938600000001</v>
          </cell>
        </row>
        <row r="10257">
          <cell r="C10257" t="str">
            <v>64924459</v>
          </cell>
          <cell r="Q10257">
            <v>655.15219999999999</v>
          </cell>
        </row>
        <row r="10258">
          <cell r="C10258" t="str">
            <v>64924459</v>
          </cell>
          <cell r="Q10258">
            <v>12119.5244</v>
          </cell>
        </row>
        <row r="10259">
          <cell r="C10259" t="str">
            <v>64924459</v>
          </cell>
          <cell r="Q10259">
            <v>37622.075199999999</v>
          </cell>
        </row>
        <row r="10260">
          <cell r="C10260" t="str">
            <v>64924459</v>
          </cell>
          <cell r="Q10260">
            <v>4579.7353999999996</v>
          </cell>
        </row>
        <row r="10261">
          <cell r="C10261" t="str">
            <v>64924459</v>
          </cell>
          <cell r="Q10261">
            <v>463327.11239999998</v>
          </cell>
        </row>
        <row r="10262">
          <cell r="C10262" t="str">
            <v>64924459</v>
          </cell>
          <cell r="Q10262">
            <v>2945.5420999999997</v>
          </cell>
        </row>
        <row r="10263">
          <cell r="C10263" t="str">
            <v>64924459</v>
          </cell>
          <cell r="Q10263">
            <v>511775.14220000006</v>
          </cell>
        </row>
        <row r="10264">
          <cell r="C10264" t="str">
            <v>64924459</v>
          </cell>
          <cell r="Q10264">
            <v>10463.4452</v>
          </cell>
        </row>
        <row r="10265">
          <cell r="C10265" t="str">
            <v>64924459</v>
          </cell>
          <cell r="Q10265">
            <v>96141.70120000001</v>
          </cell>
        </row>
        <row r="10266">
          <cell r="C10266" t="str">
            <v>64924459</v>
          </cell>
          <cell r="Q10266">
            <v>108396.03810000001</v>
          </cell>
        </row>
        <row r="10267">
          <cell r="C10267" t="str">
            <v>64924459</v>
          </cell>
          <cell r="Q10267">
            <v>34395.094499999999</v>
          </cell>
        </row>
        <row r="10268">
          <cell r="C10268" t="str">
            <v>64924459</v>
          </cell>
          <cell r="Q10268">
            <v>3662.6805999999997</v>
          </cell>
        </row>
        <row r="10269">
          <cell r="C10269" t="str">
            <v>64924459</v>
          </cell>
          <cell r="Q10269">
            <v>96322.564299999998</v>
          </cell>
        </row>
        <row r="10270">
          <cell r="C10270" t="str">
            <v>60245401</v>
          </cell>
          <cell r="Q10270">
            <v>13595080.514147002</v>
          </cell>
        </row>
        <row r="10271">
          <cell r="C10271" t="str">
            <v>60245401</v>
          </cell>
          <cell r="Q10271">
            <v>21807299.748418018</v>
          </cell>
        </row>
        <row r="10272">
          <cell r="C10272" t="str">
            <v>60245401</v>
          </cell>
          <cell r="Q10272">
            <v>53958300.327136539</v>
          </cell>
        </row>
        <row r="10273">
          <cell r="C10273" t="str">
            <v>60245401</v>
          </cell>
          <cell r="Q10273">
            <v>25574479.676435065</v>
          </cell>
        </row>
        <row r="10274">
          <cell r="C10274" t="str">
            <v>60245401</v>
          </cell>
          <cell r="Q10274">
            <v>296031790.45676941</v>
          </cell>
        </row>
        <row r="10275">
          <cell r="C10275" t="str">
            <v>60245401</v>
          </cell>
          <cell r="Q10275">
            <v>174692670.95374721</v>
          </cell>
        </row>
        <row r="10276">
          <cell r="C10276" t="str">
            <v>60245401</v>
          </cell>
          <cell r="Q10276">
            <v>19601781.615463678</v>
          </cell>
        </row>
        <row r="10277">
          <cell r="C10277" t="str">
            <v>60245401</v>
          </cell>
          <cell r="Q10277">
            <v>22028775.667039812</v>
          </cell>
        </row>
        <row r="10278">
          <cell r="C10278" t="str">
            <v>60245401</v>
          </cell>
          <cell r="Q10278">
            <v>11552967.643350188</v>
          </cell>
        </row>
        <row r="10279">
          <cell r="C10279" t="str">
            <v>60245401</v>
          </cell>
          <cell r="Q10279">
            <v>21159789.281411145</v>
          </cell>
        </row>
        <row r="10280">
          <cell r="C10280" t="str">
            <v>60245401</v>
          </cell>
          <cell r="Q10280">
            <v>54897325.747430459</v>
          </cell>
        </row>
        <row r="10281">
          <cell r="C10281" t="str">
            <v>60245401</v>
          </cell>
          <cell r="Q10281">
            <v>18035584.000319976</v>
          </cell>
        </row>
        <row r="10282">
          <cell r="C10282" t="str">
            <v>60245401</v>
          </cell>
          <cell r="Q10282">
            <v>18528482.902451035</v>
          </cell>
        </row>
        <row r="10283">
          <cell r="C10283" t="str">
            <v>60245401</v>
          </cell>
          <cell r="Q10283">
            <v>20804936.70447674</v>
          </cell>
        </row>
        <row r="10284">
          <cell r="C10284" t="str">
            <v>60245401</v>
          </cell>
          <cell r="Q10284">
            <v>16759334.823651168</v>
          </cell>
        </row>
        <row r="10285">
          <cell r="C10285" t="str">
            <v>60245401</v>
          </cell>
          <cell r="Q10285">
            <v>92103646.534154326</v>
          </cell>
        </row>
        <row r="10286">
          <cell r="C10286" t="str">
            <v>60245401</v>
          </cell>
          <cell r="Q10286">
            <v>14957774.483460609</v>
          </cell>
        </row>
        <row r="10287">
          <cell r="C10287" t="str">
            <v>60245401</v>
          </cell>
          <cell r="Q10287">
            <v>14669542.854230709</v>
          </cell>
        </row>
        <row r="10288">
          <cell r="C10288" t="str">
            <v>60245401</v>
          </cell>
          <cell r="Q10288">
            <v>13643522.320981715</v>
          </cell>
        </row>
        <row r="10289">
          <cell r="C10289" t="str">
            <v>60245401</v>
          </cell>
          <cell r="Q10289">
            <v>13228895.717183365</v>
          </cell>
        </row>
        <row r="10290">
          <cell r="C10290" t="str">
            <v>60245401</v>
          </cell>
          <cell r="Q10290">
            <v>6966531.0968585983</v>
          </cell>
        </row>
        <row r="10291">
          <cell r="C10291" t="str">
            <v>60245401</v>
          </cell>
          <cell r="Q10291">
            <v>35430690.586232923</v>
          </cell>
        </row>
        <row r="10292">
          <cell r="C10292" t="str">
            <v>60245401</v>
          </cell>
          <cell r="Q10292">
            <v>49564435.412907094</v>
          </cell>
        </row>
        <row r="10293">
          <cell r="C10293" t="str">
            <v>60245401</v>
          </cell>
          <cell r="Q10293">
            <v>1922056.0810317663</v>
          </cell>
        </row>
        <row r="10294">
          <cell r="C10294" t="str">
            <v>60245401</v>
          </cell>
          <cell r="Q10294">
            <v>100487.41464354486</v>
          </cell>
        </row>
        <row r="10295">
          <cell r="C10295" t="str">
            <v>60245401</v>
          </cell>
          <cell r="Q10295">
            <v>11049262.994799444</v>
          </cell>
        </row>
        <row r="10296">
          <cell r="C10296" t="str">
            <v>60245401</v>
          </cell>
          <cell r="Q10296">
            <v>4397163.8828708734</v>
          </cell>
        </row>
        <row r="10297">
          <cell r="C10297" t="str">
            <v>60245401</v>
          </cell>
          <cell r="Q10297">
            <v>11691090.711309291</v>
          </cell>
        </row>
        <row r="10298">
          <cell r="C10298" t="str">
            <v>60245401</v>
          </cell>
          <cell r="Q10298">
            <v>23509087.452018168</v>
          </cell>
        </row>
        <row r="10299">
          <cell r="C10299" t="str">
            <v>60245401</v>
          </cell>
          <cell r="Q10299">
            <v>39254.328672723997</v>
          </cell>
        </row>
        <row r="10300">
          <cell r="C10300" t="str">
            <v>60245401</v>
          </cell>
          <cell r="Q10300">
            <v>7257617.506620707</v>
          </cell>
        </row>
        <row r="10301">
          <cell r="C10301" t="str">
            <v>60245401</v>
          </cell>
          <cell r="Q10301">
            <v>7390926.4721492846</v>
          </cell>
        </row>
        <row r="10302">
          <cell r="C10302" t="str">
            <v>60245401</v>
          </cell>
          <cell r="Q10302">
            <v>3636232.1987393419</v>
          </cell>
        </row>
        <row r="10303">
          <cell r="C10303" t="str">
            <v>60245401</v>
          </cell>
          <cell r="Q10303">
            <v>46046670.378544994</v>
          </cell>
        </row>
        <row r="10304">
          <cell r="C10304" t="str">
            <v>60245401</v>
          </cell>
          <cell r="Q10304">
            <v>98343575.539406165</v>
          </cell>
        </row>
        <row r="10305">
          <cell r="C10305" t="str">
            <v>60245401</v>
          </cell>
          <cell r="Q10305">
            <v>68661.706835619043</v>
          </cell>
        </row>
        <row r="10306">
          <cell r="C10306" t="str">
            <v>60245401</v>
          </cell>
          <cell r="Q10306">
            <v>13212424.607520573</v>
          </cell>
        </row>
        <row r="10307">
          <cell r="C10307" t="str">
            <v>60245401</v>
          </cell>
          <cell r="Q10307">
            <v>103174395.42090902</v>
          </cell>
        </row>
        <row r="10308">
          <cell r="C10308" t="str">
            <v>60245401</v>
          </cell>
          <cell r="Q10308">
            <v>69461013.528875321</v>
          </cell>
        </row>
        <row r="10309">
          <cell r="C10309" t="str">
            <v>60245401</v>
          </cell>
          <cell r="Q10309">
            <v>66444980.235196717</v>
          </cell>
        </row>
        <row r="10310">
          <cell r="C10310" t="str">
            <v>60245401</v>
          </cell>
          <cell r="Q10310">
            <v>15011818.859433539</v>
          </cell>
        </row>
        <row r="10311">
          <cell r="C10311" t="str">
            <v>60245401</v>
          </cell>
          <cell r="Q10311">
            <v>17037552.533184592</v>
          </cell>
        </row>
        <row r="10312">
          <cell r="C10312" t="str">
            <v>60245401</v>
          </cell>
          <cell r="Q10312">
            <v>2275950.4391945982</v>
          </cell>
        </row>
        <row r="10313">
          <cell r="C10313" t="str">
            <v>60245401</v>
          </cell>
          <cell r="Q10313">
            <v>19822397.607884336</v>
          </cell>
        </row>
        <row r="10314">
          <cell r="C10314" t="str">
            <v>60245401</v>
          </cell>
          <cell r="Q10314">
            <v>4701506.031505486</v>
          </cell>
        </row>
        <row r="10315">
          <cell r="C10315" t="str">
            <v>60245401</v>
          </cell>
          <cell r="Q10315">
            <v>1526387.1292769746</v>
          </cell>
        </row>
        <row r="10316">
          <cell r="C10316" t="str">
            <v>60245401</v>
          </cell>
          <cell r="Q10316">
            <v>41133717.552240156</v>
          </cell>
        </row>
        <row r="10317">
          <cell r="C10317" t="str">
            <v>60245401</v>
          </cell>
          <cell r="Q10317">
            <v>39220.674677032141</v>
          </cell>
        </row>
        <row r="10318">
          <cell r="C10318" t="str">
            <v>60245401</v>
          </cell>
          <cell r="Q10318">
            <v>22045263.586716846</v>
          </cell>
        </row>
        <row r="10319">
          <cell r="C10319" t="str">
            <v>60245401</v>
          </cell>
          <cell r="Q10319">
            <v>620310.78360011277</v>
          </cell>
        </row>
        <row r="10320">
          <cell r="C10320" t="str">
            <v>60245401</v>
          </cell>
          <cell r="Q10320">
            <v>74322835.708148494</v>
          </cell>
        </row>
        <row r="10321">
          <cell r="C10321" t="str">
            <v>60245401</v>
          </cell>
          <cell r="Q10321">
            <v>6518756.4129109066</v>
          </cell>
        </row>
        <row r="10322">
          <cell r="C10322" t="str">
            <v>60245401</v>
          </cell>
          <cell r="Q10322">
            <v>7335574.7917879065</v>
          </cell>
        </row>
        <row r="10323">
          <cell r="C10323" t="str">
            <v>60245401</v>
          </cell>
          <cell r="Q10323">
            <v>7726845.491853538</v>
          </cell>
        </row>
        <row r="10324">
          <cell r="C10324" t="str">
            <v>60245401</v>
          </cell>
          <cell r="Q10324">
            <v>5734815.9880183991</v>
          </cell>
        </row>
        <row r="10325">
          <cell r="C10325" t="str">
            <v>60245401</v>
          </cell>
          <cell r="Q10325">
            <v>4496865.7044321615</v>
          </cell>
        </row>
        <row r="10326">
          <cell r="C10326" t="str">
            <v>60245401</v>
          </cell>
          <cell r="Q10326">
            <v>45843530.999948129</v>
          </cell>
        </row>
        <row r="10327">
          <cell r="C10327" t="str">
            <v>60245401</v>
          </cell>
          <cell r="Q10327">
            <v>-117.47805826407006</v>
          </cell>
        </row>
        <row r="10328">
          <cell r="C10328" t="str">
            <v>60245401</v>
          </cell>
          <cell r="Q10328">
            <v>11382175.083813975</v>
          </cell>
        </row>
        <row r="10329">
          <cell r="C10329" t="str">
            <v>60245401</v>
          </cell>
          <cell r="Q10329">
            <v>56018589.397547498</v>
          </cell>
        </row>
        <row r="10330">
          <cell r="C10330" t="str">
            <v>60245401</v>
          </cell>
          <cell r="Q10330">
            <v>797127.73556566692</v>
          </cell>
        </row>
        <row r="10331">
          <cell r="C10331" t="str">
            <v>60245401</v>
          </cell>
          <cell r="Q10331">
            <v>10060966.13575404</v>
          </cell>
        </row>
        <row r="10332">
          <cell r="C10332" t="str">
            <v>60245401</v>
          </cell>
          <cell r="Q10332">
            <v>10502986.677747071</v>
          </cell>
        </row>
        <row r="10333">
          <cell r="C10333" t="str">
            <v>60245401</v>
          </cell>
          <cell r="Q10333">
            <v>3452014.7143530012</v>
          </cell>
        </row>
        <row r="10334">
          <cell r="C10334" t="str">
            <v>60245401</v>
          </cell>
          <cell r="Q10334">
            <v>13508219.496716015</v>
          </cell>
        </row>
        <row r="10335">
          <cell r="C10335" t="str">
            <v>60245401</v>
          </cell>
          <cell r="Q10335">
            <v>14693593.479346013</v>
          </cell>
        </row>
        <row r="10336">
          <cell r="C10336" t="str">
            <v>60245401</v>
          </cell>
          <cell r="Q10336">
            <v>93329259.433222339</v>
          </cell>
        </row>
        <row r="10337">
          <cell r="C10337" t="str">
            <v>60245401</v>
          </cell>
          <cell r="Q10337">
            <v>199698.48625832726</v>
          </cell>
        </row>
        <row r="10338">
          <cell r="C10338" t="str">
            <v>60245401</v>
          </cell>
          <cell r="Q10338">
            <v>25628751.904512003</v>
          </cell>
        </row>
        <row r="10339">
          <cell r="C10339" t="str">
            <v>60245401</v>
          </cell>
          <cell r="Q10339">
            <v>21425987.458844531</v>
          </cell>
        </row>
        <row r="10340">
          <cell r="C10340" t="str">
            <v>60245401</v>
          </cell>
          <cell r="Q10340">
            <v>6018906.4489261219</v>
          </cell>
        </row>
        <row r="10341">
          <cell r="C10341" t="str">
            <v>60245401</v>
          </cell>
          <cell r="Q10341">
            <v>6121133.037328572</v>
          </cell>
        </row>
        <row r="10342">
          <cell r="C10342" t="str">
            <v>60245401</v>
          </cell>
          <cell r="Q10342">
            <v>1458915.4526761558</v>
          </cell>
        </row>
        <row r="10343">
          <cell r="C10343" t="str">
            <v>60245401</v>
          </cell>
          <cell r="Q10343">
            <v>12578011.462127509</v>
          </cell>
        </row>
        <row r="10344">
          <cell r="C10344" t="str">
            <v>60245401</v>
          </cell>
          <cell r="Q10344">
            <v>30868343.749042168</v>
          </cell>
        </row>
        <row r="10345">
          <cell r="C10345" t="str">
            <v>60245401</v>
          </cell>
          <cell r="Q10345">
            <v>6948423.2349997908</v>
          </cell>
        </row>
        <row r="10346">
          <cell r="C10346" t="str">
            <v>60245401</v>
          </cell>
          <cell r="Q10346">
            <v>26275.888114784513</v>
          </cell>
        </row>
        <row r="10347">
          <cell r="C10347" t="str">
            <v>60245401</v>
          </cell>
          <cell r="Q10347">
            <v>1310468.032459232</v>
          </cell>
        </row>
        <row r="10348">
          <cell r="C10348" t="str">
            <v>60245401</v>
          </cell>
          <cell r="Q10348">
            <v>5719043.5476398151</v>
          </cell>
        </row>
        <row r="10349">
          <cell r="C10349" t="str">
            <v>60245401</v>
          </cell>
          <cell r="Q10349">
            <v>28029466.278348755</v>
          </cell>
        </row>
        <row r="10350">
          <cell r="C10350" t="str">
            <v>60245401</v>
          </cell>
          <cell r="Q10350">
            <v>42147334.161956511</v>
          </cell>
        </row>
        <row r="10351">
          <cell r="C10351" t="str">
            <v>60245401</v>
          </cell>
          <cell r="Q10351">
            <v>84033.431549057932</v>
          </cell>
        </row>
        <row r="10352">
          <cell r="C10352" t="str">
            <v>60245401</v>
          </cell>
          <cell r="Q10352">
            <v>24856811.973051146</v>
          </cell>
        </row>
        <row r="10353">
          <cell r="C10353" t="str">
            <v>60245401</v>
          </cell>
          <cell r="Q10353">
            <v>15956105.318974437</v>
          </cell>
        </row>
        <row r="10354">
          <cell r="C10354" t="str">
            <v>60245401</v>
          </cell>
          <cell r="Q10354">
            <v>15563448.094382718</v>
          </cell>
        </row>
        <row r="10355">
          <cell r="C10355" t="str">
            <v>60245401</v>
          </cell>
          <cell r="Q10355">
            <v>7577924.2231623158</v>
          </cell>
        </row>
        <row r="10356">
          <cell r="C10356" t="str">
            <v>60245401</v>
          </cell>
          <cell r="Q10356">
            <v>30537046.20629096</v>
          </cell>
        </row>
        <row r="10357">
          <cell r="C10357" t="str">
            <v>60245401</v>
          </cell>
          <cell r="Q10357">
            <v>10050403.173826702</v>
          </cell>
        </row>
        <row r="10358">
          <cell r="C10358" t="str">
            <v>60245401</v>
          </cell>
          <cell r="Q10358">
            <v>10562735.161375206</v>
          </cell>
        </row>
        <row r="10359">
          <cell r="C10359" t="str">
            <v>60245401</v>
          </cell>
          <cell r="Q10359">
            <v>42187301.583300687</v>
          </cell>
        </row>
        <row r="10360">
          <cell r="C10360" t="str">
            <v>60245401</v>
          </cell>
          <cell r="Q10360">
            <v>8814.2291889363078</v>
          </cell>
        </row>
        <row r="10361">
          <cell r="C10361" t="str">
            <v>60245401</v>
          </cell>
          <cell r="Q10361">
            <v>31433249.582985513</v>
          </cell>
        </row>
        <row r="10362">
          <cell r="C10362" t="str">
            <v>60245401</v>
          </cell>
          <cell r="Q10362">
            <v>27793928.654446192</v>
          </cell>
        </row>
        <row r="10363">
          <cell r="C10363" t="str">
            <v>60245401</v>
          </cell>
          <cell r="Q10363">
            <v>17360124.512504794</v>
          </cell>
        </row>
        <row r="10364">
          <cell r="C10364" t="str">
            <v>60245401</v>
          </cell>
          <cell r="Q10364">
            <v>8156340.9104640717</v>
          </cell>
        </row>
        <row r="10365">
          <cell r="C10365" t="str">
            <v>60245401</v>
          </cell>
          <cell r="Q10365">
            <v>13972881.32246287</v>
          </cell>
        </row>
        <row r="10366">
          <cell r="C10366" t="str">
            <v>60245401</v>
          </cell>
          <cell r="Q10366">
            <v>19960415.788261566</v>
          </cell>
        </row>
        <row r="10367">
          <cell r="C10367" t="str">
            <v>60245401</v>
          </cell>
          <cell r="Q10367">
            <v>14409693.415667206</v>
          </cell>
        </row>
        <row r="10368">
          <cell r="C10368" t="str">
            <v>60245401</v>
          </cell>
          <cell r="Q10368">
            <v>807404.80202847987</v>
          </cell>
        </row>
        <row r="10369">
          <cell r="C10369" t="str">
            <v>60245401</v>
          </cell>
          <cell r="Q10369">
            <v>13989879.742950736</v>
          </cell>
        </row>
        <row r="10370">
          <cell r="C10370" t="str">
            <v>60245401</v>
          </cell>
          <cell r="Q10370">
            <v>3222823.8719982267</v>
          </cell>
        </row>
        <row r="10371">
          <cell r="C10371" t="str">
            <v>60245401</v>
          </cell>
          <cell r="Q10371">
            <v>968128.52044860134</v>
          </cell>
        </row>
        <row r="10372">
          <cell r="C10372" t="str">
            <v>60245401</v>
          </cell>
          <cell r="Q10372">
            <v>3881639.7261601212</v>
          </cell>
        </row>
        <row r="10373">
          <cell r="C10373" t="str">
            <v>60245401</v>
          </cell>
          <cell r="Q10373">
            <v>228.40632709751981</v>
          </cell>
        </row>
        <row r="10374">
          <cell r="C10374" t="str">
            <v>60245401</v>
          </cell>
          <cell r="Q10374">
            <v>9699579.1063419562</v>
          </cell>
        </row>
        <row r="10375">
          <cell r="C10375" t="str">
            <v>60245401</v>
          </cell>
          <cell r="Q10375">
            <v>16268495.312118743</v>
          </cell>
        </row>
        <row r="10376">
          <cell r="C10376" t="str">
            <v>60245401</v>
          </cell>
          <cell r="Q10376">
            <v>17865105.266313877</v>
          </cell>
        </row>
        <row r="10377">
          <cell r="C10377" t="str">
            <v>60245401</v>
          </cell>
          <cell r="Q10377">
            <v>18505330.959406558</v>
          </cell>
        </row>
        <row r="10378">
          <cell r="C10378" t="str">
            <v>60245401</v>
          </cell>
          <cell r="Q10378">
            <v>70694039.132384852</v>
          </cell>
        </row>
        <row r="10379">
          <cell r="C10379" t="str">
            <v>60245401</v>
          </cell>
          <cell r="Q10379">
            <v>213998570.52476245</v>
          </cell>
        </row>
        <row r="10380">
          <cell r="C10380" t="str">
            <v>60245401</v>
          </cell>
          <cell r="Q10380">
            <v>4506452.8230705541</v>
          </cell>
        </row>
        <row r="10381">
          <cell r="C10381" t="str">
            <v>60245401</v>
          </cell>
          <cell r="Q10381">
            <v>48205686.614965059</v>
          </cell>
        </row>
        <row r="10382">
          <cell r="C10382" t="str">
            <v>60245401</v>
          </cell>
          <cell r="Q10382">
            <v>129660693.10765564</v>
          </cell>
        </row>
        <row r="10383">
          <cell r="C10383" t="str">
            <v>60245401</v>
          </cell>
          <cell r="Q10383">
            <v>10003145.54858128</v>
          </cell>
        </row>
        <row r="10384">
          <cell r="C10384" t="str">
            <v>60245401</v>
          </cell>
          <cell r="Q10384">
            <v>348131.3471177867</v>
          </cell>
        </row>
        <row r="10385">
          <cell r="C10385" t="str">
            <v>60245401</v>
          </cell>
          <cell r="Q10385">
            <v>6691482.3212977592</v>
          </cell>
        </row>
        <row r="10386">
          <cell r="C10386" t="str">
            <v>60245401</v>
          </cell>
          <cell r="Q10386">
            <v>22694227.897394605</v>
          </cell>
        </row>
        <row r="10387">
          <cell r="C10387" t="str">
            <v>60245401</v>
          </cell>
          <cell r="Q10387">
            <v>111886551.88192515</v>
          </cell>
        </row>
        <row r="10388">
          <cell r="C10388" t="str">
            <v>60245401</v>
          </cell>
          <cell r="Q10388">
            <v>12051171.194055058</v>
          </cell>
        </row>
        <row r="10389">
          <cell r="C10389" t="str">
            <v>60245401</v>
          </cell>
          <cell r="Q10389">
            <v>-16846.179784937049</v>
          </cell>
        </row>
        <row r="10390">
          <cell r="C10390" t="str">
            <v>60245401</v>
          </cell>
          <cell r="Q10390">
            <v>11612422.188485533</v>
          </cell>
        </row>
        <row r="10391">
          <cell r="C10391" t="str">
            <v>60245401</v>
          </cell>
          <cell r="Q10391">
            <v>46653242.264235668</v>
          </cell>
        </row>
        <row r="10392">
          <cell r="C10392" t="str">
            <v>60245401</v>
          </cell>
          <cell r="Q10392">
            <v>4532633.1673221393</v>
          </cell>
        </row>
        <row r="10393">
          <cell r="C10393" t="str">
            <v>60245401</v>
          </cell>
          <cell r="Q10393">
            <v>790449.52668279107</v>
          </cell>
        </row>
        <row r="10394">
          <cell r="C10394" t="str">
            <v>60245401</v>
          </cell>
          <cell r="Q10394">
            <v>16475234.871596966</v>
          </cell>
        </row>
        <row r="10395">
          <cell r="C10395" t="str">
            <v>60245401</v>
          </cell>
          <cell r="Q10395">
            <v>445452.47499995906</v>
          </cell>
        </row>
        <row r="10396">
          <cell r="C10396" t="str">
            <v>60245401</v>
          </cell>
          <cell r="Q10396">
            <v>13762320.85662281</v>
          </cell>
        </row>
        <row r="10397">
          <cell r="C10397" t="str">
            <v>60245401</v>
          </cell>
          <cell r="Q10397">
            <v>5637737.7124615842</v>
          </cell>
        </row>
        <row r="10398">
          <cell r="C10398" t="str">
            <v>60245401</v>
          </cell>
          <cell r="Q10398">
            <v>20493425.653692346</v>
          </cell>
        </row>
        <row r="10399">
          <cell r="C10399" t="str">
            <v>60245401</v>
          </cell>
          <cell r="Q10399">
            <v>33397541.71930898</v>
          </cell>
        </row>
        <row r="10400">
          <cell r="C10400" t="str">
            <v>60245401</v>
          </cell>
          <cell r="Q10400">
            <v>87860.729321901585</v>
          </cell>
        </row>
        <row r="10401">
          <cell r="C10401" t="str">
            <v>60245401</v>
          </cell>
          <cell r="Q10401">
            <v>75750035.826656878</v>
          </cell>
        </row>
        <row r="10402">
          <cell r="C10402" t="str">
            <v>60245401</v>
          </cell>
          <cell r="Q10402">
            <v>106835326.67675634</v>
          </cell>
        </row>
        <row r="10403">
          <cell r="C10403" t="str">
            <v>60245401</v>
          </cell>
          <cell r="Q10403">
            <v>47360805.165171422</v>
          </cell>
        </row>
        <row r="10404">
          <cell r="C10404" t="str">
            <v>60245401</v>
          </cell>
          <cell r="Q10404">
            <v>43991055.545482785</v>
          </cell>
        </row>
        <row r="10405">
          <cell r="C10405" t="str">
            <v>60245401</v>
          </cell>
          <cell r="Q10405">
            <v>193867910.65331206</v>
          </cell>
        </row>
        <row r="10406">
          <cell r="C10406" t="str">
            <v>60245401</v>
          </cell>
          <cell r="Q10406">
            <v>315905.78397821897</v>
          </cell>
        </row>
        <row r="10407">
          <cell r="C10407" t="str">
            <v>60245401</v>
          </cell>
          <cell r="Q10407">
            <v>341889868.37995476</v>
          </cell>
        </row>
        <row r="10408">
          <cell r="C10408" t="str">
            <v>60245401</v>
          </cell>
          <cell r="Q10408">
            <v>33048889.961676814</v>
          </cell>
        </row>
        <row r="10409">
          <cell r="C10409" t="str">
            <v>60245401</v>
          </cell>
          <cell r="Q10409">
            <v>264363643.89882165</v>
          </cell>
        </row>
        <row r="10410">
          <cell r="C10410" t="str">
            <v>60245401</v>
          </cell>
          <cell r="Q10410">
            <v>26688127.611794293</v>
          </cell>
        </row>
        <row r="10411">
          <cell r="C10411" t="str">
            <v>60245401</v>
          </cell>
          <cell r="Q10411">
            <v>121440077.92739441</v>
          </cell>
        </row>
        <row r="10412">
          <cell r="C10412" t="str">
            <v>60245401</v>
          </cell>
          <cell r="Q10412">
            <v>858464.10282451287</v>
          </cell>
        </row>
        <row r="10413">
          <cell r="C10413" t="str">
            <v>60245401</v>
          </cell>
          <cell r="Q10413">
            <v>42349127.084247768</v>
          </cell>
        </row>
        <row r="10414">
          <cell r="C10414" t="str">
            <v>60245401</v>
          </cell>
          <cell r="Q10414">
            <v>474343.04013023019</v>
          </cell>
        </row>
        <row r="10415">
          <cell r="C10415" t="str">
            <v>60245401</v>
          </cell>
          <cell r="Q10415">
            <v>4738277.6864084583</v>
          </cell>
        </row>
        <row r="10416">
          <cell r="C10416" t="str">
            <v>60245401</v>
          </cell>
          <cell r="Q10416">
            <v>115850106.70103221</v>
          </cell>
        </row>
        <row r="10417">
          <cell r="C10417" t="str">
            <v>60245401</v>
          </cell>
          <cell r="Q10417">
            <v>2636986.4144129129</v>
          </cell>
        </row>
        <row r="10418">
          <cell r="C10418" t="str">
            <v>60245401</v>
          </cell>
          <cell r="Q10418">
            <v>33385006.007791415</v>
          </cell>
        </row>
        <row r="10419">
          <cell r="C10419" t="str">
            <v>60245401</v>
          </cell>
          <cell r="Q10419">
            <v>13544045.512170384</v>
          </cell>
        </row>
        <row r="10420">
          <cell r="C10420" t="str">
            <v>60245401</v>
          </cell>
          <cell r="Q10420">
            <v>147876278.29933295</v>
          </cell>
        </row>
        <row r="10421">
          <cell r="C10421" t="str">
            <v>60245401</v>
          </cell>
          <cell r="Q10421">
            <v>137411276.98328418</v>
          </cell>
        </row>
        <row r="10422">
          <cell r="C10422" t="str">
            <v>60245401</v>
          </cell>
          <cell r="Q10422">
            <v>130131.66082026213</v>
          </cell>
        </row>
        <row r="10423">
          <cell r="C10423" t="str">
            <v>60245401</v>
          </cell>
          <cell r="Q10423">
            <v>37480560.971479006</v>
          </cell>
        </row>
        <row r="10424">
          <cell r="C10424" t="str">
            <v>60245401</v>
          </cell>
          <cell r="Q10424">
            <v>6554977.7587584089</v>
          </cell>
        </row>
        <row r="10425">
          <cell r="C10425" t="str">
            <v>60245401</v>
          </cell>
          <cell r="Q10425">
            <v>1814503.361979133</v>
          </cell>
        </row>
        <row r="10426">
          <cell r="C10426" t="str">
            <v>60245401</v>
          </cell>
          <cell r="Q10426">
            <v>306.17834651703868</v>
          </cell>
        </row>
        <row r="10427">
          <cell r="C10427" t="str">
            <v>60245401</v>
          </cell>
          <cell r="Q10427">
            <v>2.2284513538735666</v>
          </cell>
        </row>
        <row r="10428">
          <cell r="C10428" t="str">
            <v>60245401</v>
          </cell>
          <cell r="Q10428">
            <v>2131539.6508476031</v>
          </cell>
        </row>
        <row r="10429">
          <cell r="C10429" t="str">
            <v>60245401</v>
          </cell>
          <cell r="Q10429">
            <v>10216431.665130457</v>
          </cell>
        </row>
        <row r="10430">
          <cell r="C10430" t="str">
            <v>60245401</v>
          </cell>
          <cell r="Q10430">
            <v>7725309.5321127614</v>
          </cell>
        </row>
        <row r="10431">
          <cell r="C10431" t="str">
            <v>60245401</v>
          </cell>
          <cell r="Q10431">
            <v>90998422.158296809</v>
          </cell>
        </row>
        <row r="10432">
          <cell r="C10432" t="str">
            <v>60245401</v>
          </cell>
          <cell r="Q10432">
            <v>104405011.77851635</v>
          </cell>
        </row>
        <row r="10433">
          <cell r="C10433" t="str">
            <v>60245401</v>
          </cell>
          <cell r="Q10433">
            <v>3406717.5311124632</v>
          </cell>
        </row>
        <row r="10434">
          <cell r="C10434" t="str">
            <v>60245401</v>
          </cell>
          <cell r="Q10434">
            <v>6153660.6273126006</v>
          </cell>
        </row>
        <row r="10435">
          <cell r="C10435" t="str">
            <v>60245401</v>
          </cell>
          <cell r="Q10435">
            <v>75095340.620367542</v>
          </cell>
        </row>
        <row r="10436">
          <cell r="C10436" t="str">
            <v>60245401</v>
          </cell>
          <cell r="Q10436">
            <v>35370299.417355999</v>
          </cell>
        </row>
        <row r="10437">
          <cell r="C10437" t="str">
            <v>60245401</v>
          </cell>
          <cell r="Q10437">
            <v>19336089.029515538</v>
          </cell>
        </row>
        <row r="10438">
          <cell r="C10438" t="str">
            <v>60245401</v>
          </cell>
          <cell r="Q10438">
            <v>801362.25296270999</v>
          </cell>
        </row>
        <row r="10439">
          <cell r="C10439" t="str">
            <v>60245415</v>
          </cell>
          <cell r="Q10439">
            <v>104913583.81280001</v>
          </cell>
        </row>
        <row r="10440">
          <cell r="C10440" t="str">
            <v>60245415</v>
          </cell>
          <cell r="Q10440">
            <v>38909212.480700001</v>
          </cell>
        </row>
        <row r="10441">
          <cell r="C10441" t="str">
            <v>60245415</v>
          </cell>
          <cell r="Q10441">
            <v>66492265.451000005</v>
          </cell>
        </row>
        <row r="10442">
          <cell r="C10442" t="str">
            <v>60245415</v>
          </cell>
          <cell r="Q10442">
            <v>3775610.0778000001</v>
          </cell>
        </row>
        <row r="10443">
          <cell r="C10443" t="str">
            <v>60245415</v>
          </cell>
          <cell r="Q10443">
            <v>17067308.245500002</v>
          </cell>
        </row>
        <row r="10444">
          <cell r="C10444" t="str">
            <v>60245415</v>
          </cell>
          <cell r="Q10444">
            <v>51910073.271299995</v>
          </cell>
        </row>
        <row r="10445">
          <cell r="C10445" t="str">
            <v>60245415</v>
          </cell>
          <cell r="Q10445">
            <v>7730275.1652999995</v>
          </cell>
        </row>
        <row r="10446">
          <cell r="C10446" t="str">
            <v>60245415</v>
          </cell>
          <cell r="Q10446">
            <v>106551818.7924</v>
          </cell>
        </row>
        <row r="10447">
          <cell r="C10447" t="str">
            <v>60245415</v>
          </cell>
          <cell r="Q10447">
            <v>292364363.95359999</v>
          </cell>
        </row>
        <row r="10448">
          <cell r="C10448" t="str">
            <v>60245415</v>
          </cell>
          <cell r="Q10448">
            <v>40082361.787700005</v>
          </cell>
        </row>
        <row r="10449">
          <cell r="C10449" t="str">
            <v>60245415</v>
          </cell>
          <cell r="Q10449">
            <v>348557063.67880005</v>
          </cell>
        </row>
        <row r="10450">
          <cell r="C10450" t="str">
            <v>60245415</v>
          </cell>
          <cell r="Q10450">
            <v>672833.13490000006</v>
          </cell>
        </row>
        <row r="10451">
          <cell r="C10451" t="str">
            <v>60245415</v>
          </cell>
          <cell r="Q10451">
            <v>270973230.14810002</v>
          </cell>
        </row>
        <row r="10452">
          <cell r="C10452" t="str">
            <v>60910320</v>
          </cell>
          <cell r="Q10452">
            <v>5900000</v>
          </cell>
        </row>
        <row r="10453">
          <cell r="C10453" t="str">
            <v>51806007</v>
          </cell>
          <cell r="Q10453">
            <v>-493680</v>
          </cell>
        </row>
        <row r="10454">
          <cell r="C10454" t="str">
            <v>51806007</v>
          </cell>
          <cell r="Q10454">
            <v>-633891.99959999998</v>
          </cell>
        </row>
        <row r="10455">
          <cell r="C10455" t="str">
            <v>51806007</v>
          </cell>
          <cell r="Q10455">
            <v>-124184.0004</v>
          </cell>
        </row>
        <row r="10456">
          <cell r="C10456" t="str">
            <v>51806007</v>
          </cell>
          <cell r="Q10456">
            <v>-486107.00040000002</v>
          </cell>
        </row>
        <row r="10457">
          <cell r="C10457" t="str">
            <v>51806007</v>
          </cell>
          <cell r="Q10457">
            <v>-77846.000400000004</v>
          </cell>
        </row>
        <row r="10458">
          <cell r="C10458" t="str">
            <v>51806007</v>
          </cell>
          <cell r="Q10458">
            <v>-202544.00040000002</v>
          </cell>
        </row>
        <row r="10459">
          <cell r="C10459" t="str">
            <v>51806007</v>
          </cell>
          <cell r="Q10459">
            <v>-56408.000400000012</v>
          </cell>
        </row>
        <row r="10460">
          <cell r="C10460" t="str">
            <v>51806007</v>
          </cell>
          <cell r="Q10460">
            <v>-384248.00040000002</v>
          </cell>
        </row>
        <row r="10461">
          <cell r="C10461" t="str">
            <v>51806007</v>
          </cell>
          <cell r="Q10461">
            <v>-487302</v>
          </cell>
        </row>
        <row r="10462">
          <cell r="C10462" t="str">
            <v>51806007</v>
          </cell>
          <cell r="Q10462">
            <v>-147257.00039999999</v>
          </cell>
        </row>
        <row r="10463">
          <cell r="C10463" t="str">
            <v>51806007</v>
          </cell>
          <cell r="Q10463">
            <v>-465180</v>
          </cell>
        </row>
        <row r="10464">
          <cell r="C10464" t="str">
            <v>51806007</v>
          </cell>
          <cell r="Q10464">
            <v>-215028</v>
          </cell>
        </row>
        <row r="10465">
          <cell r="C10465" t="str">
            <v>51806007</v>
          </cell>
          <cell r="Q10465">
            <v>-426495</v>
          </cell>
        </row>
        <row r="10466">
          <cell r="C10466" t="str">
            <v>51806007</v>
          </cell>
          <cell r="Q10466">
            <v>-374043</v>
          </cell>
        </row>
        <row r="10467">
          <cell r="C10467" t="str">
            <v>51806007</v>
          </cell>
          <cell r="Q10467">
            <v>-116600.0004</v>
          </cell>
        </row>
        <row r="10468">
          <cell r="C10468" t="str">
            <v>51806007</v>
          </cell>
          <cell r="Q10468">
            <v>-393051.99959999998</v>
          </cell>
        </row>
        <row r="10469">
          <cell r="C10469" t="str">
            <v>51806007</v>
          </cell>
          <cell r="Q10469">
            <v>-738048</v>
          </cell>
        </row>
        <row r="10470">
          <cell r="C10470" t="str">
            <v>51806007</v>
          </cell>
          <cell r="Q10470">
            <v>-502305.99959999998</v>
          </cell>
        </row>
        <row r="10471">
          <cell r="C10471" t="str">
            <v>51806007</v>
          </cell>
          <cell r="Q10471">
            <v>-569688.99959999998</v>
          </cell>
        </row>
        <row r="10472">
          <cell r="C10472" t="str">
            <v>51806007</v>
          </cell>
          <cell r="Q10472">
            <v>-780051.99960000021</v>
          </cell>
        </row>
        <row r="10473">
          <cell r="C10473" t="str">
            <v>51806007</v>
          </cell>
          <cell r="Q10473">
            <v>-74540.000400000004</v>
          </cell>
        </row>
        <row r="10474">
          <cell r="C10474" t="str">
            <v>51806007</v>
          </cell>
          <cell r="Q10474">
            <v>-645893.00040000002</v>
          </cell>
        </row>
        <row r="10475">
          <cell r="C10475" t="str">
            <v>51806007</v>
          </cell>
          <cell r="Q10475">
            <v>-30689.000400000008</v>
          </cell>
        </row>
        <row r="10476">
          <cell r="C10476" t="str">
            <v>51806007</v>
          </cell>
          <cell r="Q10476">
            <v>-461006.00040000002</v>
          </cell>
        </row>
        <row r="10477">
          <cell r="C10477" t="str">
            <v>51806007</v>
          </cell>
          <cell r="Q10477">
            <v>-253557</v>
          </cell>
        </row>
        <row r="10478">
          <cell r="C10478" t="str">
            <v>51806007</v>
          </cell>
          <cell r="Q10478">
            <v>-229197.99959999998</v>
          </cell>
        </row>
        <row r="10479">
          <cell r="C10479" t="str">
            <v>51806007</v>
          </cell>
          <cell r="Q10479">
            <v>-242946.99959999998</v>
          </cell>
        </row>
        <row r="10480">
          <cell r="C10480" t="str">
            <v>51806007</v>
          </cell>
          <cell r="Q10480">
            <v>-446877</v>
          </cell>
        </row>
        <row r="10481">
          <cell r="C10481" t="str">
            <v>51806007</v>
          </cell>
          <cell r="Q10481">
            <v>-147741.99960000001</v>
          </cell>
        </row>
        <row r="10482">
          <cell r="C10482" t="str">
            <v>51806007</v>
          </cell>
          <cell r="Q10482">
            <v>-1154865.9996000002</v>
          </cell>
        </row>
        <row r="10483">
          <cell r="C10483" t="str">
            <v>51806007</v>
          </cell>
          <cell r="Q10483">
            <v>-766085.00039999979</v>
          </cell>
        </row>
        <row r="10484">
          <cell r="C10484" t="str">
            <v>51806007</v>
          </cell>
          <cell r="Q10484">
            <v>-473010</v>
          </cell>
        </row>
        <row r="10485">
          <cell r="C10485" t="str">
            <v>51806007</v>
          </cell>
          <cell r="Q10485">
            <v>-59264.000400000012</v>
          </cell>
        </row>
        <row r="10486">
          <cell r="C10486" t="str">
            <v>51806007</v>
          </cell>
          <cell r="Q10486">
            <v>-226368</v>
          </cell>
        </row>
        <row r="10487">
          <cell r="C10487" t="str">
            <v>51806007</v>
          </cell>
          <cell r="Q10487">
            <v>-380625.99959999998</v>
          </cell>
        </row>
        <row r="10488">
          <cell r="C10488" t="str">
            <v>51806007</v>
          </cell>
          <cell r="Q10488">
            <v>-547239</v>
          </cell>
        </row>
        <row r="10489">
          <cell r="C10489" t="str">
            <v>51806007</v>
          </cell>
          <cell r="Q10489">
            <v>-353898.99959999998</v>
          </cell>
        </row>
        <row r="10490">
          <cell r="C10490" t="str">
            <v>51806007</v>
          </cell>
          <cell r="Q10490">
            <v>-57632.000400000012</v>
          </cell>
        </row>
        <row r="10491">
          <cell r="C10491" t="str">
            <v>51806007</v>
          </cell>
          <cell r="Q10491">
            <v>-40020</v>
          </cell>
        </row>
        <row r="10492">
          <cell r="C10492" t="str">
            <v>51806007</v>
          </cell>
          <cell r="Q10492">
            <v>-125330.0004</v>
          </cell>
        </row>
        <row r="10493">
          <cell r="C10493" t="str">
            <v>51806007</v>
          </cell>
          <cell r="Q10493">
            <v>-454751.00040000002</v>
          </cell>
        </row>
        <row r="10494">
          <cell r="C10494" t="str">
            <v>51806007</v>
          </cell>
          <cell r="Q10494">
            <v>-1877.0003999999999</v>
          </cell>
        </row>
        <row r="10495">
          <cell r="C10495" t="str">
            <v>51806007</v>
          </cell>
          <cell r="Q10495">
            <v>-1232031.9996000002</v>
          </cell>
        </row>
        <row r="10496">
          <cell r="C10496" t="str">
            <v>51806007</v>
          </cell>
          <cell r="Q10496">
            <v>-202121.00040000002</v>
          </cell>
        </row>
        <row r="10497">
          <cell r="C10497" t="str">
            <v>51806007</v>
          </cell>
          <cell r="Q10497">
            <v>-328247.00040000002</v>
          </cell>
        </row>
        <row r="10498">
          <cell r="C10498" t="str">
            <v>51806007</v>
          </cell>
          <cell r="Q10498">
            <v>-383334.99959999998</v>
          </cell>
        </row>
        <row r="10499">
          <cell r="C10499" t="str">
            <v>51806007</v>
          </cell>
          <cell r="Q10499">
            <v>-250766.00040000002</v>
          </cell>
        </row>
        <row r="10500">
          <cell r="C10500" t="str">
            <v>51806007</v>
          </cell>
          <cell r="Q10500">
            <v>-728.00040000000001</v>
          </cell>
        </row>
        <row r="10501">
          <cell r="C10501" t="str">
            <v>51806007</v>
          </cell>
          <cell r="Q10501">
            <v>-251784.99959999998</v>
          </cell>
        </row>
        <row r="10502">
          <cell r="C10502" t="str">
            <v>51806007</v>
          </cell>
          <cell r="Q10502">
            <v>-340556.00040000002</v>
          </cell>
        </row>
        <row r="10503">
          <cell r="C10503" t="str">
            <v>51806007</v>
          </cell>
          <cell r="Q10503">
            <v>-399656.00040000002</v>
          </cell>
        </row>
        <row r="10504">
          <cell r="C10504" t="str">
            <v>51806007</v>
          </cell>
          <cell r="Q10504">
            <v>-682011.99959999998</v>
          </cell>
        </row>
        <row r="10505">
          <cell r="C10505" t="str">
            <v>51806007</v>
          </cell>
          <cell r="Q10505">
            <v>-646398</v>
          </cell>
        </row>
        <row r="10506">
          <cell r="C10506" t="str">
            <v>51806007</v>
          </cell>
          <cell r="Q10506">
            <v>-324999.99959999998</v>
          </cell>
        </row>
        <row r="10507">
          <cell r="C10507" t="str">
            <v>51806007</v>
          </cell>
          <cell r="Q10507">
            <v>-177</v>
          </cell>
        </row>
        <row r="10508">
          <cell r="C10508" t="str">
            <v>51806007</v>
          </cell>
          <cell r="Q10508">
            <v>-71.000399999999999</v>
          </cell>
        </row>
        <row r="10509">
          <cell r="C10509" t="str">
            <v>51806007</v>
          </cell>
          <cell r="Q10509">
            <v>-193986</v>
          </cell>
        </row>
        <row r="10510">
          <cell r="C10510" t="str">
            <v>51806007</v>
          </cell>
          <cell r="Q10510">
            <v>-871932.99960000021</v>
          </cell>
        </row>
        <row r="10511">
          <cell r="C10511" t="str">
            <v>51806007</v>
          </cell>
          <cell r="Q10511">
            <v>-127362</v>
          </cell>
        </row>
        <row r="10512">
          <cell r="C10512" t="str">
            <v>51806007</v>
          </cell>
          <cell r="Q10512">
            <v>-56339.000400000012</v>
          </cell>
        </row>
        <row r="10513">
          <cell r="C10513" t="str">
            <v>51806007</v>
          </cell>
          <cell r="Q10513">
            <v>-293516.00040000002</v>
          </cell>
        </row>
        <row r="10514">
          <cell r="C10514" t="str">
            <v>51806007</v>
          </cell>
          <cell r="Q10514">
            <v>-67400.000400000004</v>
          </cell>
        </row>
        <row r="10515">
          <cell r="C10515" t="str">
            <v>51806007</v>
          </cell>
          <cell r="Q10515">
            <v>-18761.000400000001</v>
          </cell>
        </row>
        <row r="10516">
          <cell r="C10516" t="str">
            <v>51806007</v>
          </cell>
          <cell r="Q10516">
            <v>-171222</v>
          </cell>
        </row>
        <row r="10517">
          <cell r="C10517" t="str">
            <v>51806007</v>
          </cell>
          <cell r="Q10517">
            <v>-61137.999599999988</v>
          </cell>
        </row>
        <row r="10518">
          <cell r="C10518" t="str">
            <v>51806007</v>
          </cell>
          <cell r="Q10518">
            <v>-97509.999599999996</v>
          </cell>
        </row>
        <row r="10519">
          <cell r="C10519" t="str">
            <v>51806007</v>
          </cell>
          <cell r="Q10519">
            <v>-70457.000400000004</v>
          </cell>
        </row>
        <row r="10520">
          <cell r="C10520" t="str">
            <v>51806007</v>
          </cell>
          <cell r="Q10520">
            <v>-239.00039999999993</v>
          </cell>
        </row>
        <row r="10521">
          <cell r="C10521" t="str">
            <v>51806007</v>
          </cell>
          <cell r="Q10521">
            <v>-413472.99959999998</v>
          </cell>
        </row>
        <row r="10522">
          <cell r="C10522" t="str">
            <v>51806007</v>
          </cell>
          <cell r="Q10522">
            <v>-393374.00040000002</v>
          </cell>
        </row>
        <row r="10523">
          <cell r="C10523" t="str">
            <v>51806007</v>
          </cell>
          <cell r="Q10523">
            <v>-216</v>
          </cell>
        </row>
        <row r="10524">
          <cell r="C10524" t="str">
            <v>51806007</v>
          </cell>
          <cell r="Q10524">
            <v>-82263</v>
          </cell>
        </row>
        <row r="10525">
          <cell r="C10525" t="str">
            <v>51806007</v>
          </cell>
          <cell r="Q10525">
            <v>-463449</v>
          </cell>
        </row>
        <row r="10526">
          <cell r="C10526" t="str">
            <v>51806007</v>
          </cell>
          <cell r="Q10526">
            <v>-84005.000400000004</v>
          </cell>
        </row>
        <row r="10527">
          <cell r="C10527" t="str">
            <v>51806007</v>
          </cell>
          <cell r="Q10527">
            <v>-292001.00040000002</v>
          </cell>
        </row>
        <row r="10528">
          <cell r="C10528" t="str">
            <v>51806007</v>
          </cell>
          <cell r="Q10528">
            <v>-287790.99959999998</v>
          </cell>
        </row>
        <row r="10529">
          <cell r="C10529" t="str">
            <v>51806007</v>
          </cell>
          <cell r="Q10529">
            <v>-308.00039999999996</v>
          </cell>
        </row>
        <row r="10530">
          <cell r="C10530" t="str">
            <v>51806007</v>
          </cell>
          <cell r="Q10530">
            <v>-720014.00039999979</v>
          </cell>
        </row>
        <row r="10531">
          <cell r="C10531" t="str">
            <v>51806007</v>
          </cell>
          <cell r="Q10531">
            <v>-155081.00039999999</v>
          </cell>
        </row>
        <row r="10532">
          <cell r="C10532" t="str">
            <v>51806007</v>
          </cell>
          <cell r="Q10532">
            <v>-44028.999599999988</v>
          </cell>
        </row>
        <row r="10533">
          <cell r="C10533" t="str">
            <v>51806007</v>
          </cell>
          <cell r="Q10533">
            <v>-192804.99960000001</v>
          </cell>
        </row>
        <row r="10534">
          <cell r="C10534" t="str">
            <v>51806007</v>
          </cell>
          <cell r="Q10534">
            <v>-53871</v>
          </cell>
        </row>
        <row r="10535">
          <cell r="C10535" t="str">
            <v>51806007</v>
          </cell>
          <cell r="Q10535">
            <v>-39750</v>
          </cell>
        </row>
        <row r="10536">
          <cell r="C10536" t="str">
            <v>51806007</v>
          </cell>
          <cell r="Q10536">
            <v>-338862</v>
          </cell>
        </row>
        <row r="10537">
          <cell r="C10537" t="str">
            <v>51806007</v>
          </cell>
          <cell r="Q10537">
            <v>-464000.00040000002</v>
          </cell>
        </row>
        <row r="10538">
          <cell r="C10538" t="str">
            <v>51806007</v>
          </cell>
          <cell r="Q10538">
            <v>-375189</v>
          </cell>
        </row>
        <row r="10539">
          <cell r="C10539" t="str">
            <v>51806007</v>
          </cell>
          <cell r="Q10539">
            <v>-154806</v>
          </cell>
        </row>
        <row r="10540">
          <cell r="C10540" t="str">
            <v>51806007</v>
          </cell>
          <cell r="Q10540">
            <v>-72695.000400000004</v>
          </cell>
        </row>
        <row r="10541">
          <cell r="C10541" t="str">
            <v>51806007</v>
          </cell>
          <cell r="Q10541">
            <v>-21509.000400000004</v>
          </cell>
        </row>
        <row r="10542">
          <cell r="C10542" t="str">
            <v>51806007</v>
          </cell>
          <cell r="Q10542">
            <v>-185705.00039999999</v>
          </cell>
        </row>
        <row r="10543">
          <cell r="C10543" t="str">
            <v>51806007</v>
          </cell>
          <cell r="Q10543">
            <v>-128000.0004</v>
          </cell>
        </row>
        <row r="10544">
          <cell r="C10544" t="str">
            <v>51806007</v>
          </cell>
          <cell r="Q10544">
            <v>-72321.999599999996</v>
          </cell>
        </row>
        <row r="10545">
          <cell r="C10545" t="str">
            <v>51806007</v>
          </cell>
          <cell r="Q10545">
            <v>-326073</v>
          </cell>
        </row>
        <row r="10546">
          <cell r="C10546" t="str">
            <v>51806007</v>
          </cell>
          <cell r="Q10546">
            <v>-25974.999599999992</v>
          </cell>
        </row>
        <row r="10547">
          <cell r="C10547" t="str">
            <v>51806007</v>
          </cell>
          <cell r="Q10547">
            <v>-123285.9996</v>
          </cell>
        </row>
        <row r="10548">
          <cell r="C10548" t="str">
            <v>51806007</v>
          </cell>
          <cell r="Q10548">
            <v>-71895.999599999996</v>
          </cell>
        </row>
        <row r="10549">
          <cell r="C10549" t="str">
            <v>51806007</v>
          </cell>
          <cell r="Q10549">
            <v>-1116500.0003999998</v>
          </cell>
        </row>
        <row r="10550">
          <cell r="C10550" t="str">
            <v>51806007</v>
          </cell>
          <cell r="Q10550">
            <v>-633255.99959999998</v>
          </cell>
        </row>
        <row r="10551">
          <cell r="C10551" t="str">
            <v>51806007</v>
          </cell>
          <cell r="Q10551">
            <v>-168.99959999999999</v>
          </cell>
        </row>
        <row r="10552">
          <cell r="C10552" t="str">
            <v>51806007</v>
          </cell>
          <cell r="Q10552">
            <v>-60720.999599999988</v>
          </cell>
        </row>
        <row r="10553">
          <cell r="C10553" t="str">
            <v>51806007</v>
          </cell>
          <cell r="Q10553">
            <v>-7019.0003999999981</v>
          </cell>
        </row>
        <row r="10554">
          <cell r="C10554" t="str">
            <v>51806007</v>
          </cell>
          <cell r="Q10554">
            <v>-7542</v>
          </cell>
        </row>
        <row r="10555">
          <cell r="C10555" t="str">
            <v>51806007</v>
          </cell>
          <cell r="Q10555">
            <v>-45975</v>
          </cell>
        </row>
        <row r="10556">
          <cell r="C10556" t="str">
            <v>51806007</v>
          </cell>
          <cell r="Q10556">
            <v>-25142.000400000008</v>
          </cell>
        </row>
        <row r="10557">
          <cell r="C10557" t="str">
            <v>51806007</v>
          </cell>
          <cell r="Q10557">
            <v>-650799.99959999998</v>
          </cell>
        </row>
        <row r="10558">
          <cell r="C10558" t="str">
            <v>51806007</v>
          </cell>
          <cell r="Q10558">
            <v>-634520.00040000002</v>
          </cell>
        </row>
        <row r="10559">
          <cell r="C10559" t="str">
            <v>51806007</v>
          </cell>
          <cell r="Q10559">
            <v>-706143</v>
          </cell>
        </row>
        <row r="10560">
          <cell r="C10560" t="str">
            <v>51806007</v>
          </cell>
          <cell r="Q10560">
            <v>-61104</v>
          </cell>
        </row>
        <row r="10561">
          <cell r="C10561" t="str">
            <v>51806007</v>
          </cell>
          <cell r="Q10561">
            <v>-300132</v>
          </cell>
        </row>
        <row r="10562">
          <cell r="C10562" t="str">
            <v>51806007</v>
          </cell>
          <cell r="Q10562">
            <v>-50553.999599999988</v>
          </cell>
        </row>
        <row r="10563">
          <cell r="C10563" t="str">
            <v>51806007</v>
          </cell>
          <cell r="Q10563">
            <v>-437520.99959999998</v>
          </cell>
        </row>
        <row r="10564">
          <cell r="C10564" t="str">
            <v>51806007</v>
          </cell>
          <cell r="Q10564">
            <v>-99177.999599999996</v>
          </cell>
        </row>
        <row r="10565">
          <cell r="C10565" t="str">
            <v>51806007</v>
          </cell>
          <cell r="Q10565">
            <v>-330081</v>
          </cell>
        </row>
        <row r="10566">
          <cell r="C10566" t="str">
            <v>51806007</v>
          </cell>
          <cell r="Q10566">
            <v>-342852</v>
          </cell>
        </row>
        <row r="10567">
          <cell r="C10567" t="str">
            <v>51806007</v>
          </cell>
          <cell r="Q10567">
            <v>-90654.999599999996</v>
          </cell>
        </row>
        <row r="10568">
          <cell r="C10568" t="str">
            <v>51806007</v>
          </cell>
          <cell r="Q10568">
            <v>-83600.000400000004</v>
          </cell>
        </row>
        <row r="10569">
          <cell r="C10569" t="str">
            <v>51806007</v>
          </cell>
          <cell r="Q10569">
            <v>-27750</v>
          </cell>
        </row>
        <row r="10570">
          <cell r="C10570" t="str">
            <v>51806007</v>
          </cell>
          <cell r="Q10570">
            <v>-349125.99959999998</v>
          </cell>
        </row>
        <row r="10571">
          <cell r="C10571" t="str">
            <v>51806007</v>
          </cell>
          <cell r="Q10571">
            <v>-64359</v>
          </cell>
        </row>
        <row r="10572">
          <cell r="C10572" t="str">
            <v>51806007</v>
          </cell>
          <cell r="Q10572">
            <v>-181760.00039999999</v>
          </cell>
        </row>
        <row r="10573">
          <cell r="C10573" t="str">
            <v>51806007</v>
          </cell>
          <cell r="Q10573">
            <v>-12218.000399999999</v>
          </cell>
        </row>
        <row r="10574">
          <cell r="C10574" t="str">
            <v>51806007</v>
          </cell>
          <cell r="Q10574">
            <v>-45237.999599999988</v>
          </cell>
        </row>
        <row r="10575">
          <cell r="C10575" t="str">
            <v>51806007</v>
          </cell>
          <cell r="Q10575">
            <v>-4785</v>
          </cell>
        </row>
        <row r="10576">
          <cell r="C10576" t="str">
            <v>51806007</v>
          </cell>
          <cell r="Q10576">
            <v>-25707.999599999992</v>
          </cell>
        </row>
        <row r="10577">
          <cell r="C10577" t="str">
            <v>51806007</v>
          </cell>
          <cell r="Q10577">
            <v>-3657.999600000001</v>
          </cell>
        </row>
        <row r="10578">
          <cell r="C10578" t="str">
            <v>51806007</v>
          </cell>
          <cell r="Q10578">
            <v>-28742.715100000001</v>
          </cell>
        </row>
        <row r="10579">
          <cell r="C10579" t="str">
            <v>51806007</v>
          </cell>
          <cell r="Q10579">
            <v>-31788</v>
          </cell>
        </row>
        <row r="10580">
          <cell r="C10580" t="str">
            <v>51806007</v>
          </cell>
          <cell r="Q10580">
            <v>-681</v>
          </cell>
        </row>
        <row r="10581">
          <cell r="C10581" t="str">
            <v>51806007</v>
          </cell>
          <cell r="Q10581">
            <v>-11721.999600000001</v>
          </cell>
        </row>
        <row r="10582">
          <cell r="C10582" t="str">
            <v>51806007</v>
          </cell>
          <cell r="Q10582">
            <v>-99354.999599999996</v>
          </cell>
        </row>
        <row r="10583">
          <cell r="C10583" t="str">
            <v>51806007</v>
          </cell>
          <cell r="Q10583">
            <v>-45396</v>
          </cell>
        </row>
        <row r="10584">
          <cell r="C10584" t="str">
            <v>51806007</v>
          </cell>
          <cell r="Q10584">
            <v>-174465</v>
          </cell>
        </row>
        <row r="10585">
          <cell r="C10585" t="str">
            <v>51806007</v>
          </cell>
          <cell r="Q10585">
            <v>-9992.000399999999</v>
          </cell>
        </row>
        <row r="10586">
          <cell r="C10586" t="str">
            <v>51806007</v>
          </cell>
          <cell r="Q10586">
            <v>-686156.00040000002</v>
          </cell>
        </row>
        <row r="10587">
          <cell r="C10587" t="str">
            <v>51806007</v>
          </cell>
          <cell r="Q10587">
            <v>-523679.00040000002</v>
          </cell>
        </row>
        <row r="10588">
          <cell r="C10588" t="str">
            <v>51806007</v>
          </cell>
          <cell r="Q10588">
            <v>-41123.000400000012</v>
          </cell>
        </row>
        <row r="10589">
          <cell r="C10589" t="str">
            <v>51806007</v>
          </cell>
          <cell r="Q10589">
            <v>-13116.999600000001</v>
          </cell>
        </row>
        <row r="10590">
          <cell r="C10590" t="str">
            <v>51806007</v>
          </cell>
          <cell r="Q10590">
            <v>-9320.000399999999</v>
          </cell>
        </row>
        <row r="10591">
          <cell r="C10591" t="str">
            <v>51806007</v>
          </cell>
          <cell r="Q10591">
            <v>-154092.99960000001</v>
          </cell>
        </row>
        <row r="10592">
          <cell r="C10592" t="str">
            <v>51806007</v>
          </cell>
          <cell r="Q10592">
            <v>-30614.000400000008</v>
          </cell>
        </row>
        <row r="10593">
          <cell r="C10593" t="str">
            <v>51806007</v>
          </cell>
          <cell r="Q10593">
            <v>-11985.999600000001</v>
          </cell>
        </row>
        <row r="10594">
          <cell r="C10594" t="str">
            <v>51806007</v>
          </cell>
          <cell r="Q10594">
            <v>-847053</v>
          </cell>
        </row>
        <row r="10595">
          <cell r="C10595" t="str">
            <v>51806007</v>
          </cell>
          <cell r="Q10595">
            <v>-687711</v>
          </cell>
        </row>
        <row r="10596">
          <cell r="C10596" t="str">
            <v>51806007</v>
          </cell>
          <cell r="Q10596">
            <v>-1029624.9996000002</v>
          </cell>
        </row>
        <row r="10597">
          <cell r="C10597" t="str">
            <v>51806007</v>
          </cell>
          <cell r="Q10597">
            <v>-6063.9996000000019</v>
          </cell>
        </row>
        <row r="10598">
          <cell r="C10598" t="str">
            <v>51806007</v>
          </cell>
          <cell r="Q10598">
            <v>-552.99959999999999</v>
          </cell>
        </row>
        <row r="10599">
          <cell r="C10599" t="str">
            <v>51806007</v>
          </cell>
          <cell r="Q10599">
            <v>-9875.000399999999</v>
          </cell>
        </row>
        <row r="10600">
          <cell r="C10600" t="str">
            <v>51806007</v>
          </cell>
          <cell r="Q10600">
            <v>-10107</v>
          </cell>
        </row>
        <row r="10601">
          <cell r="C10601" t="str">
            <v>51806007</v>
          </cell>
          <cell r="Q10601">
            <v>-390.99960000000004</v>
          </cell>
        </row>
        <row r="10602">
          <cell r="C10602" t="str">
            <v>51806007</v>
          </cell>
          <cell r="Q10602">
            <v>-2822.000399999999</v>
          </cell>
        </row>
        <row r="10603">
          <cell r="C10603" t="str">
            <v>51806007</v>
          </cell>
          <cell r="Q10603">
            <v>-35.000399999999992</v>
          </cell>
        </row>
        <row r="10604">
          <cell r="C10604" t="str">
            <v>51806007</v>
          </cell>
          <cell r="Q10604">
            <v>-2628.9996000000001</v>
          </cell>
        </row>
        <row r="10605">
          <cell r="C10605" t="str">
            <v>51806007</v>
          </cell>
          <cell r="Q10605">
            <v>-107.00040000000003</v>
          </cell>
        </row>
        <row r="10606">
          <cell r="C10606" t="str">
            <v>51806007</v>
          </cell>
          <cell r="Q10606">
            <v>-2010</v>
          </cell>
        </row>
        <row r="10607">
          <cell r="C10607" t="str">
            <v>51806007</v>
          </cell>
          <cell r="Q10607">
            <v>-23130.999599999996</v>
          </cell>
        </row>
        <row r="10608">
          <cell r="C10608" t="str">
            <v>51806007</v>
          </cell>
          <cell r="Q10608">
            <v>-248.00039999999993</v>
          </cell>
        </row>
        <row r="10609">
          <cell r="C10609" t="str">
            <v>51806007</v>
          </cell>
          <cell r="Q10609">
            <v>-3258</v>
          </cell>
        </row>
        <row r="10610">
          <cell r="C10610" t="str">
            <v>51806007</v>
          </cell>
          <cell r="Q10610">
            <v>-15351.999600000001</v>
          </cell>
        </row>
        <row r="10611">
          <cell r="C10611" t="str">
            <v>51806007</v>
          </cell>
          <cell r="Q10611">
            <v>-99</v>
          </cell>
        </row>
        <row r="10612">
          <cell r="C10612" t="str">
            <v>51806007</v>
          </cell>
          <cell r="Q10612">
            <v>-258.99960000000004</v>
          </cell>
        </row>
        <row r="10613">
          <cell r="C10613" t="str">
            <v>51806007</v>
          </cell>
          <cell r="Q10613">
            <v>-4259.000399999999</v>
          </cell>
        </row>
        <row r="10614">
          <cell r="C10614" t="str">
            <v>51806007</v>
          </cell>
          <cell r="Q10614">
            <v>-77999.000400000004</v>
          </cell>
        </row>
        <row r="10615">
          <cell r="C10615" t="str">
            <v>51806007</v>
          </cell>
          <cell r="Q10615">
            <v>-1160.0004000000001</v>
          </cell>
        </row>
        <row r="10616">
          <cell r="C10616" t="str">
            <v>51806007</v>
          </cell>
          <cell r="Q10616">
            <v>-2085</v>
          </cell>
        </row>
        <row r="10617">
          <cell r="C10617" t="str">
            <v>50116010</v>
          </cell>
          <cell r="Q10617">
            <v>-5999.9998999999998</v>
          </cell>
        </row>
        <row r="10618">
          <cell r="C10618" t="str">
            <v>50116010</v>
          </cell>
          <cell r="Q10618">
            <v>-2498.0001999999999</v>
          </cell>
        </row>
        <row r="10619">
          <cell r="C10619" t="str">
            <v>50116010</v>
          </cell>
          <cell r="Q10619">
            <v>-416.7011</v>
          </cell>
        </row>
        <row r="10620">
          <cell r="C10620" t="str">
            <v>50116010</v>
          </cell>
          <cell r="Q10620">
            <v>-2500</v>
          </cell>
        </row>
        <row r="10621">
          <cell r="C10621" t="str">
            <v>50116010</v>
          </cell>
          <cell r="Q10621">
            <v>-6640</v>
          </cell>
        </row>
        <row r="10622">
          <cell r="C10622" t="str">
            <v>50116010</v>
          </cell>
          <cell r="Q10622">
            <v>-2808.0001000000002</v>
          </cell>
        </row>
        <row r="10623">
          <cell r="C10623" t="str">
            <v>50116010</v>
          </cell>
          <cell r="Q10623">
            <v>-3268.9997999999996</v>
          </cell>
        </row>
        <row r="10624">
          <cell r="C10624" t="str">
            <v>50116010</v>
          </cell>
          <cell r="Q10624">
            <v>-4955.9999000000007</v>
          </cell>
        </row>
        <row r="10625">
          <cell r="C10625" t="str">
            <v>50116010</v>
          </cell>
          <cell r="Q10625">
            <v>-912</v>
          </cell>
        </row>
        <row r="10626">
          <cell r="C10626" t="str">
            <v>50114002</v>
          </cell>
          <cell r="Q10626">
            <v>-97967.327799999999</v>
          </cell>
        </row>
        <row r="10627">
          <cell r="C10627" t="str">
            <v>50114002</v>
          </cell>
          <cell r="Q10627">
            <v>-127453.35560000001</v>
          </cell>
        </row>
        <row r="10628">
          <cell r="C10628" t="str">
            <v>50114002</v>
          </cell>
          <cell r="Q10628">
            <v>-358402.66889999999</v>
          </cell>
        </row>
        <row r="10629">
          <cell r="C10629" t="str">
            <v>50114002</v>
          </cell>
          <cell r="Q10629">
            <v>-1516329.5149000003</v>
          </cell>
        </row>
        <row r="10630">
          <cell r="C10630" t="str">
            <v>50114002</v>
          </cell>
          <cell r="Q10630">
            <v>-1449713.8486000001</v>
          </cell>
        </row>
        <row r="10631">
          <cell r="C10631" t="str">
            <v>50114002</v>
          </cell>
          <cell r="Q10631">
            <v>-1859452.1028</v>
          </cell>
        </row>
        <row r="10632">
          <cell r="C10632" t="str">
            <v>50114002</v>
          </cell>
          <cell r="Q10632">
            <v>-388731.15500000003</v>
          </cell>
        </row>
        <row r="10633">
          <cell r="C10633" t="str">
            <v>50114002</v>
          </cell>
          <cell r="Q10633">
            <v>-775472.00270000007</v>
          </cell>
        </row>
        <row r="10634">
          <cell r="C10634" t="str">
            <v>50114002</v>
          </cell>
          <cell r="Q10634">
            <v>-13637.288</v>
          </cell>
        </row>
        <row r="10635">
          <cell r="C10635" t="str">
            <v>50114002</v>
          </cell>
          <cell r="Q10635">
            <v>-425820.36569999997</v>
          </cell>
        </row>
        <row r="10636">
          <cell r="C10636" t="str">
            <v>50114002</v>
          </cell>
          <cell r="Q10636">
            <v>-164826.8959</v>
          </cell>
        </row>
        <row r="10637">
          <cell r="C10637" t="str">
            <v>50114002</v>
          </cell>
          <cell r="Q10637">
            <v>-5454.9152000000004</v>
          </cell>
        </row>
        <row r="10638">
          <cell r="C10638" t="str">
            <v>50114002</v>
          </cell>
          <cell r="Q10638">
            <v>-392853.93329999998</v>
          </cell>
        </row>
        <row r="10639">
          <cell r="C10639" t="str">
            <v>50114002</v>
          </cell>
          <cell r="Q10639">
            <v>-605516.64390000002</v>
          </cell>
        </row>
        <row r="10640">
          <cell r="C10640" t="str">
            <v>50114002</v>
          </cell>
          <cell r="Q10640">
            <v>-521039.17419999995</v>
          </cell>
        </row>
        <row r="10641">
          <cell r="C10641" t="str">
            <v>50114002</v>
          </cell>
          <cell r="Q10641">
            <v>-763403.79269999987</v>
          </cell>
        </row>
        <row r="10642">
          <cell r="C10642" t="str">
            <v>50114002</v>
          </cell>
          <cell r="Q10642">
            <v>-586571.87119999994</v>
          </cell>
        </row>
        <row r="10643">
          <cell r="C10643" t="str">
            <v>50114002</v>
          </cell>
          <cell r="Q10643">
            <v>-603305.19200000004</v>
          </cell>
        </row>
        <row r="10644">
          <cell r="C10644" t="str">
            <v>50114002</v>
          </cell>
          <cell r="Q10644">
            <v>-217564.76300000004</v>
          </cell>
        </row>
        <row r="10645">
          <cell r="C10645" t="str">
            <v>50114002</v>
          </cell>
          <cell r="Q10645">
            <v>-57729.430500000002</v>
          </cell>
        </row>
        <row r="10646">
          <cell r="C10646" t="str">
            <v>50114002</v>
          </cell>
          <cell r="Q10646">
            <v>-742808.72889999987</v>
          </cell>
        </row>
        <row r="10647">
          <cell r="C10647" t="str">
            <v>50114002</v>
          </cell>
          <cell r="Q10647">
            <v>-3884155.7215</v>
          </cell>
        </row>
        <row r="10648">
          <cell r="C10648" t="str">
            <v>50114002</v>
          </cell>
          <cell r="Q10648">
            <v>-133424.2763</v>
          </cell>
        </row>
        <row r="10649">
          <cell r="C10649" t="str">
            <v>50114002</v>
          </cell>
          <cell r="Q10649">
            <v>-161551.84089999998</v>
          </cell>
        </row>
        <row r="10650">
          <cell r="C10650" t="str">
            <v>50114002</v>
          </cell>
          <cell r="Q10650">
            <v>-401231.12430000002</v>
          </cell>
        </row>
        <row r="10651">
          <cell r="C10651" t="str">
            <v>50114002</v>
          </cell>
          <cell r="Q10651">
            <v>-303411.2268</v>
          </cell>
        </row>
        <row r="10652">
          <cell r="C10652" t="str">
            <v>50114002</v>
          </cell>
          <cell r="Q10652">
            <v>-21819.660599999999</v>
          </cell>
        </row>
        <row r="10653">
          <cell r="C10653" t="str">
            <v>50114002</v>
          </cell>
          <cell r="Q10653">
            <v>-40911.864000000001</v>
          </cell>
        </row>
        <row r="10654">
          <cell r="C10654" t="str">
            <v>50114002</v>
          </cell>
          <cell r="Q10654">
            <v>-9414.4675999999999</v>
          </cell>
        </row>
        <row r="10655">
          <cell r="C10655" t="str">
            <v>50114002</v>
          </cell>
          <cell r="Q10655">
            <v>-311920.05229999992</v>
          </cell>
        </row>
        <row r="10656">
          <cell r="C10656" t="str">
            <v>50114002</v>
          </cell>
          <cell r="Q10656">
            <v>-18081.253700000001</v>
          </cell>
        </row>
        <row r="10657">
          <cell r="C10657" t="str">
            <v>50114002</v>
          </cell>
          <cell r="Q10657">
            <v>-4443.9657000000007</v>
          </cell>
        </row>
        <row r="10658">
          <cell r="C10658" t="str">
            <v>50114002</v>
          </cell>
          <cell r="Q10658">
            <v>-45882.365700000002</v>
          </cell>
        </row>
        <row r="10659">
          <cell r="C10659" t="str">
            <v>50114002</v>
          </cell>
          <cell r="Q10659">
            <v>-116532.99460000001</v>
          </cell>
        </row>
        <row r="10660">
          <cell r="C10660" t="str">
            <v>50114002</v>
          </cell>
          <cell r="Q10660">
            <v>-2727.4576000000002</v>
          </cell>
        </row>
        <row r="10661">
          <cell r="C10661" t="str">
            <v>50114002</v>
          </cell>
          <cell r="Q10661">
            <v>-895480.13640000019</v>
          </cell>
        </row>
        <row r="10662">
          <cell r="C10662" t="str">
            <v>50114002</v>
          </cell>
          <cell r="Q10662">
            <v>-503758.25569999998</v>
          </cell>
        </row>
        <row r="10663">
          <cell r="C10663" t="str">
            <v>50114002</v>
          </cell>
          <cell r="Q10663">
            <v>-194249.73939999999</v>
          </cell>
        </row>
        <row r="10664">
          <cell r="C10664" t="str">
            <v>50114002</v>
          </cell>
          <cell r="Q10664">
            <v>-440944.18099999998</v>
          </cell>
        </row>
        <row r="10665">
          <cell r="C10665" t="str">
            <v>50114002</v>
          </cell>
          <cell r="Q10665">
            <v>-52263.984499999999</v>
          </cell>
        </row>
        <row r="10666">
          <cell r="C10666" t="str">
            <v>50114002</v>
          </cell>
          <cell r="Q10666">
            <v>-202879.66790000003</v>
          </cell>
        </row>
        <row r="10667">
          <cell r="C10667" t="str">
            <v>50114002</v>
          </cell>
          <cell r="Q10667">
            <v>-1109469.7183000001</v>
          </cell>
        </row>
        <row r="10668">
          <cell r="C10668" t="str">
            <v>50114002</v>
          </cell>
          <cell r="Q10668">
            <v>-802248.06469999999</v>
          </cell>
        </row>
        <row r="10669">
          <cell r="C10669" t="str">
            <v>50114002</v>
          </cell>
          <cell r="Q10669">
            <v>-2211.4521</v>
          </cell>
        </row>
        <row r="10670">
          <cell r="C10670" t="str">
            <v>50114002</v>
          </cell>
          <cell r="Q10670">
            <v>-185793.56799999994</v>
          </cell>
        </row>
        <row r="10671">
          <cell r="C10671" t="str">
            <v>50114002</v>
          </cell>
          <cell r="Q10671">
            <v>-103990.902</v>
          </cell>
        </row>
        <row r="10672">
          <cell r="C10672" t="str">
            <v>50114002</v>
          </cell>
          <cell r="Q10672">
            <v>-647460.51880000008</v>
          </cell>
        </row>
        <row r="10673">
          <cell r="C10673" t="str">
            <v>50114002</v>
          </cell>
          <cell r="Q10673">
            <v>-105054.5052</v>
          </cell>
        </row>
        <row r="10674">
          <cell r="C10674" t="str">
            <v>50114002</v>
          </cell>
          <cell r="Q10674">
            <v>-205206.95810000002</v>
          </cell>
        </row>
        <row r="10675">
          <cell r="C10675" t="str">
            <v>50114002</v>
          </cell>
          <cell r="Q10675">
            <v>-49936.694499999998</v>
          </cell>
        </row>
        <row r="10676">
          <cell r="C10676" t="str">
            <v>50114002</v>
          </cell>
          <cell r="Q10676">
            <v>-9877.8194000000003</v>
          </cell>
        </row>
        <row r="10677">
          <cell r="C10677" t="str">
            <v>50114002</v>
          </cell>
          <cell r="Q10677">
            <v>-2727.4576000000002</v>
          </cell>
        </row>
        <row r="10678">
          <cell r="C10678" t="str">
            <v>50114002</v>
          </cell>
          <cell r="Q10678">
            <v>-318940.47520000004</v>
          </cell>
        </row>
        <row r="10679">
          <cell r="C10679" t="str">
            <v>50114002</v>
          </cell>
          <cell r="Q10679">
            <v>-58424.458200000001</v>
          </cell>
        </row>
        <row r="10680">
          <cell r="C10680" t="str">
            <v>50114002</v>
          </cell>
          <cell r="Q10680">
            <v>-4422.9041999999999</v>
          </cell>
        </row>
        <row r="10681">
          <cell r="C10681" t="str">
            <v>50114002</v>
          </cell>
          <cell r="Q10681">
            <v>-19755.638800000001</v>
          </cell>
        </row>
        <row r="10682">
          <cell r="C10682" t="str">
            <v>50114002</v>
          </cell>
          <cell r="Q10682">
            <v>-1362636.9855</v>
          </cell>
        </row>
        <row r="10683">
          <cell r="C10683" t="str">
            <v>50114002</v>
          </cell>
          <cell r="Q10683">
            <v>-1266326.5512999999</v>
          </cell>
        </row>
        <row r="10684">
          <cell r="C10684" t="str">
            <v>50114002</v>
          </cell>
          <cell r="Q10684">
            <v>-615257.56419999991</v>
          </cell>
        </row>
        <row r="10685">
          <cell r="C10685" t="str">
            <v>50114002</v>
          </cell>
          <cell r="Q10685">
            <v>-5454.9152000000004</v>
          </cell>
        </row>
        <row r="10686">
          <cell r="C10686" t="str">
            <v>50114002</v>
          </cell>
          <cell r="Q10686">
            <v>-8223.442500000001</v>
          </cell>
        </row>
        <row r="10687">
          <cell r="C10687" t="str">
            <v>50114002</v>
          </cell>
          <cell r="Q10687">
            <v>-89300.541599999997</v>
          </cell>
        </row>
        <row r="10688">
          <cell r="C10688" t="str">
            <v>50114002</v>
          </cell>
          <cell r="Q10688">
            <v>-5454.9152000000004</v>
          </cell>
        </row>
        <row r="10689">
          <cell r="C10689" t="str">
            <v>50114002</v>
          </cell>
          <cell r="Q10689">
            <v>-95239.87030000001</v>
          </cell>
        </row>
        <row r="10690">
          <cell r="C10690" t="str">
            <v>50114002</v>
          </cell>
          <cell r="Q10690">
            <v>-58898.340700000001</v>
          </cell>
        </row>
        <row r="10691">
          <cell r="C10691" t="str">
            <v>50114002</v>
          </cell>
          <cell r="Q10691">
            <v>-300409.9706</v>
          </cell>
        </row>
        <row r="10692">
          <cell r="C10692" t="str">
            <v>50114002</v>
          </cell>
          <cell r="Q10692">
            <v>-1857303.4771</v>
          </cell>
        </row>
        <row r="10693">
          <cell r="C10693" t="str">
            <v>50114002</v>
          </cell>
          <cell r="Q10693">
            <v>-5205389.6480999999</v>
          </cell>
        </row>
        <row r="10694">
          <cell r="C10694" t="str">
            <v>50114002</v>
          </cell>
          <cell r="Q10694">
            <v>-8572267.5385999996</v>
          </cell>
        </row>
        <row r="10695">
          <cell r="C10695" t="str">
            <v>50114002</v>
          </cell>
          <cell r="Q10695">
            <v>-8996197.6389999986</v>
          </cell>
        </row>
        <row r="10696">
          <cell r="C10696" t="str">
            <v>50114002</v>
          </cell>
          <cell r="Q10696">
            <v>-4479885.9320999999</v>
          </cell>
        </row>
        <row r="10697">
          <cell r="C10697" t="str">
            <v>50114002</v>
          </cell>
          <cell r="Q10697">
            <v>9761.9814000000006</v>
          </cell>
        </row>
        <row r="10698">
          <cell r="C10698" t="str">
            <v>50114002</v>
          </cell>
          <cell r="Q10698">
            <v>-1442867.825</v>
          </cell>
        </row>
        <row r="10699">
          <cell r="C10699" t="str">
            <v>50114002</v>
          </cell>
          <cell r="Q10699">
            <v>-512519.81859999994</v>
          </cell>
        </row>
        <row r="10700">
          <cell r="C10700" t="str">
            <v>50114002</v>
          </cell>
          <cell r="Q10700">
            <v>-4840626.4218999995</v>
          </cell>
        </row>
        <row r="10701">
          <cell r="C10701" t="str">
            <v>50114002</v>
          </cell>
          <cell r="Q10701">
            <v>-4898296.0586000001</v>
          </cell>
        </row>
        <row r="10702">
          <cell r="C10702" t="str">
            <v>50114002</v>
          </cell>
          <cell r="Q10702">
            <v>-5454.9152000000004</v>
          </cell>
        </row>
        <row r="10703">
          <cell r="C10703" t="str">
            <v>50114002</v>
          </cell>
          <cell r="Q10703">
            <v>-12089.271500000001</v>
          </cell>
        </row>
        <row r="10704">
          <cell r="C10704" t="str">
            <v>50114003</v>
          </cell>
          <cell r="Q10704">
            <v>-2799.9254000000001</v>
          </cell>
        </row>
        <row r="10705">
          <cell r="C10705" t="str">
            <v>50114003</v>
          </cell>
          <cell r="Q10705">
            <v>-5503.3015000000005</v>
          </cell>
        </row>
        <row r="10706">
          <cell r="C10706" t="str">
            <v>50114003</v>
          </cell>
          <cell r="Q10706">
            <v>-24856.042300000001</v>
          </cell>
        </row>
        <row r="10707">
          <cell r="C10707" t="str">
            <v>50114003</v>
          </cell>
          <cell r="Q10707">
            <v>-83718.840599999996</v>
          </cell>
        </row>
        <row r="10708">
          <cell r="C10708" t="str">
            <v>50114003</v>
          </cell>
          <cell r="Q10708">
            <v>-51525.062900000004</v>
          </cell>
        </row>
        <row r="10709">
          <cell r="C10709" t="str">
            <v>50114003</v>
          </cell>
          <cell r="Q10709">
            <v>-185642.55970000001</v>
          </cell>
        </row>
        <row r="10710">
          <cell r="C10710" t="str">
            <v>50114003</v>
          </cell>
          <cell r="Q10710">
            <v>-53960.247100000001</v>
          </cell>
        </row>
        <row r="10711">
          <cell r="C10711" t="str">
            <v>50114003</v>
          </cell>
          <cell r="Q10711">
            <v>-186876.24329999997</v>
          </cell>
        </row>
        <row r="10712">
          <cell r="C10712" t="str">
            <v>50114003</v>
          </cell>
          <cell r="Q10712">
            <v>-215819.53279999999</v>
          </cell>
        </row>
        <row r="10713">
          <cell r="C10713" t="str">
            <v>50114003</v>
          </cell>
          <cell r="Q10713">
            <v>-71027.991200000004</v>
          </cell>
        </row>
        <row r="10714">
          <cell r="C10714" t="str">
            <v>50114003</v>
          </cell>
          <cell r="Q10714">
            <v>-73570.45199999999</v>
          </cell>
        </row>
        <row r="10715">
          <cell r="C10715" t="str">
            <v>50114003</v>
          </cell>
          <cell r="Q10715">
            <v>-79835.419199999989</v>
          </cell>
        </row>
        <row r="10716">
          <cell r="C10716" t="str">
            <v>50114003</v>
          </cell>
          <cell r="Q10716">
            <v>-68528.440900000001</v>
          </cell>
        </row>
        <row r="10717">
          <cell r="C10717" t="str">
            <v>50114003</v>
          </cell>
          <cell r="Q10717">
            <v>-29018.383300000001</v>
          </cell>
        </row>
        <row r="10718">
          <cell r="C10718" t="str">
            <v>50114003</v>
          </cell>
          <cell r="Q10718">
            <v>-24941.863600000001</v>
          </cell>
        </row>
        <row r="10719">
          <cell r="C10719" t="str">
            <v>50114003</v>
          </cell>
          <cell r="Q10719">
            <v>-35669.546900000001</v>
          </cell>
        </row>
        <row r="10720">
          <cell r="C10720" t="str">
            <v>50114003</v>
          </cell>
          <cell r="Q10720">
            <v>-6490.2484999999997</v>
          </cell>
        </row>
        <row r="10721">
          <cell r="C10721" t="str">
            <v>50114003</v>
          </cell>
          <cell r="Q10721">
            <v>-90101.812099999996</v>
          </cell>
        </row>
        <row r="10722">
          <cell r="C10722" t="str">
            <v>50114003</v>
          </cell>
          <cell r="Q10722">
            <v>-357607.32309999998</v>
          </cell>
        </row>
        <row r="10723">
          <cell r="C10723" t="str">
            <v>50114003</v>
          </cell>
          <cell r="Q10723">
            <v>-14772.019899999999</v>
          </cell>
        </row>
        <row r="10724">
          <cell r="C10724" t="str">
            <v>50114003</v>
          </cell>
          <cell r="Q10724">
            <v>-15533.6855</v>
          </cell>
        </row>
        <row r="10725">
          <cell r="C10725" t="str">
            <v>50114003</v>
          </cell>
          <cell r="Q10725">
            <v>-48092.204200000007</v>
          </cell>
        </row>
        <row r="10726">
          <cell r="C10726" t="str">
            <v>50114003</v>
          </cell>
          <cell r="Q10726">
            <v>-28750.191299999995</v>
          </cell>
        </row>
        <row r="10727">
          <cell r="C10727" t="str">
            <v>50114003</v>
          </cell>
          <cell r="Q10727">
            <v>-4516.3548000000001</v>
          </cell>
        </row>
        <row r="10728">
          <cell r="C10728" t="str">
            <v>50114003</v>
          </cell>
          <cell r="Q10728">
            <v>-22099.027499999997</v>
          </cell>
        </row>
        <row r="10729">
          <cell r="C10729" t="str">
            <v>50114003</v>
          </cell>
          <cell r="Q10729">
            <v>-1973.8938000000001</v>
          </cell>
        </row>
        <row r="10730">
          <cell r="C10730" t="str">
            <v>50114003</v>
          </cell>
          <cell r="Q10730">
            <v>-5503.3015999999998</v>
          </cell>
        </row>
        <row r="10731">
          <cell r="C10731" t="str">
            <v>50114003</v>
          </cell>
          <cell r="Q10731">
            <v>-847.48699999999997</v>
          </cell>
        </row>
        <row r="10732">
          <cell r="C10732" t="str">
            <v>50114003</v>
          </cell>
          <cell r="Q10732">
            <v>-986.94690000000003</v>
          </cell>
        </row>
        <row r="10733">
          <cell r="C10733" t="str">
            <v>50114003</v>
          </cell>
          <cell r="Q10733">
            <v>-10944.382600000001</v>
          </cell>
        </row>
        <row r="10734">
          <cell r="C10734" t="str">
            <v>50114003</v>
          </cell>
          <cell r="Q10734">
            <v>-45796.480200000005</v>
          </cell>
        </row>
        <row r="10735">
          <cell r="C10735" t="str">
            <v>50114003</v>
          </cell>
          <cell r="Q10735">
            <v>-3647.4124000000002</v>
          </cell>
        </row>
        <row r="10736">
          <cell r="C10736" t="str">
            <v>50114003</v>
          </cell>
          <cell r="Q10736">
            <v>-17679.2222</v>
          </cell>
        </row>
        <row r="10737">
          <cell r="C10737" t="str">
            <v>50114003</v>
          </cell>
          <cell r="Q10737">
            <v>-11585.8981</v>
          </cell>
        </row>
        <row r="10738">
          <cell r="C10738" t="str">
            <v>50114003</v>
          </cell>
          <cell r="Q10738">
            <v>-60943.968900000007</v>
          </cell>
        </row>
        <row r="10739">
          <cell r="C10739" t="str">
            <v>50114003</v>
          </cell>
          <cell r="Q10739">
            <v>-19910.5802</v>
          </cell>
        </row>
        <row r="10740">
          <cell r="C10740" t="str">
            <v>50114003</v>
          </cell>
          <cell r="Q10740">
            <v>-6490.2484999999997</v>
          </cell>
        </row>
        <row r="10741">
          <cell r="C10741" t="str">
            <v>50114003</v>
          </cell>
          <cell r="Q10741">
            <v>-19899.852500000001</v>
          </cell>
        </row>
        <row r="10742">
          <cell r="C10742" t="str">
            <v>50114003</v>
          </cell>
          <cell r="Q10742">
            <v>-34210.582200000004</v>
          </cell>
        </row>
        <row r="10743">
          <cell r="C10743" t="str">
            <v>50114003</v>
          </cell>
          <cell r="Q10743">
            <v>-286879.70689999999</v>
          </cell>
        </row>
        <row r="10744">
          <cell r="C10744" t="str">
            <v>50114003</v>
          </cell>
          <cell r="Q10744">
            <v>-25424.609499999999</v>
          </cell>
        </row>
        <row r="10745">
          <cell r="C10745" t="str">
            <v>50114003</v>
          </cell>
          <cell r="Q10745">
            <v>-7423.5568000000003</v>
          </cell>
        </row>
        <row r="10746">
          <cell r="C10746" t="str">
            <v>50114003</v>
          </cell>
          <cell r="Q10746">
            <v>-75565.801100000012</v>
          </cell>
        </row>
        <row r="10747">
          <cell r="C10747" t="str">
            <v>50114003</v>
          </cell>
          <cell r="Q10747">
            <v>-1287.3219999999999</v>
          </cell>
        </row>
        <row r="10748">
          <cell r="C10748" t="str">
            <v>50114003</v>
          </cell>
          <cell r="Q10748">
            <v>-14675.470799999999</v>
          </cell>
        </row>
        <row r="10749">
          <cell r="C10749" t="str">
            <v>50114003</v>
          </cell>
          <cell r="Q10749">
            <v>-34789.877</v>
          </cell>
        </row>
        <row r="10750">
          <cell r="C10750" t="str">
            <v>50114003</v>
          </cell>
          <cell r="Q10750">
            <v>-11274.7953</v>
          </cell>
        </row>
        <row r="10751">
          <cell r="C10751" t="str">
            <v>50114003</v>
          </cell>
          <cell r="Q10751">
            <v>-12733.759999999998</v>
          </cell>
        </row>
        <row r="10752">
          <cell r="C10752" t="str">
            <v>50114003</v>
          </cell>
          <cell r="Q10752">
            <v>-70341.419300000009</v>
          </cell>
        </row>
        <row r="10753">
          <cell r="C10753" t="str">
            <v>50114003</v>
          </cell>
          <cell r="Q10753">
            <v>-45893.029300000009</v>
          </cell>
        </row>
        <row r="10754">
          <cell r="C10754" t="str">
            <v>50114003</v>
          </cell>
          <cell r="Q10754">
            <v>-2821.3807000000002</v>
          </cell>
        </row>
        <row r="10755">
          <cell r="C10755" t="str">
            <v>50114003</v>
          </cell>
          <cell r="Q10755">
            <v>-332225.62440000003</v>
          </cell>
        </row>
        <row r="10756">
          <cell r="C10756" t="str">
            <v>50114003</v>
          </cell>
          <cell r="Q10756">
            <v>-109358.0037</v>
          </cell>
        </row>
        <row r="10757">
          <cell r="C10757" t="str">
            <v>50114003</v>
          </cell>
          <cell r="Q10757">
            <v>-404464.77110000001</v>
          </cell>
        </row>
        <row r="10758">
          <cell r="C10758" t="str">
            <v>50114003</v>
          </cell>
          <cell r="Q10758">
            <v>-14342.9126</v>
          </cell>
        </row>
        <row r="10759">
          <cell r="C10759" t="str">
            <v>50114003</v>
          </cell>
          <cell r="Q10759">
            <v>-606671.94640000002</v>
          </cell>
        </row>
        <row r="10760">
          <cell r="C10760" t="str">
            <v>50114003</v>
          </cell>
          <cell r="Q10760">
            <v>-377410.62639999995</v>
          </cell>
        </row>
        <row r="10761">
          <cell r="C10761" t="str">
            <v>50114003</v>
          </cell>
          <cell r="Q10761">
            <v>-1287.3219999999999</v>
          </cell>
        </row>
        <row r="10762">
          <cell r="C10762" t="str">
            <v>50114003</v>
          </cell>
          <cell r="Q10762">
            <v>-9451.0889000000006</v>
          </cell>
        </row>
        <row r="10763">
          <cell r="C10763" t="str">
            <v>50700031</v>
          </cell>
          <cell r="Q10763">
            <v>70358999.999899998</v>
          </cell>
        </row>
        <row r="10764">
          <cell r="C10764" t="str">
            <v>50700032</v>
          </cell>
          <cell r="Q10764">
            <v>42969000</v>
          </cell>
        </row>
        <row r="10765">
          <cell r="C10765" t="str">
            <v>54401001</v>
          </cell>
          <cell r="Q10765">
            <v>-9423999.9998999983</v>
          </cell>
        </row>
        <row r="10766">
          <cell r="C10766" t="str">
            <v>54401002</v>
          </cell>
          <cell r="Q10766">
            <v>-37437000.000199996</v>
          </cell>
        </row>
        <row r="10767">
          <cell r="C10767" t="str">
            <v>54401003</v>
          </cell>
          <cell r="Q10767">
            <v>-311000.00020000001</v>
          </cell>
        </row>
        <row r="10768">
          <cell r="C10768" t="str">
            <v>54921000</v>
          </cell>
          <cell r="Q10768">
            <v>-35024.729200000002</v>
          </cell>
        </row>
        <row r="10769">
          <cell r="C10769" t="str">
            <v>54921000</v>
          </cell>
          <cell r="Q10769">
            <v>-340217.48430000001</v>
          </cell>
        </row>
        <row r="10770">
          <cell r="C10770" t="str">
            <v>54921000</v>
          </cell>
          <cell r="Q10770">
            <v>-21757.786500000002</v>
          </cell>
        </row>
        <row r="10771">
          <cell r="C10771" t="str">
            <v>64423001</v>
          </cell>
          <cell r="Q10771">
            <v>897.45900000000006</v>
          </cell>
        </row>
        <row r="10772">
          <cell r="C10772" t="str">
            <v>64423001</v>
          </cell>
          <cell r="Q10772">
            <v>14996102.541000001</v>
          </cell>
        </row>
        <row r="10773">
          <cell r="C10773" t="str">
            <v>64423011</v>
          </cell>
          <cell r="Q10773">
            <v>43878000.000099994</v>
          </cell>
        </row>
        <row r="10774">
          <cell r="C10774" t="str">
            <v>64423013</v>
          </cell>
          <cell r="Q10774">
            <v>374000</v>
          </cell>
        </row>
        <row r="10775">
          <cell r="C10775" t="str">
            <v>50117007</v>
          </cell>
          <cell r="Q10775">
            <v>-150000</v>
          </cell>
        </row>
        <row r="10776">
          <cell r="C10776" t="str">
            <v>50117008</v>
          </cell>
          <cell r="Q10776">
            <v>-2186000.0003999998</v>
          </cell>
        </row>
        <row r="10777">
          <cell r="C10777" t="str">
            <v>50117009</v>
          </cell>
          <cell r="Q10777">
            <v>-200000.00040000002</v>
          </cell>
        </row>
        <row r="10778">
          <cell r="C10778" t="str">
            <v>50117020</v>
          </cell>
          <cell r="Q10778">
            <v>-450000</v>
          </cell>
        </row>
        <row r="10779">
          <cell r="C10779" t="str">
            <v>50117021</v>
          </cell>
          <cell r="Q10779">
            <v>-39999.999799999991</v>
          </cell>
        </row>
        <row r="10780">
          <cell r="C10780" t="str">
            <v>50117021</v>
          </cell>
          <cell r="Q10780">
            <v>-260000.00020000001</v>
          </cell>
        </row>
        <row r="10781">
          <cell r="C10781" t="str">
            <v>50117022</v>
          </cell>
          <cell r="Q10781">
            <v>-45000</v>
          </cell>
        </row>
        <row r="10782">
          <cell r="C10782" t="str">
            <v>50117022</v>
          </cell>
          <cell r="Q10782">
            <v>-75000</v>
          </cell>
        </row>
        <row r="10783">
          <cell r="C10783" t="str">
            <v>50117023</v>
          </cell>
          <cell r="Q10783">
            <v>-180000</v>
          </cell>
        </row>
        <row r="10784">
          <cell r="C10784" t="str">
            <v>50117025</v>
          </cell>
          <cell r="Q10784">
            <v>-5000.0002999999988</v>
          </cell>
        </row>
        <row r="10785">
          <cell r="C10785" t="str">
            <v>50117190</v>
          </cell>
          <cell r="Q10785">
            <v>-533.47109999999998</v>
          </cell>
        </row>
        <row r="10786">
          <cell r="C10786" t="str">
            <v>50117190</v>
          </cell>
          <cell r="Q10786">
            <v>1102.5070000000001</v>
          </cell>
        </row>
        <row r="10787">
          <cell r="C10787" t="str">
            <v>50117190</v>
          </cell>
          <cell r="Q10787">
            <v>-912.11969999999997</v>
          </cell>
        </row>
        <row r="10788">
          <cell r="C10788" t="str">
            <v>50117190</v>
          </cell>
          <cell r="Q10788">
            <v>-123309.22460000002</v>
          </cell>
        </row>
        <row r="10789">
          <cell r="C10789" t="str">
            <v>50117190</v>
          </cell>
          <cell r="Q10789">
            <v>-491.14139999999998</v>
          </cell>
        </row>
        <row r="10790">
          <cell r="C10790" t="str">
            <v>50117190</v>
          </cell>
          <cell r="Q10790">
            <v>-4981.5766999999996</v>
          </cell>
        </row>
        <row r="10791">
          <cell r="C10791" t="str">
            <v>50117190</v>
          </cell>
          <cell r="Q10791">
            <v>-1122.6088</v>
          </cell>
        </row>
        <row r="10792">
          <cell r="C10792" t="str">
            <v>50117190</v>
          </cell>
          <cell r="Q10792">
            <v>-870898.18510000012</v>
          </cell>
        </row>
        <row r="10793">
          <cell r="C10793" t="str">
            <v>50117190</v>
          </cell>
          <cell r="Q10793">
            <v>-5355.7797</v>
          </cell>
        </row>
        <row r="10794">
          <cell r="C10794" t="str">
            <v>50117190</v>
          </cell>
          <cell r="Q10794">
            <v>-21745.868699999999</v>
          </cell>
        </row>
        <row r="10795">
          <cell r="C10795" t="str">
            <v>50117190</v>
          </cell>
          <cell r="Q10795">
            <v>-29936.235399999998</v>
          </cell>
        </row>
        <row r="10796">
          <cell r="C10796" t="str">
            <v>50117190</v>
          </cell>
          <cell r="Q10796">
            <v>-281552.63310000004</v>
          </cell>
        </row>
        <row r="10797">
          <cell r="C10797" t="str">
            <v>50117190</v>
          </cell>
          <cell r="Q10797">
            <v>-124703.13079999998</v>
          </cell>
        </row>
        <row r="10798">
          <cell r="C10798" t="str">
            <v>50117190</v>
          </cell>
          <cell r="Q10798">
            <v>-83131.522599999997</v>
          </cell>
        </row>
        <row r="10799">
          <cell r="C10799" t="str">
            <v>50117190</v>
          </cell>
          <cell r="Q10799">
            <v>-912.11969999999997</v>
          </cell>
        </row>
        <row r="10800">
          <cell r="C10800" t="str">
            <v>50117190</v>
          </cell>
          <cell r="Q10800">
            <v>-2946.8481999999999</v>
          </cell>
        </row>
        <row r="10801">
          <cell r="C10801" t="str">
            <v>50117190</v>
          </cell>
          <cell r="Q10801">
            <v>-2133.8845999999999</v>
          </cell>
        </row>
        <row r="10802">
          <cell r="C10802" t="str">
            <v>50117190</v>
          </cell>
          <cell r="Q10802">
            <v>-24328.506699999998</v>
          </cell>
        </row>
        <row r="10803">
          <cell r="C10803" t="str">
            <v>50117190</v>
          </cell>
          <cell r="Q10803">
            <v>-2818.2157999999999</v>
          </cell>
        </row>
        <row r="10804">
          <cell r="C10804" t="str">
            <v>50117190</v>
          </cell>
          <cell r="Q10804">
            <v>-2096.0003999999999</v>
          </cell>
        </row>
        <row r="10805">
          <cell r="C10805" t="str">
            <v>50117190</v>
          </cell>
          <cell r="Q10805">
            <v>-37193.433899999996</v>
          </cell>
        </row>
        <row r="10806">
          <cell r="C10806" t="str">
            <v>50119077</v>
          </cell>
          <cell r="Q10806">
            <v>-999999.99960000021</v>
          </cell>
        </row>
        <row r="10807">
          <cell r="C10807" t="str">
            <v>50119090</v>
          </cell>
          <cell r="Q10807">
            <v>-125000.0004</v>
          </cell>
        </row>
        <row r="10808">
          <cell r="C10808" t="str">
            <v>50119092</v>
          </cell>
          <cell r="Q10808">
            <v>-250000.33319999999</v>
          </cell>
        </row>
        <row r="10809">
          <cell r="C10809" t="str">
            <v>51804005</v>
          </cell>
          <cell r="Q10809">
            <v>-5040.2858999999999</v>
          </cell>
        </row>
        <row r="10810">
          <cell r="C10810" t="str">
            <v>51804005</v>
          </cell>
          <cell r="Q10810">
            <v>-5168.631800000001</v>
          </cell>
        </row>
        <row r="10811">
          <cell r="C10811" t="str">
            <v>51804005</v>
          </cell>
          <cell r="Q10811">
            <v>-11954.5692</v>
          </cell>
        </row>
        <row r="10812">
          <cell r="C10812" t="str">
            <v>51804005</v>
          </cell>
          <cell r="Q10812">
            <v>-2640.5374000000002</v>
          </cell>
        </row>
        <row r="10813">
          <cell r="C10813" t="str">
            <v>51804005</v>
          </cell>
          <cell r="Q10813">
            <v>-2640.5374000000002</v>
          </cell>
        </row>
        <row r="10814">
          <cell r="C10814" t="str">
            <v>51804005</v>
          </cell>
          <cell r="Q10814">
            <v>-2640.5374000000002</v>
          </cell>
        </row>
        <row r="10815">
          <cell r="C10815" t="str">
            <v>51804005</v>
          </cell>
          <cell r="Q10815">
            <v>-5168.631800000001</v>
          </cell>
        </row>
        <row r="10816">
          <cell r="C10816" t="str">
            <v>51804005</v>
          </cell>
          <cell r="Q10816">
            <v>-16212.401799999998</v>
          </cell>
        </row>
        <row r="10817">
          <cell r="C10817" t="str">
            <v>51804005</v>
          </cell>
          <cell r="Q10817">
            <v>-17006.057100000002</v>
          </cell>
        </row>
        <row r="10818">
          <cell r="C10818" t="str">
            <v>51804005</v>
          </cell>
          <cell r="Q10818">
            <v>-11713.769599999998</v>
          </cell>
        </row>
        <row r="10819">
          <cell r="C10819" t="str">
            <v>51804005</v>
          </cell>
          <cell r="Q10819">
            <v>-3904.5898000000002</v>
          </cell>
        </row>
        <row r="10820">
          <cell r="C10820" t="str">
            <v>51804005</v>
          </cell>
          <cell r="Q10820">
            <v>-3904.5898999999995</v>
          </cell>
        </row>
        <row r="10821">
          <cell r="C10821" t="str">
            <v>51804005</v>
          </cell>
          <cell r="Q10821">
            <v>-9073.2322999999997</v>
          </cell>
        </row>
        <row r="10822">
          <cell r="C10822" t="str">
            <v>51804005</v>
          </cell>
          <cell r="Q10822">
            <v>-5056.1992999999993</v>
          </cell>
        </row>
        <row r="10823">
          <cell r="C10823" t="str">
            <v>51804005</v>
          </cell>
          <cell r="Q10823">
            <v>-28708.603600000006</v>
          </cell>
        </row>
        <row r="10824">
          <cell r="C10824" t="str">
            <v>51804005</v>
          </cell>
          <cell r="Q10824">
            <v>-11713.769599999998</v>
          </cell>
        </row>
        <row r="10825">
          <cell r="C10825" t="str">
            <v>51804005</v>
          </cell>
          <cell r="Q10825">
            <v>-12977.822099999998</v>
          </cell>
        </row>
        <row r="10826">
          <cell r="C10826" t="str">
            <v>51804005</v>
          </cell>
          <cell r="Q10826">
            <v>-16882.401299999998</v>
          </cell>
        </row>
        <row r="10827">
          <cell r="C10827" t="str">
            <v>51804005</v>
          </cell>
          <cell r="Q10827">
            <v>-11713.769599999998</v>
          </cell>
        </row>
        <row r="10828">
          <cell r="C10828" t="str">
            <v>51804005</v>
          </cell>
          <cell r="Q10828">
            <v>-58252.080800000003</v>
          </cell>
        </row>
        <row r="10829">
          <cell r="C10829" t="str">
            <v>51804005</v>
          </cell>
          <cell r="Q10829">
            <v>-5281.0855000000001</v>
          </cell>
        </row>
        <row r="10830">
          <cell r="C10830" t="str">
            <v>51804005</v>
          </cell>
          <cell r="Q10830">
            <v>-202276.23190000001</v>
          </cell>
        </row>
        <row r="10831">
          <cell r="C10831" t="str">
            <v>51804005</v>
          </cell>
          <cell r="Q10831">
            <v>-5168.631800000001</v>
          </cell>
        </row>
        <row r="10832">
          <cell r="C10832" t="str">
            <v>51804005</v>
          </cell>
          <cell r="Q10832">
            <v>-1264.0525</v>
          </cell>
        </row>
        <row r="10833">
          <cell r="C10833" t="str">
            <v>51804005</v>
          </cell>
          <cell r="Q10833">
            <v>-14113.507300000001</v>
          </cell>
        </row>
        <row r="10834">
          <cell r="C10834" t="str">
            <v>51804005</v>
          </cell>
          <cell r="Q10834">
            <v>-14241.864</v>
          </cell>
        </row>
        <row r="10835">
          <cell r="C10835" t="str">
            <v>51804005</v>
          </cell>
          <cell r="Q10835">
            <v>1259.2668000000001</v>
          </cell>
        </row>
        <row r="10836">
          <cell r="C10836" t="str">
            <v>51804005</v>
          </cell>
          <cell r="Q10836">
            <v>-24399.356300000003</v>
          </cell>
        </row>
        <row r="10837">
          <cell r="C10837" t="str">
            <v>51804005</v>
          </cell>
          <cell r="Q10837">
            <v>-23209.757800000003</v>
          </cell>
        </row>
        <row r="10838">
          <cell r="C10838" t="str">
            <v>51804005</v>
          </cell>
          <cell r="Q10838">
            <v>-31477.508200000004</v>
          </cell>
        </row>
        <row r="10839">
          <cell r="C10839" t="str">
            <v>51804005</v>
          </cell>
          <cell r="Q10839">
            <v>-21107.591499999999</v>
          </cell>
        </row>
        <row r="10840">
          <cell r="C10840" t="str">
            <v>51804005</v>
          </cell>
          <cell r="Q10840">
            <v>-80483.23450000002</v>
          </cell>
        </row>
        <row r="10841">
          <cell r="C10841" t="str">
            <v>51804005</v>
          </cell>
          <cell r="Q10841">
            <v>-3792.1467999999986</v>
          </cell>
        </row>
        <row r="10842">
          <cell r="C10842" t="str">
            <v>51804005</v>
          </cell>
          <cell r="Q10842">
            <v>-13208.308999999999</v>
          </cell>
        </row>
        <row r="10843">
          <cell r="C10843" t="str">
            <v>51804005</v>
          </cell>
          <cell r="Q10843">
            <v>-34722.315699999999</v>
          </cell>
        </row>
        <row r="10844">
          <cell r="C10844" t="str">
            <v>51804005</v>
          </cell>
          <cell r="Q10844">
            <v>-7809.1799000000001</v>
          </cell>
        </row>
        <row r="10845">
          <cell r="C10845" t="str">
            <v>51804005</v>
          </cell>
          <cell r="Q10845">
            <v>-6432.6841999999997</v>
          </cell>
        </row>
        <row r="10846">
          <cell r="C10846" t="str">
            <v>51804005</v>
          </cell>
          <cell r="Q10846">
            <v>-7809.1799000000001</v>
          </cell>
        </row>
        <row r="10847">
          <cell r="C10847" t="str">
            <v>51804005</v>
          </cell>
          <cell r="Q10847">
            <v>-13218.621800000003</v>
          </cell>
        </row>
        <row r="10848">
          <cell r="C10848" t="str">
            <v>51804005</v>
          </cell>
          <cell r="Q10848">
            <v>-11713.769599999998</v>
          </cell>
        </row>
        <row r="10849">
          <cell r="C10849" t="str">
            <v>51804005</v>
          </cell>
          <cell r="Q10849">
            <v>-3904.5898999999995</v>
          </cell>
        </row>
        <row r="10850">
          <cell r="C10850" t="str">
            <v>51804005</v>
          </cell>
          <cell r="Q10850">
            <v>-3904.5898000000002</v>
          </cell>
        </row>
        <row r="10851">
          <cell r="C10851" t="str">
            <v>51804005</v>
          </cell>
          <cell r="Q10851">
            <v>-10449.717199999999</v>
          </cell>
        </row>
        <row r="10852">
          <cell r="C10852" t="str">
            <v>51804005</v>
          </cell>
          <cell r="Q10852">
            <v>-19410.506299999997</v>
          </cell>
        </row>
        <row r="10853">
          <cell r="C10853" t="str">
            <v>51804005</v>
          </cell>
          <cell r="Q10853">
            <v>-3792.1468</v>
          </cell>
        </row>
        <row r="10854">
          <cell r="C10854" t="str">
            <v>51804005</v>
          </cell>
          <cell r="Q10854">
            <v>-52968.052000000003</v>
          </cell>
        </row>
        <row r="10855">
          <cell r="C10855" t="str">
            <v>51804005</v>
          </cell>
          <cell r="Q10855">
            <v>-7809.179799999999</v>
          </cell>
        </row>
        <row r="10856">
          <cell r="C10856" t="str">
            <v>51804005</v>
          </cell>
          <cell r="Q10856">
            <v>-9073.2322999999997</v>
          </cell>
        </row>
        <row r="10857">
          <cell r="C10857" t="str">
            <v>51804005</v>
          </cell>
          <cell r="Q10857">
            <v>-19350.144999999997</v>
          </cell>
        </row>
        <row r="10858">
          <cell r="C10858" t="str">
            <v>51804005</v>
          </cell>
          <cell r="Q10858">
            <v>-19522.938799999996</v>
          </cell>
        </row>
        <row r="10859">
          <cell r="C10859" t="str">
            <v>51804005</v>
          </cell>
          <cell r="Q10859">
            <v>-32736.849000000002</v>
          </cell>
        </row>
        <row r="10860">
          <cell r="C10860" t="str">
            <v>51804005</v>
          </cell>
          <cell r="Q10860">
            <v>-1264.0525</v>
          </cell>
        </row>
        <row r="10861">
          <cell r="C10861" t="str">
            <v>51804005</v>
          </cell>
          <cell r="Q10861">
            <v>-9185.675299999999</v>
          </cell>
        </row>
        <row r="10862">
          <cell r="C10862" t="str">
            <v>51804005</v>
          </cell>
          <cell r="Q10862">
            <v>-1264.0525</v>
          </cell>
        </row>
        <row r="10863">
          <cell r="C10863" t="str">
            <v>51804005</v>
          </cell>
          <cell r="Q10863">
            <v>-16882.401299999998</v>
          </cell>
        </row>
        <row r="10864">
          <cell r="C10864" t="str">
            <v>51804005</v>
          </cell>
          <cell r="Q10864">
            <v>-7809.1799000000001</v>
          </cell>
        </row>
        <row r="10865">
          <cell r="C10865" t="str">
            <v>51804005</v>
          </cell>
          <cell r="Q10865">
            <v>-3904.5898999999995</v>
          </cell>
        </row>
        <row r="10866">
          <cell r="C10866" t="str">
            <v>51804005</v>
          </cell>
          <cell r="Q10866">
            <v>-6545.1380000000017</v>
          </cell>
        </row>
        <row r="10867">
          <cell r="C10867" t="str">
            <v>51804005</v>
          </cell>
          <cell r="Q10867">
            <v>-7809.1799000000001</v>
          </cell>
        </row>
        <row r="10868">
          <cell r="C10868" t="str">
            <v>51804005</v>
          </cell>
          <cell r="Q10868">
            <v>-1264.0525</v>
          </cell>
        </row>
        <row r="10869">
          <cell r="C10869" t="str">
            <v>51804005</v>
          </cell>
          <cell r="Q10869">
            <v>-3904.5898999999995</v>
          </cell>
        </row>
        <row r="10870">
          <cell r="C10870" t="str">
            <v>51804005</v>
          </cell>
          <cell r="Q10870">
            <v>-3904.5898999999995</v>
          </cell>
        </row>
        <row r="10871">
          <cell r="C10871" t="str">
            <v>51804005</v>
          </cell>
          <cell r="Q10871">
            <v>-10577.0785</v>
          </cell>
        </row>
        <row r="10872">
          <cell r="C10872" t="str">
            <v>51804005</v>
          </cell>
          <cell r="Q10872">
            <v>-1504.8626999999997</v>
          </cell>
        </row>
        <row r="10873">
          <cell r="C10873" t="str">
            <v>51804005</v>
          </cell>
          <cell r="Q10873">
            <v>-3904.5898999999995</v>
          </cell>
        </row>
        <row r="10874">
          <cell r="C10874" t="str">
            <v>51804005</v>
          </cell>
          <cell r="Q10874">
            <v>-6545.1380000000017</v>
          </cell>
        </row>
        <row r="10875">
          <cell r="C10875" t="str">
            <v>51804005</v>
          </cell>
          <cell r="Q10875">
            <v>-13454.709800000001</v>
          </cell>
        </row>
        <row r="10876">
          <cell r="C10876" t="str">
            <v>51804005</v>
          </cell>
          <cell r="Q10876">
            <v>-1264.0525</v>
          </cell>
        </row>
        <row r="10877">
          <cell r="C10877" t="str">
            <v>51804005</v>
          </cell>
          <cell r="Q10877">
            <v>-3904.5898999999995</v>
          </cell>
        </row>
        <row r="10878">
          <cell r="C10878" t="str">
            <v>51804005</v>
          </cell>
          <cell r="Q10878">
            <v>-26518.6217</v>
          </cell>
        </row>
        <row r="10879">
          <cell r="C10879" t="str">
            <v>51804005</v>
          </cell>
          <cell r="Q10879">
            <v>-6432.6841999999997</v>
          </cell>
        </row>
        <row r="10880">
          <cell r="C10880" t="str">
            <v>51804005</v>
          </cell>
          <cell r="Q10880">
            <v>-1264.0525</v>
          </cell>
        </row>
        <row r="10881">
          <cell r="C10881" t="str">
            <v>51804005</v>
          </cell>
          <cell r="Q10881">
            <v>-7696.736600000002</v>
          </cell>
        </row>
        <row r="10882">
          <cell r="C10882" t="str">
            <v>51804005</v>
          </cell>
          <cell r="Q10882">
            <v>-6545.1380000000017</v>
          </cell>
        </row>
        <row r="10883">
          <cell r="C10883" t="str">
            <v>51804005</v>
          </cell>
          <cell r="Q10883">
            <v>-22770.657999999996</v>
          </cell>
        </row>
        <row r="10884">
          <cell r="C10884" t="str">
            <v>51804005</v>
          </cell>
          <cell r="Q10884">
            <v>-1264.0525</v>
          </cell>
        </row>
        <row r="10885">
          <cell r="C10885" t="str">
            <v>51804005</v>
          </cell>
          <cell r="Q10885">
            <v>-18258.896799999999</v>
          </cell>
        </row>
        <row r="10886">
          <cell r="C10886" t="str">
            <v>51804005</v>
          </cell>
          <cell r="Q10886">
            <v>-10573.372799999999</v>
          </cell>
        </row>
        <row r="10887">
          <cell r="C10887" t="str">
            <v>51804005</v>
          </cell>
          <cell r="Q10887">
            <v>-1264.0525</v>
          </cell>
        </row>
        <row r="10888">
          <cell r="C10888" t="str">
            <v>51804005</v>
          </cell>
          <cell r="Q10888">
            <v>-5168.631800000001</v>
          </cell>
        </row>
        <row r="10889">
          <cell r="C10889" t="str">
            <v>51804005</v>
          </cell>
          <cell r="Q10889">
            <v>-27332.118599999998</v>
          </cell>
        </row>
        <row r="10890">
          <cell r="C10890" t="str">
            <v>51804005</v>
          </cell>
          <cell r="Q10890">
            <v>-14472.350899999999</v>
          </cell>
        </row>
        <row r="10891">
          <cell r="C10891" t="str">
            <v>51804005</v>
          </cell>
          <cell r="Q10891">
            <v>-26767.965800000002</v>
          </cell>
        </row>
        <row r="10892">
          <cell r="C10892" t="str">
            <v>51804005</v>
          </cell>
          <cell r="Q10892">
            <v>-10562.160099999999</v>
          </cell>
        </row>
        <row r="10893">
          <cell r="C10893" t="str">
            <v>51804005</v>
          </cell>
          <cell r="Q10893">
            <v>-18264.4977</v>
          </cell>
        </row>
        <row r="10894">
          <cell r="C10894" t="str">
            <v>51804005</v>
          </cell>
          <cell r="Q10894">
            <v>-12072.613300000001</v>
          </cell>
        </row>
        <row r="10895">
          <cell r="C10895" t="str">
            <v>51804005</v>
          </cell>
          <cell r="Q10895">
            <v>-5168.6317999999992</v>
          </cell>
        </row>
        <row r="10896">
          <cell r="C10896" t="str">
            <v>51804005</v>
          </cell>
          <cell r="Q10896">
            <v>-14383.1378</v>
          </cell>
        </row>
        <row r="10897">
          <cell r="C10897" t="str">
            <v>51804005</v>
          </cell>
          <cell r="Q10897">
            <v>-57504.165300000008</v>
          </cell>
        </row>
        <row r="10898">
          <cell r="C10898" t="str">
            <v>51804005</v>
          </cell>
          <cell r="Q10898">
            <v>-19712.482499999998</v>
          </cell>
        </row>
        <row r="10899">
          <cell r="C10899" t="str">
            <v>51804005</v>
          </cell>
          <cell r="Q10899">
            <v>-18264.4977</v>
          </cell>
        </row>
        <row r="10900">
          <cell r="C10900" t="str">
            <v>51804005</v>
          </cell>
          <cell r="Q10900">
            <v>-5286.6862999999994</v>
          </cell>
        </row>
        <row r="10901">
          <cell r="C10901" t="str">
            <v>51804005</v>
          </cell>
          <cell r="Q10901">
            <v>-21023.09</v>
          </cell>
        </row>
        <row r="10902">
          <cell r="C10902" t="str">
            <v>51804005</v>
          </cell>
          <cell r="Q10902">
            <v>-12977.822100000001</v>
          </cell>
        </row>
        <row r="10903">
          <cell r="C10903" t="str">
            <v>51804005</v>
          </cell>
          <cell r="Q10903">
            <v>-33877.267100000005</v>
          </cell>
        </row>
        <row r="10904">
          <cell r="C10904" t="str">
            <v>51804005</v>
          </cell>
          <cell r="Q10904">
            <v>-6550.7282000000014</v>
          </cell>
        </row>
        <row r="10905">
          <cell r="C10905" t="str">
            <v>51804005</v>
          </cell>
          <cell r="Q10905">
            <v>-28226.993700000003</v>
          </cell>
        </row>
        <row r="10906">
          <cell r="C10906" t="str">
            <v>51804005</v>
          </cell>
          <cell r="Q10906">
            <v>-62988.833899999998</v>
          </cell>
        </row>
        <row r="10907">
          <cell r="C10907" t="str">
            <v>51804005</v>
          </cell>
          <cell r="Q10907">
            <v>-2646.1489000000001</v>
          </cell>
        </row>
        <row r="10908">
          <cell r="C10908" t="str">
            <v>51804005</v>
          </cell>
          <cell r="Q10908">
            <v>-30392.686999999998</v>
          </cell>
        </row>
        <row r="10909">
          <cell r="C10909" t="str">
            <v>51804005</v>
          </cell>
          <cell r="Q10909">
            <v>-1382.0963999999999</v>
          </cell>
        </row>
        <row r="10910">
          <cell r="C10910" t="str">
            <v>51804005</v>
          </cell>
          <cell r="Q10910">
            <v>-129444.41810000001</v>
          </cell>
        </row>
        <row r="10911">
          <cell r="C10911" t="str">
            <v>51804005</v>
          </cell>
          <cell r="Q10911">
            <v>-2528.0944</v>
          </cell>
        </row>
        <row r="10912">
          <cell r="C10912" t="str">
            <v>51804005</v>
          </cell>
          <cell r="Q10912">
            <v>-135218.2622</v>
          </cell>
        </row>
        <row r="10913">
          <cell r="C10913" t="str">
            <v>51804005</v>
          </cell>
          <cell r="Q10913">
            <v>-12071.205099999999</v>
          </cell>
        </row>
        <row r="10914">
          <cell r="C10914" t="str">
            <v>51804005</v>
          </cell>
          <cell r="Q10914">
            <v>-2764.1718000000001</v>
          </cell>
        </row>
        <row r="10915">
          <cell r="C10915" t="str">
            <v>51804005</v>
          </cell>
          <cell r="Q10915">
            <v>-18264.540099999998</v>
          </cell>
        </row>
        <row r="10916">
          <cell r="C10916" t="str">
            <v>51804005</v>
          </cell>
          <cell r="Q10916">
            <v>-1814.8116</v>
          </cell>
        </row>
        <row r="10917">
          <cell r="C10917" t="str">
            <v>51804005</v>
          </cell>
          <cell r="Q10917">
            <v>-29623.3734</v>
          </cell>
        </row>
        <row r="10918">
          <cell r="C10918" t="str">
            <v>55802001</v>
          </cell>
          <cell r="Q10918">
            <v>-260000.00040000002</v>
          </cell>
        </row>
        <row r="10919">
          <cell r="C10919" t="str">
            <v>55802001</v>
          </cell>
          <cell r="Q10919">
            <v>-600000</v>
          </cell>
        </row>
        <row r="10920">
          <cell r="C10920" t="str">
            <v>55802002</v>
          </cell>
          <cell r="Q10920">
            <v>-50000.000400000012</v>
          </cell>
        </row>
        <row r="10921">
          <cell r="C10921" t="str">
            <v>55802002</v>
          </cell>
          <cell r="Q10921">
            <v>-459999.99959999998</v>
          </cell>
        </row>
        <row r="10922">
          <cell r="C10922" t="str">
            <v>55802003</v>
          </cell>
          <cell r="Q10922">
            <v>-200000.00040000002</v>
          </cell>
        </row>
        <row r="10923">
          <cell r="C10923" t="str">
            <v>55802005</v>
          </cell>
          <cell r="Q10923">
            <v>-34999.666900000004</v>
          </cell>
        </row>
        <row r="10924">
          <cell r="C10924" t="str">
            <v>55805001</v>
          </cell>
          <cell r="Q10924">
            <v>-350000.00020000001</v>
          </cell>
        </row>
        <row r="10925">
          <cell r="C10925" t="str">
            <v>55805002</v>
          </cell>
          <cell r="Q10925">
            <v>-13500000</v>
          </cell>
        </row>
        <row r="10926">
          <cell r="C10926" t="str">
            <v>55806001</v>
          </cell>
          <cell r="Q10926">
            <v>-24000</v>
          </cell>
        </row>
        <row r="10927">
          <cell r="C10927" t="str">
            <v>55806001</v>
          </cell>
          <cell r="Q10927">
            <v>-975999.99989999994</v>
          </cell>
        </row>
        <row r="10928">
          <cell r="C10928">
            <v>59100002</v>
          </cell>
          <cell r="Q10928">
            <v>-7500000</v>
          </cell>
        </row>
        <row r="10930">
          <cell r="C10930">
            <v>51102024</v>
          </cell>
          <cell r="Q10930">
            <v>-4060000</v>
          </cell>
        </row>
        <row r="10931">
          <cell r="C10931">
            <v>51808008</v>
          </cell>
          <cell r="Q10931">
            <v>-2000000</v>
          </cell>
        </row>
        <row r="10932">
          <cell r="C10932">
            <v>51874013</v>
          </cell>
          <cell r="Q10932">
            <v>-2000000</v>
          </cell>
        </row>
        <row r="10933">
          <cell r="C10933">
            <v>55801001</v>
          </cell>
          <cell r="Q10933">
            <v>-3000000</v>
          </cell>
        </row>
        <row r="10934">
          <cell r="C10934">
            <v>51874020</v>
          </cell>
          <cell r="Q10934">
            <v>-200000</v>
          </cell>
        </row>
        <row r="10935">
          <cell r="C10935">
            <v>50113001</v>
          </cell>
          <cell r="Q10935">
            <v>-13361700</v>
          </cell>
        </row>
        <row r="10936">
          <cell r="C10936">
            <v>50115060</v>
          </cell>
          <cell r="Q10936">
            <v>-19200000</v>
          </cell>
        </row>
        <row r="10937">
          <cell r="C10937">
            <v>50113016</v>
          </cell>
          <cell r="Q10937">
            <v>-88700000</v>
          </cell>
        </row>
        <row r="10938">
          <cell r="C10938">
            <v>50113017</v>
          </cell>
          <cell r="Q10938">
            <v>-15000000</v>
          </cell>
        </row>
        <row r="10939">
          <cell r="C10939">
            <v>50113001</v>
          </cell>
          <cell r="Q10939">
            <v>-10000000</v>
          </cell>
        </row>
        <row r="10940">
          <cell r="C10940">
            <v>50115060</v>
          </cell>
          <cell r="Q10940">
            <v>-20000000</v>
          </cell>
        </row>
        <row r="10941">
          <cell r="C10941">
            <v>60245401</v>
          </cell>
          <cell r="Q10941">
            <v>-24099567</v>
          </cell>
        </row>
        <row r="10942">
          <cell r="C10942">
            <v>60245401</v>
          </cell>
          <cell r="Q10942">
            <v>-31445190.000000004</v>
          </cell>
        </row>
        <row r="10943">
          <cell r="C10943">
            <v>60245401</v>
          </cell>
          <cell r="Q10943">
            <v>-20000000</v>
          </cell>
        </row>
        <row r="10944">
          <cell r="C10944">
            <v>50119002</v>
          </cell>
          <cell r="Q10944">
            <v>-400000</v>
          </cell>
        </row>
        <row r="10946">
          <cell r="C10946">
            <v>52111000</v>
          </cell>
          <cell r="Q10946">
            <v>61906000.403609149</v>
          </cell>
        </row>
        <row r="10947">
          <cell r="C10947">
            <v>52401000</v>
          </cell>
          <cell r="Q10947">
            <v>5641201.8005062109</v>
          </cell>
        </row>
        <row r="10948">
          <cell r="C10948">
            <v>52401000</v>
          </cell>
          <cell r="Q10948">
            <v>15390500.201990612</v>
          </cell>
        </row>
        <row r="10949">
          <cell r="C10949">
            <v>52510000</v>
          </cell>
          <cell r="Q10949">
            <v>260005.20191371586</v>
          </cell>
        </row>
        <row r="10950">
          <cell r="C10950">
            <v>52710001</v>
          </cell>
          <cell r="Q10950">
            <v>1257535.3927823515</v>
          </cell>
        </row>
        <row r="10951">
          <cell r="C10951">
            <v>60240101</v>
          </cell>
          <cell r="Q10951">
            <v>180000000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J58"/>
  <sheetViews>
    <sheetView zoomScale="120" zoomScaleNormal="120" workbookViewId="0">
      <selection activeCell="B50" sqref="B50"/>
    </sheetView>
  </sheetViews>
  <sheetFormatPr defaultRowHeight="15" x14ac:dyDescent="0.25"/>
  <cols>
    <col min="6" max="6" width="11.28515625" customWidth="1"/>
    <col min="7" max="7" width="15.42578125" customWidth="1"/>
    <col min="8" max="8" width="14.85546875" customWidth="1"/>
    <col min="10" max="10" width="13.85546875" customWidth="1"/>
  </cols>
  <sheetData>
    <row r="1" spans="3:10" ht="15.75" thickBot="1" x14ac:dyDescent="0.3"/>
    <row r="2" spans="3:10" ht="24" thickBot="1" x14ac:dyDescent="0.3">
      <c r="C2" s="355" t="s">
        <v>1820</v>
      </c>
      <c r="D2" s="356"/>
      <c r="E2" s="356"/>
      <c r="F2" s="356"/>
      <c r="G2" s="356"/>
      <c r="H2" s="357"/>
      <c r="I2" s="248"/>
    </row>
    <row r="3" spans="3:10" ht="15" customHeight="1" x14ac:dyDescent="0.25">
      <c r="C3" s="248"/>
      <c r="D3" s="248"/>
      <c r="E3" s="248"/>
      <c r="F3" s="248"/>
      <c r="G3" s="248"/>
      <c r="H3" s="248"/>
      <c r="I3" s="248"/>
      <c r="J3" s="109"/>
    </row>
    <row r="4" spans="3:10" ht="15" customHeight="1" x14ac:dyDescent="0.25">
      <c r="C4" s="248"/>
      <c r="D4" s="248"/>
      <c r="E4" s="248"/>
      <c r="F4" s="248"/>
      <c r="G4" s="248"/>
      <c r="H4" s="248"/>
      <c r="I4" s="248"/>
      <c r="J4" s="109"/>
    </row>
    <row r="5" spans="3:10" x14ac:dyDescent="0.25">
      <c r="C5" t="s">
        <v>1803</v>
      </c>
      <c r="H5" s="67">
        <v>380000000</v>
      </c>
    </row>
    <row r="6" spans="3:10" ht="16.5" thickBot="1" x14ac:dyDescent="0.3">
      <c r="D6" s="250" t="s">
        <v>1819</v>
      </c>
      <c r="E6" s="251"/>
      <c r="G6" s="250">
        <v>387039419.00000012</v>
      </c>
      <c r="H6" s="67"/>
    </row>
    <row r="7" spans="3:10" x14ac:dyDescent="0.25">
      <c r="D7" s="249" t="s">
        <v>1799</v>
      </c>
      <c r="E7" s="306" t="s">
        <v>1802</v>
      </c>
      <c r="F7" s="306"/>
      <c r="G7" s="306"/>
      <c r="H7" s="307">
        <v>13361700</v>
      </c>
    </row>
    <row r="8" spans="3:10" x14ac:dyDescent="0.25">
      <c r="E8" t="s">
        <v>1804</v>
      </c>
      <c r="H8" s="67">
        <v>10000000</v>
      </c>
    </row>
    <row r="9" spans="3:10" x14ac:dyDescent="0.25">
      <c r="H9" s="67"/>
    </row>
    <row r="10" spans="3:10" x14ac:dyDescent="0.25">
      <c r="C10" t="s">
        <v>1805</v>
      </c>
      <c r="H10" s="67">
        <v>1036800000</v>
      </c>
    </row>
    <row r="11" spans="3:10" ht="16.5" thickBot="1" x14ac:dyDescent="0.3">
      <c r="D11" s="250" t="s">
        <v>1819</v>
      </c>
      <c r="E11" s="251"/>
      <c r="G11" s="250">
        <v>1051431262.0000007</v>
      </c>
      <c r="H11" s="67"/>
    </row>
    <row r="12" spans="3:10" x14ac:dyDescent="0.25">
      <c r="D12" s="249" t="s">
        <v>1799</v>
      </c>
      <c r="E12" s="306" t="s">
        <v>1802</v>
      </c>
      <c r="F12" s="306"/>
      <c r="G12" s="306"/>
      <c r="H12" s="307">
        <v>19200000</v>
      </c>
    </row>
    <row r="13" spans="3:10" x14ac:dyDescent="0.25">
      <c r="E13" t="s">
        <v>1804</v>
      </c>
      <c r="H13" s="67">
        <v>20000000</v>
      </c>
    </row>
    <row r="14" spans="3:10" x14ac:dyDescent="0.25">
      <c r="H14" s="67"/>
    </row>
    <row r="15" spans="3:10" x14ac:dyDescent="0.25">
      <c r="C15" t="s">
        <v>1838</v>
      </c>
      <c r="H15" s="67">
        <f>1340000000+11404800</f>
        <v>1351404800</v>
      </c>
    </row>
    <row r="16" spans="3:10" ht="16.5" thickBot="1" x14ac:dyDescent="0.3">
      <c r="D16" s="250" t="s">
        <v>1819</v>
      </c>
      <c r="E16" s="251"/>
      <c r="G16" s="250">
        <v>1569951800</v>
      </c>
      <c r="H16" s="67"/>
    </row>
    <row r="17" spans="3:10" x14ac:dyDescent="0.25">
      <c r="D17" s="249" t="s">
        <v>1799</v>
      </c>
      <c r="E17" s="306" t="s">
        <v>1802</v>
      </c>
      <c r="F17" s="306"/>
      <c r="G17" s="306"/>
      <c r="H17" s="307">
        <f>15000000+88700000</f>
        <v>103700000</v>
      </c>
    </row>
    <row r="18" spans="3:10" x14ac:dyDescent="0.25">
      <c r="H18" s="67"/>
    </row>
    <row r="19" spans="3:10" x14ac:dyDescent="0.25">
      <c r="C19" t="s">
        <v>1862</v>
      </c>
      <c r="D19" s="110"/>
      <c r="E19" s="110"/>
      <c r="F19" s="110"/>
      <c r="G19" s="110"/>
      <c r="H19" s="322">
        <f>+Návrh!L664</f>
        <v>6766800433</v>
      </c>
      <c r="I19" s="110"/>
    </row>
    <row r="20" spans="3:10" x14ac:dyDescent="0.25">
      <c r="D20" s="110" t="s">
        <v>1863</v>
      </c>
      <c r="E20" s="110" t="s">
        <v>1864</v>
      </c>
      <c r="F20" s="110"/>
      <c r="G20" s="110" t="s">
        <v>1858</v>
      </c>
      <c r="H20" s="322">
        <f>+Návrh!N8</f>
        <v>31445190.000000004</v>
      </c>
      <c r="I20" s="110"/>
    </row>
    <row r="21" spans="3:10" x14ac:dyDescent="0.25">
      <c r="D21" s="110"/>
      <c r="E21" s="110" t="s">
        <v>1865</v>
      </c>
      <c r="F21" s="110"/>
      <c r="G21" s="110" t="s">
        <v>1858</v>
      </c>
      <c r="H21" s="322">
        <v>20000000</v>
      </c>
      <c r="I21" s="110"/>
    </row>
    <row r="22" spans="3:10" x14ac:dyDescent="0.25">
      <c r="D22" s="110"/>
      <c r="E22" s="110" t="s">
        <v>1866</v>
      </c>
      <c r="F22" s="110"/>
      <c r="G22" s="110" t="s">
        <v>1858</v>
      </c>
      <c r="H22" s="322">
        <f>+Návrh!N10</f>
        <v>24099567</v>
      </c>
      <c r="I22" s="110"/>
    </row>
    <row r="23" spans="3:10" x14ac:dyDescent="0.25">
      <c r="H23" s="67"/>
    </row>
    <row r="24" spans="3:10" x14ac:dyDescent="0.25">
      <c r="C24" t="s">
        <v>1806</v>
      </c>
      <c r="H24" s="67">
        <v>416424409.90999997</v>
      </c>
    </row>
    <row r="25" spans="3:10" ht="16.5" thickBot="1" x14ac:dyDescent="0.3">
      <c r="D25" s="250" t="s">
        <v>1823</v>
      </c>
      <c r="E25" s="251"/>
      <c r="G25" s="250">
        <v>434424409.91000003</v>
      </c>
      <c r="H25" s="67"/>
    </row>
    <row r="26" spans="3:10" x14ac:dyDescent="0.25">
      <c r="E26" t="s">
        <v>1822</v>
      </c>
      <c r="H26" s="67">
        <v>18000000</v>
      </c>
    </row>
    <row r="27" spans="3:10" x14ac:dyDescent="0.25">
      <c r="D27" s="249" t="s">
        <v>1799</v>
      </c>
      <c r="E27" t="s">
        <v>1821</v>
      </c>
      <c r="H27" s="67">
        <v>6060000</v>
      </c>
    </row>
    <row r="28" spans="3:10" x14ac:dyDescent="0.25">
      <c r="F28" s="249" t="s">
        <v>1808</v>
      </c>
      <c r="G28" t="s">
        <v>1809</v>
      </c>
      <c r="H28" s="67">
        <v>4060000</v>
      </c>
    </row>
    <row r="29" spans="3:10" x14ac:dyDescent="0.25">
      <c r="G29" t="s">
        <v>1810</v>
      </c>
      <c r="H29" s="67">
        <v>2000000</v>
      </c>
    </row>
    <row r="30" spans="3:10" x14ac:dyDescent="0.25">
      <c r="H30" s="67"/>
      <c r="J30" s="67"/>
    </row>
    <row r="31" spans="3:10" x14ac:dyDescent="0.25">
      <c r="C31" t="s">
        <v>1811</v>
      </c>
      <c r="H31" s="67">
        <f>79562108+2000000</f>
        <v>81562108</v>
      </c>
    </row>
    <row r="32" spans="3:10" ht="16.5" thickBot="1" x14ac:dyDescent="0.3">
      <c r="D32" s="250" t="s">
        <v>1824</v>
      </c>
      <c r="E32" s="251"/>
      <c r="G32" s="250">
        <v>87285108</v>
      </c>
      <c r="H32" s="67"/>
    </row>
    <row r="33" spans="3:8" x14ac:dyDescent="0.25">
      <c r="E33" t="s">
        <v>1822</v>
      </c>
      <c r="H33" s="67">
        <v>5723000</v>
      </c>
    </row>
    <row r="34" spans="3:8" x14ac:dyDescent="0.25">
      <c r="D34" s="249" t="s">
        <v>1799</v>
      </c>
      <c r="E34" t="s">
        <v>1812</v>
      </c>
      <c r="G34" t="s">
        <v>1813</v>
      </c>
      <c r="H34" s="67">
        <v>2000000</v>
      </c>
    </row>
    <row r="35" spans="3:8" x14ac:dyDescent="0.25">
      <c r="H35" s="67"/>
    </row>
    <row r="36" spans="3:8" x14ac:dyDescent="0.25">
      <c r="C36" t="s">
        <v>1814</v>
      </c>
      <c r="H36" s="67">
        <v>30000000</v>
      </c>
    </row>
    <row r="37" spans="3:8" ht="16.5" thickBot="1" x14ac:dyDescent="0.3">
      <c r="D37" s="250" t="s">
        <v>1824</v>
      </c>
      <c r="E37" s="251"/>
      <c r="G37" s="250">
        <v>48000000</v>
      </c>
      <c r="H37" s="67"/>
    </row>
    <row r="38" spans="3:8" x14ac:dyDescent="0.25">
      <c r="E38" t="s">
        <v>1807</v>
      </c>
      <c r="H38" s="67">
        <v>18000000</v>
      </c>
    </row>
    <row r="39" spans="3:8" x14ac:dyDescent="0.25">
      <c r="D39" s="249" t="s">
        <v>1799</v>
      </c>
      <c r="E39" t="s">
        <v>1815</v>
      </c>
      <c r="G39" t="s">
        <v>1816</v>
      </c>
      <c r="H39" s="67">
        <v>3000000</v>
      </c>
    </row>
    <row r="40" spans="3:8" x14ac:dyDescent="0.25">
      <c r="H40" s="67"/>
    </row>
    <row r="41" spans="3:8" x14ac:dyDescent="0.25">
      <c r="C41" t="s">
        <v>1817</v>
      </c>
      <c r="H41" s="67"/>
    </row>
    <row r="42" spans="3:8" ht="16.5" thickBot="1" x14ac:dyDescent="0.3">
      <c r="D42" s="250" t="s">
        <v>1829</v>
      </c>
      <c r="E42" s="251"/>
      <c r="G42" s="250">
        <v>6821000</v>
      </c>
      <c r="H42" s="67"/>
    </row>
    <row r="43" spans="3:8" ht="16.5" thickBot="1" x14ac:dyDescent="0.3">
      <c r="D43" s="250" t="s">
        <v>1828</v>
      </c>
      <c r="E43" s="251"/>
      <c r="G43" s="250">
        <v>6230000</v>
      </c>
      <c r="H43" s="67"/>
    </row>
    <row r="44" spans="3:8" x14ac:dyDescent="0.25">
      <c r="E44" t="s">
        <v>1825</v>
      </c>
      <c r="H44" s="67">
        <v>400000</v>
      </c>
    </row>
    <row r="45" spans="3:8" x14ac:dyDescent="0.25">
      <c r="E45" t="s">
        <v>1826</v>
      </c>
      <c r="H45" s="67">
        <v>300000</v>
      </c>
    </row>
    <row r="46" spans="3:8" x14ac:dyDescent="0.25">
      <c r="D46" s="249" t="s">
        <v>1799</v>
      </c>
      <c r="E46" t="s">
        <v>1827</v>
      </c>
      <c r="G46" t="s">
        <v>1818</v>
      </c>
      <c r="H46" s="67">
        <v>200000</v>
      </c>
    </row>
    <row r="47" spans="3:8" x14ac:dyDescent="0.25">
      <c r="H47" s="67"/>
    </row>
    <row r="48" spans="3:8" x14ac:dyDescent="0.25">
      <c r="H48" s="67"/>
    </row>
    <row r="49" spans="8:8" x14ac:dyDescent="0.25">
      <c r="H49" s="67"/>
    </row>
    <row r="50" spans="8:8" x14ac:dyDescent="0.25">
      <c r="H50" s="67"/>
    </row>
    <row r="51" spans="8:8" x14ac:dyDescent="0.25">
      <c r="H51" s="67"/>
    </row>
    <row r="52" spans="8:8" x14ac:dyDescent="0.25">
      <c r="H52" s="67"/>
    </row>
    <row r="53" spans="8:8" x14ac:dyDescent="0.25">
      <c r="H53" s="67"/>
    </row>
    <row r="54" spans="8:8" x14ac:dyDescent="0.25">
      <c r="H54" s="67"/>
    </row>
    <row r="55" spans="8:8" x14ac:dyDescent="0.25">
      <c r="H55" s="67"/>
    </row>
    <row r="56" spans="8:8" x14ac:dyDescent="0.25">
      <c r="H56" s="67"/>
    </row>
    <row r="57" spans="8:8" x14ac:dyDescent="0.25">
      <c r="H57" s="67"/>
    </row>
    <row r="58" spans="8:8" x14ac:dyDescent="0.25">
      <c r="H58" s="67"/>
    </row>
  </sheetData>
  <mergeCells count="1">
    <mergeCell ref="C2:H2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40"/>
  <sheetViews>
    <sheetView zoomScale="90" zoomScaleNormal="90" workbookViewId="0">
      <pane xSplit="7" ySplit="10" topLeftCell="H11" activePane="bottomRight" state="frozen"/>
      <selection pane="topRight" activeCell="G1" sqref="G1"/>
      <selection pane="bottomLeft" activeCell="A10" sqref="A10"/>
      <selection pane="bottomRight" activeCell="N12" sqref="N12"/>
    </sheetView>
  </sheetViews>
  <sheetFormatPr defaultColWidth="4.42578125" defaultRowHeight="15" x14ac:dyDescent="0.25"/>
  <cols>
    <col min="1" max="1" width="11.7109375" customWidth="1"/>
    <col min="2" max="2" width="11.7109375" style="321" customWidth="1"/>
    <col min="3" max="4" width="7.42578125" style="17" customWidth="1"/>
    <col min="5" max="5" width="7.42578125" style="18" customWidth="1"/>
    <col min="6" max="6" width="18.28515625" customWidth="1"/>
    <col min="7" max="7" width="23.28515625" customWidth="1"/>
    <col min="8" max="11" width="15.7109375" customWidth="1"/>
    <col min="12" max="12" width="19.7109375" customWidth="1"/>
    <col min="13" max="13" width="51.42578125" style="104" customWidth="1"/>
    <col min="14" max="14" width="19.42578125" style="104" customWidth="1"/>
    <col min="15" max="15" width="15.7109375" customWidth="1"/>
    <col min="16" max="16" width="7.7109375" customWidth="1"/>
    <col min="17" max="17" width="20.7109375" customWidth="1"/>
    <col min="18" max="18" width="7.7109375" customWidth="1"/>
    <col min="19" max="19" width="18.42578125" customWidth="1"/>
    <col min="20" max="20" width="18" customWidth="1"/>
    <col min="21" max="21" width="6.140625" customWidth="1"/>
  </cols>
  <sheetData>
    <row r="1" spans="1:21" ht="45" x14ac:dyDescent="0.25">
      <c r="K1" s="325" t="s">
        <v>1867</v>
      </c>
      <c r="L1" s="326">
        <f>SUBTOTAL(9,L11:L828)</f>
        <v>-4.0082931518554688E-3</v>
      </c>
      <c r="M1" s="220" t="s">
        <v>1779</v>
      </c>
      <c r="N1" s="221">
        <f>180000000+10000000-N11</f>
        <v>84455243.00080204</v>
      </c>
      <c r="O1" s="298" t="s">
        <v>1780</v>
      </c>
      <c r="P1" s="299"/>
      <c r="Q1" s="299"/>
      <c r="R1" s="300" t="s">
        <v>1788</v>
      </c>
      <c r="S1" s="301">
        <f>N1/T5</f>
        <v>2.4542124738670911E-2</v>
      </c>
    </row>
    <row r="2" spans="1:21" ht="40.9" customHeight="1" thickBo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222" t="s">
        <v>1773</v>
      </c>
      <c r="N2" s="222">
        <f>SUM(N3:N10)</f>
        <v>285544756.99919796</v>
      </c>
      <c r="O2" s="246" t="s">
        <v>1789</v>
      </c>
    </row>
    <row r="3" spans="1:21" ht="15" customHeight="1" x14ac:dyDescent="0.25">
      <c r="A3" s="408" t="s">
        <v>1670</v>
      </c>
      <c r="B3" s="409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223" t="s">
        <v>1833</v>
      </c>
      <c r="N3" s="224">
        <v>80000000</v>
      </c>
      <c r="O3" s="405" t="s">
        <v>1777</v>
      </c>
      <c r="Q3" s="242" t="s">
        <v>1782</v>
      </c>
      <c r="R3" s="242"/>
      <c r="S3" s="242"/>
      <c r="T3" s="243">
        <f>-J329</f>
        <v>3200975876.67694</v>
      </c>
      <c r="U3" t="s">
        <v>1783</v>
      </c>
    </row>
    <row r="4" spans="1:21" ht="15" customHeight="1" thickBot="1" x14ac:dyDescent="0.3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225" t="s">
        <v>1776</v>
      </c>
      <c r="N4" s="226">
        <v>100000000</v>
      </c>
      <c r="O4" s="405"/>
      <c r="P4" s="109"/>
      <c r="Q4" s="234" t="s">
        <v>1784</v>
      </c>
      <c r="R4" s="234"/>
      <c r="S4" s="234"/>
      <c r="T4" s="235">
        <f>-K329</f>
        <v>3262532953.5656986</v>
      </c>
    </row>
    <row r="5" spans="1:21" ht="15" customHeight="1" thickBot="1" x14ac:dyDescent="0.3">
      <c r="A5" s="13"/>
      <c r="B5" s="13"/>
      <c r="C5" s="13"/>
      <c r="D5" s="13"/>
      <c r="E5" s="13"/>
      <c r="F5" s="120"/>
      <c r="G5" s="111"/>
      <c r="H5" s="13"/>
      <c r="I5" s="13"/>
      <c r="J5" s="13"/>
      <c r="K5" s="13"/>
      <c r="L5" s="13"/>
      <c r="M5" s="230" t="s">
        <v>1774</v>
      </c>
      <c r="N5" s="231">
        <v>10000000</v>
      </c>
      <c r="O5" s="404" t="s">
        <v>1778</v>
      </c>
      <c r="P5" s="110"/>
      <c r="Q5" s="236" t="s">
        <v>1787</v>
      </c>
      <c r="R5" s="236"/>
      <c r="S5" s="236"/>
      <c r="T5" s="237">
        <f>-L329</f>
        <v>3441235993.2197032</v>
      </c>
    </row>
    <row r="6" spans="1:21" ht="15" customHeight="1" x14ac:dyDescent="0.25">
      <c r="A6" s="13"/>
      <c r="B6" s="13"/>
      <c r="C6" s="13"/>
      <c r="D6" s="13"/>
      <c r="E6" s="13"/>
      <c r="F6" s="13"/>
      <c r="G6" s="112" t="s">
        <v>3</v>
      </c>
      <c r="H6" s="121" t="s">
        <v>4</v>
      </c>
      <c r="I6" s="122" t="s">
        <v>4</v>
      </c>
      <c r="J6" s="122" t="s">
        <v>4</v>
      </c>
      <c r="K6" s="123" t="s">
        <v>1715</v>
      </c>
      <c r="L6" s="227" t="s">
        <v>1714</v>
      </c>
      <c r="M6" s="232" t="s">
        <v>1775</v>
      </c>
      <c r="N6" s="233">
        <v>20000000</v>
      </c>
      <c r="O6" s="404"/>
      <c r="P6" s="161"/>
      <c r="Q6" s="244" t="s">
        <v>1781</v>
      </c>
      <c r="R6" s="244"/>
      <c r="S6" s="244"/>
      <c r="T6" s="245">
        <f>T5-N1</f>
        <v>3356780750.2189012</v>
      </c>
      <c r="U6" s="110"/>
    </row>
    <row r="7" spans="1:21" ht="15" customHeight="1" x14ac:dyDescent="0.25">
      <c r="A7" s="13"/>
      <c r="B7" s="13"/>
      <c r="C7" s="13"/>
      <c r="D7" s="13"/>
      <c r="E7" s="13"/>
      <c r="F7" s="13"/>
      <c r="G7" s="112" t="s">
        <v>5</v>
      </c>
      <c r="H7" s="124" t="s">
        <v>0</v>
      </c>
      <c r="I7" s="113">
        <v>2018</v>
      </c>
      <c r="J7" s="113" t="s">
        <v>1</v>
      </c>
      <c r="K7" s="114">
        <v>2019</v>
      </c>
      <c r="L7" s="228">
        <v>2020</v>
      </c>
      <c r="M7" s="232" t="s">
        <v>1772</v>
      </c>
      <c r="N7" s="233">
        <v>20000000</v>
      </c>
      <c r="O7" s="404"/>
      <c r="P7" s="161"/>
      <c r="Q7" s="238" t="s">
        <v>1786</v>
      </c>
      <c r="R7" s="239"/>
      <c r="S7" s="240"/>
      <c r="T7" s="241">
        <f>T5-T4</f>
        <v>178703039.65400457</v>
      </c>
    </row>
    <row r="8" spans="1:21" ht="25.15" customHeight="1" thickBot="1" x14ac:dyDescent="0.3">
      <c r="A8" s="13"/>
      <c r="B8" s="13"/>
      <c r="C8" s="13"/>
      <c r="D8" s="13"/>
      <c r="E8" s="13"/>
      <c r="F8" s="115"/>
      <c r="G8" s="112" t="s">
        <v>6</v>
      </c>
      <c r="H8" s="125" t="s">
        <v>8</v>
      </c>
      <c r="I8" s="116" t="s">
        <v>8</v>
      </c>
      <c r="J8" s="117" t="s">
        <v>7</v>
      </c>
      <c r="K8" s="118"/>
      <c r="L8" s="229"/>
      <c r="M8" s="312" t="s">
        <v>1834</v>
      </c>
      <c r="N8" s="313">
        <f>800*37275*1.11*0.95</f>
        <v>31445190.000000004</v>
      </c>
      <c r="O8" s="404"/>
      <c r="P8" s="110"/>
      <c r="Q8" s="314" t="s">
        <v>1785</v>
      </c>
      <c r="R8" s="315"/>
      <c r="S8" s="316"/>
      <c r="T8" s="317">
        <f>T6-T3</f>
        <v>155804873.54196119</v>
      </c>
    </row>
    <row r="9" spans="1:21" ht="15" customHeight="1" thickBot="1" x14ac:dyDescent="0.3">
      <c r="A9" s="13"/>
      <c r="B9" s="13"/>
      <c r="C9" s="13"/>
      <c r="D9" s="13"/>
      <c r="E9" s="13"/>
      <c r="F9" s="13"/>
      <c r="G9" s="119"/>
      <c r="H9" s="13"/>
      <c r="I9" s="13"/>
      <c r="J9" s="13"/>
      <c r="K9" s="13"/>
      <c r="L9" s="13"/>
      <c r="M9" s="308" t="s">
        <v>1837</v>
      </c>
      <c r="N9" s="219">
        <f>+L10+SUM(N12:N12)</f>
        <v>-8.0204010009765625E-4</v>
      </c>
      <c r="O9" s="110"/>
      <c r="P9" s="110"/>
      <c r="Q9" s="110"/>
      <c r="R9" s="110"/>
      <c r="S9" s="110"/>
      <c r="T9" s="110"/>
    </row>
    <row r="10" spans="1:21" s="261" customFormat="1" ht="29.25" customHeight="1" thickTop="1" x14ac:dyDescent="0.25">
      <c r="A10" s="255" t="s">
        <v>9</v>
      </c>
      <c r="B10" s="255"/>
      <c r="C10" s="256" t="s">
        <v>915</v>
      </c>
      <c r="D10" s="93" t="s">
        <v>913</v>
      </c>
      <c r="E10" s="93" t="s">
        <v>914</v>
      </c>
      <c r="F10" s="257" t="s">
        <v>1688</v>
      </c>
      <c r="G10" s="258" t="s">
        <v>1689</v>
      </c>
      <c r="H10" s="259">
        <f t="shared" ref="H10:L10" si="0">H11+H618</f>
        <v>186173175.68000126</v>
      </c>
      <c r="I10" s="259">
        <f t="shared" si="0"/>
        <v>150988797.60001373</v>
      </c>
      <c r="J10" s="259">
        <f t="shared" si="0"/>
        <v>297.39444923400879</v>
      </c>
      <c r="K10" s="260">
        <f t="shared" si="0"/>
        <v>2350951961.9779015</v>
      </c>
      <c r="L10" s="218">
        <f t="shared" si="0"/>
        <v>-8.0204010009765625E-4</v>
      </c>
      <c r="M10" s="308" t="s">
        <v>1840</v>
      </c>
      <c r="N10" s="219">
        <v>24099567</v>
      </c>
      <c r="O10" s="128" t="s">
        <v>1716</v>
      </c>
      <c r="P10" s="128" t="s">
        <v>1719</v>
      </c>
      <c r="Q10" s="128" t="s">
        <v>1717</v>
      </c>
      <c r="R10" s="128" t="s">
        <v>1720</v>
      </c>
      <c r="S10" s="128" t="s">
        <v>1718</v>
      </c>
      <c r="T10" s="128" t="s">
        <v>1721</v>
      </c>
      <c r="U10" s="128" t="s">
        <v>1722</v>
      </c>
    </row>
    <row r="11" spans="1:21" s="297" customFormat="1" ht="15" customHeight="1" x14ac:dyDescent="0.25">
      <c r="A11" s="287" t="s">
        <v>10</v>
      </c>
      <c r="B11" s="287">
        <f>LEN(A11)</f>
        <v>2</v>
      </c>
      <c r="C11" s="288"/>
      <c r="D11" s="289"/>
      <c r="E11" s="289"/>
      <c r="F11" s="290"/>
      <c r="G11" s="289"/>
      <c r="H11" s="291">
        <f t="shared" ref="H11:K11" si="1">H12+H220+H329+H388+H402+H497+H572+H591+H594+H604</f>
        <v>-5765412337.54</v>
      </c>
      <c r="I11" s="291">
        <f t="shared" si="1"/>
        <v>-6551766629.6399984</v>
      </c>
      <c r="J11" s="291">
        <f t="shared" si="1"/>
        <v>-7003665989.7987928</v>
      </c>
      <c r="K11" s="292">
        <f t="shared" si="1"/>
        <v>-4951832479.5656986</v>
      </c>
      <c r="L11" s="293">
        <f>L12+L220+L329+L388+L402+L497+L572+L591+L594+L604</f>
        <v>-7718184108.2423019</v>
      </c>
      <c r="M11" s="262" t="s">
        <v>1790</v>
      </c>
      <c r="N11" s="254">
        <f>SUM(N5:N10)</f>
        <v>105544756.99919796</v>
      </c>
      <c r="O11" s="295">
        <f t="shared" ref="O11:O74" si="2">-L11+J11</f>
        <v>714518118.4435091</v>
      </c>
      <c r="P11" s="296">
        <f t="shared" ref="P11:P74" si="3">IF(J11=0,"",L11/J11)</f>
        <v>1.1020205874301034</v>
      </c>
      <c r="Q11" s="295">
        <f t="shared" ref="Q11:Q74" si="4">-L11+I11</f>
        <v>1166417478.6023035</v>
      </c>
      <c r="R11" s="296">
        <f t="shared" ref="R11:R74" si="5">IF(I11=0,"",L11/I11)</f>
        <v>1.17803098683727</v>
      </c>
      <c r="S11" s="295">
        <f>-L11+K11</f>
        <v>2766351628.6766033</v>
      </c>
      <c r="T11" s="296">
        <f>IF(K11=0,"",L11/K11)</f>
        <v>1.558652103053217</v>
      </c>
      <c r="U11" s="297">
        <f t="shared" ref="U11:U74" si="6">LEN(A11)</f>
        <v>2</v>
      </c>
    </row>
    <row r="12" spans="1:21" ht="15" customHeight="1" x14ac:dyDescent="0.25">
      <c r="A12" s="41" t="s">
        <v>11</v>
      </c>
      <c r="B12" s="287">
        <f t="shared" ref="B12:B75" si="7">LEN(A12)</f>
        <v>3</v>
      </c>
      <c r="C12" s="41"/>
      <c r="D12" s="40"/>
      <c r="E12" s="40"/>
      <c r="F12" s="394" t="s">
        <v>12</v>
      </c>
      <c r="G12" s="395"/>
      <c r="H12" s="43">
        <f t="shared" ref="H12:L12" si="8">H13+H169+H181+H182++H208</f>
        <v>-2525630792.1799994</v>
      </c>
      <c r="I12" s="43">
        <f t="shared" si="8"/>
        <v>-2947928823.999999</v>
      </c>
      <c r="J12" s="43">
        <f t="shared" si="8"/>
        <v>-3074723987.2617278</v>
      </c>
      <c r="K12" s="130">
        <f t="shared" si="8"/>
        <v>-1275317583</v>
      </c>
      <c r="L12" s="141">
        <f t="shared" si="8"/>
        <v>-3453995256.1125994</v>
      </c>
      <c r="M12" s="294"/>
      <c r="N12" s="294"/>
      <c r="O12" s="88">
        <f t="shared" si="2"/>
        <v>379271268.85087156</v>
      </c>
      <c r="P12" s="126">
        <f t="shared" si="3"/>
        <v>1.1233513220770885</v>
      </c>
      <c r="Q12" s="88">
        <f t="shared" si="4"/>
        <v>506066432.11260033</v>
      </c>
      <c r="R12" s="126">
        <f t="shared" si="5"/>
        <v>1.1716684704164351</v>
      </c>
      <c r="S12" s="88">
        <f t="shared" ref="S12:S13" si="9">-L12+K12</f>
        <v>2178677673.1125994</v>
      </c>
      <c r="T12" s="127">
        <f>IF(K12=0,"",L12/K12)</f>
        <v>2.7083412807557905</v>
      </c>
      <c r="U12" s="160">
        <f t="shared" si="6"/>
        <v>3</v>
      </c>
    </row>
    <row r="13" spans="1:21" ht="11.25" customHeight="1" thickBot="1" x14ac:dyDescent="0.3">
      <c r="A13" s="38" t="s">
        <v>13</v>
      </c>
      <c r="B13" s="287">
        <f t="shared" si="7"/>
        <v>4</v>
      </c>
      <c r="C13" s="38"/>
      <c r="D13" s="22"/>
      <c r="E13" s="22"/>
      <c r="F13" s="386" t="s">
        <v>14</v>
      </c>
      <c r="G13" s="387"/>
      <c r="H13" s="37">
        <f t="shared" ref="H13:L13" si="10">H14+H16+H18+H20+H25+H44+H47+H97+H108+H129+H139+H149+H151+H155+H157+H164+H166</f>
        <v>-2249875022.4499993</v>
      </c>
      <c r="I13" s="37">
        <f t="shared" si="10"/>
        <v>-2615350514.3199992</v>
      </c>
      <c r="J13" s="37">
        <f t="shared" si="10"/>
        <v>-2717026737.035943</v>
      </c>
      <c r="K13" s="37">
        <f t="shared" si="10"/>
        <v>-1275317583</v>
      </c>
      <c r="L13" s="142">
        <f t="shared" si="10"/>
        <v>-3091567142.9999995</v>
      </c>
      <c r="M13" s="309" t="s">
        <v>1791</v>
      </c>
      <c r="N13" s="247"/>
      <c r="O13" s="178">
        <f t="shared" si="2"/>
        <v>374540405.96405649</v>
      </c>
      <c r="P13" s="179">
        <f t="shared" si="3"/>
        <v>1.1378493633716134</v>
      </c>
      <c r="Q13" s="178">
        <f t="shared" si="4"/>
        <v>476216628.68000031</v>
      </c>
      <c r="R13" s="179">
        <f t="shared" si="5"/>
        <v>1.1820852027567779</v>
      </c>
      <c r="S13" s="178">
        <f t="shared" si="9"/>
        <v>1816249559.9999995</v>
      </c>
      <c r="T13" s="180">
        <f t="shared" ref="T13:T76" si="11">IF(K13=0,"",L13/K13)</f>
        <v>2.4241547236630545</v>
      </c>
      <c r="U13" s="160">
        <f t="shared" si="6"/>
        <v>4</v>
      </c>
    </row>
    <row r="14" spans="1:21" ht="11.25" customHeight="1" thickTop="1" x14ac:dyDescent="0.25">
      <c r="A14" s="26" t="s">
        <v>1667</v>
      </c>
      <c r="B14" s="287">
        <f t="shared" si="7"/>
        <v>7</v>
      </c>
      <c r="C14" s="26"/>
      <c r="D14" s="23"/>
      <c r="E14" s="23"/>
      <c r="F14" s="388" t="s">
        <v>15</v>
      </c>
      <c r="G14" s="389"/>
      <c r="H14" s="25">
        <f t="shared" ref="H14:L14" si="12">SUM(H15)</f>
        <v>181228.51</v>
      </c>
      <c r="I14" s="25">
        <f t="shared" si="12"/>
        <v>161161.20000000001</v>
      </c>
      <c r="J14" s="25">
        <f t="shared" si="12"/>
        <v>0</v>
      </c>
      <c r="K14" s="132">
        <f t="shared" si="12"/>
        <v>0</v>
      </c>
      <c r="L14" s="143">
        <f t="shared" si="12"/>
        <v>0</v>
      </c>
      <c r="M14" s="304" t="s">
        <v>1792</v>
      </c>
      <c r="N14" s="305">
        <v>13361700</v>
      </c>
      <c r="O14" s="88">
        <f t="shared" si="2"/>
        <v>0</v>
      </c>
      <c r="P14" s="126" t="str">
        <f t="shared" si="3"/>
        <v/>
      </c>
      <c r="Q14" s="88">
        <f t="shared" si="4"/>
        <v>161161.20000000001</v>
      </c>
      <c r="R14" s="126">
        <f t="shared" si="5"/>
        <v>0</v>
      </c>
      <c r="S14" s="88"/>
      <c r="T14" s="127" t="str">
        <f t="shared" si="11"/>
        <v/>
      </c>
      <c r="U14" s="160">
        <f t="shared" si="6"/>
        <v>7</v>
      </c>
    </row>
    <row r="15" spans="1:21" ht="11.25" customHeight="1" x14ac:dyDescent="0.25">
      <c r="A15" s="42" t="s">
        <v>16</v>
      </c>
      <c r="B15" s="287">
        <f t="shared" si="7"/>
        <v>9</v>
      </c>
      <c r="C15" s="14"/>
      <c r="D15" s="13"/>
      <c r="E15" s="13"/>
      <c r="F15" s="384" t="s">
        <v>17</v>
      </c>
      <c r="G15" s="385"/>
      <c r="H15" s="11">
        <v>181228.51</v>
      </c>
      <c r="I15" s="11">
        <v>161161.20000000001</v>
      </c>
      <c r="J15" s="11">
        <v>0</v>
      </c>
      <c r="K15" s="133">
        <v>0</v>
      </c>
      <c r="L15" s="144"/>
      <c r="M15" s="304" t="s">
        <v>1770</v>
      </c>
      <c r="N15" s="305">
        <v>19200000</v>
      </c>
      <c r="O15" s="88">
        <f t="shared" si="2"/>
        <v>0</v>
      </c>
      <c r="P15" s="126" t="str">
        <f t="shared" si="3"/>
        <v/>
      </c>
      <c r="Q15" s="88">
        <f t="shared" si="4"/>
        <v>161161.20000000001</v>
      </c>
      <c r="R15" s="126">
        <f t="shared" si="5"/>
        <v>0</v>
      </c>
      <c r="S15" s="88"/>
      <c r="T15" s="127" t="str">
        <f t="shared" si="11"/>
        <v/>
      </c>
      <c r="U15" s="160">
        <f t="shared" si="6"/>
        <v>9</v>
      </c>
    </row>
    <row r="16" spans="1:21" ht="11.25" customHeight="1" x14ac:dyDescent="0.25">
      <c r="A16" s="26" t="s">
        <v>1666</v>
      </c>
      <c r="B16" s="287">
        <f t="shared" si="7"/>
        <v>7</v>
      </c>
      <c r="C16" s="24"/>
      <c r="D16" s="23"/>
      <c r="E16" s="23"/>
      <c r="F16" s="388" t="s">
        <v>18</v>
      </c>
      <c r="G16" s="389"/>
      <c r="H16" s="25">
        <f t="shared" ref="H16:L16" si="13">SUM(H17)</f>
        <v>181.23000000000201</v>
      </c>
      <c r="I16" s="25">
        <f t="shared" si="13"/>
        <v>4020.45</v>
      </c>
      <c r="J16" s="25">
        <f t="shared" si="13"/>
        <v>0</v>
      </c>
      <c r="K16" s="132">
        <f t="shared" si="13"/>
        <v>0</v>
      </c>
      <c r="L16" s="143">
        <f t="shared" si="13"/>
        <v>0</v>
      </c>
      <c r="M16" s="302" t="s">
        <v>1793</v>
      </c>
      <c r="N16" s="303">
        <v>6060000</v>
      </c>
      <c r="O16" s="88">
        <f t="shared" si="2"/>
        <v>0</v>
      </c>
      <c r="P16" s="126" t="str">
        <f t="shared" si="3"/>
        <v/>
      </c>
      <c r="Q16" s="88">
        <f t="shared" si="4"/>
        <v>4020.45</v>
      </c>
      <c r="R16" s="126">
        <f t="shared" si="5"/>
        <v>0</v>
      </c>
      <c r="S16" s="88"/>
      <c r="T16" s="127" t="str">
        <f t="shared" si="11"/>
        <v/>
      </c>
      <c r="U16" s="160">
        <f t="shared" si="6"/>
        <v>7</v>
      </c>
    </row>
    <row r="17" spans="1:21" ht="11.25" customHeight="1" x14ac:dyDescent="0.25">
      <c r="A17" s="42" t="s">
        <v>925</v>
      </c>
      <c r="B17" s="287">
        <f t="shared" si="7"/>
        <v>11</v>
      </c>
      <c r="C17" s="27" t="s">
        <v>916</v>
      </c>
      <c r="D17" s="28" t="s">
        <v>917</v>
      </c>
      <c r="E17" s="28" t="s">
        <v>917</v>
      </c>
      <c r="F17" s="384" t="s">
        <v>19</v>
      </c>
      <c r="G17" s="385"/>
      <c r="H17" s="11">
        <v>181.23000000000201</v>
      </c>
      <c r="I17" s="11">
        <v>4020.45</v>
      </c>
      <c r="J17" s="11">
        <v>0</v>
      </c>
      <c r="K17" s="133">
        <v>0</v>
      </c>
      <c r="L17" s="145"/>
      <c r="M17" s="310" t="s">
        <v>1794</v>
      </c>
      <c r="N17" s="311">
        <v>3000000</v>
      </c>
      <c r="O17" s="88">
        <f t="shared" si="2"/>
        <v>0</v>
      </c>
      <c r="P17" s="126" t="str">
        <f t="shared" si="3"/>
        <v/>
      </c>
      <c r="Q17" s="88">
        <f t="shared" si="4"/>
        <v>4020.45</v>
      </c>
      <c r="R17" s="126">
        <f t="shared" si="5"/>
        <v>0</v>
      </c>
      <c r="S17" s="88"/>
      <c r="T17" s="127" t="str">
        <f t="shared" si="11"/>
        <v/>
      </c>
      <c r="U17" s="160">
        <f t="shared" si="6"/>
        <v>11</v>
      </c>
    </row>
    <row r="18" spans="1:21" ht="11.25" customHeight="1" x14ac:dyDescent="0.25">
      <c r="A18" s="26" t="s">
        <v>926</v>
      </c>
      <c r="B18" s="287">
        <f t="shared" si="7"/>
        <v>7</v>
      </c>
      <c r="C18" s="24"/>
      <c r="D18" s="23"/>
      <c r="E18" s="23"/>
      <c r="F18" s="388" t="s">
        <v>20</v>
      </c>
      <c r="G18" s="389"/>
      <c r="H18" s="25">
        <f t="shared" ref="H18:L18" si="14">SUM(H19)</f>
        <v>-9918625.0600000005</v>
      </c>
      <c r="I18" s="25">
        <f t="shared" si="14"/>
        <v>-9212410.3100000005</v>
      </c>
      <c r="J18" s="25">
        <f t="shared" si="14"/>
        <v>-10000000</v>
      </c>
      <c r="K18" s="132">
        <f t="shared" si="14"/>
        <v>0</v>
      </c>
      <c r="L18" s="143">
        <f t="shared" si="14"/>
        <v>-10000000</v>
      </c>
      <c r="M18" s="310" t="s">
        <v>1795</v>
      </c>
      <c r="N18" s="311">
        <v>2000000</v>
      </c>
      <c r="O18" s="88">
        <f t="shared" si="2"/>
        <v>0</v>
      </c>
      <c r="P18" s="126">
        <f t="shared" si="3"/>
        <v>1</v>
      </c>
      <c r="Q18" s="88">
        <f t="shared" si="4"/>
        <v>787589.68999999948</v>
      </c>
      <c r="R18" s="126">
        <f t="shared" si="5"/>
        <v>1.0854922505074569</v>
      </c>
      <c r="S18" s="88"/>
      <c r="T18" s="127" t="str">
        <f t="shared" si="11"/>
        <v/>
      </c>
      <c r="U18" s="160">
        <f t="shared" si="6"/>
        <v>7</v>
      </c>
    </row>
    <row r="19" spans="1:21" ht="11.25" customHeight="1" x14ac:dyDescent="0.25">
      <c r="A19" s="42" t="s">
        <v>927</v>
      </c>
      <c r="B19" s="287">
        <f t="shared" si="7"/>
        <v>11</v>
      </c>
      <c r="C19" s="27" t="s">
        <v>916</v>
      </c>
      <c r="D19" s="28" t="s">
        <v>917</v>
      </c>
      <c r="E19" s="28" t="s">
        <v>917</v>
      </c>
      <c r="F19" s="384" t="s">
        <v>21</v>
      </c>
      <c r="G19" s="385"/>
      <c r="H19" s="11">
        <v>-9918625.0600000005</v>
      </c>
      <c r="I19" s="11">
        <v>-9212410.3100000005</v>
      </c>
      <c r="J19" s="11">
        <v>-10000000</v>
      </c>
      <c r="K19" s="133">
        <v>0</v>
      </c>
      <c r="L19" s="159">
        <v>-10000000</v>
      </c>
      <c r="M19" s="310" t="s">
        <v>1839</v>
      </c>
      <c r="N19" s="311">
        <v>200000</v>
      </c>
      <c r="O19" s="88">
        <f t="shared" si="2"/>
        <v>0</v>
      </c>
      <c r="P19" s="126">
        <f t="shared" si="3"/>
        <v>1</v>
      </c>
      <c r="Q19" s="88">
        <f t="shared" si="4"/>
        <v>787589.68999999948</v>
      </c>
      <c r="R19" s="126">
        <f t="shared" si="5"/>
        <v>1.0854922505074569</v>
      </c>
      <c r="S19" s="88"/>
      <c r="T19" s="127" t="str">
        <f t="shared" si="11"/>
        <v/>
      </c>
      <c r="U19" s="160">
        <f t="shared" si="6"/>
        <v>11</v>
      </c>
    </row>
    <row r="20" spans="1:21" ht="11.25" customHeight="1" x14ac:dyDescent="0.25">
      <c r="A20" s="26" t="s">
        <v>928</v>
      </c>
      <c r="B20" s="287">
        <f t="shared" si="7"/>
        <v>7</v>
      </c>
      <c r="C20" s="24"/>
      <c r="D20" s="23"/>
      <c r="E20" s="23"/>
      <c r="F20" s="388" t="s">
        <v>22</v>
      </c>
      <c r="G20" s="389"/>
      <c r="H20" s="25">
        <f t="shared" ref="H20:L20" si="15">SUM(H21:H24)</f>
        <v>-2802347.55</v>
      </c>
      <c r="I20" s="25">
        <f t="shared" si="15"/>
        <v>-2973695.66</v>
      </c>
      <c r="J20" s="25">
        <f t="shared" si="15"/>
        <v>-3040133.3333332683</v>
      </c>
      <c r="K20" s="132">
        <f t="shared" si="15"/>
        <v>0</v>
      </c>
      <c r="L20" s="143">
        <f t="shared" si="15"/>
        <v>-3250000</v>
      </c>
      <c r="M20" s="304" t="s">
        <v>1835</v>
      </c>
      <c r="N20" s="305">
        <v>88700000</v>
      </c>
      <c r="O20" s="88">
        <f t="shared" si="2"/>
        <v>209866.6666667317</v>
      </c>
      <c r="P20" s="126">
        <f t="shared" si="3"/>
        <v>1.0690320599973915</v>
      </c>
      <c r="Q20" s="88">
        <f t="shared" si="4"/>
        <v>276304.33999999985</v>
      </c>
      <c r="R20" s="126">
        <f t="shared" si="5"/>
        <v>1.0929161459649841</v>
      </c>
      <c r="S20" s="88"/>
      <c r="T20" s="127" t="str">
        <f t="shared" si="11"/>
        <v/>
      </c>
      <c r="U20" s="160">
        <f t="shared" si="6"/>
        <v>7</v>
      </c>
    </row>
    <row r="21" spans="1:21" ht="11.25" customHeight="1" x14ac:dyDescent="0.25">
      <c r="A21" s="42" t="s">
        <v>929</v>
      </c>
      <c r="B21" s="287">
        <f t="shared" si="7"/>
        <v>11</v>
      </c>
      <c r="C21" s="20" t="s">
        <v>916</v>
      </c>
      <c r="D21" s="20" t="s">
        <v>919</v>
      </c>
      <c r="E21" s="20" t="s">
        <v>918</v>
      </c>
      <c r="F21" s="384" t="s">
        <v>23</v>
      </c>
      <c r="G21" s="385"/>
      <c r="H21" s="11">
        <v>-516162.48</v>
      </c>
      <c r="I21" s="11">
        <v>-477150.16</v>
      </c>
      <c r="J21" s="11">
        <v>-549999.99999995995</v>
      </c>
      <c r="K21" s="133">
        <v>0</v>
      </c>
      <c r="L21" s="145">
        <v>-550000</v>
      </c>
      <c r="M21" s="304" t="s">
        <v>1836</v>
      </c>
      <c r="N21" s="305">
        <v>15000000</v>
      </c>
      <c r="O21" s="88">
        <f t="shared" si="2"/>
        <v>4.0046870708465576E-8</v>
      </c>
      <c r="P21" s="126">
        <f t="shared" si="3"/>
        <v>1.0000000000000728</v>
      </c>
      <c r="Q21" s="88">
        <f t="shared" si="4"/>
        <v>72849.840000000026</v>
      </c>
      <c r="R21" s="126">
        <f t="shared" si="5"/>
        <v>1.1526769686087919</v>
      </c>
      <c r="S21" s="88"/>
      <c r="T21" s="127" t="str">
        <f t="shared" si="11"/>
        <v/>
      </c>
      <c r="U21" s="160">
        <f t="shared" si="6"/>
        <v>11</v>
      </c>
    </row>
    <row r="22" spans="1:21" ht="11.25" customHeight="1" x14ac:dyDescent="0.25">
      <c r="A22" s="42" t="s">
        <v>930</v>
      </c>
      <c r="B22" s="287">
        <f t="shared" si="7"/>
        <v>11</v>
      </c>
      <c r="C22" s="20" t="s">
        <v>916</v>
      </c>
      <c r="D22" s="20" t="s">
        <v>919</v>
      </c>
      <c r="E22" s="20" t="s">
        <v>918</v>
      </c>
      <c r="F22" s="384" t="s">
        <v>24</v>
      </c>
      <c r="G22" s="385"/>
      <c r="H22" s="11">
        <v>-2140869.25</v>
      </c>
      <c r="I22" s="11">
        <v>-2322093.02</v>
      </c>
      <c r="J22" s="11">
        <v>-2299999.9999999902</v>
      </c>
      <c r="K22" s="133">
        <v>0</v>
      </c>
      <c r="L22" s="145">
        <v>-2500000</v>
      </c>
      <c r="O22" s="88">
        <f t="shared" si="2"/>
        <v>200000.00000000978</v>
      </c>
      <c r="P22" s="126">
        <f t="shared" si="3"/>
        <v>1.086956521739135</v>
      </c>
      <c r="Q22" s="88">
        <f t="shared" si="4"/>
        <v>177906.97999999998</v>
      </c>
      <c r="R22" s="126">
        <f t="shared" si="5"/>
        <v>1.0766149238931004</v>
      </c>
      <c r="S22" s="88"/>
      <c r="T22" s="127" t="str">
        <f t="shared" si="11"/>
        <v/>
      </c>
      <c r="U22" s="160">
        <f t="shared" si="6"/>
        <v>11</v>
      </c>
    </row>
    <row r="23" spans="1:21" ht="11.25" customHeight="1" x14ac:dyDescent="0.25">
      <c r="A23" s="42" t="s">
        <v>931</v>
      </c>
      <c r="B23" s="287">
        <f t="shared" si="7"/>
        <v>11</v>
      </c>
      <c r="C23" s="20" t="s">
        <v>916</v>
      </c>
      <c r="D23" s="20" t="s">
        <v>919</v>
      </c>
      <c r="E23" s="20" t="s">
        <v>918</v>
      </c>
      <c r="F23" s="384" t="s">
        <v>25</v>
      </c>
      <c r="G23" s="385"/>
      <c r="H23" s="11">
        <v>-145315.82</v>
      </c>
      <c r="I23" s="11">
        <v>-172455.48</v>
      </c>
      <c r="J23" s="11">
        <v>-190133.33333331801</v>
      </c>
      <c r="K23" s="133">
        <v>0</v>
      </c>
      <c r="L23" s="145">
        <v>-200000</v>
      </c>
      <c r="M23" s="105" t="s">
        <v>1696</v>
      </c>
      <c r="N23" s="105"/>
      <c r="O23" s="88">
        <f t="shared" si="2"/>
        <v>9866.6666666819947</v>
      </c>
      <c r="P23" s="126">
        <f t="shared" si="3"/>
        <v>1.0518934081347271</v>
      </c>
      <c r="Q23" s="88">
        <f t="shared" si="4"/>
        <v>27544.51999999999</v>
      </c>
      <c r="R23" s="126">
        <f t="shared" si="5"/>
        <v>1.1597195983566309</v>
      </c>
      <c r="S23" s="88"/>
      <c r="T23" s="127" t="str">
        <f t="shared" si="11"/>
        <v/>
      </c>
      <c r="U23" s="160">
        <f t="shared" si="6"/>
        <v>11</v>
      </c>
    </row>
    <row r="24" spans="1:21" ht="11.25" customHeight="1" x14ac:dyDescent="0.25">
      <c r="A24" s="42" t="s">
        <v>932</v>
      </c>
      <c r="B24" s="287">
        <f t="shared" si="7"/>
        <v>11</v>
      </c>
      <c r="C24" s="20"/>
      <c r="D24" s="20"/>
      <c r="E24" s="20"/>
      <c r="F24" s="384" t="s">
        <v>26</v>
      </c>
      <c r="G24" s="385"/>
      <c r="H24" s="11">
        <v>0</v>
      </c>
      <c r="I24" s="11">
        <v>-1997</v>
      </c>
      <c r="J24" s="11">
        <v>0</v>
      </c>
      <c r="K24" s="133">
        <v>0</v>
      </c>
      <c r="L24" s="144"/>
      <c r="O24" s="88">
        <f t="shared" si="2"/>
        <v>0</v>
      </c>
      <c r="P24" s="126" t="str">
        <f t="shared" si="3"/>
        <v/>
      </c>
      <c r="Q24" s="88">
        <f t="shared" si="4"/>
        <v>-1997</v>
      </c>
      <c r="R24" s="126">
        <f t="shared" si="5"/>
        <v>0</v>
      </c>
      <c r="S24" s="88"/>
      <c r="T24" s="127" t="str">
        <f t="shared" si="11"/>
        <v/>
      </c>
      <c r="U24" s="160">
        <f t="shared" si="6"/>
        <v>11</v>
      </c>
    </row>
    <row r="25" spans="1:21" ht="11.25" customHeight="1" x14ac:dyDescent="0.25">
      <c r="A25" s="26" t="s">
        <v>933</v>
      </c>
      <c r="B25" s="287">
        <f t="shared" si="7"/>
        <v>7</v>
      </c>
      <c r="C25" s="24"/>
      <c r="D25" s="23"/>
      <c r="E25" s="23"/>
      <c r="F25" s="388" t="s">
        <v>27</v>
      </c>
      <c r="G25" s="389"/>
      <c r="H25" s="25">
        <f t="shared" ref="H25:K25" si="16">SUM(H26:H43)</f>
        <v>-1235315057.9200001</v>
      </c>
      <c r="I25" s="25">
        <f t="shared" si="16"/>
        <v>-1473358323.6499999</v>
      </c>
      <c r="J25" s="25">
        <f t="shared" si="16"/>
        <v>-1534708170.0046365</v>
      </c>
      <c r="K25" s="25">
        <f t="shared" si="16"/>
        <v>-1275317583</v>
      </c>
      <c r="L25" s="143">
        <f>SUM(L26:L43)</f>
        <v>-1834014800</v>
      </c>
      <c r="O25" s="92">
        <f t="shared" si="2"/>
        <v>299306629.99536347</v>
      </c>
      <c r="P25" s="184">
        <f t="shared" si="3"/>
        <v>1.1950251102100142</v>
      </c>
      <c r="Q25" s="92">
        <f t="shared" si="4"/>
        <v>360656476.35000014</v>
      </c>
      <c r="R25" s="184">
        <f t="shared" si="5"/>
        <v>1.2447853115978833</v>
      </c>
      <c r="S25" s="92">
        <f t="shared" ref="S25:S47" si="17">-L25+K25</f>
        <v>558697217</v>
      </c>
      <c r="T25" s="185">
        <f t="shared" si="11"/>
        <v>1.4380847754688253</v>
      </c>
      <c r="U25" s="160">
        <f t="shared" si="6"/>
        <v>7</v>
      </c>
    </row>
    <row r="26" spans="1:21" ht="11.25" customHeight="1" x14ac:dyDescent="0.25">
      <c r="A26" s="42" t="s">
        <v>934</v>
      </c>
      <c r="B26" s="287">
        <f t="shared" si="7"/>
        <v>11</v>
      </c>
      <c r="C26" s="27" t="s">
        <v>916</v>
      </c>
      <c r="D26" s="28" t="s">
        <v>917</v>
      </c>
      <c r="E26" s="28" t="s">
        <v>917</v>
      </c>
      <c r="F26" s="384" t="s">
        <v>28</v>
      </c>
      <c r="G26" s="385"/>
      <c r="H26" s="11">
        <v>-171054568.94999999</v>
      </c>
      <c r="I26" s="11">
        <v>-176496778.88999999</v>
      </c>
      <c r="J26" s="11">
        <v>-184417947.939466</v>
      </c>
      <c r="K26" s="133">
        <v>0</v>
      </c>
      <c r="L26" s="146">
        <v>-208038699.99999997</v>
      </c>
      <c r="M26" s="173"/>
      <c r="N26" s="191"/>
      <c r="O26" s="88">
        <f t="shared" si="2"/>
        <v>23620752.060533971</v>
      </c>
      <c r="P26" s="126">
        <f t="shared" si="3"/>
        <v>1.1280827182194182</v>
      </c>
      <c r="Q26" s="88">
        <f t="shared" si="4"/>
        <v>31541921.109999985</v>
      </c>
      <c r="R26" s="126">
        <f t="shared" si="5"/>
        <v>1.1787110297897176</v>
      </c>
      <c r="S26" s="88"/>
      <c r="T26" s="127" t="str">
        <f t="shared" si="11"/>
        <v/>
      </c>
      <c r="U26" s="160">
        <f t="shared" si="6"/>
        <v>11</v>
      </c>
    </row>
    <row r="27" spans="1:21" ht="11.25" customHeight="1" x14ac:dyDescent="0.25">
      <c r="A27" s="42" t="s">
        <v>935</v>
      </c>
      <c r="B27" s="287">
        <f t="shared" si="7"/>
        <v>11</v>
      </c>
      <c r="C27" s="27" t="s">
        <v>916</v>
      </c>
      <c r="D27" s="28" t="s">
        <v>917</v>
      </c>
      <c r="E27" s="28" t="s">
        <v>917</v>
      </c>
      <c r="F27" s="384" t="s">
        <v>29</v>
      </c>
      <c r="G27" s="385"/>
      <c r="H27" s="11">
        <v>-10145250.630000001</v>
      </c>
      <c r="I27" s="11">
        <v>-8987106.1500000004</v>
      </c>
      <c r="J27" s="11">
        <v>-8732929.0312178396</v>
      </c>
      <c r="K27" s="133">
        <v>0</v>
      </c>
      <c r="L27" s="146">
        <v>-8950000</v>
      </c>
      <c r="M27" s="173">
        <f>+L25-L40-L41</f>
        <v>-380000000</v>
      </c>
      <c r="N27" s="191"/>
      <c r="O27" s="88">
        <f t="shared" si="2"/>
        <v>217070.96878216043</v>
      </c>
      <c r="P27" s="126">
        <f t="shared" si="3"/>
        <v>1.0248566051557491</v>
      </c>
      <c r="Q27" s="88">
        <f t="shared" si="4"/>
        <v>-37106.150000000373</v>
      </c>
      <c r="R27" s="126">
        <f t="shared" si="5"/>
        <v>0.99587117928945346</v>
      </c>
      <c r="S27" s="88"/>
      <c r="T27" s="127" t="str">
        <f t="shared" si="11"/>
        <v/>
      </c>
      <c r="U27" s="160">
        <f t="shared" si="6"/>
        <v>11</v>
      </c>
    </row>
    <row r="28" spans="1:21" ht="11.25" customHeight="1" x14ac:dyDescent="0.25">
      <c r="A28" s="42" t="s">
        <v>936</v>
      </c>
      <c r="B28" s="287">
        <f t="shared" si="7"/>
        <v>11</v>
      </c>
      <c r="C28" s="27" t="s">
        <v>916</v>
      </c>
      <c r="D28" s="28" t="s">
        <v>917</v>
      </c>
      <c r="E28" s="28" t="s">
        <v>917</v>
      </c>
      <c r="F28" s="384" t="s">
        <v>30</v>
      </c>
      <c r="G28" s="385"/>
      <c r="H28" s="11">
        <v>-242273.07</v>
      </c>
      <c r="I28" s="11">
        <v>-386360.9</v>
      </c>
      <c r="J28" s="11">
        <v>-414999.999999994</v>
      </c>
      <c r="K28" s="133">
        <v>0</v>
      </c>
      <c r="L28" s="146">
        <v>-340000</v>
      </c>
      <c r="M28" s="174" t="s">
        <v>1796</v>
      </c>
      <c r="N28" s="161"/>
      <c r="O28" s="88">
        <f t="shared" si="2"/>
        <v>-74999.999999994005</v>
      </c>
      <c r="P28" s="126">
        <f t="shared" si="3"/>
        <v>0.81927710843374679</v>
      </c>
      <c r="Q28" s="88">
        <f t="shared" si="4"/>
        <v>-46360.900000000023</v>
      </c>
      <c r="R28" s="126">
        <f t="shared" si="5"/>
        <v>0.88000623251472909</v>
      </c>
      <c r="S28" s="88"/>
      <c r="T28" s="127" t="str">
        <f t="shared" si="11"/>
        <v/>
      </c>
      <c r="U28" s="160">
        <f t="shared" si="6"/>
        <v>11</v>
      </c>
    </row>
    <row r="29" spans="1:21" ht="11.25" customHeight="1" x14ac:dyDescent="0.25">
      <c r="A29" s="42" t="s">
        <v>937</v>
      </c>
      <c r="B29" s="287">
        <f t="shared" si="7"/>
        <v>11</v>
      </c>
      <c r="C29" s="28" t="s">
        <v>916</v>
      </c>
      <c r="D29" s="28" t="s">
        <v>920</v>
      </c>
      <c r="E29" s="28" t="s">
        <v>921</v>
      </c>
      <c r="F29" s="384" t="s">
        <v>31</v>
      </c>
      <c r="G29" s="385"/>
      <c r="H29" s="11">
        <v>-24977677.399999999</v>
      </c>
      <c r="I29" s="11">
        <v>-26091573.530000001</v>
      </c>
      <c r="J29" s="11">
        <v>-26000000</v>
      </c>
      <c r="K29" s="133">
        <v>0</v>
      </c>
      <c r="L29" s="145">
        <v>-26020000</v>
      </c>
      <c r="M29" s="402" t="s">
        <v>1801</v>
      </c>
      <c r="N29" s="161"/>
      <c r="O29" s="88">
        <f t="shared" si="2"/>
        <v>20000</v>
      </c>
      <c r="P29" s="126">
        <f t="shared" si="3"/>
        <v>1.0007692307692309</v>
      </c>
      <c r="Q29" s="88">
        <f t="shared" si="4"/>
        <v>-71573.530000001192</v>
      </c>
      <c r="R29" s="126">
        <f t="shared" si="5"/>
        <v>0.99725683351685535</v>
      </c>
      <c r="S29" s="88"/>
      <c r="T29" s="127" t="str">
        <f t="shared" si="11"/>
        <v/>
      </c>
      <c r="U29" s="160">
        <f t="shared" si="6"/>
        <v>11</v>
      </c>
    </row>
    <row r="30" spans="1:21" ht="11.25" customHeight="1" x14ac:dyDescent="0.25">
      <c r="A30" s="42" t="s">
        <v>938</v>
      </c>
      <c r="B30" s="287">
        <f t="shared" si="7"/>
        <v>11</v>
      </c>
      <c r="C30" s="27" t="s">
        <v>916</v>
      </c>
      <c r="D30" s="28" t="s">
        <v>917</v>
      </c>
      <c r="E30" s="28" t="s">
        <v>917</v>
      </c>
      <c r="F30" s="384" t="s">
        <v>32</v>
      </c>
      <c r="G30" s="385"/>
      <c r="H30" s="11">
        <v>-2777036.85</v>
      </c>
      <c r="I30" s="11">
        <v>-2720978.14</v>
      </c>
      <c r="J30" s="11">
        <v>-2521019.5091897398</v>
      </c>
      <c r="K30" s="133">
        <v>0</v>
      </c>
      <c r="L30" s="146">
        <v>-3571000</v>
      </c>
      <c r="M30" s="403"/>
      <c r="N30" s="161"/>
      <c r="O30" s="88">
        <f t="shared" si="2"/>
        <v>1049980.4908102602</v>
      </c>
      <c r="P30" s="126">
        <f t="shared" si="3"/>
        <v>1.4164904265844915</v>
      </c>
      <c r="Q30" s="88">
        <f t="shared" si="4"/>
        <v>850021.85999999987</v>
      </c>
      <c r="R30" s="126">
        <f t="shared" si="5"/>
        <v>1.3123956960565659</v>
      </c>
      <c r="S30" s="88"/>
      <c r="T30" s="127" t="str">
        <f t="shared" si="11"/>
        <v/>
      </c>
      <c r="U30" s="160">
        <f t="shared" si="6"/>
        <v>11</v>
      </c>
    </row>
    <row r="31" spans="1:21" ht="11.25" customHeight="1" x14ac:dyDescent="0.25">
      <c r="A31" s="42" t="s">
        <v>939</v>
      </c>
      <c r="B31" s="287">
        <f t="shared" si="7"/>
        <v>11</v>
      </c>
      <c r="C31" s="27" t="s">
        <v>916</v>
      </c>
      <c r="D31" s="28" t="s">
        <v>917</v>
      </c>
      <c r="E31" s="28" t="s">
        <v>917</v>
      </c>
      <c r="F31" s="384" t="s">
        <v>33</v>
      </c>
      <c r="G31" s="385"/>
      <c r="H31" s="11">
        <v>-1653257.2</v>
      </c>
      <c r="I31" s="11">
        <v>-1499551.17</v>
      </c>
      <c r="J31" s="11">
        <v>-1768356.84378694</v>
      </c>
      <c r="K31" s="133">
        <v>0</v>
      </c>
      <c r="L31" s="146">
        <v>-1805000</v>
      </c>
      <c r="M31" s="403"/>
      <c r="N31" s="161"/>
      <c r="O31" s="88">
        <f t="shared" si="2"/>
        <v>36643.156213060021</v>
      </c>
      <c r="P31" s="126">
        <f t="shared" si="3"/>
        <v>1.0207215847535549</v>
      </c>
      <c r="Q31" s="88">
        <f t="shared" si="4"/>
        <v>305448.83000000007</v>
      </c>
      <c r="R31" s="126">
        <f t="shared" si="5"/>
        <v>1.2036935025031523</v>
      </c>
      <c r="S31" s="88"/>
      <c r="T31" s="127" t="str">
        <f t="shared" si="11"/>
        <v/>
      </c>
      <c r="U31" s="160">
        <f t="shared" si="6"/>
        <v>11</v>
      </c>
    </row>
    <row r="32" spans="1:21" ht="11.25" customHeight="1" x14ac:dyDescent="0.25">
      <c r="A32" s="42" t="s">
        <v>940</v>
      </c>
      <c r="B32" s="287">
        <f t="shared" si="7"/>
        <v>11</v>
      </c>
      <c r="C32" s="27" t="s">
        <v>916</v>
      </c>
      <c r="D32" s="28" t="s">
        <v>917</v>
      </c>
      <c r="E32" s="28" t="s">
        <v>917</v>
      </c>
      <c r="F32" s="384" t="s">
        <v>34</v>
      </c>
      <c r="G32" s="385"/>
      <c r="H32" s="11">
        <v>-48159108.380000003</v>
      </c>
      <c r="I32" s="11">
        <v>-50781726.43</v>
      </c>
      <c r="J32" s="11">
        <v>-50447999.999999903</v>
      </c>
      <c r="K32" s="133">
        <v>0</v>
      </c>
      <c r="L32" s="146">
        <v>-50793000</v>
      </c>
      <c r="M32" s="403"/>
      <c r="N32" s="161"/>
      <c r="O32" s="88">
        <f t="shared" si="2"/>
        <v>345000.00000009686</v>
      </c>
      <c r="P32" s="126">
        <f t="shared" si="3"/>
        <v>1.0068387250237889</v>
      </c>
      <c r="Q32" s="88">
        <f t="shared" si="4"/>
        <v>11273.570000000298</v>
      </c>
      <c r="R32" s="126">
        <f t="shared" si="5"/>
        <v>1.0002220005264204</v>
      </c>
      <c r="S32" s="88"/>
      <c r="T32" s="127" t="str">
        <f t="shared" si="11"/>
        <v/>
      </c>
      <c r="U32" s="160">
        <f t="shared" si="6"/>
        <v>11</v>
      </c>
    </row>
    <row r="33" spans="1:21" ht="11.25" customHeight="1" x14ac:dyDescent="0.25">
      <c r="A33" s="42" t="s">
        <v>941</v>
      </c>
      <c r="B33" s="287">
        <f t="shared" si="7"/>
        <v>11</v>
      </c>
      <c r="C33" s="27" t="s">
        <v>916</v>
      </c>
      <c r="D33" s="28" t="s">
        <v>917</v>
      </c>
      <c r="E33" s="28" t="s">
        <v>917</v>
      </c>
      <c r="F33" s="384" t="s">
        <v>35</v>
      </c>
      <c r="G33" s="385"/>
      <c r="H33" s="11">
        <v>-13421029.01</v>
      </c>
      <c r="I33" s="11">
        <v>-12154549.35</v>
      </c>
      <c r="J33" s="11">
        <v>-12040930.727390099</v>
      </c>
      <c r="K33" s="133">
        <v>0</v>
      </c>
      <c r="L33" s="146">
        <v>-12149000</v>
      </c>
      <c r="M33" s="174"/>
      <c r="N33" s="161"/>
      <c r="O33" s="88">
        <f t="shared" si="2"/>
        <v>108069.27260990068</v>
      </c>
      <c r="P33" s="126">
        <f t="shared" si="3"/>
        <v>1.0089751594005993</v>
      </c>
      <c r="Q33" s="88">
        <f t="shared" si="4"/>
        <v>-5549.3499999996275</v>
      </c>
      <c r="R33" s="126">
        <f t="shared" si="5"/>
        <v>0.99954343432732862</v>
      </c>
      <c r="S33" s="88"/>
      <c r="T33" s="127" t="str">
        <f t="shared" si="11"/>
        <v/>
      </c>
      <c r="U33" s="160">
        <f t="shared" si="6"/>
        <v>11</v>
      </c>
    </row>
    <row r="34" spans="1:21" ht="11.25" customHeight="1" x14ac:dyDescent="0.25">
      <c r="A34" s="42" t="s">
        <v>942</v>
      </c>
      <c r="B34" s="287">
        <f t="shared" si="7"/>
        <v>11</v>
      </c>
      <c r="C34" s="27" t="s">
        <v>916</v>
      </c>
      <c r="D34" s="28" t="s">
        <v>917</v>
      </c>
      <c r="E34" s="28" t="s">
        <v>917</v>
      </c>
      <c r="F34" s="384" t="s">
        <v>36</v>
      </c>
      <c r="G34" s="385"/>
      <c r="H34" s="11">
        <v>-7703631.1500000004</v>
      </c>
      <c r="I34" s="11">
        <v>-7969823.8200000003</v>
      </c>
      <c r="J34" s="11">
        <v>-7959878.0024193702</v>
      </c>
      <c r="K34" s="133">
        <v>0</v>
      </c>
      <c r="L34" s="146">
        <v>-8640000</v>
      </c>
      <c r="M34" s="174"/>
      <c r="N34" s="161"/>
      <c r="O34" s="88">
        <f t="shared" si="2"/>
        <v>680121.99758062977</v>
      </c>
      <c r="P34" s="126">
        <f t="shared" si="3"/>
        <v>1.0854437715469898</v>
      </c>
      <c r="Q34" s="88">
        <f t="shared" si="4"/>
        <v>670176.1799999997</v>
      </c>
      <c r="R34" s="126">
        <f t="shared" si="5"/>
        <v>1.0840892088879324</v>
      </c>
      <c r="S34" s="88"/>
      <c r="T34" s="127" t="str">
        <f t="shared" si="11"/>
        <v/>
      </c>
      <c r="U34" s="160">
        <f t="shared" si="6"/>
        <v>11</v>
      </c>
    </row>
    <row r="35" spans="1:21" ht="11.25" customHeight="1" x14ac:dyDescent="0.25">
      <c r="A35" s="42" t="s">
        <v>943</v>
      </c>
      <c r="B35" s="287">
        <f t="shared" si="7"/>
        <v>11</v>
      </c>
      <c r="C35" s="27" t="s">
        <v>916</v>
      </c>
      <c r="D35" s="28" t="s">
        <v>917</v>
      </c>
      <c r="E35" s="28" t="s">
        <v>917</v>
      </c>
      <c r="F35" s="384" t="s">
        <v>37</v>
      </c>
      <c r="G35" s="385"/>
      <c r="H35" s="11">
        <v>-19326606.73</v>
      </c>
      <c r="I35" s="11">
        <v>-20719912.789999999</v>
      </c>
      <c r="J35" s="11">
        <v>-19609580.822696202</v>
      </c>
      <c r="K35" s="133">
        <v>0</v>
      </c>
      <c r="L35" s="146">
        <v>-19475000</v>
      </c>
      <c r="M35" s="174"/>
      <c r="N35" s="161"/>
      <c r="O35" s="88">
        <f t="shared" si="2"/>
        <v>-134580.8226962015</v>
      </c>
      <c r="P35" s="126">
        <f t="shared" si="3"/>
        <v>0.99313698625620606</v>
      </c>
      <c r="Q35" s="88">
        <f t="shared" si="4"/>
        <v>-1244912.7899999991</v>
      </c>
      <c r="R35" s="126">
        <f t="shared" si="5"/>
        <v>0.93991708350235781</v>
      </c>
      <c r="S35" s="88"/>
      <c r="T35" s="127" t="str">
        <f t="shared" si="11"/>
        <v/>
      </c>
      <c r="U35" s="160">
        <f t="shared" si="6"/>
        <v>11</v>
      </c>
    </row>
    <row r="36" spans="1:21" ht="11.25" customHeight="1" x14ac:dyDescent="0.25">
      <c r="A36" s="42" t="s">
        <v>944</v>
      </c>
      <c r="B36" s="287">
        <f t="shared" si="7"/>
        <v>11</v>
      </c>
      <c r="C36" s="27" t="s">
        <v>916</v>
      </c>
      <c r="D36" s="28" t="s">
        <v>917</v>
      </c>
      <c r="E36" s="28" t="s">
        <v>917</v>
      </c>
      <c r="F36" s="384" t="s">
        <v>38</v>
      </c>
      <c r="G36" s="385"/>
      <c r="H36" s="11">
        <v>-4089444.39</v>
      </c>
      <c r="I36" s="11">
        <v>-3803421.87</v>
      </c>
      <c r="J36" s="11">
        <v>-3806999.99999998</v>
      </c>
      <c r="K36" s="133">
        <v>0</v>
      </c>
      <c r="L36" s="146">
        <v>-3455000</v>
      </c>
      <c r="M36" s="174"/>
      <c r="N36" s="161"/>
      <c r="O36" s="88">
        <f t="shared" si="2"/>
        <v>-351999.99999997998</v>
      </c>
      <c r="P36" s="126">
        <f t="shared" si="3"/>
        <v>0.90753874441818183</v>
      </c>
      <c r="Q36" s="88">
        <f t="shared" si="4"/>
        <v>-348421.87000000011</v>
      </c>
      <c r="R36" s="126">
        <f t="shared" si="5"/>
        <v>0.90839252601763054</v>
      </c>
      <c r="S36" s="88"/>
      <c r="T36" s="127" t="str">
        <f t="shared" si="11"/>
        <v/>
      </c>
      <c r="U36" s="160">
        <f t="shared" si="6"/>
        <v>11</v>
      </c>
    </row>
    <row r="37" spans="1:21" ht="11.25" customHeight="1" x14ac:dyDescent="0.25">
      <c r="A37" s="42" t="s">
        <v>945</v>
      </c>
      <c r="B37" s="287">
        <f t="shared" si="7"/>
        <v>11</v>
      </c>
      <c r="C37" s="27" t="s">
        <v>916</v>
      </c>
      <c r="D37" s="28" t="s">
        <v>917</v>
      </c>
      <c r="E37" s="28" t="s">
        <v>917</v>
      </c>
      <c r="F37" s="384" t="s">
        <v>39</v>
      </c>
      <c r="G37" s="385"/>
      <c r="H37" s="11">
        <v>-20976071.800000001</v>
      </c>
      <c r="I37" s="11">
        <v>-23233481.719999999</v>
      </c>
      <c r="J37" s="11">
        <v>-23444641.194271199</v>
      </c>
      <c r="K37" s="133">
        <v>0</v>
      </c>
      <c r="L37" s="146">
        <v>-19969000</v>
      </c>
      <c r="M37" s="174"/>
      <c r="N37" s="161"/>
      <c r="O37" s="88">
        <f t="shared" si="2"/>
        <v>-3475641.1942711994</v>
      </c>
      <c r="P37" s="126">
        <f t="shared" si="3"/>
        <v>0.85175114579614519</v>
      </c>
      <c r="Q37" s="88">
        <f t="shared" si="4"/>
        <v>-3264481.7199999988</v>
      </c>
      <c r="R37" s="126">
        <f t="shared" si="5"/>
        <v>0.85949235851336714</v>
      </c>
      <c r="S37" s="88"/>
      <c r="T37" s="127" t="str">
        <f t="shared" si="11"/>
        <v/>
      </c>
      <c r="U37" s="160">
        <f t="shared" si="6"/>
        <v>11</v>
      </c>
    </row>
    <row r="38" spans="1:21" ht="11.25" customHeight="1" x14ac:dyDescent="0.25">
      <c r="A38" s="42" t="s">
        <v>946</v>
      </c>
      <c r="B38" s="287">
        <f t="shared" si="7"/>
        <v>11</v>
      </c>
      <c r="C38" s="27" t="s">
        <v>916</v>
      </c>
      <c r="D38" s="28" t="s">
        <v>917</v>
      </c>
      <c r="E38" s="28" t="s">
        <v>917</v>
      </c>
      <c r="F38" s="384" t="s">
        <v>40</v>
      </c>
      <c r="G38" s="385"/>
      <c r="H38" s="11">
        <v>-13331370.42</v>
      </c>
      <c r="I38" s="11">
        <v>-12498609.220000001</v>
      </c>
      <c r="J38" s="11">
        <v>-12205468.978488499</v>
      </c>
      <c r="K38" s="133">
        <v>0</v>
      </c>
      <c r="L38" s="146">
        <v>-10522000</v>
      </c>
      <c r="M38" s="174"/>
      <c r="N38" s="161"/>
      <c r="O38" s="88">
        <f t="shared" si="2"/>
        <v>-1683468.9784884993</v>
      </c>
      <c r="P38" s="126">
        <f t="shared" si="3"/>
        <v>0.86207256915276875</v>
      </c>
      <c r="Q38" s="88">
        <f t="shared" si="4"/>
        <v>-1976609.2200000007</v>
      </c>
      <c r="R38" s="126">
        <f t="shared" si="5"/>
        <v>0.84185366665940131</v>
      </c>
      <c r="S38" s="88"/>
      <c r="T38" s="127" t="str">
        <f t="shared" si="11"/>
        <v/>
      </c>
      <c r="U38" s="160">
        <f t="shared" si="6"/>
        <v>11</v>
      </c>
    </row>
    <row r="39" spans="1:21" ht="11.25" customHeight="1" x14ac:dyDescent="0.25">
      <c r="A39" s="42" t="s">
        <v>947</v>
      </c>
      <c r="B39" s="287">
        <f t="shared" si="7"/>
        <v>11</v>
      </c>
      <c r="C39" s="27" t="s">
        <v>916</v>
      </c>
      <c r="D39" s="28" t="s">
        <v>917</v>
      </c>
      <c r="E39" s="28" t="s">
        <v>917</v>
      </c>
      <c r="F39" s="384" t="s">
        <v>41</v>
      </c>
      <c r="G39" s="385"/>
      <c r="H39" s="11">
        <v>-202369.25</v>
      </c>
      <c r="I39" s="11">
        <v>-246187.4</v>
      </c>
      <c r="J39" s="11">
        <v>-359999.999999994</v>
      </c>
      <c r="K39" s="133">
        <v>0</v>
      </c>
      <c r="L39" s="146">
        <v>-300000</v>
      </c>
      <c r="M39" s="174"/>
      <c r="N39" s="161"/>
      <c r="O39" s="88">
        <f t="shared" si="2"/>
        <v>-59999.999999994005</v>
      </c>
      <c r="P39" s="126">
        <f t="shared" si="3"/>
        <v>0.83333333333334725</v>
      </c>
      <c r="Q39" s="88">
        <f t="shared" si="4"/>
        <v>53812.600000000006</v>
      </c>
      <c r="R39" s="126">
        <f t="shared" si="5"/>
        <v>1.2185838917832512</v>
      </c>
      <c r="S39" s="88"/>
      <c r="T39" s="127" t="str">
        <f t="shared" si="11"/>
        <v/>
      </c>
      <c r="U39" s="160">
        <f t="shared" si="6"/>
        <v>11</v>
      </c>
    </row>
    <row r="40" spans="1:21" ht="11.25" customHeight="1" x14ac:dyDescent="0.25">
      <c r="A40" s="42" t="s">
        <v>948</v>
      </c>
      <c r="B40" s="287">
        <f t="shared" si="7"/>
        <v>11</v>
      </c>
      <c r="C40" s="27" t="s">
        <v>916</v>
      </c>
      <c r="D40" s="28" t="s">
        <v>917</v>
      </c>
      <c r="E40" s="28" t="s">
        <v>917</v>
      </c>
      <c r="F40" s="384" t="s">
        <v>42</v>
      </c>
      <c r="G40" s="385"/>
      <c r="H40" s="11">
        <v>-881038445.94000006</v>
      </c>
      <c r="I40" s="11">
        <v>-1045394322.41</v>
      </c>
      <c r="J40" s="11">
        <v>-1100000242.21492</v>
      </c>
      <c r="K40" s="133">
        <v>-1225094513</v>
      </c>
      <c r="L40" s="146">
        <v>-1340000000</v>
      </c>
      <c r="M40" s="174"/>
      <c r="N40" s="161"/>
      <c r="O40" s="92">
        <f t="shared" si="2"/>
        <v>239999757.78507996</v>
      </c>
      <c r="P40" s="184">
        <f t="shared" si="3"/>
        <v>1.2181815499438666</v>
      </c>
      <c r="Q40" s="92">
        <f t="shared" si="4"/>
        <v>294605677.59000003</v>
      </c>
      <c r="R40" s="184">
        <f t="shared" si="5"/>
        <v>1.2818129688238891</v>
      </c>
      <c r="S40" s="92">
        <f t="shared" si="17"/>
        <v>114905487</v>
      </c>
      <c r="T40" s="185">
        <f t="shared" si="11"/>
        <v>1.0937931610832381</v>
      </c>
      <c r="U40" s="160">
        <f t="shared" si="6"/>
        <v>11</v>
      </c>
    </row>
    <row r="41" spans="1:21" ht="11.25" customHeight="1" x14ac:dyDescent="0.25">
      <c r="A41" s="42" t="s">
        <v>949</v>
      </c>
      <c r="B41" s="287">
        <f t="shared" si="7"/>
        <v>11</v>
      </c>
      <c r="C41" s="27" t="s">
        <v>916</v>
      </c>
      <c r="D41" s="28" t="s">
        <v>917</v>
      </c>
      <c r="E41" s="28" t="s">
        <v>917</v>
      </c>
      <c r="F41" s="384" t="s">
        <v>43</v>
      </c>
      <c r="G41" s="385"/>
      <c r="H41" s="11">
        <v>-94027027.730000004</v>
      </c>
      <c r="I41" s="11">
        <v>-75085327.530000001</v>
      </c>
      <c r="J41" s="11">
        <v>-75000163.379168198</v>
      </c>
      <c r="K41" s="133">
        <f>-50223070</f>
        <v>-50223070</v>
      </c>
      <c r="L41" s="146">
        <v>-114014800</v>
      </c>
      <c r="M41" s="174"/>
      <c r="N41" s="161"/>
      <c r="O41" s="92">
        <f t="shared" si="2"/>
        <v>39014636.620831802</v>
      </c>
      <c r="P41" s="184">
        <f t="shared" si="3"/>
        <v>1.5201940217595364</v>
      </c>
      <c r="Q41" s="92">
        <f t="shared" si="4"/>
        <v>38929472.469999999</v>
      </c>
      <c r="R41" s="184">
        <f t="shared" si="5"/>
        <v>1.5184697696689931</v>
      </c>
      <c r="S41" s="92">
        <f t="shared" si="17"/>
        <v>63791730</v>
      </c>
      <c r="T41" s="185">
        <f t="shared" si="11"/>
        <v>2.2701678730511694</v>
      </c>
      <c r="U41" s="160">
        <f t="shared" si="6"/>
        <v>11</v>
      </c>
    </row>
    <row r="42" spans="1:21" ht="11.25" customHeight="1" x14ac:dyDescent="0.25">
      <c r="A42" s="42" t="s">
        <v>950</v>
      </c>
      <c r="B42" s="287">
        <f t="shared" si="7"/>
        <v>11</v>
      </c>
      <c r="C42" s="28" t="s">
        <v>916</v>
      </c>
      <c r="D42" s="28" t="s">
        <v>919</v>
      </c>
      <c r="E42" s="28" t="s">
        <v>1649</v>
      </c>
      <c r="F42" s="384" t="s">
        <v>44</v>
      </c>
      <c r="G42" s="385"/>
      <c r="H42" s="11">
        <v>-5771419.3200000003</v>
      </c>
      <c r="I42" s="11">
        <v>-5288612.3299999898</v>
      </c>
      <c r="J42" s="11">
        <v>-5977011.3616224304</v>
      </c>
      <c r="K42" s="133">
        <v>0</v>
      </c>
      <c r="L42" s="145">
        <v>-5972300</v>
      </c>
      <c r="M42" s="174"/>
      <c r="N42" s="161"/>
      <c r="O42" s="88">
        <f t="shared" si="2"/>
        <v>-4711.3616224303842</v>
      </c>
      <c r="P42" s="126">
        <f t="shared" si="3"/>
        <v>0.99921175294183284</v>
      </c>
      <c r="Q42" s="88">
        <f t="shared" si="4"/>
        <v>683687.67000001017</v>
      </c>
      <c r="R42" s="126">
        <f t="shared" si="5"/>
        <v>1.129275436984055</v>
      </c>
      <c r="S42" s="88"/>
      <c r="T42" s="127" t="str">
        <f t="shared" si="11"/>
        <v/>
      </c>
      <c r="U42" s="160">
        <f t="shared" si="6"/>
        <v>11</v>
      </c>
    </row>
    <row r="43" spans="1:21" ht="11.25" customHeight="1" x14ac:dyDescent="0.25">
      <c r="A43" s="207" t="s">
        <v>951</v>
      </c>
      <c r="B43" s="287">
        <f t="shared" si="7"/>
        <v>11</v>
      </c>
      <c r="C43" s="208" t="s">
        <v>922</v>
      </c>
      <c r="D43" s="208" t="s">
        <v>923</v>
      </c>
      <c r="E43" s="208" t="s">
        <v>922</v>
      </c>
      <c r="F43" s="400" t="s">
        <v>45</v>
      </c>
      <c r="G43" s="401"/>
      <c r="H43" s="209">
        <v>83581530.299999997</v>
      </c>
      <c r="I43" s="209">
        <v>0</v>
      </c>
      <c r="J43" s="209">
        <v>0</v>
      </c>
      <c r="K43" s="210">
        <v>0</v>
      </c>
      <c r="L43" s="203">
        <v>0</v>
      </c>
      <c r="M43" s="174"/>
      <c r="N43" s="161"/>
      <c r="O43" s="88">
        <f t="shared" si="2"/>
        <v>0</v>
      </c>
      <c r="P43" s="126" t="str">
        <f t="shared" si="3"/>
        <v/>
      </c>
      <c r="Q43" s="88">
        <f t="shared" si="4"/>
        <v>0</v>
      </c>
      <c r="R43" s="126" t="str">
        <f t="shared" si="5"/>
        <v/>
      </c>
      <c r="S43" s="88"/>
      <c r="T43" s="127" t="str">
        <f t="shared" si="11"/>
        <v/>
      </c>
      <c r="U43" s="160">
        <f t="shared" si="6"/>
        <v>11</v>
      </c>
    </row>
    <row r="44" spans="1:21" ht="11.25" customHeight="1" x14ac:dyDescent="0.25">
      <c r="A44" s="26" t="s">
        <v>952</v>
      </c>
      <c r="B44" s="287">
        <f t="shared" si="7"/>
        <v>7</v>
      </c>
      <c r="C44" s="24"/>
      <c r="D44" s="23"/>
      <c r="E44" s="23"/>
      <c r="F44" s="388" t="s">
        <v>46</v>
      </c>
      <c r="G44" s="389"/>
      <c r="H44" s="25">
        <f t="shared" ref="H44:L44" si="18">SUM(H45:H46)</f>
        <v>-67718747.079999998</v>
      </c>
      <c r="I44" s="25">
        <f t="shared" si="18"/>
        <v>-65481805</v>
      </c>
      <c r="J44" s="25">
        <f t="shared" si="18"/>
        <v>-68700399.999999613</v>
      </c>
      <c r="K44" s="25">
        <f t="shared" si="18"/>
        <v>0</v>
      </c>
      <c r="L44" s="143">
        <f t="shared" si="18"/>
        <v>-72131000</v>
      </c>
      <c r="M44" s="174"/>
      <c r="N44" s="161"/>
      <c r="O44" s="88">
        <f t="shared" si="2"/>
        <v>3430600.0000003874</v>
      </c>
      <c r="P44" s="126">
        <f t="shared" si="3"/>
        <v>1.0499356626744591</v>
      </c>
      <c r="Q44" s="88">
        <f t="shared" si="4"/>
        <v>6649195</v>
      </c>
      <c r="R44" s="126">
        <f t="shared" si="5"/>
        <v>1.1015426346295738</v>
      </c>
      <c r="S44" s="88"/>
      <c r="T44" s="127" t="str">
        <f t="shared" si="11"/>
        <v/>
      </c>
      <c r="U44" s="160">
        <f t="shared" si="6"/>
        <v>7</v>
      </c>
    </row>
    <row r="45" spans="1:21" ht="11.25" customHeight="1" x14ac:dyDescent="0.25">
      <c r="A45" s="42" t="s">
        <v>953</v>
      </c>
      <c r="B45" s="287">
        <f t="shared" si="7"/>
        <v>11</v>
      </c>
      <c r="C45" s="20" t="s">
        <v>922</v>
      </c>
      <c r="D45" s="20" t="s">
        <v>919</v>
      </c>
      <c r="E45" s="20" t="s">
        <v>924</v>
      </c>
      <c r="F45" s="384" t="s">
        <v>47</v>
      </c>
      <c r="G45" s="385"/>
      <c r="H45" s="11">
        <v>-63239721.079999998</v>
      </c>
      <c r="I45" s="11">
        <v>-61658360</v>
      </c>
      <c r="J45" s="11">
        <v>-64699999.999999799</v>
      </c>
      <c r="K45" s="133">
        <v>0</v>
      </c>
      <c r="L45" s="145">
        <v>-67665000</v>
      </c>
      <c r="M45" s="211" t="s">
        <v>1797</v>
      </c>
      <c r="N45" s="191"/>
      <c r="O45" s="88">
        <f t="shared" si="2"/>
        <v>2965000.0000002012</v>
      </c>
      <c r="P45" s="126">
        <f t="shared" si="3"/>
        <v>1.0458268933539445</v>
      </c>
      <c r="Q45" s="88">
        <f t="shared" si="4"/>
        <v>6006640</v>
      </c>
      <c r="R45" s="126">
        <f t="shared" si="5"/>
        <v>1.0974180954537227</v>
      </c>
      <c r="S45" s="88"/>
      <c r="T45" s="127" t="str">
        <f t="shared" si="11"/>
        <v/>
      </c>
      <c r="U45" s="160">
        <f t="shared" si="6"/>
        <v>11</v>
      </c>
    </row>
    <row r="46" spans="1:21" ht="11.25" customHeight="1" x14ac:dyDescent="0.25">
      <c r="A46" s="42" t="s">
        <v>954</v>
      </c>
      <c r="B46" s="287">
        <f t="shared" si="7"/>
        <v>11</v>
      </c>
      <c r="C46" s="20" t="s">
        <v>922</v>
      </c>
      <c r="D46" s="20" t="s">
        <v>919</v>
      </c>
      <c r="E46" s="20" t="s">
        <v>924</v>
      </c>
      <c r="F46" s="384" t="s">
        <v>48</v>
      </c>
      <c r="G46" s="385"/>
      <c r="H46" s="11">
        <v>-4479026</v>
      </c>
      <c r="I46" s="11">
        <v>-3823445</v>
      </c>
      <c r="J46" s="11">
        <v>-4000399.99999981</v>
      </c>
      <c r="K46" s="133">
        <v>0</v>
      </c>
      <c r="L46" s="145">
        <v>-4466000</v>
      </c>
      <c r="M46" s="173"/>
      <c r="N46" s="191"/>
      <c r="O46" s="88">
        <f t="shared" si="2"/>
        <v>465600.00000018999</v>
      </c>
      <c r="P46" s="126">
        <f t="shared" si="3"/>
        <v>1.1163883611639367</v>
      </c>
      <c r="Q46" s="88">
        <f t="shared" si="4"/>
        <v>642555</v>
      </c>
      <c r="R46" s="126">
        <f t="shared" si="5"/>
        <v>1.1680565563255128</v>
      </c>
      <c r="S46" s="88"/>
      <c r="T46" s="127" t="str">
        <f t="shared" si="11"/>
        <v/>
      </c>
      <c r="U46" s="160">
        <f t="shared" si="6"/>
        <v>11</v>
      </c>
    </row>
    <row r="47" spans="1:21" ht="11.25" customHeight="1" x14ac:dyDescent="0.25">
      <c r="A47" s="26" t="s">
        <v>955</v>
      </c>
      <c r="B47" s="287">
        <f t="shared" si="7"/>
        <v>7</v>
      </c>
      <c r="C47" s="26"/>
      <c r="D47" s="23"/>
      <c r="E47" s="23"/>
      <c r="F47" s="388" t="s">
        <v>49</v>
      </c>
      <c r="G47" s="389"/>
      <c r="H47" s="25">
        <f t="shared" ref="H47:K47" si="19">SUM(H48:H96)</f>
        <v>-805100171.72000003</v>
      </c>
      <c r="I47" s="25">
        <f t="shared" si="19"/>
        <v>-926475101.1699996</v>
      </c>
      <c r="J47" s="25">
        <f t="shared" si="19"/>
        <v>-965611409.68686581</v>
      </c>
      <c r="K47" s="25">
        <f t="shared" si="19"/>
        <v>0</v>
      </c>
      <c r="L47" s="143">
        <f>SUM(L48:L96)</f>
        <v>-1036380000</v>
      </c>
      <c r="M47" s="173"/>
      <c r="N47" s="191"/>
      <c r="O47" s="92">
        <f t="shared" si="2"/>
        <v>70768590.313134193</v>
      </c>
      <c r="P47" s="184">
        <f t="shared" si="3"/>
        <v>1.0732888919944343</v>
      </c>
      <c r="Q47" s="92">
        <f t="shared" si="4"/>
        <v>109904898.8300004</v>
      </c>
      <c r="R47" s="184">
        <f t="shared" si="5"/>
        <v>1.1186269320041164</v>
      </c>
      <c r="S47" s="92">
        <f t="shared" si="17"/>
        <v>1036380000</v>
      </c>
      <c r="T47" s="185" t="str">
        <f t="shared" si="11"/>
        <v/>
      </c>
      <c r="U47" s="160">
        <f t="shared" si="6"/>
        <v>7</v>
      </c>
    </row>
    <row r="48" spans="1:21" ht="11.25" customHeight="1" x14ac:dyDescent="0.25">
      <c r="A48" s="42" t="s">
        <v>956</v>
      </c>
      <c r="B48" s="287">
        <f t="shared" si="7"/>
        <v>11</v>
      </c>
      <c r="C48" s="27" t="s">
        <v>916</v>
      </c>
      <c r="D48" s="28" t="s">
        <v>917</v>
      </c>
      <c r="E48" s="28" t="s">
        <v>917</v>
      </c>
      <c r="F48" s="384" t="s">
        <v>50</v>
      </c>
      <c r="G48" s="385"/>
      <c r="H48" s="11">
        <v>-22720686.129999999</v>
      </c>
      <c r="I48" s="11">
        <v>-24668301.82</v>
      </c>
      <c r="J48" s="11">
        <v>-27550384.222749699</v>
      </c>
      <c r="K48" s="133">
        <v>0</v>
      </c>
      <c r="L48" s="146">
        <v>-25126000</v>
      </c>
      <c r="M48" s="173"/>
      <c r="N48" s="191"/>
      <c r="O48" s="88">
        <f t="shared" si="2"/>
        <v>-2424384.2227496989</v>
      </c>
      <c r="P48" s="126">
        <f t="shared" si="3"/>
        <v>0.91200179993323771</v>
      </c>
      <c r="Q48" s="88">
        <f t="shared" si="4"/>
        <v>457698.1799999997</v>
      </c>
      <c r="R48" s="126">
        <f t="shared" si="5"/>
        <v>1.018554101670222</v>
      </c>
      <c r="S48" s="88"/>
      <c r="T48" s="127" t="str">
        <f t="shared" si="11"/>
        <v/>
      </c>
      <c r="U48" s="160">
        <f t="shared" si="6"/>
        <v>11</v>
      </c>
    </row>
    <row r="49" spans="1:21" ht="11.25" customHeight="1" x14ac:dyDescent="0.25">
      <c r="A49" s="42" t="s">
        <v>957</v>
      </c>
      <c r="B49" s="287">
        <f t="shared" si="7"/>
        <v>11</v>
      </c>
      <c r="C49" s="27" t="s">
        <v>916</v>
      </c>
      <c r="D49" s="28" t="s">
        <v>917</v>
      </c>
      <c r="E49" s="28" t="s">
        <v>917</v>
      </c>
      <c r="F49" s="384" t="s">
        <v>51</v>
      </c>
      <c r="G49" s="385"/>
      <c r="H49" s="11">
        <v>-137726650.38999999</v>
      </c>
      <c r="I49" s="11">
        <v>-135328508.03</v>
      </c>
      <c r="J49" s="11">
        <v>-136059666.66666701</v>
      </c>
      <c r="K49" s="133">
        <v>0</v>
      </c>
      <c r="L49" s="146">
        <v>-137500000</v>
      </c>
      <c r="M49" s="173"/>
      <c r="N49" s="191"/>
      <c r="O49" s="88">
        <f t="shared" si="2"/>
        <v>1440333.3333329856</v>
      </c>
      <c r="P49" s="126">
        <f t="shared" si="3"/>
        <v>1.0105860419080819</v>
      </c>
      <c r="Q49" s="88">
        <f t="shared" si="4"/>
        <v>2171491.9699999988</v>
      </c>
      <c r="R49" s="126">
        <f t="shared" si="5"/>
        <v>1.0160460792896544</v>
      </c>
      <c r="S49" s="88"/>
      <c r="T49" s="127" t="str">
        <f t="shared" si="11"/>
        <v/>
      </c>
      <c r="U49" s="160">
        <f t="shared" si="6"/>
        <v>11</v>
      </c>
    </row>
    <row r="50" spans="1:21" ht="11.25" customHeight="1" x14ac:dyDescent="0.25">
      <c r="A50" s="42" t="s">
        <v>958</v>
      </c>
      <c r="B50" s="287">
        <f t="shared" si="7"/>
        <v>11</v>
      </c>
      <c r="C50" s="27" t="s">
        <v>916</v>
      </c>
      <c r="D50" s="28" t="s">
        <v>917</v>
      </c>
      <c r="E50" s="28" t="s">
        <v>917</v>
      </c>
      <c r="F50" s="384" t="s">
        <v>52</v>
      </c>
      <c r="G50" s="385"/>
      <c r="H50" s="11">
        <v>-30158515.859999999</v>
      </c>
      <c r="I50" s="11">
        <v>-30679738.32</v>
      </c>
      <c r="J50" s="11">
        <v>-30530166.666666601</v>
      </c>
      <c r="K50" s="133">
        <v>0</v>
      </c>
      <c r="L50" s="146">
        <v>-25850000</v>
      </c>
      <c r="M50" s="173"/>
      <c r="N50" s="191"/>
      <c r="O50" s="88">
        <f t="shared" si="2"/>
        <v>-4680166.6666666009</v>
      </c>
      <c r="P50" s="126">
        <f t="shared" si="3"/>
        <v>0.84670353366342765</v>
      </c>
      <c r="Q50" s="88">
        <f t="shared" si="4"/>
        <v>-4829738.32</v>
      </c>
      <c r="R50" s="126">
        <f t="shared" si="5"/>
        <v>0.84257563511056699</v>
      </c>
      <c r="S50" s="88"/>
      <c r="T50" s="127" t="str">
        <f t="shared" si="11"/>
        <v/>
      </c>
      <c r="U50" s="160">
        <f t="shared" si="6"/>
        <v>11</v>
      </c>
    </row>
    <row r="51" spans="1:21" ht="11.25" customHeight="1" x14ac:dyDescent="0.25">
      <c r="A51" s="42" t="s">
        <v>959</v>
      </c>
      <c r="B51" s="287">
        <f t="shared" si="7"/>
        <v>11</v>
      </c>
      <c r="C51" s="27" t="s">
        <v>916</v>
      </c>
      <c r="D51" s="28" t="s">
        <v>917</v>
      </c>
      <c r="E51" s="28" t="s">
        <v>917</v>
      </c>
      <c r="F51" s="384" t="s">
        <v>53</v>
      </c>
      <c r="G51" s="385"/>
      <c r="H51" s="11">
        <v>-34088094.43</v>
      </c>
      <c r="I51" s="11">
        <v>-38416908.149999999</v>
      </c>
      <c r="J51" s="11">
        <v>-38800253.178557202</v>
      </c>
      <c r="K51" s="133">
        <v>0</v>
      </c>
      <c r="L51" s="146">
        <v>-40631000</v>
      </c>
      <c r="M51" s="402" t="s">
        <v>1798</v>
      </c>
      <c r="N51" s="191"/>
      <c r="O51" s="88">
        <f t="shared" si="2"/>
        <v>1830746.8214427978</v>
      </c>
      <c r="P51" s="126">
        <f t="shared" si="3"/>
        <v>1.0471838885436591</v>
      </c>
      <c r="Q51" s="88">
        <f t="shared" si="4"/>
        <v>2214091.8500000015</v>
      </c>
      <c r="R51" s="126">
        <f t="shared" si="5"/>
        <v>1.0576332650549338</v>
      </c>
      <c r="S51" s="88"/>
      <c r="T51" s="127" t="str">
        <f t="shared" si="11"/>
        <v/>
      </c>
      <c r="U51" s="160">
        <f t="shared" si="6"/>
        <v>11</v>
      </c>
    </row>
    <row r="52" spans="1:21" ht="11.25" customHeight="1" x14ac:dyDescent="0.25">
      <c r="A52" s="42" t="s">
        <v>960</v>
      </c>
      <c r="B52" s="287">
        <f t="shared" si="7"/>
        <v>11</v>
      </c>
      <c r="C52" s="27" t="s">
        <v>916</v>
      </c>
      <c r="D52" s="28" t="s">
        <v>917</v>
      </c>
      <c r="E52" s="28" t="s">
        <v>917</v>
      </c>
      <c r="F52" s="384" t="s">
        <v>54</v>
      </c>
      <c r="G52" s="385"/>
      <c r="H52" s="11">
        <v>-7804274.6299999999</v>
      </c>
      <c r="I52" s="11">
        <v>-7877140.8200000003</v>
      </c>
      <c r="J52" s="11">
        <v>-8000000</v>
      </c>
      <c r="K52" s="133">
        <v>0</v>
      </c>
      <c r="L52" s="146">
        <v>-8000000</v>
      </c>
      <c r="M52" s="403"/>
      <c r="N52" s="191"/>
      <c r="O52" s="88">
        <f t="shared" si="2"/>
        <v>0</v>
      </c>
      <c r="P52" s="126">
        <f t="shared" si="3"/>
        <v>1</v>
      </c>
      <c r="Q52" s="88">
        <f t="shared" si="4"/>
        <v>122859.1799999997</v>
      </c>
      <c r="R52" s="126">
        <f t="shared" si="5"/>
        <v>1.0155969256875619</v>
      </c>
      <c r="S52" s="88"/>
      <c r="T52" s="127" t="str">
        <f t="shared" si="11"/>
        <v/>
      </c>
      <c r="U52" s="160">
        <f t="shared" si="6"/>
        <v>11</v>
      </c>
    </row>
    <row r="53" spans="1:21" ht="11.25" customHeight="1" x14ac:dyDescent="0.25">
      <c r="A53" s="42" t="s">
        <v>961</v>
      </c>
      <c r="B53" s="287">
        <f t="shared" si="7"/>
        <v>11</v>
      </c>
      <c r="C53" s="27" t="s">
        <v>916</v>
      </c>
      <c r="D53" s="28" t="s">
        <v>917</v>
      </c>
      <c r="E53" s="28" t="s">
        <v>917</v>
      </c>
      <c r="F53" s="384" t="s">
        <v>55</v>
      </c>
      <c r="G53" s="385"/>
      <c r="H53" s="11">
        <v>-22823921.960000001</v>
      </c>
      <c r="I53" s="11">
        <v>-23070099.41</v>
      </c>
      <c r="J53" s="11">
        <v>-28000000</v>
      </c>
      <c r="K53" s="133">
        <v>0</v>
      </c>
      <c r="L53" s="146">
        <v>-25000000</v>
      </c>
      <c r="M53" s="403"/>
      <c r="N53" s="191"/>
      <c r="O53" s="88">
        <f t="shared" si="2"/>
        <v>-3000000</v>
      </c>
      <c r="P53" s="126">
        <f t="shared" si="3"/>
        <v>0.8928571428571429</v>
      </c>
      <c r="Q53" s="88">
        <f t="shared" si="4"/>
        <v>1929900.5899999999</v>
      </c>
      <c r="R53" s="126">
        <f t="shared" si="5"/>
        <v>1.0836537613341823</v>
      </c>
      <c r="S53" s="88"/>
      <c r="T53" s="127" t="str">
        <f t="shared" si="11"/>
        <v/>
      </c>
      <c r="U53" s="160">
        <f t="shared" si="6"/>
        <v>11</v>
      </c>
    </row>
    <row r="54" spans="1:21" ht="11.25" customHeight="1" x14ac:dyDescent="0.25">
      <c r="A54" s="45" t="s">
        <v>962</v>
      </c>
      <c r="B54" s="287">
        <f t="shared" si="7"/>
        <v>11</v>
      </c>
      <c r="C54" s="27" t="s">
        <v>916</v>
      </c>
      <c r="D54" s="28" t="s">
        <v>917</v>
      </c>
      <c r="E54" s="28" t="s">
        <v>917</v>
      </c>
      <c r="F54" s="384" t="s">
        <v>56</v>
      </c>
      <c r="G54" s="385"/>
      <c r="H54" s="11">
        <v>-1201052.6200000001</v>
      </c>
      <c r="I54" s="11">
        <v>-658704.35</v>
      </c>
      <c r="J54" s="11">
        <v>-879999.99999999604</v>
      </c>
      <c r="K54" s="133">
        <v>0</v>
      </c>
      <c r="L54" s="146">
        <v>-800000</v>
      </c>
      <c r="M54" s="403"/>
      <c r="N54" s="191"/>
      <c r="O54" s="88">
        <f t="shared" si="2"/>
        <v>-79999.999999996042</v>
      </c>
      <c r="P54" s="126">
        <f t="shared" si="3"/>
        <v>0.90909090909091317</v>
      </c>
      <c r="Q54" s="88">
        <f t="shared" si="4"/>
        <v>141295.65000000002</v>
      </c>
      <c r="R54" s="126">
        <f t="shared" si="5"/>
        <v>1.2145054150621595</v>
      </c>
      <c r="S54" s="88"/>
      <c r="T54" s="127" t="str">
        <f t="shared" si="11"/>
        <v/>
      </c>
      <c r="U54" s="160">
        <f t="shared" si="6"/>
        <v>11</v>
      </c>
    </row>
    <row r="55" spans="1:21" ht="11.25" customHeight="1" x14ac:dyDescent="0.25">
      <c r="A55" s="42" t="s">
        <v>963</v>
      </c>
      <c r="B55" s="287">
        <f t="shared" si="7"/>
        <v>11</v>
      </c>
      <c r="C55" s="27" t="s">
        <v>916</v>
      </c>
      <c r="D55" s="28" t="s">
        <v>917</v>
      </c>
      <c r="E55" s="28" t="s">
        <v>917</v>
      </c>
      <c r="F55" s="384" t="s">
        <v>57</v>
      </c>
      <c r="G55" s="385"/>
      <c r="H55" s="11">
        <v>0</v>
      </c>
      <c r="I55" s="11">
        <v>-87892.57</v>
      </c>
      <c r="J55" s="11">
        <v>-99999.999999995998</v>
      </c>
      <c r="K55" s="133">
        <v>0</v>
      </c>
      <c r="L55" s="146">
        <v>-100000</v>
      </c>
      <c r="M55" s="173"/>
      <c r="N55" s="191"/>
      <c r="O55" s="88">
        <f t="shared" si="2"/>
        <v>4.0017766878008842E-9</v>
      </c>
      <c r="P55" s="126">
        <f t="shared" si="3"/>
        <v>1.00000000000004</v>
      </c>
      <c r="Q55" s="88">
        <f t="shared" si="4"/>
        <v>12107.429999999993</v>
      </c>
      <c r="R55" s="126">
        <f t="shared" si="5"/>
        <v>1.1377525995655833</v>
      </c>
      <c r="S55" s="88"/>
      <c r="T55" s="127" t="str">
        <f t="shared" si="11"/>
        <v/>
      </c>
      <c r="U55" s="160">
        <f t="shared" si="6"/>
        <v>11</v>
      </c>
    </row>
    <row r="56" spans="1:21" ht="11.25" customHeight="1" x14ac:dyDescent="0.25">
      <c r="A56" s="42" t="s">
        <v>964</v>
      </c>
      <c r="B56" s="287">
        <f t="shared" si="7"/>
        <v>11</v>
      </c>
      <c r="C56" s="27" t="s">
        <v>916</v>
      </c>
      <c r="D56" s="28" t="s">
        <v>917</v>
      </c>
      <c r="E56" s="28" t="s">
        <v>917</v>
      </c>
      <c r="F56" s="384" t="s">
        <v>58</v>
      </c>
      <c r="G56" s="385"/>
      <c r="H56" s="11">
        <v>-25390277.989999998</v>
      </c>
      <c r="I56" s="11">
        <v>-25115159.989999998</v>
      </c>
      <c r="J56" s="11">
        <v>-26199666.666666601</v>
      </c>
      <c r="K56" s="133">
        <v>0</v>
      </c>
      <c r="L56" s="146">
        <v>-38667000</v>
      </c>
      <c r="M56" s="173"/>
      <c r="N56" s="191"/>
      <c r="O56" s="88">
        <f t="shared" si="2"/>
        <v>12467333.333333399</v>
      </c>
      <c r="P56" s="126">
        <f t="shared" si="3"/>
        <v>1.4758584714818292</v>
      </c>
      <c r="Q56" s="88">
        <f t="shared" si="4"/>
        <v>13551840.010000002</v>
      </c>
      <c r="R56" s="126">
        <f t="shared" si="5"/>
        <v>1.5395880422579782</v>
      </c>
      <c r="S56" s="88"/>
      <c r="T56" s="127" t="str">
        <f t="shared" si="11"/>
        <v/>
      </c>
      <c r="U56" s="160">
        <f t="shared" si="6"/>
        <v>11</v>
      </c>
    </row>
    <row r="57" spans="1:21" ht="11.25" customHeight="1" x14ac:dyDescent="0.25">
      <c r="A57" s="42" t="s">
        <v>965</v>
      </c>
      <c r="B57" s="287">
        <f t="shared" si="7"/>
        <v>11</v>
      </c>
      <c r="C57" s="27" t="s">
        <v>916</v>
      </c>
      <c r="D57" s="28" t="s">
        <v>917</v>
      </c>
      <c r="E57" s="28" t="s">
        <v>917</v>
      </c>
      <c r="F57" s="384" t="s">
        <v>59</v>
      </c>
      <c r="G57" s="385"/>
      <c r="H57" s="11">
        <v>-24274873.57</v>
      </c>
      <c r="I57" s="11">
        <v>-26386706.449999999</v>
      </c>
      <c r="J57" s="11">
        <v>-25585243.911582999</v>
      </c>
      <c r="K57" s="133">
        <v>0</v>
      </c>
      <c r="L57" s="146">
        <v>-24954000</v>
      </c>
      <c r="M57" s="173"/>
      <c r="N57" s="191"/>
      <c r="O57" s="88">
        <f t="shared" si="2"/>
        <v>-631243.91158299893</v>
      </c>
      <c r="P57" s="126">
        <f t="shared" si="3"/>
        <v>0.97532781341602837</v>
      </c>
      <c r="Q57" s="88">
        <f t="shared" si="4"/>
        <v>-1432706.4499999993</v>
      </c>
      <c r="R57" s="126">
        <f t="shared" si="5"/>
        <v>0.94570347562266532</v>
      </c>
      <c r="S57" s="88"/>
      <c r="T57" s="127" t="str">
        <f t="shared" si="11"/>
        <v/>
      </c>
      <c r="U57" s="160">
        <f t="shared" si="6"/>
        <v>11</v>
      </c>
    </row>
    <row r="58" spans="1:21" ht="11.25" customHeight="1" x14ac:dyDescent="0.25">
      <c r="A58" s="42" t="s">
        <v>966</v>
      </c>
      <c r="B58" s="287">
        <f t="shared" si="7"/>
        <v>11</v>
      </c>
      <c r="C58" s="27" t="s">
        <v>916</v>
      </c>
      <c r="D58" s="28" t="s">
        <v>917</v>
      </c>
      <c r="E58" s="28" t="s">
        <v>917</v>
      </c>
      <c r="F58" s="384" t="s">
        <v>60</v>
      </c>
      <c r="G58" s="385"/>
      <c r="H58" s="11">
        <v>-4099751.21</v>
      </c>
      <c r="I58" s="11">
        <v>-2139000</v>
      </c>
      <c r="J58" s="11">
        <v>-5.8207661143813995E-11</v>
      </c>
      <c r="K58" s="133">
        <v>0</v>
      </c>
      <c r="L58" s="146">
        <v>-2200000</v>
      </c>
      <c r="M58" s="173"/>
      <c r="N58" s="191"/>
      <c r="O58" s="88">
        <f t="shared" si="2"/>
        <v>2200000</v>
      </c>
      <c r="P58" s="126">
        <f t="shared" si="3"/>
        <v>3.7795712055230112E+16</v>
      </c>
      <c r="Q58" s="88">
        <f t="shared" si="4"/>
        <v>61000</v>
      </c>
      <c r="R58" s="126">
        <f t="shared" si="5"/>
        <v>1.0285179990649835</v>
      </c>
      <c r="S58" s="88"/>
      <c r="T58" s="127" t="str">
        <f t="shared" si="11"/>
        <v/>
      </c>
      <c r="U58" s="160">
        <f t="shared" si="6"/>
        <v>11</v>
      </c>
    </row>
    <row r="59" spans="1:21" ht="11.25" customHeight="1" x14ac:dyDescent="0.25">
      <c r="A59" s="42" t="s">
        <v>967</v>
      </c>
      <c r="B59" s="287">
        <f t="shared" si="7"/>
        <v>11</v>
      </c>
      <c r="C59" s="27" t="s">
        <v>916</v>
      </c>
      <c r="D59" s="28" t="s">
        <v>917</v>
      </c>
      <c r="E59" s="28" t="s">
        <v>917</v>
      </c>
      <c r="F59" s="384" t="s">
        <v>61</v>
      </c>
      <c r="G59" s="385"/>
      <c r="H59" s="11">
        <v>-599800.01</v>
      </c>
      <c r="I59" s="11">
        <v>-4198600</v>
      </c>
      <c r="J59" s="11">
        <v>-15000000</v>
      </c>
      <c r="K59" s="133">
        <v>0</v>
      </c>
      <c r="L59" s="146">
        <v>-15000000</v>
      </c>
      <c r="M59" s="173"/>
      <c r="N59" s="191"/>
      <c r="O59" s="88">
        <f t="shared" si="2"/>
        <v>0</v>
      </c>
      <c r="P59" s="126">
        <f t="shared" si="3"/>
        <v>1</v>
      </c>
      <c r="Q59" s="88">
        <f t="shared" si="4"/>
        <v>10801400</v>
      </c>
      <c r="R59" s="126">
        <f t="shared" si="5"/>
        <v>3.5726194445767638</v>
      </c>
      <c r="S59" s="88"/>
      <c r="T59" s="127" t="str">
        <f t="shared" si="11"/>
        <v/>
      </c>
      <c r="U59" s="160">
        <f t="shared" si="6"/>
        <v>11</v>
      </c>
    </row>
    <row r="60" spans="1:21" ht="11.25" customHeight="1" x14ac:dyDescent="0.25">
      <c r="A60" s="42" t="s">
        <v>968</v>
      </c>
      <c r="B60" s="287">
        <f t="shared" si="7"/>
        <v>11</v>
      </c>
      <c r="C60" s="27" t="s">
        <v>916</v>
      </c>
      <c r="D60" s="28" t="s">
        <v>917</v>
      </c>
      <c r="E60" s="28" t="s">
        <v>917</v>
      </c>
      <c r="F60" s="384" t="s">
        <v>62</v>
      </c>
      <c r="G60" s="385"/>
      <c r="H60" s="11">
        <v>0</v>
      </c>
      <c r="I60" s="11">
        <v>-720000</v>
      </c>
      <c r="J60" s="11">
        <v>0</v>
      </c>
      <c r="K60" s="133">
        <v>0</v>
      </c>
      <c r="L60" s="146">
        <v>-2160000</v>
      </c>
      <c r="M60" s="173"/>
      <c r="N60" s="191"/>
      <c r="O60" s="88">
        <f t="shared" si="2"/>
        <v>2160000</v>
      </c>
      <c r="P60" s="126" t="str">
        <f t="shared" si="3"/>
        <v/>
      </c>
      <c r="Q60" s="88">
        <f t="shared" si="4"/>
        <v>1440000</v>
      </c>
      <c r="R60" s="126">
        <f t="shared" si="5"/>
        <v>3</v>
      </c>
      <c r="S60" s="88"/>
      <c r="T60" s="127" t="str">
        <f t="shared" si="11"/>
        <v/>
      </c>
      <c r="U60" s="160">
        <f t="shared" si="6"/>
        <v>11</v>
      </c>
    </row>
    <row r="61" spans="1:21" ht="11.25" customHeight="1" x14ac:dyDescent="0.25">
      <c r="A61" s="42" t="s">
        <v>969</v>
      </c>
      <c r="B61" s="287">
        <f t="shared" si="7"/>
        <v>11</v>
      </c>
      <c r="C61" s="27" t="s">
        <v>916</v>
      </c>
      <c r="D61" s="28" t="s">
        <v>917</v>
      </c>
      <c r="E61" s="28" t="s">
        <v>917</v>
      </c>
      <c r="F61" s="384" t="s">
        <v>63</v>
      </c>
      <c r="G61" s="385"/>
      <c r="H61" s="11">
        <v>-184116690.84</v>
      </c>
      <c r="I61" s="11">
        <v>-187234345.30000001</v>
      </c>
      <c r="J61" s="11">
        <v>-186118521.706218</v>
      </c>
      <c r="K61" s="133">
        <v>0</v>
      </c>
      <c r="L61" s="146">
        <v>-194610000</v>
      </c>
      <c r="M61" s="173"/>
      <c r="N61" s="191"/>
      <c r="O61" s="88">
        <f t="shared" si="2"/>
        <v>8491478.2937819958</v>
      </c>
      <c r="P61" s="126">
        <f t="shared" si="3"/>
        <v>1.0456240368553191</v>
      </c>
      <c r="Q61" s="88">
        <f t="shared" si="4"/>
        <v>7375654.6999999881</v>
      </c>
      <c r="R61" s="126">
        <f t="shared" si="5"/>
        <v>1.0393926375429796</v>
      </c>
      <c r="S61" s="88"/>
      <c r="T61" s="127" t="str">
        <f t="shared" si="11"/>
        <v/>
      </c>
      <c r="U61" s="160">
        <f t="shared" si="6"/>
        <v>11</v>
      </c>
    </row>
    <row r="62" spans="1:21" ht="11.25" customHeight="1" x14ac:dyDescent="0.25">
      <c r="A62" s="42" t="s">
        <v>970</v>
      </c>
      <c r="B62" s="287">
        <f t="shared" si="7"/>
        <v>11</v>
      </c>
      <c r="C62" s="27" t="s">
        <v>916</v>
      </c>
      <c r="D62" s="28" t="s">
        <v>917</v>
      </c>
      <c r="E62" s="28" t="s">
        <v>917</v>
      </c>
      <c r="F62" s="384" t="s">
        <v>64</v>
      </c>
      <c r="G62" s="385"/>
      <c r="H62" s="11">
        <v>-1289114.24</v>
      </c>
      <c r="I62" s="11">
        <v>-1323719.8600000001</v>
      </c>
      <c r="J62" s="11">
        <v>-1185999.99999999</v>
      </c>
      <c r="K62" s="133">
        <v>0</v>
      </c>
      <c r="L62" s="146">
        <v>-1120000</v>
      </c>
      <c r="M62" s="173"/>
      <c r="N62" s="191"/>
      <c r="O62" s="88">
        <f t="shared" si="2"/>
        <v>-65999.999999989988</v>
      </c>
      <c r="P62" s="126">
        <f t="shared" si="3"/>
        <v>0.94435075885329633</v>
      </c>
      <c r="Q62" s="88">
        <f t="shared" si="4"/>
        <v>-203719.8600000001</v>
      </c>
      <c r="R62" s="126">
        <f t="shared" si="5"/>
        <v>0.84610047325270166</v>
      </c>
      <c r="S62" s="88"/>
      <c r="T62" s="127" t="str">
        <f t="shared" si="11"/>
        <v/>
      </c>
      <c r="U62" s="160">
        <f t="shared" si="6"/>
        <v>11</v>
      </c>
    </row>
    <row r="63" spans="1:21" ht="11.25" customHeight="1" x14ac:dyDescent="0.25">
      <c r="A63" s="42" t="s">
        <v>971</v>
      </c>
      <c r="B63" s="287">
        <f t="shared" si="7"/>
        <v>11</v>
      </c>
      <c r="C63" s="27" t="s">
        <v>916</v>
      </c>
      <c r="D63" s="28" t="s">
        <v>917</v>
      </c>
      <c r="E63" s="28" t="s">
        <v>917</v>
      </c>
      <c r="F63" s="384" t="s">
        <v>65</v>
      </c>
      <c r="G63" s="385"/>
      <c r="H63" s="11">
        <v>-6378093.46</v>
      </c>
      <c r="I63" s="11">
        <v>-6443508.0099999998</v>
      </c>
      <c r="J63" s="11">
        <v>-5600265.9334926</v>
      </c>
      <c r="K63" s="133">
        <v>0</v>
      </c>
      <c r="L63" s="146">
        <v>-5992000</v>
      </c>
      <c r="M63" s="173"/>
      <c r="N63" s="191"/>
      <c r="O63" s="88">
        <f t="shared" si="2"/>
        <v>391734.06650740001</v>
      </c>
      <c r="P63" s="126">
        <f t="shared" si="3"/>
        <v>1.0699491901205298</v>
      </c>
      <c r="Q63" s="88">
        <f t="shared" si="4"/>
        <v>-451508.00999999978</v>
      </c>
      <c r="R63" s="126">
        <f t="shared" si="5"/>
        <v>0.92992823019707871</v>
      </c>
      <c r="S63" s="88"/>
      <c r="T63" s="127" t="str">
        <f t="shared" si="11"/>
        <v/>
      </c>
      <c r="U63" s="160">
        <f t="shared" si="6"/>
        <v>11</v>
      </c>
    </row>
    <row r="64" spans="1:21" ht="11.25" customHeight="1" x14ac:dyDescent="0.25">
      <c r="A64" s="42" t="s">
        <v>972</v>
      </c>
      <c r="B64" s="287">
        <f t="shared" si="7"/>
        <v>11</v>
      </c>
      <c r="C64" s="27" t="s">
        <v>916</v>
      </c>
      <c r="D64" s="28" t="s">
        <v>917</v>
      </c>
      <c r="E64" s="28" t="s">
        <v>917</v>
      </c>
      <c r="F64" s="384" t="s">
        <v>66</v>
      </c>
      <c r="G64" s="385"/>
      <c r="H64" s="11">
        <v>-20236388.07</v>
      </c>
      <c r="I64" s="11">
        <v>-21841269.960000001</v>
      </c>
      <c r="J64" s="11">
        <v>-21222608.510449398</v>
      </c>
      <c r="K64" s="133">
        <v>0</v>
      </c>
      <c r="L64" s="146">
        <v>-22771999.999999996</v>
      </c>
      <c r="M64" s="173"/>
      <c r="N64" s="191"/>
      <c r="O64" s="88">
        <f t="shared" si="2"/>
        <v>1549391.489550598</v>
      </c>
      <c r="P64" s="126">
        <f t="shared" si="3"/>
        <v>1.0730066470758164</v>
      </c>
      <c r="Q64" s="88">
        <f t="shared" si="4"/>
        <v>930730.03999999538</v>
      </c>
      <c r="R64" s="126">
        <f t="shared" si="5"/>
        <v>1.0426133664253283</v>
      </c>
      <c r="S64" s="88"/>
      <c r="T64" s="127" t="str">
        <f t="shared" si="11"/>
        <v/>
      </c>
      <c r="U64" s="160">
        <f t="shared" si="6"/>
        <v>11</v>
      </c>
    </row>
    <row r="65" spans="1:21" ht="11.25" customHeight="1" x14ac:dyDescent="0.25">
      <c r="A65" s="42" t="s">
        <v>973</v>
      </c>
      <c r="B65" s="287">
        <f t="shared" si="7"/>
        <v>11</v>
      </c>
      <c r="C65" s="27" t="s">
        <v>916</v>
      </c>
      <c r="D65" s="28" t="s">
        <v>917</v>
      </c>
      <c r="E65" s="28" t="s">
        <v>917</v>
      </c>
      <c r="F65" s="384" t="s">
        <v>67</v>
      </c>
      <c r="G65" s="385"/>
      <c r="H65" s="11">
        <v>-116311055.29000001</v>
      </c>
      <c r="I65" s="11">
        <v>-121116938.81</v>
      </c>
      <c r="J65" s="11">
        <v>-143319914.439468</v>
      </c>
      <c r="K65" s="133">
        <v>0</v>
      </c>
      <c r="L65" s="146">
        <v>-173045000</v>
      </c>
      <c r="M65" s="173"/>
      <c r="N65" s="191"/>
      <c r="O65" s="88">
        <f t="shared" si="2"/>
        <v>29725085.560532004</v>
      </c>
      <c r="P65" s="126">
        <f t="shared" si="3"/>
        <v>1.2074037350412079</v>
      </c>
      <c r="Q65" s="88">
        <f t="shared" si="4"/>
        <v>51928061.189999998</v>
      </c>
      <c r="R65" s="126">
        <f t="shared" si="5"/>
        <v>1.428743177463073</v>
      </c>
      <c r="S65" s="88"/>
      <c r="T65" s="127" t="str">
        <f t="shared" si="11"/>
        <v/>
      </c>
      <c r="U65" s="160">
        <f t="shared" si="6"/>
        <v>11</v>
      </c>
    </row>
    <row r="66" spans="1:21" ht="11.25" customHeight="1" x14ac:dyDescent="0.25">
      <c r="A66" s="42" t="s">
        <v>1636</v>
      </c>
      <c r="B66" s="287">
        <f t="shared" si="7"/>
        <v>11</v>
      </c>
      <c r="C66" s="27" t="s">
        <v>916</v>
      </c>
      <c r="D66" s="28" t="s">
        <v>917</v>
      </c>
      <c r="E66" s="28" t="s">
        <v>917</v>
      </c>
      <c r="F66" s="384" t="s">
        <v>68</v>
      </c>
      <c r="G66" s="385"/>
      <c r="H66" s="11">
        <v>-19632198.969999999</v>
      </c>
      <c r="I66" s="11">
        <v>-21188026.129999999</v>
      </c>
      <c r="J66" s="11">
        <v>-18500000</v>
      </c>
      <c r="K66" s="133">
        <v>0</v>
      </c>
      <c r="L66" s="146">
        <v>-22621000</v>
      </c>
      <c r="M66" s="173"/>
      <c r="N66" s="191"/>
      <c r="O66" s="88">
        <f t="shared" si="2"/>
        <v>4121000</v>
      </c>
      <c r="P66" s="126">
        <f t="shared" si="3"/>
        <v>1.2227567567567568</v>
      </c>
      <c r="Q66" s="88">
        <f t="shared" si="4"/>
        <v>1432973.870000001</v>
      </c>
      <c r="R66" s="126">
        <f t="shared" si="5"/>
        <v>1.0676313055877849</v>
      </c>
      <c r="S66" s="88"/>
      <c r="T66" s="127" t="str">
        <f t="shared" si="11"/>
        <v/>
      </c>
      <c r="U66" s="160">
        <f t="shared" si="6"/>
        <v>11</v>
      </c>
    </row>
    <row r="67" spans="1:21" ht="11.25" customHeight="1" x14ac:dyDescent="0.25">
      <c r="A67" s="42" t="s">
        <v>974</v>
      </c>
      <c r="B67" s="287">
        <f t="shared" si="7"/>
        <v>11</v>
      </c>
      <c r="C67" s="27" t="s">
        <v>916</v>
      </c>
      <c r="D67" s="28" t="s">
        <v>917</v>
      </c>
      <c r="E67" s="28" t="s">
        <v>917</v>
      </c>
      <c r="F67" s="384" t="s">
        <v>69</v>
      </c>
      <c r="G67" s="385"/>
      <c r="H67" s="11">
        <v>-7930083</v>
      </c>
      <c r="I67" s="11">
        <v>-8058511.5700000003</v>
      </c>
      <c r="J67" s="11">
        <v>-8049999.9999999898</v>
      </c>
      <c r="K67" s="133">
        <v>0</v>
      </c>
      <c r="L67" s="146">
        <v>-8767000</v>
      </c>
      <c r="M67" s="173"/>
      <c r="N67" s="191"/>
      <c r="O67" s="88">
        <f t="shared" si="2"/>
        <v>717000.00000001024</v>
      </c>
      <c r="P67" s="126">
        <f t="shared" si="3"/>
        <v>1.0890683229813678</v>
      </c>
      <c r="Q67" s="88">
        <f t="shared" si="4"/>
        <v>708488.4299999997</v>
      </c>
      <c r="R67" s="126">
        <f t="shared" si="5"/>
        <v>1.0879180260331871</v>
      </c>
      <c r="S67" s="88"/>
      <c r="T67" s="127" t="str">
        <f t="shared" si="11"/>
        <v/>
      </c>
      <c r="U67" s="160">
        <f t="shared" si="6"/>
        <v>11</v>
      </c>
    </row>
    <row r="68" spans="1:21" ht="11.25" customHeight="1" x14ac:dyDescent="0.25">
      <c r="A68" s="42" t="s">
        <v>975</v>
      </c>
      <c r="B68" s="287">
        <f t="shared" si="7"/>
        <v>11</v>
      </c>
      <c r="C68" s="27" t="s">
        <v>916</v>
      </c>
      <c r="D68" s="28" t="s">
        <v>917</v>
      </c>
      <c r="E68" s="28" t="s">
        <v>917</v>
      </c>
      <c r="F68" s="384" t="s">
        <v>70</v>
      </c>
      <c r="G68" s="385"/>
      <c r="H68" s="11">
        <v>-38264386.590000004</v>
      </c>
      <c r="I68" s="11">
        <v>-37270808.399999999</v>
      </c>
      <c r="J68" s="11">
        <v>-40606785.850632802</v>
      </c>
      <c r="K68" s="133">
        <v>0</v>
      </c>
      <c r="L68" s="146">
        <v>-48839000</v>
      </c>
      <c r="M68" s="173"/>
      <c r="N68" s="191"/>
      <c r="O68" s="88">
        <f t="shared" si="2"/>
        <v>8232214.1493671983</v>
      </c>
      <c r="P68" s="126">
        <f t="shared" si="3"/>
        <v>1.2027300111771568</v>
      </c>
      <c r="Q68" s="88">
        <f t="shared" si="4"/>
        <v>11568191.600000001</v>
      </c>
      <c r="R68" s="126">
        <f t="shared" si="5"/>
        <v>1.3103820951734442</v>
      </c>
      <c r="S68" s="88"/>
      <c r="T68" s="127" t="str">
        <f t="shared" si="11"/>
        <v/>
      </c>
      <c r="U68" s="160">
        <f t="shared" si="6"/>
        <v>11</v>
      </c>
    </row>
    <row r="69" spans="1:21" ht="11.25" customHeight="1" x14ac:dyDescent="0.25">
      <c r="A69" s="42" t="s">
        <v>976</v>
      </c>
      <c r="B69" s="287">
        <f t="shared" si="7"/>
        <v>11</v>
      </c>
      <c r="C69" s="27" t="s">
        <v>916</v>
      </c>
      <c r="D69" s="28" t="s">
        <v>917</v>
      </c>
      <c r="E69" s="28" t="s">
        <v>917</v>
      </c>
      <c r="F69" s="384" t="s">
        <v>71</v>
      </c>
      <c r="G69" s="385"/>
      <c r="H69" s="11">
        <v>-10990584.49</v>
      </c>
      <c r="I69" s="11">
        <v>-11424754.060000001</v>
      </c>
      <c r="J69" s="11">
        <v>-11220826.1340548</v>
      </c>
      <c r="K69" s="133">
        <v>0</v>
      </c>
      <c r="L69" s="146">
        <v>-11048000</v>
      </c>
      <c r="M69" s="173"/>
      <c r="N69" s="191"/>
      <c r="O69" s="88">
        <f t="shared" si="2"/>
        <v>-172826.1340548005</v>
      </c>
      <c r="P69" s="126">
        <f t="shared" si="3"/>
        <v>0.9845977353191242</v>
      </c>
      <c r="Q69" s="88">
        <f t="shared" si="4"/>
        <v>-376754.06000000052</v>
      </c>
      <c r="R69" s="126">
        <f t="shared" si="5"/>
        <v>0.96702300478230163</v>
      </c>
      <c r="S69" s="88"/>
      <c r="T69" s="127" t="str">
        <f t="shared" si="11"/>
        <v/>
      </c>
      <c r="U69" s="160">
        <f t="shared" si="6"/>
        <v>11</v>
      </c>
    </row>
    <row r="70" spans="1:21" ht="11.25" customHeight="1" x14ac:dyDescent="0.25">
      <c r="A70" s="42" t="s">
        <v>977</v>
      </c>
      <c r="B70" s="287">
        <f t="shared" si="7"/>
        <v>11</v>
      </c>
      <c r="C70" s="27" t="s">
        <v>916</v>
      </c>
      <c r="D70" s="28" t="s">
        <v>917</v>
      </c>
      <c r="E70" s="28" t="s">
        <v>917</v>
      </c>
      <c r="F70" s="384" t="s">
        <v>72</v>
      </c>
      <c r="G70" s="385"/>
      <c r="H70" s="11">
        <v>-5528820.2999999998</v>
      </c>
      <c r="I70" s="11">
        <v>-5774018.1600000001</v>
      </c>
      <c r="J70" s="11">
        <v>-5917193.4667901704</v>
      </c>
      <c r="K70" s="133">
        <v>0</v>
      </c>
      <c r="L70" s="146">
        <v>-5806999.9999999972</v>
      </c>
      <c r="M70" s="173"/>
      <c r="N70" s="191"/>
      <c r="O70" s="88">
        <f t="shared" si="2"/>
        <v>-110193.4667901732</v>
      </c>
      <c r="P70" s="126">
        <f t="shared" si="3"/>
        <v>0.98137741018463798</v>
      </c>
      <c r="Q70" s="88">
        <f t="shared" si="4"/>
        <v>32981.839999997057</v>
      </c>
      <c r="R70" s="126">
        <f t="shared" si="5"/>
        <v>1.005712112273647</v>
      </c>
      <c r="S70" s="88"/>
      <c r="T70" s="127" t="str">
        <f t="shared" si="11"/>
        <v/>
      </c>
      <c r="U70" s="160">
        <f t="shared" si="6"/>
        <v>11</v>
      </c>
    </row>
    <row r="71" spans="1:21" ht="11.25" customHeight="1" x14ac:dyDescent="0.25">
      <c r="A71" s="42" t="s">
        <v>978</v>
      </c>
      <c r="B71" s="287">
        <f t="shared" si="7"/>
        <v>11</v>
      </c>
      <c r="C71" s="27" t="s">
        <v>916</v>
      </c>
      <c r="D71" s="28" t="s">
        <v>917</v>
      </c>
      <c r="E71" s="28" t="s">
        <v>917</v>
      </c>
      <c r="F71" s="384" t="s">
        <v>73</v>
      </c>
      <c r="G71" s="385"/>
      <c r="H71" s="11">
        <v>-448217.1</v>
      </c>
      <c r="I71" s="11">
        <v>-409114.8</v>
      </c>
      <c r="J71" s="11">
        <v>-409999.99999999598</v>
      </c>
      <c r="K71" s="133">
        <v>0</v>
      </c>
      <c r="L71" s="146">
        <v>-410000</v>
      </c>
      <c r="M71" s="173"/>
      <c r="N71" s="191"/>
      <c r="O71" s="88">
        <f t="shared" si="2"/>
        <v>4.0163286030292511E-9</v>
      </c>
      <c r="P71" s="126">
        <f t="shared" si="3"/>
        <v>1.0000000000000098</v>
      </c>
      <c r="Q71" s="88">
        <f t="shared" si="4"/>
        <v>885.20000000001164</v>
      </c>
      <c r="R71" s="126">
        <f t="shared" si="5"/>
        <v>1.0021636958623839</v>
      </c>
      <c r="S71" s="88"/>
      <c r="T71" s="127" t="str">
        <f t="shared" si="11"/>
        <v/>
      </c>
      <c r="U71" s="160">
        <f t="shared" si="6"/>
        <v>11</v>
      </c>
    </row>
    <row r="72" spans="1:21" ht="11.25" customHeight="1" x14ac:dyDescent="0.25">
      <c r="A72" s="42" t="s">
        <v>979</v>
      </c>
      <c r="B72" s="287">
        <f t="shared" si="7"/>
        <v>11</v>
      </c>
      <c r="C72" s="27" t="s">
        <v>916</v>
      </c>
      <c r="D72" s="28" t="s">
        <v>917</v>
      </c>
      <c r="E72" s="28" t="s">
        <v>917</v>
      </c>
      <c r="F72" s="384" t="s">
        <v>74</v>
      </c>
      <c r="G72" s="385"/>
      <c r="H72" s="11">
        <v>-7970717.2099999897</v>
      </c>
      <c r="I72" s="11">
        <v>-7860641.3099999996</v>
      </c>
      <c r="J72" s="11">
        <v>-7805215.0986726005</v>
      </c>
      <c r="K72" s="133">
        <v>0</v>
      </c>
      <c r="L72" s="146">
        <v>-8047999.9999999963</v>
      </c>
      <c r="M72" s="173"/>
      <c r="N72" s="191"/>
      <c r="O72" s="88">
        <f t="shared" si="2"/>
        <v>242784.90132739581</v>
      </c>
      <c r="P72" s="126">
        <f t="shared" si="3"/>
        <v>1.0311054722077659</v>
      </c>
      <c r="Q72" s="88">
        <f t="shared" si="4"/>
        <v>187358.68999999668</v>
      </c>
      <c r="R72" s="126">
        <f t="shared" si="5"/>
        <v>1.0238350387215411</v>
      </c>
      <c r="S72" s="88"/>
      <c r="T72" s="127" t="str">
        <f t="shared" si="11"/>
        <v/>
      </c>
      <c r="U72" s="160">
        <f t="shared" si="6"/>
        <v>11</v>
      </c>
    </row>
    <row r="73" spans="1:21" ht="11.25" customHeight="1" x14ac:dyDescent="0.25">
      <c r="A73" s="42" t="s">
        <v>980</v>
      </c>
      <c r="B73" s="287">
        <f t="shared" si="7"/>
        <v>11</v>
      </c>
      <c r="C73" s="27" t="s">
        <v>916</v>
      </c>
      <c r="D73" s="28" t="s">
        <v>917</v>
      </c>
      <c r="E73" s="28" t="s">
        <v>917</v>
      </c>
      <c r="F73" s="384" t="s">
        <v>75</v>
      </c>
      <c r="G73" s="385"/>
      <c r="H73" s="11">
        <v>-329835.90999999997</v>
      </c>
      <c r="I73" s="11">
        <v>-213373.73</v>
      </c>
      <c r="J73" s="11">
        <v>-170000</v>
      </c>
      <c r="K73" s="133">
        <v>0</v>
      </c>
      <c r="L73" s="146">
        <v>-402000</v>
      </c>
      <c r="M73" s="173"/>
      <c r="N73" s="191"/>
      <c r="O73" s="88">
        <f t="shared" si="2"/>
        <v>232000</v>
      </c>
      <c r="P73" s="126">
        <f t="shared" si="3"/>
        <v>2.3647058823529412</v>
      </c>
      <c r="Q73" s="88">
        <f t="shared" si="4"/>
        <v>188626.27</v>
      </c>
      <c r="R73" s="126">
        <f t="shared" si="5"/>
        <v>1.8840182434829253</v>
      </c>
      <c r="S73" s="88"/>
      <c r="T73" s="127" t="str">
        <f t="shared" si="11"/>
        <v/>
      </c>
      <c r="U73" s="160">
        <f t="shared" si="6"/>
        <v>11</v>
      </c>
    </row>
    <row r="74" spans="1:21" ht="11.25" customHeight="1" x14ac:dyDescent="0.25">
      <c r="A74" s="42" t="s">
        <v>981</v>
      </c>
      <c r="B74" s="287">
        <f t="shared" si="7"/>
        <v>11</v>
      </c>
      <c r="C74" s="27" t="s">
        <v>916</v>
      </c>
      <c r="D74" s="28" t="s">
        <v>917</v>
      </c>
      <c r="E74" s="28" t="s">
        <v>917</v>
      </c>
      <c r="F74" s="384" t="s">
        <v>76</v>
      </c>
      <c r="G74" s="385"/>
      <c r="H74" s="11">
        <v>-1081767.8600000001</v>
      </c>
      <c r="I74" s="11">
        <v>-2316975.64</v>
      </c>
      <c r="J74" s="11">
        <v>-1784999.99999999</v>
      </c>
      <c r="K74" s="133">
        <v>0</v>
      </c>
      <c r="L74" s="146">
        <v>-1625000</v>
      </c>
      <c r="M74" s="173"/>
      <c r="N74" s="191"/>
      <c r="O74" s="88">
        <f t="shared" si="2"/>
        <v>-159999.99999998999</v>
      </c>
      <c r="P74" s="126">
        <f t="shared" si="3"/>
        <v>0.9103641456582684</v>
      </c>
      <c r="Q74" s="88">
        <f t="shared" si="4"/>
        <v>-691975.64000000013</v>
      </c>
      <c r="R74" s="126">
        <f t="shared" si="5"/>
        <v>0.70134531064815164</v>
      </c>
      <c r="S74" s="88"/>
      <c r="T74" s="127" t="str">
        <f t="shared" si="11"/>
        <v/>
      </c>
      <c r="U74" s="160">
        <f t="shared" si="6"/>
        <v>11</v>
      </c>
    </row>
    <row r="75" spans="1:21" ht="11.25" customHeight="1" x14ac:dyDescent="0.25">
      <c r="A75" s="42" t="s">
        <v>982</v>
      </c>
      <c r="B75" s="287">
        <f t="shared" si="7"/>
        <v>11</v>
      </c>
      <c r="C75" s="27" t="s">
        <v>916</v>
      </c>
      <c r="D75" s="28" t="s">
        <v>917</v>
      </c>
      <c r="E75" s="28" t="s">
        <v>917</v>
      </c>
      <c r="F75" s="384" t="s">
        <v>77</v>
      </c>
      <c r="G75" s="385"/>
      <c r="H75" s="11">
        <v>-25985735.300000001</v>
      </c>
      <c r="I75" s="11">
        <v>-23763989.050000001</v>
      </c>
      <c r="J75" s="11">
        <v>-22447481.653664701</v>
      </c>
      <c r="K75" s="133">
        <v>0</v>
      </c>
      <c r="L75" s="146">
        <v>-26363000</v>
      </c>
      <c r="M75" s="173"/>
      <c r="N75" s="191"/>
      <c r="O75" s="88">
        <f t="shared" ref="O75:O138" si="20">-L75+J75</f>
        <v>3915518.3463352993</v>
      </c>
      <c r="P75" s="126">
        <f t="shared" ref="P75:P138" si="21">IF(J75=0,"",L75/J75)</f>
        <v>1.1744301836057438</v>
      </c>
      <c r="Q75" s="88">
        <f t="shared" ref="Q75:Q138" si="22">-L75+I75</f>
        <v>2599010.9499999993</v>
      </c>
      <c r="R75" s="126">
        <f t="shared" ref="R75:R138" si="23">IF(I75=0,"",L75/I75)</f>
        <v>1.1093676210896923</v>
      </c>
      <c r="S75" s="88"/>
      <c r="T75" s="127" t="str">
        <f t="shared" si="11"/>
        <v/>
      </c>
      <c r="U75" s="160">
        <f t="shared" ref="U75:U138" si="24">LEN(A75)</f>
        <v>11</v>
      </c>
    </row>
    <row r="76" spans="1:21" ht="11.25" customHeight="1" x14ac:dyDescent="0.25">
      <c r="A76" s="42" t="s">
        <v>983</v>
      </c>
      <c r="B76" s="287">
        <f t="shared" ref="B76:B139" si="25">LEN(A76)</f>
        <v>11</v>
      </c>
      <c r="C76" s="27" t="s">
        <v>916</v>
      </c>
      <c r="D76" s="28" t="s">
        <v>917</v>
      </c>
      <c r="E76" s="28" t="s">
        <v>917</v>
      </c>
      <c r="F76" s="384" t="s">
        <v>78</v>
      </c>
      <c r="G76" s="385"/>
      <c r="H76" s="11">
        <v>-35852467.240000002</v>
      </c>
      <c r="I76" s="11">
        <v>-35269834.619999997</v>
      </c>
      <c r="J76" s="11">
        <v>-36000000</v>
      </c>
      <c r="K76" s="133">
        <v>0</v>
      </c>
      <c r="L76" s="146">
        <v>-36222000</v>
      </c>
      <c r="M76" s="173"/>
      <c r="N76" s="191"/>
      <c r="O76" s="88">
        <f t="shared" si="20"/>
        <v>222000</v>
      </c>
      <c r="P76" s="126">
        <f t="shared" si="21"/>
        <v>1.0061666666666667</v>
      </c>
      <c r="Q76" s="88">
        <f t="shared" si="22"/>
        <v>952165.38000000268</v>
      </c>
      <c r="R76" s="126">
        <f t="shared" si="23"/>
        <v>1.0269965932718059</v>
      </c>
      <c r="S76" s="88"/>
      <c r="T76" s="127" t="str">
        <f t="shared" si="11"/>
        <v/>
      </c>
      <c r="U76" s="160">
        <f t="shared" si="24"/>
        <v>11</v>
      </c>
    </row>
    <row r="77" spans="1:21" ht="11.25" customHeight="1" x14ac:dyDescent="0.25">
      <c r="A77" s="42" t="s">
        <v>984</v>
      </c>
      <c r="B77" s="287">
        <f t="shared" si="25"/>
        <v>11</v>
      </c>
      <c r="C77" s="27" t="s">
        <v>916</v>
      </c>
      <c r="D77" s="28" t="s">
        <v>917</v>
      </c>
      <c r="E77" s="28" t="s">
        <v>917</v>
      </c>
      <c r="F77" s="384" t="s">
        <v>79</v>
      </c>
      <c r="G77" s="385"/>
      <c r="H77" s="11">
        <v>-7288375.4000000004</v>
      </c>
      <c r="I77" s="11">
        <v>-5935243.7800000003</v>
      </c>
      <c r="J77" s="11">
        <v>-7655000</v>
      </c>
      <c r="K77" s="133">
        <v>0</v>
      </c>
      <c r="L77" s="146">
        <v>-7600000</v>
      </c>
      <c r="M77" s="173"/>
      <c r="N77" s="191"/>
      <c r="O77" s="88">
        <f t="shared" si="20"/>
        <v>-55000</v>
      </c>
      <c r="P77" s="126">
        <f t="shared" si="21"/>
        <v>0.99281515349444804</v>
      </c>
      <c r="Q77" s="88">
        <f t="shared" si="22"/>
        <v>1664756.2199999997</v>
      </c>
      <c r="R77" s="126">
        <f t="shared" si="23"/>
        <v>1.2804865784299764</v>
      </c>
      <c r="S77" s="88"/>
      <c r="T77" s="127" t="str">
        <f t="shared" ref="T77:T140" si="26">IF(K77=0,"",L77/K77)</f>
        <v/>
      </c>
      <c r="U77" s="160">
        <f t="shared" si="24"/>
        <v>11</v>
      </c>
    </row>
    <row r="78" spans="1:21" ht="11.25" customHeight="1" x14ac:dyDescent="0.25">
      <c r="A78" s="42" t="s">
        <v>985</v>
      </c>
      <c r="B78" s="287">
        <f t="shared" si="25"/>
        <v>11</v>
      </c>
      <c r="C78" s="27" t="s">
        <v>916</v>
      </c>
      <c r="D78" s="28" t="s">
        <v>917</v>
      </c>
      <c r="E78" s="28" t="s">
        <v>917</v>
      </c>
      <c r="F78" s="384" t="s">
        <v>80</v>
      </c>
      <c r="G78" s="385"/>
      <c r="H78" s="11">
        <v>-13279632.1</v>
      </c>
      <c r="I78" s="11">
        <v>-13300200.279999999</v>
      </c>
      <c r="J78" s="11">
        <v>-13500000</v>
      </c>
      <c r="K78" s="133">
        <v>0</v>
      </c>
      <c r="L78" s="146">
        <v>-13745000</v>
      </c>
      <c r="M78" s="173"/>
      <c r="N78" s="191"/>
      <c r="O78" s="88">
        <f t="shared" si="20"/>
        <v>245000</v>
      </c>
      <c r="P78" s="126">
        <f t="shared" si="21"/>
        <v>1.0181481481481482</v>
      </c>
      <c r="Q78" s="88">
        <f t="shared" si="22"/>
        <v>444799.72000000067</v>
      </c>
      <c r="R78" s="126">
        <f t="shared" si="23"/>
        <v>1.0334430843623357</v>
      </c>
      <c r="S78" s="88"/>
      <c r="T78" s="127" t="str">
        <f t="shared" si="26"/>
        <v/>
      </c>
      <c r="U78" s="160">
        <f t="shared" si="24"/>
        <v>11</v>
      </c>
    </row>
    <row r="79" spans="1:21" ht="11.25" customHeight="1" x14ac:dyDescent="0.25">
      <c r="A79" s="42" t="s">
        <v>986</v>
      </c>
      <c r="B79" s="287">
        <f t="shared" si="25"/>
        <v>11</v>
      </c>
      <c r="C79" s="27" t="s">
        <v>916</v>
      </c>
      <c r="D79" s="28" t="s">
        <v>917</v>
      </c>
      <c r="E79" s="28" t="s">
        <v>917</v>
      </c>
      <c r="F79" s="384" t="s">
        <v>81</v>
      </c>
      <c r="G79" s="385"/>
      <c r="H79" s="11">
        <v>-5473288.1100000003</v>
      </c>
      <c r="I79" s="11">
        <v>-3112908.22</v>
      </c>
      <c r="J79" s="11">
        <v>-5300000</v>
      </c>
      <c r="K79" s="133">
        <v>0</v>
      </c>
      <c r="L79" s="146">
        <v>-4438000</v>
      </c>
      <c r="M79" s="173"/>
      <c r="N79" s="191"/>
      <c r="O79" s="88">
        <f t="shared" si="20"/>
        <v>-862000</v>
      </c>
      <c r="P79" s="126">
        <f t="shared" si="21"/>
        <v>0.83735849056603773</v>
      </c>
      <c r="Q79" s="88">
        <f t="shared" si="22"/>
        <v>1325091.7799999998</v>
      </c>
      <c r="R79" s="126">
        <f t="shared" si="23"/>
        <v>1.4256764691893165</v>
      </c>
      <c r="S79" s="88"/>
      <c r="T79" s="127" t="str">
        <f t="shared" si="26"/>
        <v/>
      </c>
      <c r="U79" s="160">
        <f t="shared" si="24"/>
        <v>11</v>
      </c>
    </row>
    <row r="80" spans="1:21" ht="11.25" customHeight="1" x14ac:dyDescent="0.25">
      <c r="A80" s="42" t="s">
        <v>987</v>
      </c>
      <c r="B80" s="287">
        <f t="shared" si="25"/>
        <v>11</v>
      </c>
      <c r="C80" s="27" t="s">
        <v>916</v>
      </c>
      <c r="D80" s="28" t="s">
        <v>917</v>
      </c>
      <c r="E80" s="28" t="s">
        <v>917</v>
      </c>
      <c r="F80" s="384" t="s">
        <v>82</v>
      </c>
      <c r="G80" s="385"/>
      <c r="H80" s="11">
        <v>-24128533.199999999</v>
      </c>
      <c r="I80" s="11">
        <v>-27623453.18</v>
      </c>
      <c r="J80" s="11">
        <v>-27817209.652351901</v>
      </c>
      <c r="K80" s="133">
        <v>0</v>
      </c>
      <c r="L80" s="146">
        <v>-27678000</v>
      </c>
      <c r="M80" s="173"/>
      <c r="N80" s="191"/>
      <c r="O80" s="88">
        <f t="shared" si="20"/>
        <v>-139209.65235190094</v>
      </c>
      <c r="P80" s="126">
        <f t="shared" si="21"/>
        <v>0.99499555656042837</v>
      </c>
      <c r="Q80" s="88">
        <f t="shared" si="22"/>
        <v>54546.820000000298</v>
      </c>
      <c r="R80" s="126">
        <f t="shared" si="23"/>
        <v>1.0019746560882363</v>
      </c>
      <c r="S80" s="88"/>
      <c r="T80" s="127" t="str">
        <f t="shared" si="26"/>
        <v/>
      </c>
      <c r="U80" s="160">
        <f t="shared" si="24"/>
        <v>11</v>
      </c>
    </row>
    <row r="81" spans="1:21" ht="11.25" customHeight="1" x14ac:dyDescent="0.25">
      <c r="A81" s="42" t="s">
        <v>988</v>
      </c>
      <c r="B81" s="287">
        <f t="shared" si="25"/>
        <v>11</v>
      </c>
      <c r="C81" s="27" t="s">
        <v>916</v>
      </c>
      <c r="D81" s="28" t="s">
        <v>917</v>
      </c>
      <c r="E81" s="28" t="s">
        <v>917</v>
      </c>
      <c r="F81" s="384" t="s">
        <v>83</v>
      </c>
      <c r="G81" s="385"/>
      <c r="H81" s="11">
        <v>-2371149.7799999998</v>
      </c>
      <c r="I81" s="11">
        <v>-1280403.74</v>
      </c>
      <c r="J81" s="11">
        <v>-1400000</v>
      </c>
      <c r="K81" s="133">
        <v>0</v>
      </c>
      <c r="L81" s="146">
        <v>-1155000</v>
      </c>
      <c r="M81" s="173"/>
      <c r="N81" s="191"/>
      <c r="O81" s="88">
        <f t="shared" si="20"/>
        <v>-245000</v>
      </c>
      <c r="P81" s="126">
        <f t="shared" si="21"/>
        <v>0.82499999999999996</v>
      </c>
      <c r="Q81" s="88">
        <f t="shared" si="22"/>
        <v>-125403.73999999999</v>
      </c>
      <c r="R81" s="126">
        <f t="shared" si="23"/>
        <v>0.90205922078921763</v>
      </c>
      <c r="S81" s="88"/>
      <c r="T81" s="127" t="str">
        <f t="shared" si="26"/>
        <v/>
      </c>
      <c r="U81" s="160">
        <f t="shared" si="24"/>
        <v>11</v>
      </c>
    </row>
    <row r="82" spans="1:21" ht="11.25" customHeight="1" x14ac:dyDescent="0.25">
      <c r="A82" s="42" t="s">
        <v>989</v>
      </c>
      <c r="B82" s="287">
        <f t="shared" si="25"/>
        <v>11</v>
      </c>
      <c r="C82" s="27" t="s">
        <v>916</v>
      </c>
      <c r="D82" s="28" t="s">
        <v>917</v>
      </c>
      <c r="E82" s="28" t="s">
        <v>917</v>
      </c>
      <c r="F82" s="384" t="s">
        <v>84</v>
      </c>
      <c r="G82" s="385"/>
      <c r="H82" s="11">
        <v>-22059578.899999999</v>
      </c>
      <c r="I82" s="11">
        <v>-21252983.710000001</v>
      </c>
      <c r="J82" s="11">
        <v>-21739733.333333299</v>
      </c>
      <c r="K82" s="133">
        <v>0</v>
      </c>
      <c r="L82" s="146">
        <v>-22140000</v>
      </c>
      <c r="M82" s="173"/>
      <c r="N82" s="191"/>
      <c r="O82" s="88">
        <f t="shared" si="20"/>
        <v>400266.66666670144</v>
      </c>
      <c r="P82" s="126">
        <f t="shared" si="21"/>
        <v>1.0184117560473005</v>
      </c>
      <c r="Q82" s="88">
        <f t="shared" si="22"/>
        <v>887016.28999999911</v>
      </c>
      <c r="R82" s="126">
        <f t="shared" si="23"/>
        <v>1.0417360829003335</v>
      </c>
      <c r="S82" s="88"/>
      <c r="T82" s="127" t="str">
        <f t="shared" si="26"/>
        <v/>
      </c>
      <c r="U82" s="160">
        <f t="shared" si="24"/>
        <v>11</v>
      </c>
    </row>
    <row r="83" spans="1:21" ht="11.25" customHeight="1" x14ac:dyDescent="0.25">
      <c r="A83" s="42" t="s">
        <v>990</v>
      </c>
      <c r="B83" s="287">
        <f t="shared" si="25"/>
        <v>11</v>
      </c>
      <c r="C83" s="27" t="s">
        <v>916</v>
      </c>
      <c r="D83" s="28" t="s">
        <v>917</v>
      </c>
      <c r="E83" s="28" t="s">
        <v>917</v>
      </c>
      <c r="F83" s="384" t="s">
        <v>85</v>
      </c>
      <c r="G83" s="385"/>
      <c r="H83" s="11">
        <v>-5464030.7699999996</v>
      </c>
      <c r="I83" s="11">
        <v>-5621178.6600000104</v>
      </c>
      <c r="J83" s="11">
        <v>-5547059.7117859703</v>
      </c>
      <c r="K83" s="133">
        <v>0</v>
      </c>
      <c r="L83" s="146">
        <v>-5913000</v>
      </c>
      <c r="M83" s="173"/>
      <c r="N83" s="191"/>
      <c r="O83" s="88">
        <f t="shared" si="20"/>
        <v>365940.28821402974</v>
      </c>
      <c r="P83" s="126">
        <f t="shared" si="21"/>
        <v>1.0659701368342056</v>
      </c>
      <c r="Q83" s="88">
        <f t="shared" si="22"/>
        <v>291821.33999998961</v>
      </c>
      <c r="R83" s="126">
        <f t="shared" si="23"/>
        <v>1.0519146174941163</v>
      </c>
      <c r="S83" s="88"/>
      <c r="T83" s="127" t="str">
        <f t="shared" si="26"/>
        <v/>
      </c>
      <c r="U83" s="160">
        <f t="shared" si="24"/>
        <v>11</v>
      </c>
    </row>
    <row r="84" spans="1:21" ht="11.25" customHeight="1" x14ac:dyDescent="0.25">
      <c r="A84" s="42" t="s">
        <v>991</v>
      </c>
      <c r="B84" s="287">
        <f t="shared" si="25"/>
        <v>11</v>
      </c>
      <c r="C84" s="27" t="s">
        <v>916</v>
      </c>
      <c r="D84" s="28" t="s">
        <v>917</v>
      </c>
      <c r="E84" s="28" t="s">
        <v>917</v>
      </c>
      <c r="F84" s="384" t="s">
        <v>86</v>
      </c>
      <c r="G84" s="385"/>
      <c r="H84" s="11">
        <v>-19085697.370000001</v>
      </c>
      <c r="I84" s="11">
        <v>-21705858.370000001</v>
      </c>
      <c r="J84" s="11">
        <v>-19680212.883061498</v>
      </c>
      <c r="K84" s="133">
        <v>0</v>
      </c>
      <c r="L84" s="146">
        <v>-23052000</v>
      </c>
      <c r="M84" s="173"/>
      <c r="N84" s="191"/>
      <c r="O84" s="88">
        <f t="shared" si="20"/>
        <v>3371787.1169385016</v>
      </c>
      <c r="P84" s="126">
        <f t="shared" si="21"/>
        <v>1.1713287928831579</v>
      </c>
      <c r="Q84" s="88">
        <f t="shared" si="22"/>
        <v>1346141.629999999</v>
      </c>
      <c r="R84" s="126">
        <f t="shared" si="23"/>
        <v>1.0620174335911323</v>
      </c>
      <c r="S84" s="88"/>
      <c r="T84" s="127" t="str">
        <f t="shared" si="26"/>
        <v/>
      </c>
      <c r="U84" s="160">
        <f t="shared" si="24"/>
        <v>11</v>
      </c>
    </row>
    <row r="85" spans="1:21" ht="11.25" customHeight="1" x14ac:dyDescent="0.25">
      <c r="A85" s="42" t="s">
        <v>992</v>
      </c>
      <c r="B85" s="287">
        <f t="shared" si="25"/>
        <v>11</v>
      </c>
      <c r="C85" s="27" t="s">
        <v>916</v>
      </c>
      <c r="D85" s="28" t="s">
        <v>917</v>
      </c>
      <c r="E85" s="28" t="s">
        <v>917</v>
      </c>
      <c r="F85" s="384" t="s">
        <v>87</v>
      </c>
      <c r="G85" s="385"/>
      <c r="H85" s="11">
        <v>-4330208.88</v>
      </c>
      <c r="I85" s="11">
        <v>-4214075.17</v>
      </c>
      <c r="J85" s="11">
        <v>-4330000</v>
      </c>
      <c r="K85" s="133">
        <v>0</v>
      </c>
      <c r="L85" s="146">
        <v>-4330000</v>
      </c>
      <c r="M85" s="173"/>
      <c r="N85" s="191"/>
      <c r="O85" s="88">
        <f t="shared" si="20"/>
        <v>0</v>
      </c>
      <c r="P85" s="126">
        <f t="shared" si="21"/>
        <v>1</v>
      </c>
      <c r="Q85" s="88">
        <f t="shared" si="22"/>
        <v>115924.83000000007</v>
      </c>
      <c r="R85" s="126">
        <f t="shared" si="23"/>
        <v>1.0275089611180335</v>
      </c>
      <c r="S85" s="88"/>
      <c r="T85" s="127" t="str">
        <f t="shared" si="26"/>
        <v/>
      </c>
      <c r="U85" s="160">
        <f t="shared" si="24"/>
        <v>11</v>
      </c>
    </row>
    <row r="86" spans="1:21" ht="11.25" customHeight="1" x14ac:dyDescent="0.25">
      <c r="A86" s="42" t="s">
        <v>993</v>
      </c>
      <c r="B86" s="287">
        <f t="shared" si="25"/>
        <v>11</v>
      </c>
      <c r="C86" s="27" t="s">
        <v>916</v>
      </c>
      <c r="D86" s="28" t="s">
        <v>917</v>
      </c>
      <c r="E86" s="28" t="s">
        <v>917</v>
      </c>
      <c r="F86" s="384" t="s">
        <v>88</v>
      </c>
      <c r="G86" s="385"/>
      <c r="H86" s="11">
        <v>-3020466.72</v>
      </c>
      <c r="I86" s="11">
        <v>-3199200.56</v>
      </c>
      <c r="J86" s="11">
        <v>-3170000</v>
      </c>
      <c r="K86" s="133">
        <v>0</v>
      </c>
      <c r="L86" s="146">
        <v>-3270000</v>
      </c>
      <c r="M86" s="173"/>
      <c r="N86" s="191"/>
      <c r="O86" s="88">
        <f t="shared" si="20"/>
        <v>100000</v>
      </c>
      <c r="P86" s="126">
        <f t="shared" si="21"/>
        <v>1.0315457413249212</v>
      </c>
      <c r="Q86" s="88">
        <f t="shared" si="22"/>
        <v>70799.439999999944</v>
      </c>
      <c r="R86" s="126">
        <f t="shared" si="23"/>
        <v>1.022130353715617</v>
      </c>
      <c r="S86" s="88"/>
      <c r="T86" s="127" t="str">
        <f t="shared" si="26"/>
        <v/>
      </c>
      <c r="U86" s="160">
        <f t="shared" si="24"/>
        <v>11</v>
      </c>
    </row>
    <row r="87" spans="1:21" ht="11.25" customHeight="1" x14ac:dyDescent="0.25">
      <c r="A87" s="42" t="s">
        <v>994</v>
      </c>
      <c r="B87" s="287">
        <f t="shared" si="25"/>
        <v>11</v>
      </c>
      <c r="C87" s="27" t="s">
        <v>916</v>
      </c>
      <c r="D87" s="28" t="s">
        <v>917</v>
      </c>
      <c r="E87" s="28" t="s">
        <v>917</v>
      </c>
      <c r="F87" s="384" t="s">
        <v>89</v>
      </c>
      <c r="G87" s="385"/>
      <c r="H87" s="11">
        <v>-198103.7</v>
      </c>
      <c r="I87" s="11">
        <v>-200166.99</v>
      </c>
      <c r="J87" s="11">
        <v>-199999.999999992</v>
      </c>
      <c r="K87" s="133">
        <v>0</v>
      </c>
      <c r="L87" s="146">
        <v>-220000</v>
      </c>
      <c r="M87" s="173"/>
      <c r="N87" s="191"/>
      <c r="O87" s="88">
        <f t="shared" si="20"/>
        <v>20000.000000008004</v>
      </c>
      <c r="P87" s="126">
        <f t="shared" si="21"/>
        <v>1.1000000000000441</v>
      </c>
      <c r="Q87" s="88">
        <f t="shared" si="22"/>
        <v>19833.010000000009</v>
      </c>
      <c r="R87" s="126">
        <f t="shared" si="23"/>
        <v>1.0990823212159009</v>
      </c>
      <c r="S87" s="88"/>
      <c r="T87" s="127" t="str">
        <f t="shared" si="26"/>
        <v/>
      </c>
      <c r="U87" s="160">
        <f t="shared" si="24"/>
        <v>11</v>
      </c>
    </row>
    <row r="88" spans="1:21" ht="11.25" customHeight="1" x14ac:dyDescent="0.25">
      <c r="A88" s="83" t="s">
        <v>1638</v>
      </c>
      <c r="B88" s="287">
        <f t="shared" si="25"/>
        <v>11</v>
      </c>
      <c r="C88" s="29" t="s">
        <v>916</v>
      </c>
      <c r="D88" s="30" t="s">
        <v>917</v>
      </c>
      <c r="E88" s="30" t="s">
        <v>917</v>
      </c>
      <c r="F88" s="396" t="s">
        <v>1639</v>
      </c>
      <c r="G88" s="397"/>
      <c r="H88" s="19"/>
      <c r="I88" s="19"/>
      <c r="J88" s="19"/>
      <c r="K88" s="134"/>
      <c r="L88" s="147">
        <v>0</v>
      </c>
      <c r="M88" s="173"/>
      <c r="N88" s="191"/>
      <c r="O88" s="95">
        <f t="shared" si="20"/>
        <v>0</v>
      </c>
      <c r="P88" s="129" t="str">
        <f t="shared" si="21"/>
        <v/>
      </c>
      <c r="Q88" s="95">
        <f t="shared" si="22"/>
        <v>0</v>
      </c>
      <c r="R88" s="129" t="str">
        <f t="shared" si="23"/>
        <v/>
      </c>
      <c r="S88" s="95"/>
      <c r="T88" s="127" t="str">
        <f t="shared" si="26"/>
        <v/>
      </c>
      <c r="U88" s="160">
        <f t="shared" si="24"/>
        <v>11</v>
      </c>
    </row>
    <row r="89" spans="1:21" ht="11.25" customHeight="1" x14ac:dyDescent="0.25">
      <c r="A89" s="42" t="s">
        <v>995</v>
      </c>
      <c r="B89" s="287">
        <f t="shared" si="25"/>
        <v>11</v>
      </c>
      <c r="C89" s="27" t="s">
        <v>916</v>
      </c>
      <c r="D89" s="28" t="s">
        <v>917</v>
      </c>
      <c r="E89" s="28" t="s">
        <v>917</v>
      </c>
      <c r="F89" s="384" t="s">
        <v>90</v>
      </c>
      <c r="G89" s="385"/>
      <c r="H89" s="11">
        <v>0</v>
      </c>
      <c r="I89" s="11">
        <v>-2385820.9300000002</v>
      </c>
      <c r="J89" s="11">
        <v>-2107000</v>
      </c>
      <c r="K89" s="133">
        <v>0</v>
      </c>
      <c r="L89" s="146">
        <v>-2130000</v>
      </c>
      <c r="M89" s="173"/>
      <c r="N89" s="191"/>
      <c r="O89" s="88">
        <f t="shared" si="20"/>
        <v>23000</v>
      </c>
      <c r="P89" s="126">
        <f t="shared" si="21"/>
        <v>1.0109159943046986</v>
      </c>
      <c r="Q89" s="88">
        <f t="shared" si="22"/>
        <v>-255820.93000000017</v>
      </c>
      <c r="R89" s="126">
        <f t="shared" si="23"/>
        <v>0.89277446316979026</v>
      </c>
      <c r="S89" s="88"/>
      <c r="T89" s="127" t="str">
        <f t="shared" si="26"/>
        <v/>
      </c>
      <c r="U89" s="160">
        <f t="shared" si="24"/>
        <v>11</v>
      </c>
    </row>
    <row r="90" spans="1:21" ht="11.25" customHeight="1" x14ac:dyDescent="0.25">
      <c r="A90" s="42" t="s">
        <v>996</v>
      </c>
      <c r="B90" s="287">
        <f t="shared" si="25"/>
        <v>11</v>
      </c>
      <c r="C90" s="27" t="s">
        <v>916</v>
      </c>
      <c r="D90" s="28" t="s">
        <v>917</v>
      </c>
      <c r="E90" s="28" t="s">
        <v>917</v>
      </c>
      <c r="F90" s="384" t="s">
        <v>91</v>
      </c>
      <c r="G90" s="385"/>
      <c r="H90" s="11">
        <v>-4270088.1399999997</v>
      </c>
      <c r="I90" s="11">
        <v>-4401019.24</v>
      </c>
      <c r="J90" s="11">
        <v>-4349999.9999999804</v>
      </c>
      <c r="K90" s="133">
        <v>0</v>
      </c>
      <c r="L90" s="146">
        <v>-4470000</v>
      </c>
      <c r="M90" s="175"/>
      <c r="N90" s="192"/>
      <c r="O90" s="88">
        <f t="shared" si="20"/>
        <v>120000.00000001956</v>
      </c>
      <c r="P90" s="126">
        <f t="shared" si="21"/>
        <v>1.0275862068965564</v>
      </c>
      <c r="Q90" s="88">
        <f t="shared" si="22"/>
        <v>68980.759999999776</v>
      </c>
      <c r="R90" s="126">
        <f t="shared" si="23"/>
        <v>1.0156738146866178</v>
      </c>
      <c r="S90" s="88"/>
      <c r="T90" s="127" t="str">
        <f t="shared" si="26"/>
        <v/>
      </c>
      <c r="U90" s="160">
        <f t="shared" si="24"/>
        <v>11</v>
      </c>
    </row>
    <row r="91" spans="1:21" ht="11.25" customHeight="1" x14ac:dyDescent="0.25">
      <c r="A91" s="212" t="s">
        <v>997</v>
      </c>
      <c r="B91" s="287">
        <f t="shared" si="25"/>
        <v>11</v>
      </c>
      <c r="C91" s="213" t="s">
        <v>922</v>
      </c>
      <c r="D91" s="213" t="s">
        <v>923</v>
      </c>
      <c r="E91" s="213" t="s">
        <v>922</v>
      </c>
      <c r="F91" s="398" t="s">
        <v>92</v>
      </c>
      <c r="G91" s="399"/>
      <c r="H91" s="214">
        <v>101081809.65000001</v>
      </c>
      <c r="I91" s="214">
        <v>0</v>
      </c>
      <c r="J91" s="214">
        <v>0</v>
      </c>
      <c r="K91" s="215">
        <v>0</v>
      </c>
      <c r="L91" s="203">
        <v>0</v>
      </c>
      <c r="M91" s="173"/>
      <c r="N91" s="191"/>
      <c r="O91" s="88">
        <f t="shared" si="20"/>
        <v>0</v>
      </c>
      <c r="P91" s="126" t="str">
        <f t="shared" si="21"/>
        <v/>
      </c>
      <c r="Q91" s="88">
        <f t="shared" si="22"/>
        <v>0</v>
      </c>
      <c r="R91" s="126" t="str">
        <f t="shared" si="23"/>
        <v/>
      </c>
      <c r="S91" s="88"/>
      <c r="T91" s="127" t="str">
        <f t="shared" si="26"/>
        <v/>
      </c>
      <c r="U91" s="160">
        <f t="shared" si="24"/>
        <v>11</v>
      </c>
    </row>
    <row r="92" spans="1:21" ht="11.25" customHeight="1" x14ac:dyDescent="0.25">
      <c r="A92" s="42" t="s">
        <v>998</v>
      </c>
      <c r="B92" s="287">
        <f t="shared" si="25"/>
        <v>11</v>
      </c>
      <c r="C92" s="27" t="s">
        <v>916</v>
      </c>
      <c r="D92" s="28" t="s">
        <v>917</v>
      </c>
      <c r="E92" s="28" t="s">
        <v>917</v>
      </c>
      <c r="F92" s="384" t="s">
        <v>1637</v>
      </c>
      <c r="G92" s="385"/>
      <c r="H92" s="11">
        <v>-110470.59</v>
      </c>
      <c r="I92" s="11">
        <v>-8088.59</v>
      </c>
      <c r="J92" s="11">
        <v>-109999.999999992</v>
      </c>
      <c r="K92" s="133">
        <v>0</v>
      </c>
      <c r="L92" s="146">
        <v>-5000</v>
      </c>
      <c r="M92" s="173"/>
      <c r="N92" s="191"/>
      <c r="O92" s="88">
        <f t="shared" si="20"/>
        <v>-104999.999999992</v>
      </c>
      <c r="P92" s="126">
        <f t="shared" si="21"/>
        <v>4.5454545454548759E-2</v>
      </c>
      <c r="Q92" s="88">
        <f t="shared" si="22"/>
        <v>-3088.59</v>
      </c>
      <c r="R92" s="126">
        <f t="shared" si="23"/>
        <v>0.61815470928802174</v>
      </c>
      <c r="S92" s="88"/>
      <c r="T92" s="127" t="str">
        <f t="shared" si="26"/>
        <v/>
      </c>
      <c r="U92" s="160">
        <f t="shared" si="24"/>
        <v>11</v>
      </c>
    </row>
    <row r="93" spans="1:21" ht="11.25" customHeight="1" x14ac:dyDescent="0.25">
      <c r="A93" s="42" t="s">
        <v>999</v>
      </c>
      <c r="B93" s="287">
        <f t="shared" si="25"/>
        <v>11</v>
      </c>
      <c r="C93" s="27" t="s">
        <v>916</v>
      </c>
      <c r="D93" s="28" t="s">
        <v>917</v>
      </c>
      <c r="E93" s="28" t="s">
        <v>917</v>
      </c>
      <c r="F93" s="384" t="s">
        <v>1676</v>
      </c>
      <c r="G93" s="385"/>
      <c r="H93" s="11">
        <v>-1502073</v>
      </c>
      <c r="I93" s="11">
        <v>-765245.11</v>
      </c>
      <c r="J93" s="11">
        <v>-1400000</v>
      </c>
      <c r="K93" s="133">
        <v>0</v>
      </c>
      <c r="L93" s="146">
        <v>0</v>
      </c>
      <c r="M93" s="211" t="s">
        <v>1771</v>
      </c>
      <c r="N93" s="191"/>
      <c r="O93" s="88">
        <f t="shared" si="20"/>
        <v>-1400000</v>
      </c>
      <c r="P93" s="126">
        <f t="shared" si="21"/>
        <v>0</v>
      </c>
      <c r="Q93" s="88">
        <f t="shared" si="22"/>
        <v>-765245.11</v>
      </c>
      <c r="R93" s="126">
        <f t="shared" si="23"/>
        <v>0</v>
      </c>
      <c r="S93" s="88"/>
      <c r="T93" s="127" t="str">
        <f t="shared" si="26"/>
        <v/>
      </c>
      <c r="U93" s="160">
        <f t="shared" si="24"/>
        <v>11</v>
      </c>
    </row>
    <row r="94" spans="1:21" ht="11.25" customHeight="1" x14ac:dyDescent="0.25">
      <c r="A94" s="42" t="s">
        <v>1000</v>
      </c>
      <c r="B94" s="287">
        <f t="shared" si="25"/>
        <v>11</v>
      </c>
      <c r="C94" s="27" t="s">
        <v>916</v>
      </c>
      <c r="D94" s="28" t="s">
        <v>917</v>
      </c>
      <c r="E94" s="28" t="s">
        <v>917</v>
      </c>
      <c r="F94" s="384" t="s">
        <v>1675</v>
      </c>
      <c r="G94" s="385"/>
      <c r="H94" s="11">
        <v>-220230.64</v>
      </c>
      <c r="I94" s="11">
        <v>-110115.32</v>
      </c>
      <c r="J94" s="11">
        <v>-240000</v>
      </c>
      <c r="K94" s="133">
        <v>0</v>
      </c>
      <c r="L94" s="146">
        <v>0</v>
      </c>
      <c r="M94" s="173"/>
      <c r="N94" s="191"/>
      <c r="O94" s="88">
        <f t="shared" si="20"/>
        <v>-240000</v>
      </c>
      <c r="P94" s="126">
        <f t="shared" si="21"/>
        <v>0</v>
      </c>
      <c r="Q94" s="88">
        <f t="shared" si="22"/>
        <v>-110115.32</v>
      </c>
      <c r="R94" s="126">
        <f t="shared" si="23"/>
        <v>0</v>
      </c>
      <c r="S94" s="88"/>
      <c r="T94" s="127" t="str">
        <f t="shared" si="26"/>
        <v/>
      </c>
      <c r="U94" s="160">
        <f t="shared" si="24"/>
        <v>11</v>
      </c>
    </row>
    <row r="95" spans="1:21" ht="11.25" customHeight="1" x14ac:dyDescent="0.25">
      <c r="A95" s="42" t="s">
        <v>1001</v>
      </c>
      <c r="B95" s="287">
        <f t="shared" si="25"/>
        <v>11</v>
      </c>
      <c r="C95" s="27" t="s">
        <v>916</v>
      </c>
      <c r="D95" s="28" t="s">
        <v>917</v>
      </c>
      <c r="E95" s="28" t="s">
        <v>917</v>
      </c>
      <c r="F95" s="384" t="s">
        <v>94</v>
      </c>
      <c r="G95" s="385"/>
      <c r="H95" s="11">
        <v>-145999.4</v>
      </c>
      <c r="I95" s="11">
        <v>0</v>
      </c>
      <c r="J95" s="11">
        <v>0</v>
      </c>
      <c r="K95" s="133">
        <v>0</v>
      </c>
      <c r="L95" s="146">
        <v>-2555000</v>
      </c>
      <c r="M95" s="173"/>
      <c r="N95" s="191"/>
      <c r="O95" s="88">
        <f t="shared" si="20"/>
        <v>2555000</v>
      </c>
      <c r="P95" s="126" t="str">
        <f t="shared" si="21"/>
        <v/>
      </c>
      <c r="Q95" s="88">
        <f t="shared" si="22"/>
        <v>2555000</v>
      </c>
      <c r="R95" s="126" t="str">
        <f t="shared" si="23"/>
        <v/>
      </c>
      <c r="S95" s="88"/>
      <c r="T95" s="127" t="str">
        <f t="shared" si="26"/>
        <v/>
      </c>
      <c r="U95" s="160">
        <f t="shared" si="24"/>
        <v>11</v>
      </c>
    </row>
    <row r="96" spans="1:21" ht="11.25" customHeight="1" x14ac:dyDescent="0.25">
      <c r="A96" s="42" t="s">
        <v>1002</v>
      </c>
      <c r="B96" s="287">
        <f t="shared" si="25"/>
        <v>11</v>
      </c>
      <c r="C96" s="27" t="s">
        <v>916</v>
      </c>
      <c r="D96" s="28" t="s">
        <v>917</v>
      </c>
      <c r="E96" s="28" t="s">
        <v>917</v>
      </c>
      <c r="F96" s="384" t="s">
        <v>95</v>
      </c>
      <c r="G96" s="385"/>
      <c r="H96" s="11">
        <v>0</v>
      </c>
      <c r="I96" s="11">
        <v>-502550</v>
      </c>
      <c r="J96" s="11">
        <v>0</v>
      </c>
      <c r="K96" s="133">
        <v>0</v>
      </c>
      <c r="L96" s="148">
        <v>0</v>
      </c>
      <c r="M96" s="216"/>
      <c r="N96" s="191"/>
      <c r="O96" s="88">
        <f t="shared" si="20"/>
        <v>0</v>
      </c>
      <c r="P96" s="126" t="str">
        <f t="shared" si="21"/>
        <v/>
      </c>
      <c r="Q96" s="88">
        <f t="shared" si="22"/>
        <v>-502550</v>
      </c>
      <c r="R96" s="126">
        <f t="shared" si="23"/>
        <v>0</v>
      </c>
      <c r="S96" s="88"/>
      <c r="T96" s="127" t="str">
        <f t="shared" si="26"/>
        <v/>
      </c>
      <c r="U96" s="160">
        <f t="shared" si="24"/>
        <v>11</v>
      </c>
    </row>
    <row r="97" spans="1:21" ht="11.25" customHeight="1" x14ac:dyDescent="0.25">
      <c r="A97" s="26" t="s">
        <v>1003</v>
      </c>
      <c r="B97" s="287">
        <f t="shared" si="25"/>
        <v>7</v>
      </c>
      <c r="C97" s="31"/>
      <c r="D97" s="32"/>
      <c r="E97" s="32"/>
      <c r="F97" s="388" t="s">
        <v>96</v>
      </c>
      <c r="G97" s="389"/>
      <c r="H97" s="25">
        <f t="shared" ref="H97:L97" si="27">SUM(H98:H107)</f>
        <v>-42760029.670000002</v>
      </c>
      <c r="I97" s="25">
        <f t="shared" si="27"/>
        <v>-44789924.079999998</v>
      </c>
      <c r="J97" s="25">
        <f t="shared" si="27"/>
        <v>-44489606.613470599</v>
      </c>
      <c r="K97" s="25">
        <f t="shared" si="27"/>
        <v>0</v>
      </c>
      <c r="L97" s="143">
        <f t="shared" si="27"/>
        <v>-48155086.999999613</v>
      </c>
      <c r="M97" s="216"/>
      <c r="N97" s="191"/>
      <c r="O97" s="88">
        <f t="shared" si="20"/>
        <v>3665480.3865290135</v>
      </c>
      <c r="P97" s="126">
        <f t="shared" si="21"/>
        <v>1.0823895886150448</v>
      </c>
      <c r="Q97" s="88">
        <f t="shared" si="22"/>
        <v>3365162.9199996144</v>
      </c>
      <c r="R97" s="126">
        <f t="shared" si="23"/>
        <v>1.0751321416394688</v>
      </c>
      <c r="S97" s="88"/>
      <c r="T97" s="127" t="str">
        <f t="shared" si="26"/>
        <v/>
      </c>
      <c r="U97" s="160">
        <f t="shared" si="24"/>
        <v>7</v>
      </c>
    </row>
    <row r="98" spans="1:21" ht="11.25" customHeight="1" x14ac:dyDescent="0.25">
      <c r="A98" s="42" t="s">
        <v>1004</v>
      </c>
      <c r="B98" s="287">
        <f t="shared" si="25"/>
        <v>11</v>
      </c>
      <c r="C98" s="27" t="s">
        <v>916</v>
      </c>
      <c r="D98" s="28" t="s">
        <v>920</v>
      </c>
      <c r="E98" s="28" t="s">
        <v>917</v>
      </c>
      <c r="F98" s="384" t="s">
        <v>97</v>
      </c>
      <c r="G98" s="385"/>
      <c r="H98" s="11">
        <v>-17860832.899999999</v>
      </c>
      <c r="I98" s="11">
        <v>-18431664.010000002</v>
      </c>
      <c r="J98" s="11">
        <v>-17950399.999999698</v>
      </c>
      <c r="K98" s="133">
        <v>0</v>
      </c>
      <c r="L98" s="148">
        <v>-19815000</v>
      </c>
      <c r="M98" s="173"/>
      <c r="N98" s="191"/>
      <c r="O98" s="88">
        <f t="shared" si="20"/>
        <v>1864600.0000003017</v>
      </c>
      <c r="P98" s="126">
        <f t="shared" si="21"/>
        <v>1.1038751225599615</v>
      </c>
      <c r="Q98" s="88">
        <f t="shared" si="22"/>
        <v>1383335.9899999984</v>
      </c>
      <c r="R98" s="126">
        <f t="shared" si="23"/>
        <v>1.0750521488048761</v>
      </c>
      <c r="S98" s="88"/>
      <c r="T98" s="127" t="str">
        <f t="shared" si="26"/>
        <v/>
      </c>
      <c r="U98" s="160">
        <f t="shared" si="24"/>
        <v>11</v>
      </c>
    </row>
    <row r="99" spans="1:21" ht="11.25" customHeight="1" x14ac:dyDescent="0.25">
      <c r="A99" s="42" t="s">
        <v>1005</v>
      </c>
      <c r="B99" s="287">
        <f t="shared" si="25"/>
        <v>11</v>
      </c>
      <c r="C99" s="27" t="s">
        <v>916</v>
      </c>
      <c r="D99" s="28" t="s">
        <v>920</v>
      </c>
      <c r="E99" s="28" t="s">
        <v>917</v>
      </c>
      <c r="F99" s="384" t="s">
        <v>98</v>
      </c>
      <c r="G99" s="385"/>
      <c r="H99" s="11">
        <v>-3894394.27</v>
      </c>
      <c r="I99" s="11">
        <v>-3836959.21</v>
      </c>
      <c r="J99" s="11">
        <v>-3959999.9999996098</v>
      </c>
      <c r="K99" s="133">
        <v>0</v>
      </c>
      <c r="L99" s="252">
        <f>J99</f>
        <v>-3959999.9999996098</v>
      </c>
      <c r="M99" s="173"/>
      <c r="N99" s="191"/>
      <c r="O99" s="88">
        <f t="shared" si="20"/>
        <v>0</v>
      </c>
      <c r="P99" s="126">
        <f t="shared" si="21"/>
        <v>1</v>
      </c>
      <c r="Q99" s="88">
        <f t="shared" si="22"/>
        <v>123040.78999960981</v>
      </c>
      <c r="R99" s="126">
        <f t="shared" si="23"/>
        <v>1.0320672655781529</v>
      </c>
      <c r="S99" s="88"/>
      <c r="T99" s="127" t="str">
        <f t="shared" si="26"/>
        <v/>
      </c>
      <c r="U99" s="160">
        <f t="shared" si="24"/>
        <v>11</v>
      </c>
    </row>
    <row r="100" spans="1:21" ht="11.25" customHeight="1" x14ac:dyDescent="0.25">
      <c r="A100" s="42" t="s">
        <v>1006</v>
      </c>
      <c r="B100" s="287">
        <f t="shared" si="25"/>
        <v>11</v>
      </c>
      <c r="C100" s="27" t="s">
        <v>916</v>
      </c>
      <c r="D100" s="28" t="s">
        <v>919</v>
      </c>
      <c r="E100" s="28" t="s">
        <v>917</v>
      </c>
      <c r="F100" s="384" t="s">
        <v>99</v>
      </c>
      <c r="G100" s="385"/>
      <c r="H100" s="11">
        <v>-1850818.9</v>
      </c>
      <c r="I100" s="11">
        <v>-1936975.61</v>
      </c>
      <c r="J100" s="11">
        <v>-1925000</v>
      </c>
      <c r="K100" s="133">
        <v>0</v>
      </c>
      <c r="L100" s="145">
        <v>-1925000</v>
      </c>
      <c r="M100" s="173"/>
      <c r="N100" s="191"/>
      <c r="O100" s="88">
        <f t="shared" si="20"/>
        <v>0</v>
      </c>
      <c r="P100" s="126">
        <f t="shared" si="21"/>
        <v>1</v>
      </c>
      <c r="Q100" s="88">
        <f t="shared" si="22"/>
        <v>-11975.610000000102</v>
      </c>
      <c r="R100" s="126">
        <f t="shared" si="23"/>
        <v>0.99381736665233478</v>
      </c>
      <c r="S100" s="88"/>
      <c r="T100" s="127" t="str">
        <f t="shared" si="26"/>
        <v/>
      </c>
      <c r="U100" s="160">
        <f t="shared" si="24"/>
        <v>11</v>
      </c>
    </row>
    <row r="101" spans="1:21" ht="11.25" customHeight="1" x14ac:dyDescent="0.25">
      <c r="A101" s="42" t="s">
        <v>1007</v>
      </c>
      <c r="B101" s="287">
        <f t="shared" si="25"/>
        <v>11</v>
      </c>
      <c r="C101" s="27" t="s">
        <v>916</v>
      </c>
      <c r="D101" s="28" t="s">
        <v>919</v>
      </c>
      <c r="E101" s="28" t="s">
        <v>917</v>
      </c>
      <c r="F101" s="384" t="s">
        <v>100</v>
      </c>
      <c r="G101" s="385"/>
      <c r="H101" s="11">
        <v>-288477.26</v>
      </c>
      <c r="I101" s="11">
        <v>-219177.52</v>
      </c>
      <c r="J101" s="11">
        <v>-249599.999999981</v>
      </c>
      <c r="K101" s="133">
        <v>0</v>
      </c>
      <c r="L101" s="145">
        <v>-220000</v>
      </c>
      <c r="M101" s="211" t="s">
        <v>1830</v>
      </c>
      <c r="N101" s="191"/>
      <c r="O101" s="88">
        <f t="shared" si="20"/>
        <v>-29599.999999980995</v>
      </c>
      <c r="P101" s="126">
        <f t="shared" si="21"/>
        <v>0.88141025641032356</v>
      </c>
      <c r="Q101" s="88">
        <f t="shared" si="22"/>
        <v>822.48000000001048</v>
      </c>
      <c r="R101" s="126">
        <f t="shared" si="23"/>
        <v>1.0037525746253539</v>
      </c>
      <c r="S101" s="88"/>
      <c r="T101" s="127" t="str">
        <f t="shared" si="26"/>
        <v/>
      </c>
      <c r="U101" s="160">
        <f t="shared" si="24"/>
        <v>11</v>
      </c>
    </row>
    <row r="102" spans="1:21" ht="11.25" customHeight="1" x14ac:dyDescent="0.25">
      <c r="A102" s="42" t="s">
        <v>1008</v>
      </c>
      <c r="B102" s="287">
        <f t="shared" si="25"/>
        <v>11</v>
      </c>
      <c r="C102" s="27" t="s">
        <v>916</v>
      </c>
      <c r="D102" s="28" t="s">
        <v>923</v>
      </c>
      <c r="E102" s="28" t="s">
        <v>917</v>
      </c>
      <c r="F102" s="384" t="s">
        <v>101</v>
      </c>
      <c r="G102" s="385"/>
      <c r="H102" s="11">
        <v>-353106.78</v>
      </c>
      <c r="I102" s="11">
        <v>-377320.58</v>
      </c>
      <c r="J102" s="11">
        <v>-379999.99999999697</v>
      </c>
      <c r="K102" s="133">
        <v>0</v>
      </c>
      <c r="L102" s="145">
        <v>-380000</v>
      </c>
      <c r="M102" s="173"/>
      <c r="N102" s="191"/>
      <c r="O102" s="88">
        <f t="shared" si="20"/>
        <v>3.0267983675003052E-9</v>
      </c>
      <c r="P102" s="126">
        <f t="shared" si="21"/>
        <v>1.000000000000008</v>
      </c>
      <c r="Q102" s="88">
        <f t="shared" si="22"/>
        <v>2679.4199999999837</v>
      </c>
      <c r="R102" s="126">
        <f t="shared" si="23"/>
        <v>1.0071011764054851</v>
      </c>
      <c r="S102" s="88"/>
      <c r="T102" s="127" t="str">
        <f t="shared" si="26"/>
        <v/>
      </c>
      <c r="U102" s="160">
        <f t="shared" si="24"/>
        <v>11</v>
      </c>
    </row>
    <row r="103" spans="1:21" ht="11.25" customHeight="1" x14ac:dyDescent="0.25">
      <c r="A103" s="42" t="s">
        <v>1009</v>
      </c>
      <c r="B103" s="287">
        <f t="shared" si="25"/>
        <v>11</v>
      </c>
      <c r="C103" s="20" t="s">
        <v>916</v>
      </c>
      <c r="D103" s="20" t="s">
        <v>919</v>
      </c>
      <c r="E103" s="20" t="s">
        <v>1014</v>
      </c>
      <c r="F103" s="384" t="s">
        <v>102</v>
      </c>
      <c r="G103" s="385"/>
      <c r="H103" s="11">
        <v>-40952.400000000001</v>
      </c>
      <c r="I103" s="11">
        <v>-40992.06</v>
      </c>
      <c r="J103" s="11">
        <v>-44606.613471322002</v>
      </c>
      <c r="K103" s="133">
        <v>0</v>
      </c>
      <c r="L103" s="145">
        <v>-30000</v>
      </c>
      <c r="M103" s="173"/>
      <c r="N103" s="191"/>
      <c r="O103" s="88">
        <f t="shared" si="20"/>
        <v>-14606.613471322002</v>
      </c>
      <c r="P103" s="126">
        <f t="shared" si="21"/>
        <v>0.67254601202324571</v>
      </c>
      <c r="Q103" s="88">
        <f t="shared" si="22"/>
        <v>-10992.059999999998</v>
      </c>
      <c r="R103" s="126">
        <f t="shared" si="23"/>
        <v>0.73184904588839894</v>
      </c>
      <c r="S103" s="88"/>
      <c r="T103" s="127" t="str">
        <f t="shared" si="26"/>
        <v/>
      </c>
      <c r="U103" s="160">
        <f t="shared" si="24"/>
        <v>11</v>
      </c>
    </row>
    <row r="104" spans="1:21" ht="11.25" customHeight="1" x14ac:dyDescent="0.25">
      <c r="A104" s="42" t="s">
        <v>1010</v>
      </c>
      <c r="B104" s="287">
        <f t="shared" si="25"/>
        <v>11</v>
      </c>
      <c r="C104" s="27" t="s">
        <v>916</v>
      </c>
      <c r="D104" s="28" t="s">
        <v>919</v>
      </c>
      <c r="E104" s="28" t="s">
        <v>917</v>
      </c>
      <c r="F104" s="384" t="s">
        <v>103</v>
      </c>
      <c r="G104" s="385"/>
      <c r="H104" s="11">
        <v>-15134109.130000001</v>
      </c>
      <c r="I104" s="11">
        <v>-16162505.449999999</v>
      </c>
      <c r="J104" s="11">
        <v>-16500000</v>
      </c>
      <c r="K104" s="133">
        <v>0</v>
      </c>
      <c r="L104" s="145">
        <f>-17481385-572125</f>
        <v>-18053510</v>
      </c>
      <c r="M104" s="173"/>
      <c r="N104" s="191"/>
      <c r="O104" s="88">
        <f t="shared" si="20"/>
        <v>1553510</v>
      </c>
      <c r="P104" s="126">
        <f t="shared" si="21"/>
        <v>1.0941521212121212</v>
      </c>
      <c r="Q104" s="88">
        <f t="shared" si="22"/>
        <v>1891004.5500000007</v>
      </c>
      <c r="R104" s="126">
        <f t="shared" si="23"/>
        <v>1.1169994686683926</v>
      </c>
      <c r="S104" s="88"/>
      <c r="T104" s="127" t="str">
        <f t="shared" si="26"/>
        <v/>
      </c>
      <c r="U104" s="160">
        <f t="shared" si="24"/>
        <v>11</v>
      </c>
    </row>
    <row r="105" spans="1:21" ht="11.25" customHeight="1" x14ac:dyDescent="0.25">
      <c r="A105" s="42" t="s">
        <v>1011</v>
      </c>
      <c r="B105" s="287">
        <f t="shared" si="25"/>
        <v>11</v>
      </c>
      <c r="C105" s="27" t="s">
        <v>916</v>
      </c>
      <c r="D105" s="28" t="s">
        <v>919</v>
      </c>
      <c r="E105" s="28" t="s">
        <v>917</v>
      </c>
      <c r="F105" s="384" t="s">
        <v>104</v>
      </c>
      <c r="G105" s="385"/>
      <c r="H105" s="11">
        <v>-1878991.71</v>
      </c>
      <c r="I105" s="11">
        <v>-2107509.66</v>
      </c>
      <c r="J105" s="11">
        <v>-1800000</v>
      </c>
      <c r="K105" s="133">
        <v>0</v>
      </c>
      <c r="L105" s="145">
        <v>-1759764</v>
      </c>
      <c r="O105" s="88">
        <f t="shared" si="20"/>
        <v>-40236</v>
      </c>
      <c r="P105" s="126">
        <f t="shared" si="21"/>
        <v>0.97764666666666666</v>
      </c>
      <c r="Q105" s="88">
        <f t="shared" si="22"/>
        <v>-347745.66000000015</v>
      </c>
      <c r="R105" s="126">
        <f t="shared" si="23"/>
        <v>0.83499688442709197</v>
      </c>
      <c r="S105" s="88"/>
      <c r="T105" s="127" t="str">
        <f t="shared" si="26"/>
        <v/>
      </c>
      <c r="U105" s="160">
        <f t="shared" si="24"/>
        <v>11</v>
      </c>
    </row>
    <row r="106" spans="1:21" ht="11.25" customHeight="1" x14ac:dyDescent="0.25">
      <c r="A106" s="42" t="s">
        <v>1012</v>
      </c>
      <c r="B106" s="287">
        <f t="shared" si="25"/>
        <v>11</v>
      </c>
      <c r="C106" s="27" t="s">
        <v>916</v>
      </c>
      <c r="D106" s="28" t="s">
        <v>923</v>
      </c>
      <c r="E106" s="28" t="s">
        <v>917</v>
      </c>
      <c r="F106" s="384" t="s">
        <v>105</v>
      </c>
      <c r="G106" s="385"/>
      <c r="H106" s="11">
        <v>-214565.5</v>
      </c>
      <c r="I106" s="11">
        <v>-346106.17</v>
      </c>
      <c r="J106" s="11">
        <v>-329999.99999999302</v>
      </c>
      <c r="K106" s="133">
        <v>0</v>
      </c>
      <c r="L106" s="145">
        <v>-458000</v>
      </c>
      <c r="O106" s="88">
        <f t="shared" si="20"/>
        <v>128000.00000000698</v>
      </c>
      <c r="P106" s="126">
        <f t="shared" si="21"/>
        <v>1.3878787878788172</v>
      </c>
      <c r="Q106" s="88">
        <f t="shared" si="22"/>
        <v>111893.83000000002</v>
      </c>
      <c r="R106" s="126">
        <f t="shared" si="23"/>
        <v>1.3232933697772566</v>
      </c>
      <c r="S106" s="88"/>
      <c r="T106" s="127" t="str">
        <f t="shared" si="26"/>
        <v/>
      </c>
      <c r="U106" s="160">
        <f t="shared" si="24"/>
        <v>11</v>
      </c>
    </row>
    <row r="107" spans="1:21" ht="11.25" customHeight="1" x14ac:dyDescent="0.25">
      <c r="A107" s="42" t="s">
        <v>1013</v>
      </c>
      <c r="B107" s="287">
        <f t="shared" si="25"/>
        <v>11</v>
      </c>
      <c r="C107" s="27" t="s">
        <v>916</v>
      </c>
      <c r="D107" s="28" t="s">
        <v>919</v>
      </c>
      <c r="E107" s="28" t="s">
        <v>917</v>
      </c>
      <c r="F107" s="384" t="s">
        <v>106</v>
      </c>
      <c r="G107" s="385"/>
      <c r="H107" s="11">
        <v>-1243780.82</v>
      </c>
      <c r="I107" s="11">
        <v>-1330713.81</v>
      </c>
      <c r="J107" s="11">
        <v>-1350000</v>
      </c>
      <c r="K107" s="133">
        <v>0</v>
      </c>
      <c r="L107" s="145">
        <v>-1553813</v>
      </c>
      <c r="O107" s="88">
        <f t="shared" si="20"/>
        <v>203813</v>
      </c>
      <c r="P107" s="126">
        <f t="shared" si="21"/>
        <v>1.1509725925925927</v>
      </c>
      <c r="Q107" s="88">
        <f t="shared" si="22"/>
        <v>223099.18999999994</v>
      </c>
      <c r="R107" s="126">
        <f t="shared" si="23"/>
        <v>1.1676537722262008</v>
      </c>
      <c r="S107" s="88"/>
      <c r="T107" s="127" t="str">
        <f t="shared" si="26"/>
        <v/>
      </c>
      <c r="U107" s="160">
        <f t="shared" si="24"/>
        <v>11</v>
      </c>
    </row>
    <row r="108" spans="1:21" ht="11.25" customHeight="1" x14ac:dyDescent="0.25">
      <c r="A108" s="26" t="s">
        <v>1015</v>
      </c>
      <c r="B108" s="287">
        <f t="shared" si="25"/>
        <v>7</v>
      </c>
      <c r="C108" s="26"/>
      <c r="D108" s="23"/>
      <c r="E108" s="23"/>
      <c r="F108" s="388" t="s">
        <v>107</v>
      </c>
      <c r="G108" s="389"/>
      <c r="H108" s="25">
        <f t="shared" ref="H108:L108" si="28">SUM(H109:H128)</f>
        <v>-40559961.160000019</v>
      </c>
      <c r="I108" s="25">
        <f t="shared" si="28"/>
        <v>-45196020.040000007</v>
      </c>
      <c r="J108" s="25">
        <f t="shared" si="28"/>
        <v>-44058221.011721864</v>
      </c>
      <c r="K108" s="25">
        <f t="shared" si="28"/>
        <v>0</v>
      </c>
      <c r="L108" s="143">
        <f t="shared" si="28"/>
        <v>-43207590</v>
      </c>
      <c r="O108" s="88">
        <f t="shared" si="20"/>
        <v>-850631.01172186434</v>
      </c>
      <c r="P108" s="126">
        <f t="shared" si="21"/>
        <v>0.98069302408974823</v>
      </c>
      <c r="Q108" s="88">
        <f t="shared" si="22"/>
        <v>-1988430.0400000066</v>
      </c>
      <c r="R108" s="126">
        <f t="shared" si="23"/>
        <v>0.95600431103800343</v>
      </c>
      <c r="S108" s="88"/>
      <c r="T108" s="127" t="str">
        <f t="shared" si="26"/>
        <v/>
      </c>
      <c r="U108" s="160">
        <f t="shared" si="24"/>
        <v>7</v>
      </c>
    </row>
    <row r="109" spans="1:21" ht="11.25" customHeight="1" x14ac:dyDescent="0.25">
      <c r="A109" s="42" t="s">
        <v>1016</v>
      </c>
      <c r="B109" s="287">
        <f t="shared" si="25"/>
        <v>11</v>
      </c>
      <c r="C109" s="28" t="s">
        <v>916</v>
      </c>
      <c r="D109" s="28" t="s">
        <v>923</v>
      </c>
      <c r="E109" s="28" t="s">
        <v>917</v>
      </c>
      <c r="F109" s="384" t="s">
        <v>108</v>
      </c>
      <c r="G109" s="385"/>
      <c r="H109" s="11">
        <v>-1163112.8799999999</v>
      </c>
      <c r="I109" s="11">
        <v>-2094620.86</v>
      </c>
      <c r="J109" s="11">
        <v>-1100400</v>
      </c>
      <c r="K109" s="133">
        <v>0</v>
      </c>
      <c r="L109" s="145">
        <v>-1200000</v>
      </c>
      <c r="O109" s="88">
        <f t="shared" si="20"/>
        <v>99600</v>
      </c>
      <c r="P109" s="126">
        <f t="shared" si="21"/>
        <v>1.0905125408942202</v>
      </c>
      <c r="Q109" s="88">
        <f t="shared" si="22"/>
        <v>-894620.8600000001</v>
      </c>
      <c r="R109" s="126">
        <f t="shared" si="23"/>
        <v>0.57289604191185217</v>
      </c>
      <c r="S109" s="88"/>
      <c r="T109" s="127" t="str">
        <f t="shared" si="26"/>
        <v/>
      </c>
      <c r="U109" s="160">
        <f t="shared" si="24"/>
        <v>11</v>
      </c>
    </row>
    <row r="110" spans="1:21" ht="11.25" customHeight="1" x14ac:dyDescent="0.25">
      <c r="A110" s="42" t="s">
        <v>1017</v>
      </c>
      <c r="B110" s="287">
        <f t="shared" si="25"/>
        <v>11</v>
      </c>
      <c r="C110" s="28" t="s">
        <v>916</v>
      </c>
      <c r="D110" s="28" t="s">
        <v>917</v>
      </c>
      <c r="E110" s="28" t="s">
        <v>917</v>
      </c>
      <c r="F110" s="384" t="s">
        <v>109</v>
      </c>
      <c r="G110" s="385"/>
      <c r="H110" s="11">
        <v>-2455306.7599999998</v>
      </c>
      <c r="I110" s="11">
        <v>-2678306.7000000002</v>
      </c>
      <c r="J110" s="11">
        <v>-2676714.8982581999</v>
      </c>
      <c r="K110" s="133">
        <v>0</v>
      </c>
      <c r="L110" s="146">
        <v>-2640590</v>
      </c>
      <c r="O110" s="88">
        <f t="shared" si="20"/>
        <v>-36124.898258199915</v>
      </c>
      <c r="P110" s="126">
        <f t="shared" si="21"/>
        <v>0.98650401718849201</v>
      </c>
      <c r="Q110" s="88">
        <f t="shared" si="22"/>
        <v>-37716.700000000186</v>
      </c>
      <c r="R110" s="126">
        <f t="shared" si="23"/>
        <v>0.98591770688547353</v>
      </c>
      <c r="S110" s="88"/>
      <c r="T110" s="127" t="str">
        <f t="shared" si="26"/>
        <v/>
      </c>
      <c r="U110" s="160">
        <f t="shared" si="24"/>
        <v>11</v>
      </c>
    </row>
    <row r="111" spans="1:21" ht="11.25" customHeight="1" x14ac:dyDescent="0.25">
      <c r="A111" s="42" t="s">
        <v>1018</v>
      </c>
      <c r="B111" s="287">
        <f t="shared" si="25"/>
        <v>11</v>
      </c>
      <c r="C111" s="27" t="s">
        <v>916</v>
      </c>
      <c r="D111" s="28" t="s">
        <v>923</v>
      </c>
      <c r="E111" s="28" t="s">
        <v>917</v>
      </c>
      <c r="F111" s="384" t="s">
        <v>110</v>
      </c>
      <c r="G111" s="385"/>
      <c r="H111" s="11">
        <v>-11910197.289999999</v>
      </c>
      <c r="I111" s="11">
        <v>-12882614.84</v>
      </c>
      <c r="J111" s="11">
        <v>-12499626.2861221</v>
      </c>
      <c r="K111" s="133">
        <v>0</v>
      </c>
      <c r="L111" s="146">
        <v>-13236000</v>
      </c>
      <c r="O111" s="88">
        <f t="shared" si="20"/>
        <v>736373.71387789957</v>
      </c>
      <c r="P111" s="126">
        <f t="shared" si="21"/>
        <v>1.0589116583985771</v>
      </c>
      <c r="Q111" s="88">
        <f t="shared" si="22"/>
        <v>353385.16000000015</v>
      </c>
      <c r="R111" s="126">
        <f t="shared" si="23"/>
        <v>1.0274311670719793</v>
      </c>
      <c r="S111" s="88"/>
      <c r="T111" s="127" t="str">
        <f t="shared" si="26"/>
        <v/>
      </c>
      <c r="U111" s="160">
        <f t="shared" si="24"/>
        <v>11</v>
      </c>
    </row>
    <row r="112" spans="1:21" ht="11.25" customHeight="1" x14ac:dyDescent="0.25">
      <c r="A112" s="42" t="s">
        <v>1019</v>
      </c>
      <c r="B112" s="287">
        <f t="shared" si="25"/>
        <v>11</v>
      </c>
      <c r="C112" s="28" t="s">
        <v>916</v>
      </c>
      <c r="D112" s="28" t="s">
        <v>917</v>
      </c>
      <c r="E112" s="28" t="s">
        <v>917</v>
      </c>
      <c r="F112" s="384" t="s">
        <v>111</v>
      </c>
      <c r="G112" s="385"/>
      <c r="H112" s="11">
        <v>-5326103.4500000104</v>
      </c>
      <c r="I112" s="11">
        <v>-5652314.1600000001</v>
      </c>
      <c r="J112" s="11">
        <v>-5369893.2784323003</v>
      </c>
      <c r="K112" s="133">
        <v>0</v>
      </c>
      <c r="L112" s="146">
        <v>-5781000</v>
      </c>
      <c r="M112" s="105" t="s">
        <v>1737</v>
      </c>
      <c r="N112" s="105"/>
      <c r="O112" s="88">
        <f t="shared" si="20"/>
        <v>411106.72156769969</v>
      </c>
      <c r="P112" s="126">
        <f t="shared" si="21"/>
        <v>1.0765577079937274</v>
      </c>
      <c r="Q112" s="88">
        <f t="shared" si="22"/>
        <v>128685.83999999985</v>
      </c>
      <c r="R112" s="126">
        <f t="shared" si="23"/>
        <v>1.0227669298551516</v>
      </c>
      <c r="S112" s="88"/>
      <c r="T112" s="127" t="str">
        <f t="shared" si="26"/>
        <v/>
      </c>
      <c r="U112" s="160">
        <f t="shared" si="24"/>
        <v>11</v>
      </c>
    </row>
    <row r="113" spans="1:21" ht="11.25" customHeight="1" x14ac:dyDescent="0.25">
      <c r="A113" s="42" t="s">
        <v>1020</v>
      </c>
      <c r="B113" s="287">
        <f t="shared" si="25"/>
        <v>11</v>
      </c>
      <c r="C113" s="20" t="s">
        <v>916</v>
      </c>
      <c r="D113" s="20" t="s">
        <v>923</v>
      </c>
      <c r="E113" s="20" t="s">
        <v>1648</v>
      </c>
      <c r="F113" s="384" t="s">
        <v>112</v>
      </c>
      <c r="G113" s="385"/>
      <c r="H113" s="11">
        <v>-1074839.1399999999</v>
      </c>
      <c r="I113" s="11">
        <v>-1530055.78</v>
      </c>
      <c r="J113" s="11">
        <v>-1499979.77380611</v>
      </c>
      <c r="K113" s="133">
        <v>0</v>
      </c>
      <c r="L113" s="145">
        <f>-1600000-3000</f>
        <v>-1603000</v>
      </c>
      <c r="O113" s="88">
        <f t="shared" si="20"/>
        <v>103020.22619388998</v>
      </c>
      <c r="P113" s="126">
        <f t="shared" si="21"/>
        <v>1.0686810769004453</v>
      </c>
      <c r="Q113" s="88">
        <f t="shared" si="22"/>
        <v>72944.219999999972</v>
      </c>
      <c r="R113" s="126">
        <f t="shared" si="23"/>
        <v>1.0476742227005607</v>
      </c>
      <c r="S113" s="88"/>
      <c r="T113" s="127" t="str">
        <f t="shared" si="26"/>
        <v/>
      </c>
      <c r="U113" s="160">
        <f t="shared" si="24"/>
        <v>11</v>
      </c>
    </row>
    <row r="114" spans="1:21" ht="11.25" customHeight="1" x14ac:dyDescent="0.25">
      <c r="A114" s="42" t="s">
        <v>1021</v>
      </c>
      <c r="B114" s="287">
        <f t="shared" si="25"/>
        <v>11</v>
      </c>
      <c r="C114" s="33"/>
      <c r="D114" s="33"/>
      <c r="E114" s="33"/>
      <c r="F114" s="384" t="s">
        <v>113</v>
      </c>
      <c r="G114" s="385"/>
      <c r="H114" s="11">
        <v>-1178419</v>
      </c>
      <c r="I114" s="11">
        <v>-1190194.1100000001</v>
      </c>
      <c r="J114" s="11">
        <v>-1200000</v>
      </c>
      <c r="K114" s="133">
        <v>0</v>
      </c>
      <c r="L114" s="144"/>
      <c r="M114" s="105" t="s">
        <v>1738</v>
      </c>
      <c r="N114" s="105"/>
      <c r="O114" s="88">
        <f t="shared" si="20"/>
        <v>-1200000</v>
      </c>
      <c r="P114" s="126">
        <f t="shared" si="21"/>
        <v>0</v>
      </c>
      <c r="Q114" s="88">
        <f t="shared" si="22"/>
        <v>-1190194.1100000001</v>
      </c>
      <c r="R114" s="126">
        <f t="shared" si="23"/>
        <v>0</v>
      </c>
      <c r="S114" s="88"/>
      <c r="T114" s="127" t="str">
        <f t="shared" si="26"/>
        <v/>
      </c>
      <c r="U114" s="160">
        <f t="shared" si="24"/>
        <v>11</v>
      </c>
    </row>
    <row r="115" spans="1:21" ht="11.25" customHeight="1" x14ac:dyDescent="0.25">
      <c r="A115" s="42" t="s">
        <v>1022</v>
      </c>
      <c r="B115" s="287">
        <f t="shared" si="25"/>
        <v>11</v>
      </c>
      <c r="C115" s="28" t="s">
        <v>916</v>
      </c>
      <c r="D115" s="28" t="s">
        <v>923</v>
      </c>
      <c r="E115" s="28" t="s">
        <v>1037</v>
      </c>
      <c r="F115" s="384" t="s">
        <v>114</v>
      </c>
      <c r="G115" s="385"/>
      <c r="H115" s="11">
        <v>-316206.67</v>
      </c>
      <c r="I115" s="11">
        <v>-307104.88</v>
      </c>
      <c r="J115" s="11">
        <v>-300000</v>
      </c>
      <c r="K115" s="133">
        <v>0</v>
      </c>
      <c r="L115" s="145">
        <v>-150000</v>
      </c>
      <c r="M115" s="105" t="s">
        <v>1739</v>
      </c>
      <c r="N115" s="105"/>
      <c r="O115" s="88">
        <f t="shared" si="20"/>
        <v>-150000</v>
      </c>
      <c r="P115" s="126">
        <f t="shared" si="21"/>
        <v>0.5</v>
      </c>
      <c r="Q115" s="88">
        <f t="shared" si="22"/>
        <v>-157104.88</v>
      </c>
      <c r="R115" s="126">
        <f t="shared" si="23"/>
        <v>0.488432485996315</v>
      </c>
      <c r="S115" s="88"/>
      <c r="T115" s="127" t="str">
        <f t="shared" si="26"/>
        <v/>
      </c>
      <c r="U115" s="160">
        <f t="shared" si="24"/>
        <v>11</v>
      </c>
    </row>
    <row r="116" spans="1:21" ht="11.25" customHeight="1" x14ac:dyDescent="0.25">
      <c r="A116" s="42" t="s">
        <v>1023</v>
      </c>
      <c r="B116" s="287">
        <f t="shared" si="25"/>
        <v>11</v>
      </c>
      <c r="C116" s="28" t="s">
        <v>916</v>
      </c>
      <c r="D116" s="28" t="s">
        <v>923</v>
      </c>
      <c r="E116" s="28" t="s">
        <v>1037</v>
      </c>
      <c r="F116" s="384" t="s">
        <v>115</v>
      </c>
      <c r="G116" s="385"/>
      <c r="H116" s="11">
        <v>-869138.85</v>
      </c>
      <c r="I116" s="11">
        <v>-1192111.68</v>
      </c>
      <c r="J116" s="11">
        <v>-2100000</v>
      </c>
      <c r="K116" s="133">
        <v>0</v>
      </c>
      <c r="L116" s="145">
        <v>-2186000</v>
      </c>
      <c r="M116" s="105" t="s">
        <v>1740</v>
      </c>
      <c r="N116" s="105"/>
      <c r="O116" s="88">
        <f t="shared" si="20"/>
        <v>86000</v>
      </c>
      <c r="P116" s="126">
        <f t="shared" si="21"/>
        <v>1.0409523809523809</v>
      </c>
      <c r="Q116" s="88">
        <f t="shared" si="22"/>
        <v>993888.32000000007</v>
      </c>
      <c r="R116" s="126">
        <f t="shared" si="23"/>
        <v>1.8337208138083172</v>
      </c>
      <c r="S116" s="88"/>
      <c r="T116" s="127" t="str">
        <f t="shared" si="26"/>
        <v/>
      </c>
      <c r="U116" s="160">
        <f t="shared" si="24"/>
        <v>11</v>
      </c>
    </row>
    <row r="117" spans="1:21" ht="11.25" customHeight="1" x14ac:dyDescent="0.25">
      <c r="A117" s="42" t="s">
        <v>1024</v>
      </c>
      <c r="B117" s="287">
        <f t="shared" si="25"/>
        <v>11</v>
      </c>
      <c r="C117" s="28" t="s">
        <v>916</v>
      </c>
      <c r="D117" s="28" t="s">
        <v>923</v>
      </c>
      <c r="E117" s="28" t="s">
        <v>1037</v>
      </c>
      <c r="F117" s="384" t="s">
        <v>116</v>
      </c>
      <c r="G117" s="385"/>
      <c r="H117" s="11">
        <v>-192923.83</v>
      </c>
      <c r="I117" s="11">
        <v>-166275.57999999999</v>
      </c>
      <c r="J117" s="11">
        <v>-150000</v>
      </c>
      <c r="K117" s="133">
        <v>0</v>
      </c>
      <c r="L117" s="145">
        <v>-200000</v>
      </c>
      <c r="O117" s="88">
        <f t="shared" si="20"/>
        <v>50000</v>
      </c>
      <c r="P117" s="126">
        <f t="shared" si="21"/>
        <v>1.3333333333333333</v>
      </c>
      <c r="Q117" s="88">
        <f t="shared" si="22"/>
        <v>33724.420000000013</v>
      </c>
      <c r="R117" s="126">
        <f t="shared" si="23"/>
        <v>1.2028224469281659</v>
      </c>
      <c r="S117" s="88"/>
      <c r="T117" s="127" t="str">
        <f t="shared" si="26"/>
        <v/>
      </c>
      <c r="U117" s="160">
        <f t="shared" si="24"/>
        <v>11</v>
      </c>
    </row>
    <row r="118" spans="1:21" ht="11.25" customHeight="1" x14ac:dyDescent="0.25">
      <c r="A118" s="42" t="s">
        <v>1025</v>
      </c>
      <c r="B118" s="287">
        <f t="shared" si="25"/>
        <v>11</v>
      </c>
      <c r="C118" s="28" t="s">
        <v>916</v>
      </c>
      <c r="D118" s="28" t="s">
        <v>923</v>
      </c>
      <c r="E118" s="28" t="s">
        <v>917</v>
      </c>
      <c r="F118" s="384" t="s">
        <v>117</v>
      </c>
      <c r="G118" s="385"/>
      <c r="H118" s="11">
        <v>-73163.490000000005</v>
      </c>
      <c r="I118" s="11">
        <v>-125355.68</v>
      </c>
      <c r="J118" s="11">
        <v>-79999.9999999711</v>
      </c>
      <c r="K118" s="133">
        <v>0</v>
      </c>
      <c r="L118" s="145">
        <v>-80000</v>
      </c>
      <c r="O118" s="88">
        <f t="shared" si="20"/>
        <v>2.8900103643536568E-8</v>
      </c>
      <c r="P118" s="126">
        <f t="shared" si="21"/>
        <v>1.0000000000003613</v>
      </c>
      <c r="Q118" s="88">
        <f t="shared" si="22"/>
        <v>-45355.679999999993</v>
      </c>
      <c r="R118" s="126">
        <f t="shared" si="23"/>
        <v>0.63818408547582373</v>
      </c>
      <c r="S118" s="88"/>
      <c r="T118" s="127" t="str">
        <f t="shared" si="26"/>
        <v/>
      </c>
      <c r="U118" s="160">
        <f t="shared" si="24"/>
        <v>11</v>
      </c>
    </row>
    <row r="119" spans="1:21" ht="11.25" customHeight="1" x14ac:dyDescent="0.25">
      <c r="A119" s="42" t="s">
        <v>1026</v>
      </c>
      <c r="B119" s="287">
        <f t="shared" si="25"/>
        <v>11</v>
      </c>
      <c r="C119" s="28" t="s">
        <v>916</v>
      </c>
      <c r="D119" s="28" t="s">
        <v>917</v>
      </c>
      <c r="E119" s="28" t="s">
        <v>917</v>
      </c>
      <c r="F119" s="384" t="s">
        <v>118</v>
      </c>
      <c r="G119" s="385"/>
      <c r="H119" s="11">
        <v>-3030124.82</v>
      </c>
      <c r="I119" s="11">
        <v>-3244072.02</v>
      </c>
      <c r="J119" s="11">
        <v>-3366765.5632302398</v>
      </c>
      <c r="K119" s="133">
        <v>0</v>
      </c>
      <c r="L119" s="146">
        <v>-3147000</v>
      </c>
      <c r="O119" s="88">
        <f t="shared" si="20"/>
        <v>-219765.56323023979</v>
      </c>
      <c r="P119" s="126">
        <f t="shared" si="21"/>
        <v>0.93472501749739123</v>
      </c>
      <c r="Q119" s="88">
        <f t="shared" si="22"/>
        <v>-97072.020000000019</v>
      </c>
      <c r="R119" s="126">
        <f t="shared" si="23"/>
        <v>0.9700771069811206</v>
      </c>
      <c r="S119" s="88"/>
      <c r="T119" s="127" t="str">
        <f t="shared" si="26"/>
        <v/>
      </c>
      <c r="U119" s="160">
        <f t="shared" si="24"/>
        <v>11</v>
      </c>
    </row>
    <row r="120" spans="1:21" ht="11.25" customHeight="1" x14ac:dyDescent="0.25">
      <c r="A120" s="42" t="s">
        <v>1027</v>
      </c>
      <c r="B120" s="287">
        <f t="shared" si="25"/>
        <v>11</v>
      </c>
      <c r="C120" s="20" t="s">
        <v>1654</v>
      </c>
      <c r="D120" s="20" t="s">
        <v>919</v>
      </c>
      <c r="E120" s="20" t="s">
        <v>1655</v>
      </c>
      <c r="F120" s="384" t="s">
        <v>119</v>
      </c>
      <c r="G120" s="385"/>
      <c r="H120" s="11">
        <v>-2617019.5699999998</v>
      </c>
      <c r="I120" s="11">
        <v>-3060266.65</v>
      </c>
      <c r="J120" s="11">
        <v>-2899821.03027773</v>
      </c>
      <c r="K120" s="133">
        <v>0</v>
      </c>
      <c r="L120" s="145">
        <f>-2900000+900000</f>
        <v>-2000000</v>
      </c>
      <c r="M120" s="105" t="s">
        <v>1741</v>
      </c>
      <c r="N120" s="105"/>
      <c r="O120" s="88">
        <f t="shared" si="20"/>
        <v>-899821.03027772997</v>
      </c>
      <c r="P120" s="126">
        <f t="shared" si="21"/>
        <v>0.68969773621113795</v>
      </c>
      <c r="Q120" s="88">
        <f t="shared" si="22"/>
        <v>-1060266.6499999999</v>
      </c>
      <c r="R120" s="126">
        <f t="shared" si="23"/>
        <v>0.65353782161433549</v>
      </c>
      <c r="S120" s="88"/>
      <c r="T120" s="127" t="str">
        <f t="shared" si="26"/>
        <v/>
      </c>
      <c r="U120" s="160">
        <f t="shared" si="24"/>
        <v>11</v>
      </c>
    </row>
    <row r="121" spans="1:21" ht="11.25" customHeight="1" x14ac:dyDescent="0.25">
      <c r="A121" s="42" t="s">
        <v>1028</v>
      </c>
      <c r="B121" s="287">
        <f t="shared" si="25"/>
        <v>11</v>
      </c>
      <c r="C121" s="28" t="s">
        <v>916</v>
      </c>
      <c r="D121" s="28" t="s">
        <v>923</v>
      </c>
      <c r="E121" s="28" t="s">
        <v>1037</v>
      </c>
      <c r="F121" s="384" t="s">
        <v>120</v>
      </c>
      <c r="G121" s="385"/>
      <c r="H121" s="11">
        <v>-740884.46</v>
      </c>
      <c r="I121" s="11">
        <v>-579770.76</v>
      </c>
      <c r="J121" s="11">
        <v>-399999.99999999598</v>
      </c>
      <c r="K121" s="133">
        <v>0</v>
      </c>
      <c r="L121" s="145">
        <v>-450000</v>
      </c>
      <c r="O121" s="88">
        <f t="shared" si="20"/>
        <v>50000.000000004016</v>
      </c>
      <c r="P121" s="126">
        <f t="shared" si="21"/>
        <v>1.1250000000000113</v>
      </c>
      <c r="Q121" s="88">
        <f t="shared" si="22"/>
        <v>-129770.76000000001</v>
      </c>
      <c r="R121" s="126">
        <f t="shared" si="23"/>
        <v>0.77616884300960609</v>
      </c>
      <c r="S121" s="88"/>
      <c r="T121" s="127" t="str">
        <f t="shared" si="26"/>
        <v/>
      </c>
      <c r="U121" s="160">
        <f t="shared" si="24"/>
        <v>11</v>
      </c>
    </row>
    <row r="122" spans="1:21" ht="11.25" customHeight="1" x14ac:dyDescent="0.25">
      <c r="A122" s="42" t="s">
        <v>1029</v>
      </c>
      <c r="B122" s="287">
        <f t="shared" si="25"/>
        <v>11</v>
      </c>
      <c r="C122" s="28" t="s">
        <v>916</v>
      </c>
      <c r="D122" s="28" t="s">
        <v>923</v>
      </c>
      <c r="E122" s="28" t="s">
        <v>1037</v>
      </c>
      <c r="F122" s="384" t="s">
        <v>121</v>
      </c>
      <c r="G122" s="385"/>
      <c r="H122" s="11">
        <v>-244487.8</v>
      </c>
      <c r="I122" s="11">
        <v>-612253.15</v>
      </c>
      <c r="J122" s="11">
        <v>-450000</v>
      </c>
      <c r="K122" s="133">
        <v>0</v>
      </c>
      <c r="L122" s="145">
        <v>-300000</v>
      </c>
      <c r="M122" s="105" t="s">
        <v>1707</v>
      </c>
      <c r="N122" s="105"/>
      <c r="O122" s="88">
        <f t="shared" si="20"/>
        <v>-150000</v>
      </c>
      <c r="P122" s="126">
        <f t="shared" si="21"/>
        <v>0.66666666666666663</v>
      </c>
      <c r="Q122" s="88">
        <f t="shared" si="22"/>
        <v>-312253.15000000002</v>
      </c>
      <c r="R122" s="126">
        <f t="shared" si="23"/>
        <v>0.48999339570568151</v>
      </c>
      <c r="S122" s="88"/>
      <c r="T122" s="127" t="str">
        <f t="shared" si="26"/>
        <v/>
      </c>
      <c r="U122" s="160">
        <f t="shared" si="24"/>
        <v>11</v>
      </c>
    </row>
    <row r="123" spans="1:21" ht="11.25" customHeight="1" x14ac:dyDescent="0.25">
      <c r="A123" s="42" t="s">
        <v>1030</v>
      </c>
      <c r="B123" s="287">
        <f t="shared" si="25"/>
        <v>11</v>
      </c>
      <c r="C123" s="28" t="s">
        <v>916</v>
      </c>
      <c r="D123" s="28" t="s">
        <v>923</v>
      </c>
      <c r="E123" s="28" t="s">
        <v>1037</v>
      </c>
      <c r="F123" s="384" t="s">
        <v>122</v>
      </c>
      <c r="G123" s="385"/>
      <c r="H123" s="11">
        <v>-41235.96</v>
      </c>
      <c r="I123" s="11">
        <v>-123444.04</v>
      </c>
      <c r="J123" s="11">
        <v>-99999.999999972002</v>
      </c>
      <c r="K123" s="133">
        <v>0</v>
      </c>
      <c r="L123" s="145">
        <v>-120000</v>
      </c>
      <c r="O123" s="88">
        <f t="shared" si="20"/>
        <v>20000.000000027998</v>
      </c>
      <c r="P123" s="126">
        <f t="shared" si="21"/>
        <v>1.2000000000003359</v>
      </c>
      <c r="Q123" s="88">
        <f t="shared" si="22"/>
        <v>-3444.0399999999936</v>
      </c>
      <c r="R123" s="126">
        <f t="shared" si="23"/>
        <v>0.97210039464035691</v>
      </c>
      <c r="S123" s="88"/>
      <c r="T123" s="127" t="str">
        <f t="shared" si="26"/>
        <v/>
      </c>
      <c r="U123" s="160">
        <f t="shared" si="24"/>
        <v>11</v>
      </c>
    </row>
    <row r="124" spans="1:21" ht="11.25" customHeight="1" x14ac:dyDescent="0.25">
      <c r="A124" s="42" t="s">
        <v>1031</v>
      </c>
      <c r="B124" s="287">
        <f t="shared" si="25"/>
        <v>11</v>
      </c>
      <c r="C124" s="28" t="s">
        <v>916</v>
      </c>
      <c r="D124" s="28" t="s">
        <v>923</v>
      </c>
      <c r="E124" s="28" t="s">
        <v>1037</v>
      </c>
      <c r="F124" s="384" t="s">
        <v>123</v>
      </c>
      <c r="G124" s="385"/>
      <c r="H124" s="11">
        <v>-139102.19</v>
      </c>
      <c r="I124" s="11">
        <v>-166962.64000000001</v>
      </c>
      <c r="J124" s="11">
        <v>-180000</v>
      </c>
      <c r="K124" s="133">
        <v>0</v>
      </c>
      <c r="L124" s="145">
        <v>-180000</v>
      </c>
      <c r="O124" s="88">
        <f t="shared" si="20"/>
        <v>0</v>
      </c>
      <c r="P124" s="126">
        <f t="shared" si="21"/>
        <v>1</v>
      </c>
      <c r="Q124" s="88">
        <f t="shared" si="22"/>
        <v>13037.359999999986</v>
      </c>
      <c r="R124" s="126">
        <f t="shared" si="23"/>
        <v>1.0780854926587169</v>
      </c>
      <c r="S124" s="88"/>
      <c r="T124" s="127" t="str">
        <f t="shared" si="26"/>
        <v/>
      </c>
      <c r="U124" s="160">
        <f t="shared" si="24"/>
        <v>11</v>
      </c>
    </row>
    <row r="125" spans="1:21" ht="11.25" customHeight="1" x14ac:dyDescent="0.25">
      <c r="A125" s="42" t="s">
        <v>1032</v>
      </c>
      <c r="B125" s="287">
        <f t="shared" si="25"/>
        <v>11</v>
      </c>
      <c r="C125" s="28" t="s">
        <v>916</v>
      </c>
      <c r="D125" s="28" t="s">
        <v>917</v>
      </c>
      <c r="E125" s="28" t="s">
        <v>917</v>
      </c>
      <c r="F125" s="384" t="s">
        <v>124</v>
      </c>
      <c r="G125" s="385"/>
      <c r="H125" s="11">
        <v>-7797358.54</v>
      </c>
      <c r="I125" s="11">
        <v>-8146648.4200000102</v>
      </c>
      <c r="J125" s="11">
        <v>-8200020.1815952603</v>
      </c>
      <c r="K125" s="133">
        <v>0</v>
      </c>
      <c r="L125" s="146">
        <v>-8309000</v>
      </c>
      <c r="O125" s="88">
        <f t="shared" si="20"/>
        <v>108979.81840473972</v>
      </c>
      <c r="P125" s="126">
        <f t="shared" si="21"/>
        <v>1.013290189047259</v>
      </c>
      <c r="Q125" s="88">
        <f t="shared" si="22"/>
        <v>162351.57999998983</v>
      </c>
      <c r="R125" s="126">
        <f t="shared" si="23"/>
        <v>1.0199286346519407</v>
      </c>
      <c r="S125" s="88"/>
      <c r="T125" s="127" t="str">
        <f t="shared" si="26"/>
        <v/>
      </c>
      <c r="U125" s="160">
        <f t="shared" si="24"/>
        <v>11</v>
      </c>
    </row>
    <row r="126" spans="1:21" ht="11.25" customHeight="1" x14ac:dyDescent="0.25">
      <c r="A126" s="42" t="s">
        <v>1033</v>
      </c>
      <c r="B126" s="287">
        <f t="shared" si="25"/>
        <v>11</v>
      </c>
      <c r="C126" s="28" t="s">
        <v>916</v>
      </c>
      <c r="D126" s="28" t="s">
        <v>919</v>
      </c>
      <c r="E126" s="28" t="s">
        <v>1649</v>
      </c>
      <c r="F126" s="384" t="s">
        <v>125</v>
      </c>
      <c r="G126" s="385"/>
      <c r="H126" s="11">
        <v>-1388594.84</v>
      </c>
      <c r="I126" s="11">
        <v>-1440965.31</v>
      </c>
      <c r="J126" s="11">
        <v>-1480000</v>
      </c>
      <c r="K126" s="133">
        <v>0</v>
      </c>
      <c r="L126" s="145">
        <v>-1620000</v>
      </c>
      <c r="O126" s="88">
        <f t="shared" si="20"/>
        <v>140000</v>
      </c>
      <c r="P126" s="126">
        <f t="shared" si="21"/>
        <v>1.0945945945945945</v>
      </c>
      <c r="Q126" s="88">
        <f t="shared" si="22"/>
        <v>179034.68999999994</v>
      </c>
      <c r="R126" s="126">
        <f t="shared" si="23"/>
        <v>1.1242463567703791</v>
      </c>
      <c r="S126" s="88"/>
      <c r="T126" s="127" t="str">
        <f t="shared" si="26"/>
        <v/>
      </c>
      <c r="U126" s="160">
        <f t="shared" si="24"/>
        <v>11</v>
      </c>
    </row>
    <row r="127" spans="1:21" ht="11.25" customHeight="1" x14ac:dyDescent="0.25">
      <c r="A127" s="42" t="s">
        <v>1034</v>
      </c>
      <c r="B127" s="287">
        <f t="shared" si="25"/>
        <v>11</v>
      </c>
      <c r="C127" s="28" t="s">
        <v>916</v>
      </c>
      <c r="D127" s="28" t="s">
        <v>923</v>
      </c>
      <c r="E127" s="28" t="s">
        <v>1037</v>
      </c>
      <c r="F127" s="384" t="s">
        <v>1677</v>
      </c>
      <c r="G127" s="385"/>
      <c r="H127" s="11">
        <v>-599</v>
      </c>
      <c r="I127" s="11">
        <v>-1710</v>
      </c>
      <c r="J127" s="11">
        <v>-4999.999999996</v>
      </c>
      <c r="K127" s="133">
        <v>0</v>
      </c>
      <c r="L127" s="145">
        <v>-5000</v>
      </c>
      <c r="M127" s="105" t="s">
        <v>1742</v>
      </c>
      <c r="N127" s="105"/>
      <c r="O127" s="88">
        <f t="shared" si="20"/>
        <v>3.9999576983973384E-9</v>
      </c>
      <c r="P127" s="126">
        <f t="shared" si="21"/>
        <v>1.0000000000008</v>
      </c>
      <c r="Q127" s="88">
        <f t="shared" si="22"/>
        <v>3290</v>
      </c>
      <c r="R127" s="126">
        <f t="shared" si="23"/>
        <v>2.9239766081871346</v>
      </c>
      <c r="S127" s="88"/>
      <c r="T127" s="127" t="str">
        <f t="shared" si="26"/>
        <v/>
      </c>
      <c r="U127" s="160">
        <f t="shared" si="24"/>
        <v>11</v>
      </c>
    </row>
    <row r="128" spans="1:21" ht="11.25" customHeight="1" x14ac:dyDescent="0.25">
      <c r="A128" s="42" t="s">
        <v>1035</v>
      </c>
      <c r="B128" s="287">
        <f t="shared" si="25"/>
        <v>11</v>
      </c>
      <c r="C128" s="28"/>
      <c r="D128" s="28"/>
      <c r="E128" s="28"/>
      <c r="F128" s="384" t="s">
        <v>126</v>
      </c>
      <c r="G128" s="385"/>
      <c r="H128" s="11">
        <v>-1142.6199999999999</v>
      </c>
      <c r="I128" s="11">
        <v>-972.78</v>
      </c>
      <c r="J128" s="11">
        <v>0</v>
      </c>
      <c r="K128" s="133">
        <v>0</v>
      </c>
      <c r="L128" s="144">
        <v>0</v>
      </c>
      <c r="O128" s="88">
        <f t="shared" si="20"/>
        <v>0</v>
      </c>
      <c r="P128" s="126" t="str">
        <f t="shared" si="21"/>
        <v/>
      </c>
      <c r="Q128" s="88">
        <f t="shared" si="22"/>
        <v>-972.78</v>
      </c>
      <c r="R128" s="126">
        <f t="shared" si="23"/>
        <v>0</v>
      </c>
      <c r="S128" s="88"/>
      <c r="T128" s="127" t="str">
        <f t="shared" si="26"/>
        <v/>
      </c>
      <c r="U128" s="160">
        <f t="shared" si="24"/>
        <v>11</v>
      </c>
    </row>
    <row r="129" spans="1:21" ht="11.25" customHeight="1" x14ac:dyDescent="0.25">
      <c r="A129" s="26" t="s">
        <v>1038</v>
      </c>
      <c r="B129" s="287">
        <f t="shared" si="25"/>
        <v>7</v>
      </c>
      <c r="C129" s="26"/>
      <c r="D129" s="23"/>
      <c r="E129" s="23"/>
      <c r="F129" s="388" t="s">
        <v>127</v>
      </c>
      <c r="G129" s="389"/>
      <c r="H129" s="25">
        <f t="shared" ref="H129:L129" si="29">SUM(H130:H138)</f>
        <v>-13353536.449999999</v>
      </c>
      <c r="I129" s="25">
        <f t="shared" si="29"/>
        <v>-12971235.859999999</v>
      </c>
      <c r="J129" s="25">
        <f t="shared" si="29"/>
        <v>-12705743.030643739</v>
      </c>
      <c r="K129" s="25">
        <f t="shared" si="29"/>
        <v>0</v>
      </c>
      <c r="L129" s="143">
        <f t="shared" si="29"/>
        <v>-13453960</v>
      </c>
      <c r="O129" s="88">
        <f t="shared" si="20"/>
        <v>748216.96935626119</v>
      </c>
      <c r="P129" s="126">
        <f t="shared" si="21"/>
        <v>1.0588880923808792</v>
      </c>
      <c r="Q129" s="88">
        <f t="shared" si="22"/>
        <v>482724.1400000006</v>
      </c>
      <c r="R129" s="126">
        <f t="shared" si="23"/>
        <v>1.0372149689674983</v>
      </c>
      <c r="S129" s="88"/>
      <c r="T129" s="127" t="str">
        <f t="shared" si="26"/>
        <v/>
      </c>
      <c r="U129" s="160">
        <f t="shared" si="24"/>
        <v>7</v>
      </c>
    </row>
    <row r="130" spans="1:21" ht="11.25" customHeight="1" x14ac:dyDescent="0.25">
      <c r="A130" s="42" t="s">
        <v>1039</v>
      </c>
      <c r="B130" s="287">
        <f t="shared" si="25"/>
        <v>11</v>
      </c>
      <c r="C130" s="28" t="s">
        <v>916</v>
      </c>
      <c r="D130" s="28" t="s">
        <v>923</v>
      </c>
      <c r="E130" s="28" t="s">
        <v>1037</v>
      </c>
      <c r="F130" s="384" t="s">
        <v>128</v>
      </c>
      <c r="G130" s="385"/>
      <c r="H130" s="11">
        <v>-226270.35</v>
      </c>
      <c r="I130" s="11">
        <v>-169543.03</v>
      </c>
      <c r="J130" s="11">
        <v>-139999.999999992</v>
      </c>
      <c r="K130" s="133">
        <v>0</v>
      </c>
      <c r="L130" s="145">
        <v>0</v>
      </c>
      <c r="O130" s="88">
        <f t="shared" si="20"/>
        <v>-139999.999999992</v>
      </c>
      <c r="P130" s="126">
        <f t="shared" si="21"/>
        <v>0</v>
      </c>
      <c r="Q130" s="88">
        <f t="shared" si="22"/>
        <v>-169543.03</v>
      </c>
      <c r="R130" s="126">
        <f t="shared" si="23"/>
        <v>0</v>
      </c>
      <c r="S130" s="88"/>
      <c r="T130" s="127" t="str">
        <f t="shared" si="26"/>
        <v/>
      </c>
      <c r="U130" s="160">
        <f t="shared" si="24"/>
        <v>11</v>
      </c>
    </row>
    <row r="131" spans="1:21" ht="11.25" customHeight="1" x14ac:dyDescent="0.25">
      <c r="A131" s="42" t="s">
        <v>1040</v>
      </c>
      <c r="B131" s="287">
        <f t="shared" si="25"/>
        <v>11</v>
      </c>
      <c r="C131" s="28" t="s">
        <v>916</v>
      </c>
      <c r="D131" s="28" t="s">
        <v>923</v>
      </c>
      <c r="E131" s="28" t="s">
        <v>917</v>
      </c>
      <c r="F131" s="384" t="s">
        <v>129</v>
      </c>
      <c r="G131" s="385"/>
      <c r="H131" s="11">
        <v>-816468.25</v>
      </c>
      <c r="I131" s="11">
        <v>-936945.32</v>
      </c>
      <c r="J131" s="11">
        <v>-799999.99999990396</v>
      </c>
      <c r="K131" s="133">
        <v>0</v>
      </c>
      <c r="L131" s="145">
        <v>-850000</v>
      </c>
      <c r="O131" s="88">
        <f t="shared" si="20"/>
        <v>50000.000000096043</v>
      </c>
      <c r="P131" s="126">
        <f t="shared" si="21"/>
        <v>1.0625000000001275</v>
      </c>
      <c r="Q131" s="88">
        <f t="shared" si="22"/>
        <v>-86945.319999999949</v>
      </c>
      <c r="R131" s="126">
        <f t="shared" si="23"/>
        <v>0.90720342143338739</v>
      </c>
      <c r="S131" s="88"/>
      <c r="T131" s="127" t="str">
        <f t="shared" si="26"/>
        <v/>
      </c>
      <c r="U131" s="160">
        <f t="shared" si="24"/>
        <v>11</v>
      </c>
    </row>
    <row r="132" spans="1:21" ht="11.25" customHeight="1" x14ac:dyDescent="0.25">
      <c r="A132" s="42" t="s">
        <v>1041</v>
      </c>
      <c r="B132" s="287">
        <f t="shared" si="25"/>
        <v>11</v>
      </c>
      <c r="C132" s="20" t="s">
        <v>916</v>
      </c>
      <c r="D132" s="20" t="s">
        <v>920</v>
      </c>
      <c r="E132" s="20" t="s">
        <v>1053</v>
      </c>
      <c r="F132" s="384" t="s">
        <v>130</v>
      </c>
      <c r="G132" s="385"/>
      <c r="H132" s="11">
        <v>-1236600.17</v>
      </c>
      <c r="I132" s="11">
        <v>-1020629.45</v>
      </c>
      <c r="J132" s="11">
        <v>-299999.999999939</v>
      </c>
      <c r="K132" s="133">
        <v>0</v>
      </c>
      <c r="L132" s="145">
        <v>-100000</v>
      </c>
      <c r="O132" s="88">
        <f t="shared" si="20"/>
        <v>-199999.999999939</v>
      </c>
      <c r="P132" s="126">
        <f t="shared" si="21"/>
        <v>0.33333333333340109</v>
      </c>
      <c r="Q132" s="88">
        <f t="shared" si="22"/>
        <v>-920629.45</v>
      </c>
      <c r="R132" s="126">
        <f t="shared" si="23"/>
        <v>9.7978752229812699E-2</v>
      </c>
      <c r="S132" s="88"/>
      <c r="T132" s="127" t="str">
        <f t="shared" si="26"/>
        <v/>
      </c>
      <c r="U132" s="160">
        <f t="shared" si="24"/>
        <v>11</v>
      </c>
    </row>
    <row r="133" spans="1:21" ht="11.25" customHeight="1" x14ac:dyDescent="0.25">
      <c r="A133" s="42" t="s">
        <v>1042</v>
      </c>
      <c r="B133" s="287">
        <f t="shared" si="25"/>
        <v>11</v>
      </c>
      <c r="C133" s="20" t="s">
        <v>916</v>
      </c>
      <c r="D133" s="20" t="s">
        <v>920</v>
      </c>
      <c r="E133" s="20" t="s">
        <v>1053</v>
      </c>
      <c r="F133" s="384" t="s">
        <v>131</v>
      </c>
      <c r="G133" s="385"/>
      <c r="H133" s="11">
        <v>-8855827.8900000006</v>
      </c>
      <c r="I133" s="11">
        <v>-7500087.1900000004</v>
      </c>
      <c r="J133" s="11">
        <v>-7099999.9999997597</v>
      </c>
      <c r="K133" s="133">
        <v>0</v>
      </c>
      <c r="L133" s="145">
        <f>-100000-7500000</f>
        <v>-7600000</v>
      </c>
      <c r="O133" s="88">
        <f t="shared" si="20"/>
        <v>500000.00000024028</v>
      </c>
      <c r="P133" s="126">
        <f t="shared" si="21"/>
        <v>1.0704225352113039</v>
      </c>
      <c r="Q133" s="88">
        <f t="shared" si="22"/>
        <v>99912.80999999959</v>
      </c>
      <c r="R133" s="126">
        <f t="shared" si="23"/>
        <v>1.0133215531325042</v>
      </c>
      <c r="S133" s="88"/>
      <c r="T133" s="127" t="str">
        <f t="shared" si="26"/>
        <v/>
      </c>
      <c r="U133" s="160">
        <f t="shared" si="24"/>
        <v>11</v>
      </c>
    </row>
    <row r="134" spans="1:21" ht="11.25" customHeight="1" x14ac:dyDescent="0.25">
      <c r="A134" s="42" t="s">
        <v>1043</v>
      </c>
      <c r="B134" s="287">
        <f t="shared" si="25"/>
        <v>11</v>
      </c>
      <c r="C134" s="20" t="s">
        <v>1654</v>
      </c>
      <c r="D134" s="20" t="s">
        <v>919</v>
      </c>
      <c r="E134" s="20" t="s">
        <v>1655</v>
      </c>
      <c r="F134" s="384" t="s">
        <v>132</v>
      </c>
      <c r="G134" s="385"/>
      <c r="H134" s="11">
        <v>-1278998.45</v>
      </c>
      <c r="I134" s="11">
        <v>-2215890.1</v>
      </c>
      <c r="J134" s="11">
        <v>-2616095.8245606702</v>
      </c>
      <c r="K134" s="133">
        <v>0</v>
      </c>
      <c r="L134" s="145">
        <v>-2753960</v>
      </c>
      <c r="O134" s="88">
        <f t="shared" si="20"/>
        <v>137864.17543932982</v>
      </c>
      <c r="P134" s="126">
        <f t="shared" si="21"/>
        <v>1.0526984425207291</v>
      </c>
      <c r="Q134" s="88">
        <f t="shared" si="22"/>
        <v>538069.89999999991</v>
      </c>
      <c r="R134" s="126">
        <f t="shared" si="23"/>
        <v>1.2428233692636652</v>
      </c>
      <c r="S134" s="88"/>
      <c r="T134" s="127" t="str">
        <f t="shared" si="26"/>
        <v/>
      </c>
      <c r="U134" s="160">
        <f t="shared" si="24"/>
        <v>11</v>
      </c>
    </row>
    <row r="135" spans="1:21" ht="11.25" customHeight="1" x14ac:dyDescent="0.25">
      <c r="A135" s="42" t="s">
        <v>1044</v>
      </c>
      <c r="B135" s="287">
        <f t="shared" si="25"/>
        <v>11</v>
      </c>
      <c r="C135" s="20" t="s">
        <v>916</v>
      </c>
      <c r="D135" s="20" t="s">
        <v>923</v>
      </c>
      <c r="E135" s="20" t="s">
        <v>1648</v>
      </c>
      <c r="F135" s="384" t="s">
        <v>133</v>
      </c>
      <c r="G135" s="385"/>
      <c r="H135" s="11">
        <v>-504853.28999999899</v>
      </c>
      <c r="I135" s="11">
        <v>-634431.09999999905</v>
      </c>
      <c r="J135" s="11">
        <v>-599647.20608354697</v>
      </c>
      <c r="K135" s="133">
        <v>0</v>
      </c>
      <c r="L135" s="145">
        <v>-700000</v>
      </c>
      <c r="M135" s="105" t="s">
        <v>1710</v>
      </c>
      <c r="N135" s="105"/>
      <c r="O135" s="88">
        <f t="shared" si="20"/>
        <v>100352.79391645303</v>
      </c>
      <c r="P135" s="126">
        <f t="shared" si="21"/>
        <v>1.1673530584289442</v>
      </c>
      <c r="Q135" s="88">
        <f t="shared" si="22"/>
        <v>65568.900000000955</v>
      </c>
      <c r="R135" s="126">
        <f t="shared" si="23"/>
        <v>1.103350702700421</v>
      </c>
      <c r="S135" s="88"/>
      <c r="T135" s="127" t="str">
        <f t="shared" si="26"/>
        <v/>
      </c>
      <c r="U135" s="160">
        <f t="shared" si="24"/>
        <v>11</v>
      </c>
    </row>
    <row r="136" spans="1:21" ht="11.25" customHeight="1" x14ac:dyDescent="0.25">
      <c r="A136" s="42" t="s">
        <v>1045</v>
      </c>
      <c r="B136" s="287">
        <f t="shared" si="25"/>
        <v>11</v>
      </c>
      <c r="C136" s="20" t="s">
        <v>916</v>
      </c>
      <c r="D136" s="20" t="s">
        <v>919</v>
      </c>
      <c r="E136" s="20" t="s">
        <v>918</v>
      </c>
      <c r="F136" s="368" t="s">
        <v>134</v>
      </c>
      <c r="G136" s="369"/>
      <c r="H136" s="11">
        <v>-434518.05</v>
      </c>
      <c r="I136" s="11">
        <v>-492176.67</v>
      </c>
      <c r="J136" s="11">
        <v>-449999.99999998801</v>
      </c>
      <c r="K136" s="133">
        <v>0</v>
      </c>
      <c r="L136" s="145">
        <v>-550000</v>
      </c>
      <c r="O136" s="88">
        <f t="shared" si="20"/>
        <v>100000.00000001199</v>
      </c>
      <c r="P136" s="126">
        <f t="shared" si="21"/>
        <v>1.2222222222222547</v>
      </c>
      <c r="Q136" s="88">
        <f t="shared" si="22"/>
        <v>57823.330000000016</v>
      </c>
      <c r="R136" s="126">
        <f t="shared" si="23"/>
        <v>1.1174849063853434</v>
      </c>
      <c r="S136" s="88"/>
      <c r="T136" s="127" t="str">
        <f t="shared" si="26"/>
        <v/>
      </c>
      <c r="U136" s="160">
        <f t="shared" si="24"/>
        <v>11</v>
      </c>
    </row>
    <row r="137" spans="1:21" ht="11.25" customHeight="1" x14ac:dyDescent="0.25">
      <c r="A137" s="55" t="s">
        <v>1046</v>
      </c>
      <c r="B137" s="287">
        <f t="shared" si="25"/>
        <v>11</v>
      </c>
      <c r="C137" s="163" t="s">
        <v>916</v>
      </c>
      <c r="D137" s="163" t="s">
        <v>919</v>
      </c>
      <c r="E137" s="163" t="s">
        <v>1649</v>
      </c>
      <c r="F137" s="390" t="s">
        <v>1678</v>
      </c>
      <c r="G137" s="391"/>
      <c r="H137" s="54">
        <v>0</v>
      </c>
      <c r="I137" s="54">
        <v>0</v>
      </c>
      <c r="J137" s="54">
        <v>-699999.99999993597</v>
      </c>
      <c r="K137" s="164">
        <v>0</v>
      </c>
      <c r="L137" s="156">
        <v>-900000</v>
      </c>
      <c r="O137" s="88">
        <f t="shared" si="20"/>
        <v>200000.00000006403</v>
      </c>
      <c r="P137" s="126">
        <f t="shared" si="21"/>
        <v>1.2857142857144033</v>
      </c>
      <c r="Q137" s="88">
        <f t="shared" si="22"/>
        <v>900000</v>
      </c>
      <c r="R137" s="126" t="str">
        <f t="shared" si="23"/>
        <v/>
      </c>
      <c r="S137" s="88"/>
      <c r="T137" s="127" t="str">
        <f t="shared" si="26"/>
        <v/>
      </c>
      <c r="U137" s="160">
        <f t="shared" si="24"/>
        <v>11</v>
      </c>
    </row>
    <row r="138" spans="1:21" ht="11.25" customHeight="1" x14ac:dyDescent="0.25">
      <c r="A138" s="42" t="s">
        <v>1047</v>
      </c>
      <c r="B138" s="287">
        <f t="shared" si="25"/>
        <v>11</v>
      </c>
      <c r="C138" s="20"/>
      <c r="D138" s="20"/>
      <c r="E138" s="20"/>
      <c r="F138" s="384" t="s">
        <v>135</v>
      </c>
      <c r="G138" s="385"/>
      <c r="H138" s="11">
        <v>0</v>
      </c>
      <c r="I138" s="11">
        <v>-1533</v>
      </c>
      <c r="J138" s="11">
        <v>0</v>
      </c>
      <c r="K138" s="133">
        <v>0</v>
      </c>
      <c r="L138" s="144"/>
      <c r="M138" s="105" t="s">
        <v>1695</v>
      </c>
      <c r="N138" s="105"/>
      <c r="O138" s="88">
        <f t="shared" si="20"/>
        <v>0</v>
      </c>
      <c r="P138" s="126" t="str">
        <f t="shared" si="21"/>
        <v/>
      </c>
      <c r="Q138" s="88">
        <f t="shared" si="22"/>
        <v>-1533</v>
      </c>
      <c r="R138" s="126">
        <f t="shared" si="23"/>
        <v>0</v>
      </c>
      <c r="S138" s="88"/>
      <c r="T138" s="127" t="str">
        <f t="shared" si="26"/>
        <v/>
      </c>
      <c r="U138" s="160">
        <f t="shared" si="24"/>
        <v>11</v>
      </c>
    </row>
    <row r="139" spans="1:21" ht="11.25" customHeight="1" x14ac:dyDescent="0.25">
      <c r="A139" s="26" t="s">
        <v>1048</v>
      </c>
      <c r="B139" s="287">
        <f t="shared" si="25"/>
        <v>7</v>
      </c>
      <c r="C139" s="26"/>
      <c r="D139" s="23"/>
      <c r="E139" s="23"/>
      <c r="F139" s="388" t="s">
        <v>136</v>
      </c>
      <c r="G139" s="389"/>
      <c r="H139" s="25">
        <f t="shared" ref="H139:L139" si="30">SUM(H140:H148)</f>
        <v>-30327520.59999999</v>
      </c>
      <c r="I139" s="25">
        <f t="shared" si="30"/>
        <v>-32999748.190000001</v>
      </c>
      <c r="J139" s="25">
        <f t="shared" si="30"/>
        <v>-32112701.835206844</v>
      </c>
      <c r="K139" s="25">
        <f t="shared" si="30"/>
        <v>0</v>
      </c>
      <c r="L139" s="143">
        <f t="shared" si="30"/>
        <v>-28849705.999999981</v>
      </c>
      <c r="M139" s="171" t="s">
        <v>1725</v>
      </c>
      <c r="N139" s="171"/>
      <c r="O139" s="88">
        <f t="shared" ref="O139:O202" si="31">-L139+J139</f>
        <v>-3262995.8352068625</v>
      </c>
      <c r="P139" s="126">
        <f t="shared" ref="P139:P202" si="32">IF(J139=0,"",L139/J139)</f>
        <v>0.89838924635019446</v>
      </c>
      <c r="Q139" s="88">
        <f t="shared" ref="Q139:Q202" si="33">-L139+I139</f>
        <v>-4150042.19000002</v>
      </c>
      <c r="R139" s="126">
        <f t="shared" ref="R139:R202" si="34">IF(I139=0,"",L139/I139)</f>
        <v>0.87424018613397725</v>
      </c>
      <c r="S139" s="88"/>
      <c r="T139" s="127" t="str">
        <f t="shared" si="26"/>
        <v/>
      </c>
      <c r="U139" s="160">
        <f t="shared" ref="U139:U202" si="35">LEN(A139)</f>
        <v>7</v>
      </c>
    </row>
    <row r="140" spans="1:21" ht="11.25" customHeight="1" x14ac:dyDescent="0.25">
      <c r="A140" s="42" t="s">
        <v>1049</v>
      </c>
      <c r="B140" s="287">
        <f t="shared" ref="B140:B203" si="36">LEN(A140)</f>
        <v>11</v>
      </c>
      <c r="C140" s="33"/>
      <c r="D140" s="33"/>
      <c r="E140" s="33"/>
      <c r="F140" s="384" t="s">
        <v>137</v>
      </c>
      <c r="G140" s="385"/>
      <c r="H140" s="11">
        <v>-3238794.12</v>
      </c>
      <c r="I140" s="11">
        <v>-1489714.86</v>
      </c>
      <c r="J140" s="11">
        <v>-2000000</v>
      </c>
      <c r="K140" s="133">
        <v>0</v>
      </c>
      <c r="L140" s="148">
        <v>-400000</v>
      </c>
      <c r="O140" s="88">
        <f t="shared" si="31"/>
        <v>-1600000</v>
      </c>
      <c r="P140" s="126">
        <f t="shared" si="32"/>
        <v>0.2</v>
      </c>
      <c r="Q140" s="88">
        <f t="shared" si="33"/>
        <v>-1089714.8600000001</v>
      </c>
      <c r="R140" s="126">
        <f t="shared" si="34"/>
        <v>0.26850775993467635</v>
      </c>
      <c r="S140" s="88"/>
      <c r="T140" s="127" t="str">
        <f t="shared" si="26"/>
        <v/>
      </c>
      <c r="U140" s="160">
        <f t="shared" si="35"/>
        <v>11</v>
      </c>
    </row>
    <row r="141" spans="1:21" ht="11.25" customHeight="1" x14ac:dyDescent="0.25">
      <c r="A141" s="42" t="s">
        <v>1050</v>
      </c>
      <c r="B141" s="287">
        <f t="shared" si="36"/>
        <v>11</v>
      </c>
      <c r="C141" s="20"/>
      <c r="D141" s="33"/>
      <c r="E141" s="33"/>
      <c r="F141" s="384" t="s">
        <v>138</v>
      </c>
      <c r="G141" s="385"/>
      <c r="H141" s="11">
        <v>-929</v>
      </c>
      <c r="I141" s="11">
        <v>0</v>
      </c>
      <c r="J141" s="11">
        <v>0</v>
      </c>
      <c r="K141" s="133">
        <v>0</v>
      </c>
      <c r="L141" s="162">
        <v>0</v>
      </c>
      <c r="O141" s="88">
        <f t="shared" si="31"/>
        <v>0</v>
      </c>
      <c r="P141" s="126" t="str">
        <f t="shared" si="32"/>
        <v/>
      </c>
      <c r="Q141" s="88">
        <f t="shared" si="33"/>
        <v>0</v>
      </c>
      <c r="R141" s="126" t="str">
        <f t="shared" si="34"/>
        <v/>
      </c>
      <c r="S141" s="88"/>
      <c r="T141" s="127" t="str">
        <f t="shared" ref="T141:T204" si="37">IF(K141=0,"",L141/K141)</f>
        <v/>
      </c>
      <c r="U141" s="160">
        <f t="shared" si="35"/>
        <v>11</v>
      </c>
    </row>
    <row r="142" spans="1:21" ht="11.25" customHeight="1" x14ac:dyDescent="0.25">
      <c r="A142" s="42" t="s">
        <v>1051</v>
      </c>
      <c r="B142" s="287">
        <f t="shared" si="36"/>
        <v>11</v>
      </c>
      <c r="C142" s="28" t="s">
        <v>916</v>
      </c>
      <c r="D142" s="28" t="s">
        <v>923</v>
      </c>
      <c r="E142" s="28" t="s">
        <v>1037</v>
      </c>
      <c r="F142" s="384" t="s">
        <v>139</v>
      </c>
      <c r="G142" s="385"/>
      <c r="H142" s="11">
        <v>-2592689.21999999</v>
      </c>
      <c r="I142" s="11">
        <v>-3654037.6600000099</v>
      </c>
      <c r="J142" s="11">
        <v>-2900000.0000000098</v>
      </c>
      <c r="K142" s="133">
        <v>0</v>
      </c>
      <c r="L142" s="145">
        <v>-1000000</v>
      </c>
      <c r="O142" s="88">
        <f t="shared" si="31"/>
        <v>-1900000.0000000098</v>
      </c>
      <c r="P142" s="126">
        <f t="shared" si="32"/>
        <v>0.34482758620689541</v>
      </c>
      <c r="Q142" s="88">
        <f t="shared" si="33"/>
        <v>-2654037.6600000099</v>
      </c>
      <c r="R142" s="126">
        <f t="shared" si="34"/>
        <v>0.27366986688363726</v>
      </c>
      <c r="S142" s="88"/>
      <c r="T142" s="127" t="str">
        <f t="shared" si="37"/>
        <v/>
      </c>
      <c r="U142" s="160">
        <f t="shared" si="35"/>
        <v>11</v>
      </c>
    </row>
    <row r="143" spans="1:21" ht="11.25" customHeight="1" x14ac:dyDescent="0.25">
      <c r="A143" s="42" t="s">
        <v>1052</v>
      </c>
      <c r="B143" s="287">
        <f t="shared" si="36"/>
        <v>11</v>
      </c>
      <c r="C143" s="28" t="s">
        <v>916</v>
      </c>
      <c r="D143" s="28" t="s">
        <v>923</v>
      </c>
      <c r="E143" s="28" t="s">
        <v>1037</v>
      </c>
      <c r="F143" s="384" t="s">
        <v>140</v>
      </c>
      <c r="G143" s="385"/>
      <c r="H143" s="11">
        <v>-94187.940000000104</v>
      </c>
      <c r="I143" s="11">
        <v>-65961.8</v>
      </c>
      <c r="J143" s="11">
        <v>-63999.999999995998</v>
      </c>
      <c r="K143" s="133">
        <v>0</v>
      </c>
      <c r="L143" s="145">
        <v>-125000</v>
      </c>
      <c r="O143" s="88">
        <f t="shared" si="31"/>
        <v>61000.000000004002</v>
      </c>
      <c r="P143" s="126">
        <f t="shared" si="32"/>
        <v>1.9531250000001221</v>
      </c>
      <c r="Q143" s="88">
        <f t="shared" si="33"/>
        <v>59038.2</v>
      </c>
      <c r="R143" s="126">
        <f t="shared" si="34"/>
        <v>1.8950362179321971</v>
      </c>
      <c r="S143" s="88"/>
      <c r="T143" s="127" t="str">
        <f t="shared" si="37"/>
        <v/>
      </c>
      <c r="U143" s="160">
        <f t="shared" si="35"/>
        <v>11</v>
      </c>
    </row>
    <row r="144" spans="1:21" ht="11.25" customHeight="1" x14ac:dyDescent="0.25">
      <c r="A144" s="42" t="s">
        <v>1054</v>
      </c>
      <c r="B144" s="287">
        <f t="shared" si="36"/>
        <v>11</v>
      </c>
      <c r="C144" s="28" t="s">
        <v>916</v>
      </c>
      <c r="D144" s="28" t="s">
        <v>923</v>
      </c>
      <c r="E144" s="28" t="s">
        <v>1037</v>
      </c>
      <c r="F144" s="384" t="s">
        <v>141</v>
      </c>
      <c r="G144" s="385"/>
      <c r="H144" s="11">
        <v>-190794.35</v>
      </c>
      <c r="I144" s="11">
        <v>-2203147.31</v>
      </c>
      <c r="J144" s="11">
        <v>-1524000</v>
      </c>
      <c r="K144" s="133">
        <v>0</v>
      </c>
      <c r="L144" s="145">
        <v>-250000</v>
      </c>
      <c r="M144" s="105" t="s">
        <v>1698</v>
      </c>
      <c r="N144" s="105"/>
      <c r="O144" s="88">
        <f t="shared" si="31"/>
        <v>-1274000</v>
      </c>
      <c r="P144" s="126">
        <f t="shared" si="32"/>
        <v>0.16404199475065617</v>
      </c>
      <c r="Q144" s="88">
        <f t="shared" si="33"/>
        <v>-1953147.31</v>
      </c>
      <c r="R144" s="126">
        <f t="shared" si="34"/>
        <v>0.11347402820740116</v>
      </c>
      <c r="S144" s="88"/>
      <c r="T144" s="127" t="str">
        <f t="shared" si="37"/>
        <v/>
      </c>
      <c r="U144" s="160">
        <f t="shared" si="35"/>
        <v>11</v>
      </c>
    </row>
    <row r="145" spans="1:21" ht="11.25" customHeight="1" x14ac:dyDescent="0.25">
      <c r="A145" s="42" t="s">
        <v>1055</v>
      </c>
      <c r="B145" s="287">
        <f t="shared" si="36"/>
        <v>11</v>
      </c>
      <c r="C145" s="14"/>
      <c r="D145" s="13"/>
      <c r="E145" s="13"/>
      <c r="F145" s="384" t="s">
        <v>142</v>
      </c>
      <c r="G145" s="385"/>
      <c r="H145" s="11">
        <v>532.4</v>
      </c>
      <c r="I145" s="11">
        <v>11972.95</v>
      </c>
      <c r="J145" s="11">
        <v>0</v>
      </c>
      <c r="K145" s="133">
        <v>0</v>
      </c>
      <c r="L145" s="144"/>
      <c r="O145" s="88">
        <f t="shared" si="31"/>
        <v>0</v>
      </c>
      <c r="P145" s="126" t="str">
        <f t="shared" si="32"/>
        <v/>
      </c>
      <c r="Q145" s="88">
        <f t="shared" si="33"/>
        <v>11972.95</v>
      </c>
      <c r="R145" s="126">
        <f t="shared" si="34"/>
        <v>0</v>
      </c>
      <c r="S145" s="88"/>
      <c r="T145" s="127" t="str">
        <f t="shared" si="37"/>
        <v/>
      </c>
      <c r="U145" s="160">
        <f t="shared" si="35"/>
        <v>11</v>
      </c>
    </row>
    <row r="146" spans="1:21" ht="11.25" customHeight="1" x14ac:dyDescent="0.25">
      <c r="A146" s="42" t="s">
        <v>1056</v>
      </c>
      <c r="B146" s="287">
        <f t="shared" si="36"/>
        <v>11</v>
      </c>
      <c r="C146" s="28" t="s">
        <v>916</v>
      </c>
      <c r="D146" s="28" t="s">
        <v>917</v>
      </c>
      <c r="E146" s="28" t="s">
        <v>917</v>
      </c>
      <c r="F146" s="384" t="s">
        <v>143</v>
      </c>
      <c r="G146" s="385"/>
      <c r="H146" s="11">
        <v>-6199120.2599999998</v>
      </c>
      <c r="I146" s="11">
        <v>-6751539.4699999904</v>
      </c>
      <c r="J146" s="11">
        <v>-6649145.2521631904</v>
      </c>
      <c r="K146" s="133">
        <v>0</v>
      </c>
      <c r="L146" s="149">
        <f>-7072247-20000+187247</f>
        <v>-6905000</v>
      </c>
      <c r="O146" s="88">
        <f t="shared" si="31"/>
        <v>255854.74783680961</v>
      </c>
      <c r="P146" s="126">
        <f t="shared" si="32"/>
        <v>1.0384793440560758</v>
      </c>
      <c r="Q146" s="88">
        <f t="shared" si="33"/>
        <v>153460.53000000957</v>
      </c>
      <c r="R146" s="126">
        <f t="shared" si="34"/>
        <v>1.0227297093769356</v>
      </c>
      <c r="S146" s="88"/>
      <c r="T146" s="127" t="str">
        <f t="shared" si="37"/>
        <v/>
      </c>
      <c r="U146" s="160">
        <f t="shared" si="35"/>
        <v>11</v>
      </c>
    </row>
    <row r="147" spans="1:21" ht="11.25" customHeight="1" x14ac:dyDescent="0.25">
      <c r="A147" s="42" t="s">
        <v>1057</v>
      </c>
      <c r="B147" s="287">
        <f t="shared" si="36"/>
        <v>11</v>
      </c>
      <c r="C147" s="28" t="s">
        <v>916</v>
      </c>
      <c r="D147" s="28" t="s">
        <v>917</v>
      </c>
      <c r="E147" s="28" t="s">
        <v>917</v>
      </c>
      <c r="F147" s="384" t="s">
        <v>144</v>
      </c>
      <c r="G147" s="385"/>
      <c r="H147" s="11">
        <v>-12778799.890000001</v>
      </c>
      <c r="I147" s="11">
        <v>-13075164.6</v>
      </c>
      <c r="J147" s="11">
        <v>-13151958.6907572</v>
      </c>
      <c r="K147" s="133">
        <v>0</v>
      </c>
      <c r="L147" s="149">
        <f>-14306805-55000+111099</f>
        <v>-14250706</v>
      </c>
      <c r="O147" s="88">
        <f t="shared" si="31"/>
        <v>1098747.3092427999</v>
      </c>
      <c r="P147" s="126">
        <f t="shared" si="32"/>
        <v>1.0835424848174871</v>
      </c>
      <c r="Q147" s="88">
        <f t="shared" si="33"/>
        <v>1175541.4000000004</v>
      </c>
      <c r="R147" s="126">
        <f t="shared" si="34"/>
        <v>1.0899064322295415</v>
      </c>
      <c r="S147" s="88"/>
      <c r="T147" s="127" t="str">
        <f t="shared" si="37"/>
        <v/>
      </c>
      <c r="U147" s="160">
        <f t="shared" si="35"/>
        <v>11</v>
      </c>
    </row>
    <row r="148" spans="1:21" ht="11.25" customHeight="1" x14ac:dyDescent="0.25">
      <c r="A148" s="42" t="s">
        <v>1058</v>
      </c>
      <c r="B148" s="287">
        <f t="shared" si="36"/>
        <v>11</v>
      </c>
      <c r="C148" s="28" t="s">
        <v>916</v>
      </c>
      <c r="D148" s="28" t="s">
        <v>917</v>
      </c>
      <c r="E148" s="28" t="s">
        <v>917</v>
      </c>
      <c r="F148" s="384" t="s">
        <v>145</v>
      </c>
      <c r="G148" s="385"/>
      <c r="H148" s="11">
        <v>-5232738.22</v>
      </c>
      <c r="I148" s="11">
        <v>-5772155.4400000004</v>
      </c>
      <c r="J148" s="11">
        <v>-5823597.8922864497</v>
      </c>
      <c r="K148" s="133">
        <v>0</v>
      </c>
      <c r="L148" s="149">
        <f>-5456653.99999998+5000-169000-298346</f>
        <v>-5918999.9999999804</v>
      </c>
      <c r="O148" s="88">
        <f t="shared" si="31"/>
        <v>95402.107713530771</v>
      </c>
      <c r="P148" s="126">
        <f t="shared" si="32"/>
        <v>1.0163819874720221</v>
      </c>
      <c r="Q148" s="88">
        <f t="shared" si="33"/>
        <v>146844.55999998003</v>
      </c>
      <c r="R148" s="126">
        <f t="shared" si="34"/>
        <v>1.0254401603571472</v>
      </c>
      <c r="S148" s="88"/>
      <c r="T148" s="127" t="str">
        <f t="shared" si="37"/>
        <v/>
      </c>
      <c r="U148" s="160">
        <f t="shared" si="35"/>
        <v>11</v>
      </c>
    </row>
    <row r="149" spans="1:21" ht="11.25" customHeight="1" x14ac:dyDescent="0.25">
      <c r="A149" s="26" t="s">
        <v>1059</v>
      </c>
      <c r="B149" s="287">
        <f t="shared" si="36"/>
        <v>7</v>
      </c>
      <c r="C149" s="26"/>
      <c r="D149" s="23"/>
      <c r="E149" s="23"/>
      <c r="F149" s="388" t="s">
        <v>146</v>
      </c>
      <c r="G149" s="389"/>
      <c r="H149" s="25">
        <f t="shared" ref="H149:L149" si="38">SUM(H150)</f>
        <v>-99178.03</v>
      </c>
      <c r="I149" s="25">
        <f t="shared" si="38"/>
        <v>-120156.37</v>
      </c>
      <c r="J149" s="25">
        <f t="shared" si="38"/>
        <v>-99999.999999995998</v>
      </c>
      <c r="K149" s="25">
        <f t="shared" si="38"/>
        <v>0</v>
      </c>
      <c r="L149" s="143">
        <f t="shared" si="38"/>
        <v>-125000</v>
      </c>
      <c r="O149" s="88">
        <f t="shared" si="31"/>
        <v>25000.000000004002</v>
      </c>
      <c r="P149" s="126">
        <f t="shared" si="32"/>
        <v>1.25000000000005</v>
      </c>
      <c r="Q149" s="88">
        <f t="shared" si="33"/>
        <v>4843.6300000000047</v>
      </c>
      <c r="R149" s="126">
        <f t="shared" si="34"/>
        <v>1.040311054669844</v>
      </c>
      <c r="S149" s="88"/>
      <c r="T149" s="127" t="str">
        <f t="shared" si="37"/>
        <v/>
      </c>
      <c r="U149" s="160">
        <f t="shared" si="35"/>
        <v>7</v>
      </c>
    </row>
    <row r="150" spans="1:21" ht="11.25" customHeight="1" x14ac:dyDescent="0.25">
      <c r="A150" s="42" t="s">
        <v>1060</v>
      </c>
      <c r="B150" s="287">
        <f t="shared" si="36"/>
        <v>11</v>
      </c>
      <c r="C150" s="20" t="s">
        <v>916</v>
      </c>
      <c r="D150" s="20" t="s">
        <v>919</v>
      </c>
      <c r="E150" s="20" t="s">
        <v>917</v>
      </c>
      <c r="F150" s="384" t="s">
        <v>147</v>
      </c>
      <c r="G150" s="385"/>
      <c r="H150" s="11">
        <v>-99178.03</v>
      </c>
      <c r="I150" s="11">
        <v>-120156.37</v>
      </c>
      <c r="J150" s="11">
        <v>-99999.999999995998</v>
      </c>
      <c r="K150" s="133">
        <v>0</v>
      </c>
      <c r="L150" s="145">
        <v>-125000</v>
      </c>
      <c r="O150" s="88">
        <f t="shared" si="31"/>
        <v>25000.000000004002</v>
      </c>
      <c r="P150" s="126">
        <f t="shared" si="32"/>
        <v>1.25000000000005</v>
      </c>
      <c r="Q150" s="88">
        <f t="shared" si="33"/>
        <v>4843.6300000000047</v>
      </c>
      <c r="R150" s="126">
        <f t="shared" si="34"/>
        <v>1.040311054669844</v>
      </c>
      <c r="S150" s="88"/>
      <c r="T150" s="127" t="str">
        <f t="shared" si="37"/>
        <v/>
      </c>
      <c r="U150" s="160">
        <f t="shared" si="35"/>
        <v>11</v>
      </c>
    </row>
    <row r="151" spans="1:21" ht="11.25" customHeight="1" x14ac:dyDescent="0.25">
      <c r="A151" s="26" t="s">
        <v>1061</v>
      </c>
      <c r="B151" s="287">
        <f t="shared" si="36"/>
        <v>7</v>
      </c>
      <c r="C151" s="26"/>
      <c r="D151" s="23"/>
      <c r="E151" s="23"/>
      <c r="F151" s="388" t="s">
        <v>148</v>
      </c>
      <c r="G151" s="389"/>
      <c r="H151" s="25">
        <f t="shared" ref="H151:L151" si="39">SUM(H152:H154)</f>
        <v>-1920028.44</v>
      </c>
      <c r="I151" s="25">
        <f t="shared" si="39"/>
        <v>-1776114.44</v>
      </c>
      <c r="J151" s="25">
        <f t="shared" si="39"/>
        <v>-1500351.5200643081</v>
      </c>
      <c r="K151" s="25">
        <f t="shared" si="39"/>
        <v>0</v>
      </c>
      <c r="L151" s="143">
        <f t="shared" si="39"/>
        <v>-2000000</v>
      </c>
      <c r="O151" s="88">
        <f t="shared" si="31"/>
        <v>499648.47993569192</v>
      </c>
      <c r="P151" s="126">
        <f t="shared" si="32"/>
        <v>1.3330209442612995</v>
      </c>
      <c r="Q151" s="88">
        <f t="shared" si="33"/>
        <v>223885.56000000006</v>
      </c>
      <c r="R151" s="126">
        <f t="shared" si="34"/>
        <v>1.1260535666834621</v>
      </c>
      <c r="S151" s="88"/>
      <c r="T151" s="127" t="str">
        <f t="shared" si="37"/>
        <v/>
      </c>
      <c r="U151" s="160">
        <f t="shared" si="35"/>
        <v>7</v>
      </c>
    </row>
    <row r="152" spans="1:21" ht="11.25" customHeight="1" x14ac:dyDescent="0.25">
      <c r="A152" s="42" t="s">
        <v>1062</v>
      </c>
      <c r="B152" s="287">
        <f t="shared" si="36"/>
        <v>11</v>
      </c>
      <c r="C152" s="27" t="s">
        <v>916</v>
      </c>
      <c r="D152" s="28" t="s">
        <v>920</v>
      </c>
      <c r="E152" s="28" t="s">
        <v>917</v>
      </c>
      <c r="F152" s="384" t="s">
        <v>149</v>
      </c>
      <c r="G152" s="385"/>
      <c r="H152" s="11">
        <v>-1384255.1</v>
      </c>
      <c r="I152" s="11">
        <v>-562991.74</v>
      </c>
      <c r="J152" s="11">
        <v>-499999.99999999203</v>
      </c>
      <c r="K152" s="133">
        <v>0</v>
      </c>
      <c r="L152" s="145">
        <v>-500000</v>
      </c>
      <c r="O152" s="88">
        <f t="shared" si="31"/>
        <v>7.9744495451450348E-9</v>
      </c>
      <c r="P152" s="126">
        <f t="shared" si="32"/>
        <v>1.000000000000016</v>
      </c>
      <c r="Q152" s="88">
        <f t="shared" si="33"/>
        <v>-62991.739999999991</v>
      </c>
      <c r="R152" s="126">
        <f t="shared" si="34"/>
        <v>0.88811249699684758</v>
      </c>
      <c r="S152" s="88"/>
      <c r="T152" s="127" t="str">
        <f t="shared" si="37"/>
        <v/>
      </c>
      <c r="U152" s="160">
        <f t="shared" si="35"/>
        <v>11</v>
      </c>
    </row>
    <row r="153" spans="1:21" ht="11.25" customHeight="1" x14ac:dyDescent="0.25">
      <c r="A153" s="42" t="s">
        <v>1063</v>
      </c>
      <c r="B153" s="287">
        <f t="shared" si="36"/>
        <v>11</v>
      </c>
      <c r="C153" s="27" t="s">
        <v>916</v>
      </c>
      <c r="D153" s="28" t="s">
        <v>920</v>
      </c>
      <c r="E153" s="28" t="s">
        <v>917</v>
      </c>
      <c r="F153" s="384" t="s">
        <v>150</v>
      </c>
      <c r="G153" s="385"/>
      <c r="H153" s="11">
        <v>-535773.34</v>
      </c>
      <c r="I153" s="11">
        <v>-1212958.3799999999</v>
      </c>
      <c r="J153" s="11">
        <v>-999999.99999999604</v>
      </c>
      <c r="K153" s="133">
        <v>0</v>
      </c>
      <c r="L153" s="145">
        <v>-1500000</v>
      </c>
      <c r="O153" s="88">
        <f t="shared" si="31"/>
        <v>500000.00000000396</v>
      </c>
      <c r="P153" s="126">
        <f t="shared" si="32"/>
        <v>1.500000000000006</v>
      </c>
      <c r="Q153" s="88">
        <f t="shared" si="33"/>
        <v>287041.62000000011</v>
      </c>
      <c r="R153" s="126">
        <f t="shared" si="34"/>
        <v>1.2366458938187146</v>
      </c>
      <c r="S153" s="88"/>
      <c r="T153" s="127" t="str">
        <f t="shared" si="37"/>
        <v/>
      </c>
      <c r="U153" s="160">
        <f t="shared" si="35"/>
        <v>11</v>
      </c>
    </row>
    <row r="154" spans="1:21" ht="11.25" customHeight="1" x14ac:dyDescent="0.25">
      <c r="A154" s="42" t="s">
        <v>1064</v>
      </c>
      <c r="B154" s="287">
        <f t="shared" si="36"/>
        <v>11</v>
      </c>
      <c r="C154" s="27"/>
      <c r="D154" s="28"/>
      <c r="E154" s="28"/>
      <c r="F154" s="384" t="s">
        <v>93</v>
      </c>
      <c r="G154" s="385"/>
      <c r="H154" s="11">
        <v>0</v>
      </c>
      <c r="I154" s="11">
        <v>-164.32</v>
      </c>
      <c r="J154" s="11">
        <v>-351.52006432000002</v>
      </c>
      <c r="K154" s="133">
        <v>0</v>
      </c>
      <c r="L154" s="145">
        <v>0</v>
      </c>
      <c r="O154" s="88">
        <f t="shared" si="31"/>
        <v>-351.52006432000002</v>
      </c>
      <c r="P154" s="126">
        <f t="shared" si="32"/>
        <v>0</v>
      </c>
      <c r="Q154" s="88">
        <f t="shared" si="33"/>
        <v>-164.32</v>
      </c>
      <c r="R154" s="126">
        <f t="shared" si="34"/>
        <v>0</v>
      </c>
      <c r="S154" s="88"/>
      <c r="T154" s="127" t="str">
        <f t="shared" si="37"/>
        <v/>
      </c>
      <c r="U154" s="160">
        <f t="shared" si="35"/>
        <v>11</v>
      </c>
    </row>
    <row r="155" spans="1:21" ht="11.25" customHeight="1" x14ac:dyDescent="0.25">
      <c r="A155" s="26" t="s">
        <v>1668</v>
      </c>
      <c r="B155" s="287">
        <f t="shared" si="36"/>
        <v>7</v>
      </c>
      <c r="C155" s="26"/>
      <c r="D155" s="23"/>
      <c r="E155" s="23"/>
      <c r="F155" s="388" t="s">
        <v>151</v>
      </c>
      <c r="G155" s="389"/>
      <c r="H155" s="25">
        <f>SUM(H156)</f>
        <v>-1170.94</v>
      </c>
      <c r="I155" s="25">
        <f>SUM(I156)</f>
        <v>-1125.3399999999999</v>
      </c>
      <c r="J155" s="25">
        <f>SUM(J156)</f>
        <v>0</v>
      </c>
      <c r="K155" s="132">
        <f t="shared" ref="K155:L155" si="40">SUM(K156)</f>
        <v>0</v>
      </c>
      <c r="L155" s="143">
        <f t="shared" si="40"/>
        <v>0</v>
      </c>
      <c r="O155" s="88">
        <f t="shared" si="31"/>
        <v>0</v>
      </c>
      <c r="P155" s="126" t="str">
        <f t="shared" si="32"/>
        <v/>
      </c>
      <c r="Q155" s="88">
        <f t="shared" si="33"/>
        <v>-1125.3399999999999</v>
      </c>
      <c r="R155" s="126">
        <f t="shared" si="34"/>
        <v>0</v>
      </c>
      <c r="S155" s="88"/>
      <c r="T155" s="127" t="str">
        <f t="shared" si="37"/>
        <v/>
      </c>
      <c r="U155" s="160">
        <f t="shared" si="35"/>
        <v>7</v>
      </c>
    </row>
    <row r="156" spans="1:21" ht="11.25" customHeight="1" x14ac:dyDescent="0.25">
      <c r="A156" s="42" t="s">
        <v>1065</v>
      </c>
      <c r="B156" s="287">
        <f t="shared" si="36"/>
        <v>11</v>
      </c>
      <c r="C156" s="14"/>
      <c r="D156" s="13"/>
      <c r="E156" s="13"/>
      <c r="F156" s="384" t="s">
        <v>152</v>
      </c>
      <c r="G156" s="385"/>
      <c r="H156" s="11">
        <v>-1170.94</v>
      </c>
      <c r="I156" s="11">
        <v>-1125.3399999999999</v>
      </c>
      <c r="J156" s="11">
        <v>0</v>
      </c>
      <c r="K156" s="133">
        <v>0</v>
      </c>
      <c r="L156" s="145">
        <v>0</v>
      </c>
      <c r="O156" s="88">
        <f t="shared" si="31"/>
        <v>0</v>
      </c>
      <c r="P156" s="126" t="str">
        <f t="shared" si="32"/>
        <v/>
      </c>
      <c r="Q156" s="88">
        <f t="shared" si="33"/>
        <v>-1125.3399999999999</v>
      </c>
      <c r="R156" s="126">
        <f t="shared" si="34"/>
        <v>0</v>
      </c>
      <c r="S156" s="88"/>
      <c r="T156" s="127" t="str">
        <f t="shared" si="37"/>
        <v/>
      </c>
      <c r="U156" s="160">
        <f t="shared" si="35"/>
        <v>11</v>
      </c>
    </row>
    <row r="157" spans="1:21" ht="11.25" customHeight="1" x14ac:dyDescent="0.25">
      <c r="A157" s="26" t="s">
        <v>1066</v>
      </c>
      <c r="B157" s="287">
        <f t="shared" si="36"/>
        <v>7</v>
      </c>
      <c r="C157" s="26"/>
      <c r="D157" s="23"/>
      <c r="E157" s="23"/>
      <c r="F157" s="388" t="s">
        <v>153</v>
      </c>
      <c r="G157" s="389"/>
      <c r="H157" s="25">
        <f t="shared" ref="H157:L157" si="41">SUM(H158:H163)</f>
        <v>-146910.56</v>
      </c>
      <c r="I157" s="25">
        <f t="shared" si="41"/>
        <v>-132575.58000000002</v>
      </c>
      <c r="J157" s="25">
        <f t="shared" si="41"/>
        <v>0</v>
      </c>
      <c r="K157" s="132">
        <f t="shared" si="41"/>
        <v>0</v>
      </c>
      <c r="L157" s="143">
        <f t="shared" si="41"/>
        <v>0</v>
      </c>
      <c r="O157" s="88">
        <f t="shared" si="31"/>
        <v>0</v>
      </c>
      <c r="P157" s="126" t="str">
        <f t="shared" si="32"/>
        <v/>
      </c>
      <c r="Q157" s="88">
        <f t="shared" si="33"/>
        <v>-132575.58000000002</v>
      </c>
      <c r="R157" s="126">
        <f t="shared" si="34"/>
        <v>0</v>
      </c>
      <c r="S157" s="88"/>
      <c r="T157" s="127" t="str">
        <f t="shared" si="37"/>
        <v/>
      </c>
      <c r="U157" s="160">
        <f t="shared" si="35"/>
        <v>7</v>
      </c>
    </row>
    <row r="158" spans="1:21" ht="11.25" customHeight="1" x14ac:dyDescent="0.25">
      <c r="A158" s="42" t="s">
        <v>1067</v>
      </c>
      <c r="B158" s="287">
        <f t="shared" si="36"/>
        <v>11</v>
      </c>
      <c r="C158" s="14"/>
      <c r="D158" s="13"/>
      <c r="E158" s="13"/>
      <c r="F158" s="384" t="s">
        <v>154</v>
      </c>
      <c r="G158" s="385"/>
      <c r="H158" s="11">
        <v>-44576.63</v>
      </c>
      <c r="I158" s="11">
        <v>-41481.120000000003</v>
      </c>
      <c r="J158" s="11">
        <v>0</v>
      </c>
      <c r="K158" s="133">
        <v>0</v>
      </c>
      <c r="L158" s="145">
        <v>0</v>
      </c>
      <c r="O158" s="88">
        <f t="shared" si="31"/>
        <v>0</v>
      </c>
      <c r="P158" s="126" t="str">
        <f t="shared" si="32"/>
        <v/>
      </c>
      <c r="Q158" s="88">
        <f t="shared" si="33"/>
        <v>-41481.120000000003</v>
      </c>
      <c r="R158" s="126">
        <f t="shared" si="34"/>
        <v>0</v>
      </c>
      <c r="S158" s="88"/>
      <c r="T158" s="127" t="str">
        <f t="shared" si="37"/>
        <v/>
      </c>
      <c r="U158" s="160">
        <f t="shared" si="35"/>
        <v>11</v>
      </c>
    </row>
    <row r="159" spans="1:21" ht="11.25" customHeight="1" x14ac:dyDescent="0.25">
      <c r="A159" s="42" t="s">
        <v>1068</v>
      </c>
      <c r="B159" s="287">
        <f t="shared" si="36"/>
        <v>11</v>
      </c>
      <c r="C159" s="14"/>
      <c r="D159" s="13"/>
      <c r="E159" s="13"/>
      <c r="F159" s="384" t="s">
        <v>155</v>
      </c>
      <c r="G159" s="385"/>
      <c r="H159" s="11">
        <v>-32148.21</v>
      </c>
      <c r="I159" s="11">
        <v>-32824.01</v>
      </c>
      <c r="J159" s="11">
        <v>0</v>
      </c>
      <c r="K159" s="133">
        <v>0</v>
      </c>
      <c r="L159" s="145">
        <v>0</v>
      </c>
      <c r="O159" s="88">
        <f t="shared" si="31"/>
        <v>0</v>
      </c>
      <c r="P159" s="126" t="str">
        <f t="shared" si="32"/>
        <v/>
      </c>
      <c r="Q159" s="88">
        <f t="shared" si="33"/>
        <v>-32824.01</v>
      </c>
      <c r="R159" s="126">
        <f t="shared" si="34"/>
        <v>0</v>
      </c>
      <c r="S159" s="88"/>
      <c r="T159" s="127" t="str">
        <f t="shared" si="37"/>
        <v/>
      </c>
      <c r="U159" s="160">
        <f t="shared" si="35"/>
        <v>11</v>
      </c>
    </row>
    <row r="160" spans="1:21" ht="11.25" customHeight="1" x14ac:dyDescent="0.25">
      <c r="A160" s="42" t="s">
        <v>1069</v>
      </c>
      <c r="B160" s="287">
        <f t="shared" si="36"/>
        <v>11</v>
      </c>
      <c r="C160" s="14"/>
      <c r="D160" s="13"/>
      <c r="E160" s="13"/>
      <c r="F160" s="384" t="s">
        <v>156</v>
      </c>
      <c r="G160" s="385"/>
      <c r="H160" s="11">
        <v>-1080.23</v>
      </c>
      <c r="I160" s="11">
        <v>-1574.46</v>
      </c>
      <c r="J160" s="11">
        <v>0</v>
      </c>
      <c r="K160" s="133">
        <v>0</v>
      </c>
      <c r="L160" s="145">
        <v>0</v>
      </c>
      <c r="O160" s="88">
        <f t="shared" si="31"/>
        <v>0</v>
      </c>
      <c r="P160" s="126" t="str">
        <f t="shared" si="32"/>
        <v/>
      </c>
      <c r="Q160" s="88">
        <f t="shared" si="33"/>
        <v>-1574.46</v>
      </c>
      <c r="R160" s="126">
        <f t="shared" si="34"/>
        <v>0</v>
      </c>
      <c r="S160" s="88"/>
      <c r="T160" s="127" t="str">
        <f t="shared" si="37"/>
        <v/>
      </c>
      <c r="U160" s="160">
        <f t="shared" si="35"/>
        <v>11</v>
      </c>
    </row>
    <row r="161" spans="1:21" ht="11.25" customHeight="1" x14ac:dyDescent="0.25">
      <c r="A161" s="42" t="s">
        <v>1070</v>
      </c>
      <c r="B161" s="287">
        <f t="shared" si="36"/>
        <v>11</v>
      </c>
      <c r="C161" s="14"/>
      <c r="D161" s="13"/>
      <c r="E161" s="13"/>
      <c r="F161" s="384" t="s">
        <v>157</v>
      </c>
      <c r="G161" s="385"/>
      <c r="H161" s="11">
        <v>-3705.97</v>
      </c>
      <c r="I161" s="11">
        <v>-3379.38</v>
      </c>
      <c r="J161" s="11">
        <v>0</v>
      </c>
      <c r="K161" s="133">
        <v>0</v>
      </c>
      <c r="L161" s="145">
        <v>0</v>
      </c>
      <c r="O161" s="88">
        <f t="shared" si="31"/>
        <v>0</v>
      </c>
      <c r="P161" s="126" t="str">
        <f t="shared" si="32"/>
        <v/>
      </c>
      <c r="Q161" s="88">
        <f t="shared" si="33"/>
        <v>-3379.38</v>
      </c>
      <c r="R161" s="126">
        <f t="shared" si="34"/>
        <v>0</v>
      </c>
      <c r="S161" s="88"/>
      <c r="T161" s="127" t="str">
        <f t="shared" si="37"/>
        <v/>
      </c>
      <c r="U161" s="160">
        <f t="shared" si="35"/>
        <v>11</v>
      </c>
    </row>
    <row r="162" spans="1:21" ht="11.25" customHeight="1" x14ac:dyDescent="0.25">
      <c r="A162" s="42" t="s">
        <v>1071</v>
      </c>
      <c r="B162" s="287">
        <f t="shared" si="36"/>
        <v>11</v>
      </c>
      <c r="C162" s="14"/>
      <c r="D162" s="13"/>
      <c r="E162" s="13"/>
      <c r="F162" s="384" t="s">
        <v>158</v>
      </c>
      <c r="G162" s="385"/>
      <c r="H162" s="11">
        <v>-3281.94</v>
      </c>
      <c r="I162" s="11">
        <v>-2850</v>
      </c>
      <c r="J162" s="11">
        <v>0</v>
      </c>
      <c r="K162" s="133">
        <v>0</v>
      </c>
      <c r="L162" s="145">
        <v>0</v>
      </c>
      <c r="O162" s="88">
        <f t="shared" si="31"/>
        <v>0</v>
      </c>
      <c r="P162" s="126" t="str">
        <f t="shared" si="32"/>
        <v/>
      </c>
      <c r="Q162" s="88">
        <f t="shared" si="33"/>
        <v>-2850</v>
      </c>
      <c r="R162" s="126">
        <f t="shared" si="34"/>
        <v>0</v>
      </c>
      <c r="S162" s="88"/>
      <c r="T162" s="127" t="str">
        <f t="shared" si="37"/>
        <v/>
      </c>
      <c r="U162" s="160">
        <f t="shared" si="35"/>
        <v>11</v>
      </c>
    </row>
    <row r="163" spans="1:21" ht="11.25" customHeight="1" x14ac:dyDescent="0.25">
      <c r="A163" s="42" t="s">
        <v>1072</v>
      </c>
      <c r="B163" s="287">
        <f t="shared" si="36"/>
        <v>11</v>
      </c>
      <c r="C163" s="14"/>
      <c r="D163" s="13"/>
      <c r="E163" s="13"/>
      <c r="F163" s="384" t="s">
        <v>159</v>
      </c>
      <c r="G163" s="385"/>
      <c r="H163" s="11">
        <v>-62117.58</v>
      </c>
      <c r="I163" s="11">
        <v>-50466.61</v>
      </c>
      <c r="J163" s="11">
        <v>0</v>
      </c>
      <c r="K163" s="133">
        <v>0</v>
      </c>
      <c r="L163" s="145">
        <v>0</v>
      </c>
      <c r="O163" s="88">
        <f t="shared" si="31"/>
        <v>0</v>
      </c>
      <c r="P163" s="126" t="str">
        <f t="shared" si="32"/>
        <v/>
      </c>
      <c r="Q163" s="88">
        <f t="shared" si="33"/>
        <v>-50466.61</v>
      </c>
      <c r="R163" s="126">
        <f t="shared" si="34"/>
        <v>0</v>
      </c>
      <c r="S163" s="88"/>
      <c r="T163" s="127" t="str">
        <f t="shared" si="37"/>
        <v/>
      </c>
      <c r="U163" s="160">
        <f t="shared" si="35"/>
        <v>11</v>
      </c>
    </row>
    <row r="164" spans="1:21" ht="11.25" customHeight="1" x14ac:dyDescent="0.25">
      <c r="A164" s="26" t="s">
        <v>1073</v>
      </c>
      <c r="B164" s="287">
        <f t="shared" si="36"/>
        <v>7</v>
      </c>
      <c r="C164" s="26"/>
      <c r="D164" s="23"/>
      <c r="E164" s="23"/>
      <c r="F164" s="388" t="s">
        <v>160</v>
      </c>
      <c r="G164" s="389"/>
      <c r="H164" s="25">
        <f t="shared" ref="H164:L164" si="42">SUM(H165)</f>
        <v>-18074.64</v>
      </c>
      <c r="I164" s="25">
        <f t="shared" si="42"/>
        <v>-11176.91</v>
      </c>
      <c r="J164" s="25">
        <f t="shared" si="42"/>
        <v>0</v>
      </c>
      <c r="K164" s="132">
        <f t="shared" si="42"/>
        <v>0</v>
      </c>
      <c r="L164" s="143">
        <f t="shared" si="42"/>
        <v>0</v>
      </c>
      <c r="O164" s="88">
        <f t="shared" si="31"/>
        <v>0</v>
      </c>
      <c r="P164" s="126" t="str">
        <f t="shared" si="32"/>
        <v/>
      </c>
      <c r="Q164" s="88">
        <f t="shared" si="33"/>
        <v>-11176.91</v>
      </c>
      <c r="R164" s="126">
        <f t="shared" si="34"/>
        <v>0</v>
      </c>
      <c r="S164" s="88"/>
      <c r="T164" s="127" t="str">
        <f t="shared" si="37"/>
        <v/>
      </c>
      <c r="U164" s="160">
        <f t="shared" si="35"/>
        <v>7</v>
      </c>
    </row>
    <row r="165" spans="1:21" ht="11.25" customHeight="1" x14ac:dyDescent="0.25">
      <c r="A165" s="42" t="s">
        <v>1074</v>
      </c>
      <c r="B165" s="287">
        <f t="shared" si="36"/>
        <v>11</v>
      </c>
      <c r="C165" s="14"/>
      <c r="D165" s="13"/>
      <c r="E165" s="13"/>
      <c r="F165" s="384" t="s">
        <v>161</v>
      </c>
      <c r="G165" s="385"/>
      <c r="H165" s="11">
        <v>-18074.64</v>
      </c>
      <c r="I165" s="11">
        <v>-11176.91</v>
      </c>
      <c r="J165" s="11">
        <v>0</v>
      </c>
      <c r="K165" s="133">
        <v>0</v>
      </c>
      <c r="L165" s="144"/>
      <c r="O165" s="88">
        <f t="shared" si="31"/>
        <v>0</v>
      </c>
      <c r="P165" s="126" t="str">
        <f t="shared" si="32"/>
        <v/>
      </c>
      <c r="Q165" s="88">
        <f t="shared" si="33"/>
        <v>-11176.91</v>
      </c>
      <c r="R165" s="126">
        <f t="shared" si="34"/>
        <v>0</v>
      </c>
      <c r="S165" s="88"/>
      <c r="T165" s="127" t="str">
        <f t="shared" si="37"/>
        <v/>
      </c>
      <c r="U165" s="160">
        <f t="shared" si="35"/>
        <v>11</v>
      </c>
    </row>
    <row r="166" spans="1:21" ht="11.25" customHeight="1" x14ac:dyDescent="0.25">
      <c r="A166" s="26" t="s">
        <v>1075</v>
      </c>
      <c r="B166" s="287">
        <f t="shared" si="36"/>
        <v>7</v>
      </c>
      <c r="C166" s="26"/>
      <c r="D166" s="23"/>
      <c r="E166" s="23"/>
      <c r="F166" s="388" t="s">
        <v>162</v>
      </c>
      <c r="G166" s="389"/>
      <c r="H166" s="25">
        <f t="shared" ref="H166:L166" si="43">SUM(H167:H168)</f>
        <v>-15072.37</v>
      </c>
      <c r="I166" s="25">
        <f t="shared" si="43"/>
        <v>-16283.37</v>
      </c>
      <c r="J166" s="25">
        <f t="shared" si="43"/>
        <v>0</v>
      </c>
      <c r="K166" s="132">
        <f t="shared" si="43"/>
        <v>0</v>
      </c>
      <c r="L166" s="143">
        <f t="shared" si="43"/>
        <v>0</v>
      </c>
      <c r="O166" s="88">
        <f t="shared" si="31"/>
        <v>0</v>
      </c>
      <c r="P166" s="126" t="str">
        <f t="shared" si="32"/>
        <v/>
      </c>
      <c r="Q166" s="88">
        <f t="shared" si="33"/>
        <v>-16283.37</v>
      </c>
      <c r="R166" s="126">
        <f t="shared" si="34"/>
        <v>0</v>
      </c>
      <c r="S166" s="88"/>
      <c r="T166" s="127" t="str">
        <f t="shared" si="37"/>
        <v/>
      </c>
      <c r="U166" s="160">
        <f t="shared" si="35"/>
        <v>7</v>
      </c>
    </row>
    <row r="167" spans="1:21" ht="11.25" customHeight="1" x14ac:dyDescent="0.25">
      <c r="A167" s="42" t="s">
        <v>1076</v>
      </c>
      <c r="B167" s="287">
        <f t="shared" si="36"/>
        <v>11</v>
      </c>
      <c r="C167" s="14"/>
      <c r="D167" s="13"/>
      <c r="E167" s="13"/>
      <c r="F167" s="384" t="s">
        <v>163</v>
      </c>
      <c r="G167" s="385"/>
      <c r="H167" s="11">
        <v>0</v>
      </c>
      <c r="I167" s="11">
        <v>0</v>
      </c>
      <c r="J167" s="11">
        <v>0</v>
      </c>
      <c r="K167" s="133">
        <v>0</v>
      </c>
      <c r="L167" s="144"/>
      <c r="O167" s="88">
        <f t="shared" si="31"/>
        <v>0</v>
      </c>
      <c r="P167" s="126" t="str">
        <f t="shared" si="32"/>
        <v/>
      </c>
      <c r="Q167" s="88">
        <f t="shared" si="33"/>
        <v>0</v>
      </c>
      <c r="R167" s="126" t="str">
        <f t="shared" si="34"/>
        <v/>
      </c>
      <c r="S167" s="88"/>
      <c r="T167" s="127" t="str">
        <f t="shared" si="37"/>
        <v/>
      </c>
      <c r="U167" s="160">
        <f t="shared" si="35"/>
        <v>11</v>
      </c>
    </row>
    <row r="168" spans="1:21" ht="11.25" customHeight="1" x14ac:dyDescent="0.25">
      <c r="A168" s="42" t="s">
        <v>1077</v>
      </c>
      <c r="B168" s="287">
        <f t="shared" si="36"/>
        <v>11</v>
      </c>
      <c r="C168" s="14"/>
      <c r="D168" s="13"/>
      <c r="E168" s="13"/>
      <c r="F168" s="384" t="s">
        <v>164</v>
      </c>
      <c r="G168" s="385"/>
      <c r="H168" s="11">
        <v>-15072.37</v>
      </c>
      <c r="I168" s="11">
        <v>-16283.37</v>
      </c>
      <c r="J168" s="11">
        <v>0</v>
      </c>
      <c r="K168" s="133">
        <v>0</v>
      </c>
      <c r="L168" s="144"/>
      <c r="O168" s="88">
        <f t="shared" si="31"/>
        <v>0</v>
      </c>
      <c r="P168" s="126" t="str">
        <f t="shared" si="32"/>
        <v/>
      </c>
      <c r="Q168" s="88">
        <f t="shared" si="33"/>
        <v>-16283.37</v>
      </c>
      <c r="R168" s="126">
        <f t="shared" si="34"/>
        <v>0</v>
      </c>
      <c r="S168" s="88"/>
      <c r="T168" s="127" t="str">
        <f t="shared" si="37"/>
        <v/>
      </c>
      <c r="U168" s="160">
        <f t="shared" si="35"/>
        <v>11</v>
      </c>
    </row>
    <row r="169" spans="1:21" ht="11.25" customHeight="1" x14ac:dyDescent="0.25">
      <c r="A169" s="38" t="s">
        <v>165</v>
      </c>
      <c r="B169" s="287">
        <f t="shared" si="36"/>
        <v>4</v>
      </c>
      <c r="C169" s="38"/>
      <c r="D169" s="22"/>
      <c r="E169" s="22"/>
      <c r="F169" s="386" t="s">
        <v>166</v>
      </c>
      <c r="G169" s="387"/>
      <c r="H169" s="37">
        <f t="shared" ref="H169:K169" si="44">H170+H172+H177</f>
        <v>-102050762.17</v>
      </c>
      <c r="I169" s="37">
        <f t="shared" si="44"/>
        <v>-101811485.70999999</v>
      </c>
      <c r="J169" s="37">
        <f t="shared" si="44"/>
        <v>-117000250.22578469</v>
      </c>
      <c r="K169" s="37">
        <f t="shared" si="44"/>
        <v>0</v>
      </c>
      <c r="L169" s="142">
        <f>L170+L172+L177</f>
        <v>-107540000</v>
      </c>
      <c r="O169" s="178">
        <f t="shared" si="31"/>
        <v>-9460250.2257846892</v>
      </c>
      <c r="P169" s="179">
        <f t="shared" si="32"/>
        <v>0.91914333339006971</v>
      </c>
      <c r="Q169" s="178">
        <f t="shared" si="33"/>
        <v>5728514.2900000066</v>
      </c>
      <c r="R169" s="179">
        <f t="shared" si="34"/>
        <v>1.0562658942657719</v>
      </c>
      <c r="S169" s="178">
        <f t="shared" ref="S169:S182" si="45">-L169+K169</f>
        <v>107540000</v>
      </c>
      <c r="T169" s="180" t="str">
        <f t="shared" si="37"/>
        <v/>
      </c>
      <c r="U169" s="160">
        <f t="shared" si="35"/>
        <v>4</v>
      </c>
    </row>
    <row r="170" spans="1:21" ht="11.25" customHeight="1" x14ac:dyDescent="0.25">
      <c r="A170" s="26" t="s">
        <v>1078</v>
      </c>
      <c r="B170" s="287">
        <f t="shared" si="36"/>
        <v>7</v>
      </c>
      <c r="C170" s="26"/>
      <c r="D170" s="23"/>
      <c r="E170" s="23"/>
      <c r="F170" s="388" t="s">
        <v>167</v>
      </c>
      <c r="G170" s="389"/>
      <c r="H170" s="25">
        <f t="shared" ref="H170:L170" si="46">SUM(H171)</f>
        <v>547527.25</v>
      </c>
      <c r="I170" s="25">
        <f t="shared" si="46"/>
        <v>523390.37</v>
      </c>
      <c r="J170" s="25">
        <f t="shared" si="46"/>
        <v>0</v>
      </c>
      <c r="K170" s="132">
        <f t="shared" si="46"/>
        <v>0</v>
      </c>
      <c r="L170" s="143">
        <f t="shared" si="46"/>
        <v>0</v>
      </c>
      <c r="O170" s="88">
        <f t="shared" si="31"/>
        <v>0</v>
      </c>
      <c r="P170" s="126" t="str">
        <f t="shared" si="32"/>
        <v/>
      </c>
      <c r="Q170" s="88">
        <f t="shared" si="33"/>
        <v>523390.37</v>
      </c>
      <c r="R170" s="126">
        <f t="shared" si="34"/>
        <v>0</v>
      </c>
      <c r="S170" s="88"/>
      <c r="T170" s="127" t="str">
        <f t="shared" si="37"/>
        <v/>
      </c>
      <c r="U170" s="160">
        <f t="shared" si="35"/>
        <v>7</v>
      </c>
    </row>
    <row r="171" spans="1:21" ht="11.25" customHeight="1" x14ac:dyDescent="0.25">
      <c r="A171" s="42" t="s">
        <v>1079</v>
      </c>
      <c r="B171" s="287">
        <f t="shared" si="36"/>
        <v>11</v>
      </c>
      <c r="C171" s="14"/>
      <c r="D171" s="13"/>
      <c r="E171" s="13"/>
      <c r="F171" s="384" t="s">
        <v>168</v>
      </c>
      <c r="G171" s="385"/>
      <c r="H171" s="11">
        <v>547527.25</v>
      </c>
      <c r="I171" s="11">
        <v>523390.37</v>
      </c>
      <c r="J171" s="11">
        <v>0</v>
      </c>
      <c r="K171" s="133">
        <v>0</v>
      </c>
      <c r="L171" s="144"/>
      <c r="O171" s="88">
        <f t="shared" si="31"/>
        <v>0</v>
      </c>
      <c r="P171" s="126" t="str">
        <f t="shared" si="32"/>
        <v/>
      </c>
      <c r="Q171" s="88">
        <f t="shared" si="33"/>
        <v>523390.37</v>
      </c>
      <c r="R171" s="126">
        <f t="shared" si="34"/>
        <v>0</v>
      </c>
      <c r="S171" s="88"/>
      <c r="T171" s="127" t="str">
        <f t="shared" si="37"/>
        <v/>
      </c>
      <c r="U171" s="160">
        <f t="shared" si="35"/>
        <v>11</v>
      </c>
    </row>
    <row r="172" spans="1:21" ht="11.25" customHeight="1" x14ac:dyDescent="0.25">
      <c r="A172" s="26" t="s">
        <v>1080</v>
      </c>
      <c r="B172" s="287">
        <f t="shared" si="36"/>
        <v>7</v>
      </c>
      <c r="C172" s="26"/>
      <c r="D172" s="23"/>
      <c r="E172" s="23"/>
      <c r="F172" s="388" t="s">
        <v>169</v>
      </c>
      <c r="G172" s="389"/>
      <c r="H172" s="25">
        <f t="shared" ref="H172:L172" si="47">SUM(H173:H176)</f>
        <v>-102050762.17</v>
      </c>
      <c r="I172" s="25">
        <f t="shared" si="47"/>
        <v>-101811485.70999999</v>
      </c>
      <c r="J172" s="25">
        <f t="shared" si="47"/>
        <v>-117000250.22578469</v>
      </c>
      <c r="K172" s="132">
        <f t="shared" si="47"/>
        <v>0</v>
      </c>
      <c r="L172" s="143">
        <f t="shared" si="47"/>
        <v>-107540000</v>
      </c>
      <c r="O172" s="88">
        <f t="shared" si="31"/>
        <v>-9460250.2257846892</v>
      </c>
      <c r="P172" s="126">
        <f t="shared" si="32"/>
        <v>0.91914333339006971</v>
      </c>
      <c r="Q172" s="88">
        <f t="shared" si="33"/>
        <v>5728514.2900000066</v>
      </c>
      <c r="R172" s="126">
        <f t="shared" si="34"/>
        <v>1.0562658942657719</v>
      </c>
      <c r="S172" s="88"/>
      <c r="T172" s="127" t="str">
        <f t="shared" si="37"/>
        <v/>
      </c>
      <c r="U172" s="160">
        <f t="shared" si="35"/>
        <v>7</v>
      </c>
    </row>
    <row r="173" spans="1:21" ht="11.25" customHeight="1" x14ac:dyDescent="0.25">
      <c r="A173" s="42" t="s">
        <v>1081</v>
      </c>
      <c r="B173" s="287">
        <f t="shared" si="36"/>
        <v>11</v>
      </c>
      <c r="C173" s="20" t="s">
        <v>916</v>
      </c>
      <c r="D173" s="20" t="s">
        <v>919</v>
      </c>
      <c r="E173" s="20" t="s">
        <v>1089</v>
      </c>
      <c r="F173" s="384" t="s">
        <v>170</v>
      </c>
      <c r="G173" s="385"/>
      <c r="H173" s="11">
        <v>-31318503.25</v>
      </c>
      <c r="I173" s="11">
        <v>-32261471.149999999</v>
      </c>
      <c r="J173" s="11">
        <v>-42400497.133564502</v>
      </c>
      <c r="K173" s="133">
        <v>0</v>
      </c>
      <c r="L173" s="145">
        <f>-43000000+4000000</f>
        <v>-39000000</v>
      </c>
      <c r="O173" s="88">
        <f t="shared" si="31"/>
        <v>-3400497.133564502</v>
      </c>
      <c r="P173" s="126">
        <f t="shared" si="32"/>
        <v>0.91980053623303759</v>
      </c>
      <c r="Q173" s="88">
        <f t="shared" si="33"/>
        <v>6738528.8500000015</v>
      </c>
      <c r="R173" s="126">
        <f t="shared" si="34"/>
        <v>1.2088723362511633</v>
      </c>
      <c r="S173" s="88"/>
      <c r="T173" s="127" t="str">
        <f t="shared" si="37"/>
        <v/>
      </c>
      <c r="U173" s="160">
        <f t="shared" si="35"/>
        <v>11</v>
      </c>
    </row>
    <row r="174" spans="1:21" ht="11.25" customHeight="1" x14ac:dyDescent="0.25">
      <c r="A174" s="42" t="s">
        <v>1082</v>
      </c>
      <c r="B174" s="287">
        <f t="shared" si="36"/>
        <v>11</v>
      </c>
      <c r="C174" s="20" t="s">
        <v>916</v>
      </c>
      <c r="D174" s="20" t="s">
        <v>919</v>
      </c>
      <c r="E174" s="20" t="s">
        <v>1649</v>
      </c>
      <c r="F174" s="384" t="s">
        <v>171</v>
      </c>
      <c r="G174" s="385"/>
      <c r="H174" s="11">
        <v>-16128681</v>
      </c>
      <c r="I174" s="11">
        <v>-18042620</v>
      </c>
      <c r="J174" s="11">
        <v>-17750079.3416158</v>
      </c>
      <c r="K174" s="133">
        <v>0</v>
      </c>
      <c r="L174" s="145">
        <v>-17350000</v>
      </c>
      <c r="O174" s="88">
        <f t="shared" si="31"/>
        <v>-400079.34161579981</v>
      </c>
      <c r="P174" s="126">
        <f t="shared" si="32"/>
        <v>0.97746041953301033</v>
      </c>
      <c r="Q174" s="88">
        <f t="shared" si="33"/>
        <v>-692620</v>
      </c>
      <c r="R174" s="126">
        <f t="shared" si="34"/>
        <v>0.9616120053517726</v>
      </c>
      <c r="S174" s="88"/>
      <c r="T174" s="127" t="str">
        <f t="shared" si="37"/>
        <v/>
      </c>
      <c r="U174" s="160">
        <f t="shared" si="35"/>
        <v>11</v>
      </c>
    </row>
    <row r="175" spans="1:21" ht="11.25" customHeight="1" x14ac:dyDescent="0.25">
      <c r="A175" s="42" t="s">
        <v>1083</v>
      </c>
      <c r="B175" s="287">
        <f t="shared" si="36"/>
        <v>11</v>
      </c>
      <c r="C175" s="20" t="s">
        <v>916</v>
      </c>
      <c r="D175" s="20" t="s">
        <v>919</v>
      </c>
      <c r="E175" s="20" t="s">
        <v>1089</v>
      </c>
      <c r="F175" s="384" t="s">
        <v>172</v>
      </c>
      <c r="G175" s="385"/>
      <c r="H175" s="11">
        <v>-53936823.649999999</v>
      </c>
      <c r="I175" s="11">
        <v>-50947252.649999999</v>
      </c>
      <c r="J175" s="11">
        <v>-55999977.909222402</v>
      </c>
      <c r="K175" s="133">
        <v>0</v>
      </c>
      <c r="L175" s="145">
        <f>-54600000+2000000+2160000</f>
        <v>-50440000</v>
      </c>
      <c r="M175" s="105" t="s">
        <v>1743</v>
      </c>
      <c r="N175" s="105"/>
      <c r="O175" s="88">
        <f t="shared" si="31"/>
        <v>-5559977.9092224017</v>
      </c>
      <c r="P175" s="126">
        <f t="shared" si="32"/>
        <v>0.9007146410265503</v>
      </c>
      <c r="Q175" s="88">
        <f t="shared" si="33"/>
        <v>-507252.64999999851</v>
      </c>
      <c r="R175" s="126">
        <f t="shared" si="34"/>
        <v>0.99004357205510674</v>
      </c>
      <c r="S175" s="88"/>
      <c r="T175" s="127" t="str">
        <f t="shared" si="37"/>
        <v/>
      </c>
      <c r="U175" s="160">
        <f t="shared" si="35"/>
        <v>11</v>
      </c>
    </row>
    <row r="176" spans="1:21" ht="11.25" customHeight="1" x14ac:dyDescent="0.25">
      <c r="A176" s="42" t="s">
        <v>1084</v>
      </c>
      <c r="B176" s="287">
        <f t="shared" si="36"/>
        <v>11</v>
      </c>
      <c r="C176" s="20" t="s">
        <v>916</v>
      </c>
      <c r="D176" s="20" t="s">
        <v>919</v>
      </c>
      <c r="E176" s="20" t="s">
        <v>1089</v>
      </c>
      <c r="F176" s="384" t="s">
        <v>173</v>
      </c>
      <c r="G176" s="385"/>
      <c r="H176" s="11">
        <v>-666754.27</v>
      </c>
      <c r="I176" s="11">
        <v>-560141.91</v>
      </c>
      <c r="J176" s="11">
        <v>-849695.84138200001</v>
      </c>
      <c r="K176" s="133">
        <v>0</v>
      </c>
      <c r="L176" s="145">
        <v>-750000</v>
      </c>
      <c r="M176" s="105" t="s">
        <v>1745</v>
      </c>
      <c r="N176" s="105"/>
      <c r="O176" s="88">
        <f t="shared" si="31"/>
        <v>-99695.841382000013</v>
      </c>
      <c r="P176" s="126">
        <f t="shared" si="32"/>
        <v>0.88266878978735697</v>
      </c>
      <c r="Q176" s="88">
        <f t="shared" si="33"/>
        <v>189858.08999999997</v>
      </c>
      <c r="R176" s="126">
        <f t="shared" si="34"/>
        <v>1.3389464109193328</v>
      </c>
      <c r="S176" s="88"/>
      <c r="T176" s="127" t="str">
        <f t="shared" si="37"/>
        <v/>
      </c>
      <c r="U176" s="160">
        <f t="shared" si="35"/>
        <v>11</v>
      </c>
    </row>
    <row r="177" spans="1:21" ht="11.25" customHeight="1" x14ac:dyDescent="0.25">
      <c r="A177" s="26" t="s">
        <v>1085</v>
      </c>
      <c r="B177" s="287">
        <f t="shared" si="36"/>
        <v>7</v>
      </c>
      <c r="C177" s="26"/>
      <c r="D177" s="23"/>
      <c r="E177" s="23"/>
      <c r="F177" s="388" t="s">
        <v>174</v>
      </c>
      <c r="G177" s="389"/>
      <c r="H177" s="25">
        <f t="shared" ref="H177:L177" si="48">SUM(H178:H180)</f>
        <v>-547527.25</v>
      </c>
      <c r="I177" s="25">
        <f t="shared" si="48"/>
        <v>-523390.37</v>
      </c>
      <c r="J177" s="25">
        <f t="shared" si="48"/>
        <v>0</v>
      </c>
      <c r="K177" s="132">
        <f t="shared" si="48"/>
        <v>0</v>
      </c>
      <c r="L177" s="143">
        <f t="shared" si="48"/>
        <v>0</v>
      </c>
      <c r="M177" s="105" t="s">
        <v>1744</v>
      </c>
      <c r="N177" s="105"/>
      <c r="O177" s="88">
        <f t="shared" si="31"/>
        <v>0</v>
      </c>
      <c r="P177" s="126" t="str">
        <f t="shared" si="32"/>
        <v/>
      </c>
      <c r="Q177" s="88">
        <f t="shared" si="33"/>
        <v>-523390.37</v>
      </c>
      <c r="R177" s="126">
        <f t="shared" si="34"/>
        <v>0</v>
      </c>
      <c r="S177" s="88"/>
      <c r="T177" s="127" t="str">
        <f t="shared" si="37"/>
        <v/>
      </c>
      <c r="U177" s="160">
        <f t="shared" si="35"/>
        <v>7</v>
      </c>
    </row>
    <row r="178" spans="1:21" ht="11.25" customHeight="1" x14ac:dyDescent="0.25">
      <c r="A178" s="42" t="s">
        <v>1086</v>
      </c>
      <c r="B178" s="287">
        <f t="shared" si="36"/>
        <v>11</v>
      </c>
      <c r="C178" s="14"/>
      <c r="D178" s="13"/>
      <c r="E178" s="13"/>
      <c r="F178" s="384" t="s">
        <v>175</v>
      </c>
      <c r="G178" s="385"/>
      <c r="H178" s="11">
        <v>-121143.55</v>
      </c>
      <c r="I178" s="11">
        <v>-118334.28</v>
      </c>
      <c r="J178" s="11">
        <v>0</v>
      </c>
      <c r="K178" s="133">
        <v>0</v>
      </c>
      <c r="L178" s="144"/>
      <c r="M178" s="105" t="s">
        <v>1701</v>
      </c>
      <c r="N178" s="105"/>
      <c r="O178" s="88">
        <f t="shared" si="31"/>
        <v>0</v>
      </c>
      <c r="P178" s="126" t="str">
        <f t="shared" si="32"/>
        <v/>
      </c>
      <c r="Q178" s="88">
        <f t="shared" si="33"/>
        <v>-118334.28</v>
      </c>
      <c r="R178" s="126">
        <f t="shared" si="34"/>
        <v>0</v>
      </c>
      <c r="S178" s="88"/>
      <c r="T178" s="127" t="str">
        <f t="shared" si="37"/>
        <v/>
      </c>
      <c r="U178" s="160">
        <f t="shared" si="35"/>
        <v>11</v>
      </c>
    </row>
    <row r="179" spans="1:21" ht="11.25" customHeight="1" x14ac:dyDescent="0.25">
      <c r="A179" s="42" t="s">
        <v>1087</v>
      </c>
      <c r="B179" s="287">
        <f t="shared" si="36"/>
        <v>11</v>
      </c>
      <c r="C179" s="14"/>
      <c r="D179" s="13"/>
      <c r="E179" s="13"/>
      <c r="F179" s="384" t="s">
        <v>176</v>
      </c>
      <c r="G179" s="385"/>
      <c r="H179" s="11">
        <v>-96453.02</v>
      </c>
      <c r="I179" s="11">
        <v>-91146.48</v>
      </c>
      <c r="J179" s="11">
        <v>0</v>
      </c>
      <c r="K179" s="133">
        <v>0</v>
      </c>
      <c r="L179" s="144"/>
      <c r="O179" s="88">
        <f t="shared" si="31"/>
        <v>0</v>
      </c>
      <c r="P179" s="126" t="str">
        <f t="shared" si="32"/>
        <v/>
      </c>
      <c r="Q179" s="88">
        <f t="shared" si="33"/>
        <v>-91146.48</v>
      </c>
      <c r="R179" s="126">
        <f t="shared" si="34"/>
        <v>0</v>
      </c>
      <c r="S179" s="88"/>
      <c r="T179" s="127" t="str">
        <f t="shared" si="37"/>
        <v/>
      </c>
      <c r="U179" s="160">
        <f t="shared" si="35"/>
        <v>11</v>
      </c>
    </row>
    <row r="180" spans="1:21" ht="11.25" customHeight="1" x14ac:dyDescent="0.25">
      <c r="A180" s="42" t="s">
        <v>1088</v>
      </c>
      <c r="B180" s="287">
        <f t="shared" si="36"/>
        <v>11</v>
      </c>
      <c r="C180" s="14"/>
      <c r="D180" s="13"/>
      <c r="E180" s="13"/>
      <c r="F180" s="384" t="s">
        <v>177</v>
      </c>
      <c r="G180" s="385"/>
      <c r="H180" s="11">
        <v>-329930.68</v>
      </c>
      <c r="I180" s="11">
        <v>-313909.61</v>
      </c>
      <c r="J180" s="11">
        <v>0</v>
      </c>
      <c r="K180" s="133">
        <v>0</v>
      </c>
      <c r="L180" s="144"/>
      <c r="O180" s="88">
        <f t="shared" si="31"/>
        <v>0</v>
      </c>
      <c r="P180" s="126" t="str">
        <f t="shared" si="32"/>
        <v/>
      </c>
      <c r="Q180" s="88">
        <f t="shared" si="33"/>
        <v>-313909.61</v>
      </c>
      <c r="R180" s="126">
        <f t="shared" si="34"/>
        <v>0</v>
      </c>
      <c r="S180" s="88"/>
      <c r="T180" s="127" t="str">
        <f t="shared" si="37"/>
        <v/>
      </c>
      <c r="U180" s="160">
        <f t="shared" si="35"/>
        <v>11</v>
      </c>
    </row>
    <row r="181" spans="1:21" ht="11.25" customHeight="1" x14ac:dyDescent="0.25">
      <c r="A181" s="38" t="s">
        <v>178</v>
      </c>
      <c r="B181" s="287">
        <f t="shared" si="36"/>
        <v>4</v>
      </c>
      <c r="C181" s="38"/>
      <c r="D181" s="22"/>
      <c r="E181" s="22"/>
      <c r="F181" s="386" t="s">
        <v>179</v>
      </c>
      <c r="G181" s="387"/>
      <c r="H181" s="37">
        <v>0</v>
      </c>
      <c r="I181" s="37">
        <v>0</v>
      </c>
      <c r="J181" s="37">
        <v>0</v>
      </c>
      <c r="K181" s="135">
        <v>0</v>
      </c>
      <c r="L181" s="150">
        <f t="shared" ref="L181" si="49">(K181/8)*12</f>
        <v>0</v>
      </c>
      <c r="O181" s="178">
        <f t="shared" si="31"/>
        <v>0</v>
      </c>
      <c r="P181" s="179" t="str">
        <f t="shared" si="32"/>
        <v/>
      </c>
      <c r="Q181" s="178">
        <f t="shared" si="33"/>
        <v>0</v>
      </c>
      <c r="R181" s="179" t="str">
        <f t="shared" si="34"/>
        <v/>
      </c>
      <c r="S181" s="178">
        <f t="shared" si="45"/>
        <v>0</v>
      </c>
      <c r="T181" s="180" t="str">
        <f t="shared" si="37"/>
        <v/>
      </c>
      <c r="U181" s="160">
        <f t="shared" si="35"/>
        <v>4</v>
      </c>
    </row>
    <row r="182" spans="1:21" ht="11.25" customHeight="1" x14ac:dyDescent="0.25">
      <c r="A182" s="38" t="s">
        <v>180</v>
      </c>
      <c r="B182" s="287">
        <f t="shared" si="36"/>
        <v>4</v>
      </c>
      <c r="C182" s="38"/>
      <c r="D182" s="22"/>
      <c r="E182" s="22"/>
      <c r="F182" s="386" t="s">
        <v>181</v>
      </c>
      <c r="G182" s="387"/>
      <c r="H182" s="37">
        <f t="shared" ref="H182:K182" si="50">H183+H187+H189</f>
        <v>-288522961.61999989</v>
      </c>
      <c r="I182" s="37">
        <f t="shared" si="50"/>
        <v>-345840895.69999999</v>
      </c>
      <c r="J182" s="37">
        <f t="shared" si="50"/>
        <v>-360124000</v>
      </c>
      <c r="K182" s="37">
        <f t="shared" si="50"/>
        <v>0</v>
      </c>
      <c r="L182" s="142">
        <f>L183+L187+L189</f>
        <v>-378457113.11259997</v>
      </c>
      <c r="O182" s="178">
        <f t="shared" si="31"/>
        <v>18333113.112599969</v>
      </c>
      <c r="P182" s="179">
        <f t="shared" si="32"/>
        <v>1.0509077792999078</v>
      </c>
      <c r="Q182" s="178">
        <f t="shared" si="33"/>
        <v>32616217.412599981</v>
      </c>
      <c r="R182" s="179">
        <f t="shared" si="34"/>
        <v>1.0943098916817893</v>
      </c>
      <c r="S182" s="178">
        <f t="shared" si="45"/>
        <v>378457113.11259997</v>
      </c>
      <c r="T182" s="180" t="str">
        <f t="shared" si="37"/>
        <v/>
      </c>
      <c r="U182" s="160">
        <f t="shared" si="35"/>
        <v>4</v>
      </c>
    </row>
    <row r="183" spans="1:21" ht="11.25" customHeight="1" x14ac:dyDescent="0.25">
      <c r="A183" s="26" t="s">
        <v>1090</v>
      </c>
      <c r="B183" s="287">
        <f t="shared" si="36"/>
        <v>7</v>
      </c>
      <c r="C183" s="26"/>
      <c r="D183" s="23"/>
      <c r="E183" s="23"/>
      <c r="F183" s="388" t="s">
        <v>182</v>
      </c>
      <c r="G183" s="389"/>
      <c r="H183" s="25">
        <f t="shared" ref="H183:L183" si="51">SUM(H184:H186)</f>
        <v>-2119604.73</v>
      </c>
      <c r="I183" s="25">
        <f t="shared" si="51"/>
        <v>-3512081.7199999997</v>
      </c>
      <c r="J183" s="25">
        <f t="shared" si="51"/>
        <v>-3573999.9999999879</v>
      </c>
      <c r="K183" s="132">
        <f t="shared" si="51"/>
        <v>0</v>
      </c>
      <c r="L183" s="132">
        <f t="shared" si="51"/>
        <v>-3801000</v>
      </c>
      <c r="O183" s="88">
        <f t="shared" si="31"/>
        <v>227000.00000001211</v>
      </c>
      <c r="P183" s="126">
        <f t="shared" si="32"/>
        <v>1.0635142697258011</v>
      </c>
      <c r="Q183" s="88">
        <f t="shared" si="33"/>
        <v>288918.28000000026</v>
      </c>
      <c r="R183" s="126">
        <f t="shared" si="34"/>
        <v>1.0822641108704043</v>
      </c>
      <c r="S183" s="88"/>
      <c r="T183" s="127" t="str">
        <f t="shared" si="37"/>
        <v/>
      </c>
      <c r="U183" s="160">
        <f t="shared" si="35"/>
        <v>7</v>
      </c>
    </row>
    <row r="184" spans="1:21" ht="11.25" customHeight="1" x14ac:dyDescent="0.25">
      <c r="A184" s="42" t="s">
        <v>1091</v>
      </c>
      <c r="B184" s="287">
        <f t="shared" si="36"/>
        <v>11</v>
      </c>
      <c r="C184" s="27" t="s">
        <v>916</v>
      </c>
      <c r="D184" s="28" t="s">
        <v>923</v>
      </c>
      <c r="E184" s="28" t="s">
        <v>917</v>
      </c>
      <c r="F184" s="384" t="s">
        <v>183</v>
      </c>
      <c r="G184" s="385"/>
      <c r="H184" s="11">
        <v>-1432866.01</v>
      </c>
      <c r="I184" s="11">
        <v>-2494116.37</v>
      </c>
      <c r="J184" s="11">
        <v>-2509000</v>
      </c>
      <c r="K184" s="133">
        <v>0</v>
      </c>
      <c r="L184" s="145">
        <v>-2716000</v>
      </c>
      <c r="O184" s="88">
        <f t="shared" si="31"/>
        <v>207000</v>
      </c>
      <c r="P184" s="126">
        <f t="shared" si="32"/>
        <v>1.0825029892387406</v>
      </c>
      <c r="Q184" s="88">
        <f t="shared" si="33"/>
        <v>221883.62999999989</v>
      </c>
      <c r="R184" s="126">
        <f t="shared" si="34"/>
        <v>1.0889628217307277</v>
      </c>
      <c r="S184" s="88"/>
      <c r="T184" s="127" t="str">
        <f t="shared" si="37"/>
        <v/>
      </c>
      <c r="U184" s="160">
        <f t="shared" si="35"/>
        <v>11</v>
      </c>
    </row>
    <row r="185" spans="1:21" ht="11.25" customHeight="1" x14ac:dyDescent="0.25">
      <c r="A185" s="42" t="s">
        <v>1092</v>
      </c>
      <c r="B185" s="287">
        <f t="shared" si="36"/>
        <v>11</v>
      </c>
      <c r="C185" s="27" t="s">
        <v>916</v>
      </c>
      <c r="D185" s="28" t="s">
        <v>919</v>
      </c>
      <c r="E185" s="28" t="s">
        <v>917</v>
      </c>
      <c r="F185" s="384" t="s">
        <v>184</v>
      </c>
      <c r="G185" s="385"/>
      <c r="H185" s="11">
        <v>-178312.9</v>
      </c>
      <c r="I185" s="11">
        <v>-224594.59</v>
      </c>
      <c r="J185" s="11">
        <v>-311999.99999999499</v>
      </c>
      <c r="K185" s="133">
        <v>0</v>
      </c>
      <c r="L185" s="145">
        <v>-230000</v>
      </c>
      <c r="M185" s="173"/>
      <c r="O185" s="88">
        <f t="shared" si="31"/>
        <v>-81999.999999994994</v>
      </c>
      <c r="P185" s="126">
        <f t="shared" si="32"/>
        <v>0.73717948717949899</v>
      </c>
      <c r="Q185" s="88">
        <f t="shared" si="33"/>
        <v>5405.4100000000035</v>
      </c>
      <c r="R185" s="126">
        <f t="shared" si="34"/>
        <v>1.0240674096379614</v>
      </c>
      <c r="S185" s="88"/>
      <c r="T185" s="127" t="str">
        <f t="shared" si="37"/>
        <v/>
      </c>
      <c r="U185" s="160">
        <f t="shared" si="35"/>
        <v>11</v>
      </c>
    </row>
    <row r="186" spans="1:21" ht="11.25" customHeight="1" x14ac:dyDescent="0.25">
      <c r="A186" s="42" t="s">
        <v>1093</v>
      </c>
      <c r="B186" s="287">
        <f t="shared" si="36"/>
        <v>11</v>
      </c>
      <c r="C186" s="27" t="s">
        <v>916</v>
      </c>
      <c r="D186" s="28" t="s">
        <v>923</v>
      </c>
      <c r="E186" s="28" t="s">
        <v>917</v>
      </c>
      <c r="F186" s="384" t="s">
        <v>185</v>
      </c>
      <c r="G186" s="385"/>
      <c r="H186" s="11">
        <v>-508425.82</v>
      </c>
      <c r="I186" s="11">
        <v>-793370.76</v>
      </c>
      <c r="J186" s="11">
        <v>-752999.99999999302</v>
      </c>
      <c r="K186" s="133">
        <v>0</v>
      </c>
      <c r="L186" s="145">
        <v>-855000</v>
      </c>
      <c r="O186" s="88">
        <f t="shared" si="31"/>
        <v>102000.00000000698</v>
      </c>
      <c r="P186" s="126">
        <f t="shared" si="32"/>
        <v>1.1354581673306878</v>
      </c>
      <c r="Q186" s="88">
        <f t="shared" si="33"/>
        <v>61629.239999999991</v>
      </c>
      <c r="R186" s="126">
        <f t="shared" si="34"/>
        <v>1.0776802512862964</v>
      </c>
      <c r="S186" s="88"/>
      <c r="T186" s="127" t="str">
        <f t="shared" si="37"/>
        <v/>
      </c>
      <c r="U186" s="160">
        <f t="shared" si="35"/>
        <v>11</v>
      </c>
    </row>
    <row r="187" spans="1:21" ht="11.25" customHeight="1" x14ac:dyDescent="0.25">
      <c r="A187" s="26" t="s">
        <v>1094</v>
      </c>
      <c r="B187" s="287">
        <f t="shared" si="36"/>
        <v>7</v>
      </c>
      <c r="C187" s="26"/>
      <c r="D187" s="23"/>
      <c r="E187" s="23"/>
      <c r="F187" s="388" t="s">
        <v>186</v>
      </c>
      <c r="G187" s="389"/>
      <c r="H187" s="25">
        <f t="shared" ref="H187:L187" si="52">SUM(H188)</f>
        <v>29310037.140000001</v>
      </c>
      <c r="I187" s="25">
        <f t="shared" si="52"/>
        <v>0</v>
      </c>
      <c r="J187" s="25">
        <f t="shared" si="52"/>
        <v>0</v>
      </c>
      <c r="K187" s="132">
        <f t="shared" si="52"/>
        <v>0</v>
      </c>
      <c r="L187" s="143">
        <f t="shared" si="52"/>
        <v>0</v>
      </c>
      <c r="O187" s="88">
        <f t="shared" si="31"/>
        <v>0</v>
      </c>
      <c r="P187" s="126" t="str">
        <f t="shared" si="32"/>
        <v/>
      </c>
      <c r="Q187" s="88">
        <f t="shared" si="33"/>
        <v>0</v>
      </c>
      <c r="R187" s="126" t="str">
        <f t="shared" si="34"/>
        <v/>
      </c>
      <c r="S187" s="88"/>
      <c r="T187" s="127" t="str">
        <f t="shared" si="37"/>
        <v/>
      </c>
      <c r="U187" s="160">
        <f t="shared" si="35"/>
        <v>7</v>
      </c>
    </row>
    <row r="188" spans="1:21" ht="11.25" customHeight="1" x14ac:dyDescent="0.25">
      <c r="A188" s="42" t="s">
        <v>1095</v>
      </c>
      <c r="B188" s="287">
        <f t="shared" si="36"/>
        <v>11</v>
      </c>
      <c r="C188" s="20" t="s">
        <v>922</v>
      </c>
      <c r="D188" s="20" t="s">
        <v>923</v>
      </c>
      <c r="E188" s="20" t="s">
        <v>922</v>
      </c>
      <c r="F188" s="384" t="s">
        <v>187</v>
      </c>
      <c r="G188" s="385"/>
      <c r="H188" s="11">
        <v>29310037.140000001</v>
      </c>
      <c r="I188" s="11">
        <v>0</v>
      </c>
      <c r="J188" s="11">
        <v>0</v>
      </c>
      <c r="K188" s="133">
        <v>0</v>
      </c>
      <c r="L188" s="144"/>
      <c r="O188" s="88">
        <f t="shared" si="31"/>
        <v>0</v>
      </c>
      <c r="P188" s="126" t="str">
        <f t="shared" si="32"/>
        <v/>
      </c>
      <c r="Q188" s="88">
        <f t="shared" si="33"/>
        <v>0</v>
      </c>
      <c r="R188" s="126" t="str">
        <f t="shared" si="34"/>
        <v/>
      </c>
      <c r="S188" s="88"/>
      <c r="T188" s="127" t="str">
        <f t="shared" si="37"/>
        <v/>
      </c>
      <c r="U188" s="160">
        <f t="shared" si="35"/>
        <v>11</v>
      </c>
    </row>
    <row r="189" spans="1:21" ht="11.25" customHeight="1" x14ac:dyDescent="0.25">
      <c r="A189" s="26" t="s">
        <v>1096</v>
      </c>
      <c r="B189" s="287">
        <f t="shared" si="36"/>
        <v>7</v>
      </c>
      <c r="C189" s="26"/>
      <c r="D189" s="23"/>
      <c r="E189" s="23"/>
      <c r="F189" s="388" t="s">
        <v>188</v>
      </c>
      <c r="G189" s="389"/>
      <c r="H189" s="25">
        <f t="shared" ref="H189:L189" si="53">SUM(H190:H207)</f>
        <v>-315713394.02999991</v>
      </c>
      <c r="I189" s="25">
        <f t="shared" si="53"/>
        <v>-342328813.97999996</v>
      </c>
      <c r="J189" s="25">
        <f t="shared" si="53"/>
        <v>-356550000</v>
      </c>
      <c r="K189" s="25">
        <f t="shared" si="53"/>
        <v>0</v>
      </c>
      <c r="L189" s="143">
        <f t="shared" si="53"/>
        <v>-374656113.11259997</v>
      </c>
      <c r="O189" s="88">
        <f t="shared" si="31"/>
        <v>18106113.112599969</v>
      </c>
      <c r="P189" s="126">
        <f t="shared" si="32"/>
        <v>1.0507814138622913</v>
      </c>
      <c r="Q189" s="88">
        <f t="shared" si="33"/>
        <v>32327299.132600009</v>
      </c>
      <c r="R189" s="126">
        <f t="shared" si="34"/>
        <v>1.0944334739362276</v>
      </c>
      <c r="S189" s="88"/>
      <c r="T189" s="127" t="str">
        <f t="shared" si="37"/>
        <v/>
      </c>
      <c r="U189" s="160">
        <f t="shared" si="35"/>
        <v>7</v>
      </c>
    </row>
    <row r="190" spans="1:21" ht="11.25" customHeight="1" x14ac:dyDescent="0.25">
      <c r="A190" s="42" t="s">
        <v>1097</v>
      </c>
      <c r="B190" s="287">
        <f t="shared" si="36"/>
        <v>11</v>
      </c>
      <c r="C190" s="20" t="s">
        <v>922</v>
      </c>
      <c r="D190" s="20" t="s">
        <v>923</v>
      </c>
      <c r="E190" s="20" t="s">
        <v>1114</v>
      </c>
      <c r="F190" s="384" t="s">
        <v>189</v>
      </c>
      <c r="G190" s="385"/>
      <c r="H190" s="11">
        <v>-25469376.829999998</v>
      </c>
      <c r="I190" s="11">
        <v>-30117002.609999999</v>
      </c>
      <c r="J190" s="11">
        <v>-31100000</v>
      </c>
      <c r="K190" s="133">
        <v>0</v>
      </c>
      <c r="L190" s="145">
        <v>-35614923.314850003</v>
      </c>
      <c r="O190" s="88">
        <f t="shared" si="31"/>
        <v>4514923.3148500025</v>
      </c>
      <c r="P190" s="126">
        <f t="shared" si="32"/>
        <v>1.1451743831141481</v>
      </c>
      <c r="Q190" s="88">
        <f t="shared" si="33"/>
        <v>5497920.7048500031</v>
      </c>
      <c r="R190" s="126">
        <f t="shared" si="34"/>
        <v>1.1825520546000312</v>
      </c>
      <c r="S190" s="88"/>
      <c r="T190" s="127" t="str">
        <f t="shared" si="37"/>
        <v/>
      </c>
      <c r="U190" s="160">
        <f t="shared" si="35"/>
        <v>11</v>
      </c>
    </row>
    <row r="191" spans="1:21" ht="11.25" customHeight="1" x14ac:dyDescent="0.25">
      <c r="A191" s="42" t="s">
        <v>1098</v>
      </c>
      <c r="B191" s="287">
        <f t="shared" si="36"/>
        <v>11</v>
      </c>
      <c r="C191" s="20" t="s">
        <v>922</v>
      </c>
      <c r="D191" s="20" t="s">
        <v>923</v>
      </c>
      <c r="E191" s="20" t="s">
        <v>1114</v>
      </c>
      <c r="F191" s="384" t="s">
        <v>190</v>
      </c>
      <c r="G191" s="385"/>
      <c r="H191" s="11">
        <v>-1028481.45</v>
      </c>
      <c r="I191" s="11">
        <v>-1330787.06</v>
      </c>
      <c r="J191" s="11">
        <v>-1300000</v>
      </c>
      <c r="K191" s="133">
        <v>0</v>
      </c>
      <c r="L191" s="145">
        <v>-1834965.2211000002</v>
      </c>
      <c r="M191" s="253">
        <f>+L189/J189</f>
        <v>1.0507814138622913</v>
      </c>
      <c r="N191" s="189"/>
      <c r="O191" s="88">
        <f t="shared" si="31"/>
        <v>534965.2211000002</v>
      </c>
      <c r="P191" s="126">
        <f t="shared" si="32"/>
        <v>1.4115117085384616</v>
      </c>
      <c r="Q191" s="88">
        <f t="shared" si="33"/>
        <v>504178.16110000014</v>
      </c>
      <c r="R191" s="126">
        <f t="shared" si="34"/>
        <v>1.3788571261731386</v>
      </c>
      <c r="S191" s="88"/>
      <c r="T191" s="127" t="str">
        <f t="shared" si="37"/>
        <v/>
      </c>
      <c r="U191" s="160">
        <f t="shared" si="35"/>
        <v>11</v>
      </c>
    </row>
    <row r="192" spans="1:21" ht="11.25" customHeight="1" x14ac:dyDescent="0.25">
      <c r="A192" s="42" t="s">
        <v>1099</v>
      </c>
      <c r="B192" s="287">
        <f t="shared" si="36"/>
        <v>11</v>
      </c>
      <c r="C192" s="20" t="s">
        <v>922</v>
      </c>
      <c r="D192" s="20" t="s">
        <v>923</v>
      </c>
      <c r="E192" s="20" t="s">
        <v>1114</v>
      </c>
      <c r="F192" s="384" t="s">
        <v>191</v>
      </c>
      <c r="G192" s="385"/>
      <c r="H192" s="11">
        <v>-5784589.7999999998</v>
      </c>
      <c r="I192" s="11">
        <v>-4321242.3</v>
      </c>
      <c r="J192" s="11">
        <v>-4999999.9999999702</v>
      </c>
      <c r="K192" s="133">
        <v>0</v>
      </c>
      <c r="L192" s="145">
        <v>-1397800.0464999997</v>
      </c>
      <c r="O192" s="88">
        <f t="shared" si="31"/>
        <v>-3602199.9534999705</v>
      </c>
      <c r="P192" s="126">
        <f t="shared" si="32"/>
        <v>0.27956000930000163</v>
      </c>
      <c r="Q192" s="88">
        <f t="shared" si="33"/>
        <v>-2923442.2535000001</v>
      </c>
      <c r="R192" s="126">
        <f t="shared" si="34"/>
        <v>0.32347180497145456</v>
      </c>
      <c r="S192" s="88"/>
      <c r="T192" s="127" t="str">
        <f t="shared" si="37"/>
        <v/>
      </c>
      <c r="U192" s="160">
        <f t="shared" si="35"/>
        <v>11</v>
      </c>
    </row>
    <row r="193" spans="1:21" ht="11.25" customHeight="1" x14ac:dyDescent="0.25">
      <c r="A193" s="42" t="s">
        <v>1100</v>
      </c>
      <c r="B193" s="287">
        <f t="shared" si="36"/>
        <v>11</v>
      </c>
      <c r="C193" s="20" t="s">
        <v>922</v>
      </c>
      <c r="D193" s="20" t="s">
        <v>923</v>
      </c>
      <c r="E193" s="20" t="s">
        <v>1114</v>
      </c>
      <c r="F193" s="384" t="s">
        <v>192</v>
      </c>
      <c r="G193" s="385"/>
      <c r="H193" s="11">
        <v>-134088181.5</v>
      </c>
      <c r="I193" s="11">
        <v>-148055292.44999999</v>
      </c>
      <c r="J193" s="11">
        <v>-260800000</v>
      </c>
      <c r="K193" s="133">
        <v>0</v>
      </c>
      <c r="L193" s="145">
        <v>-270888676.72404999</v>
      </c>
      <c r="O193" s="88">
        <f t="shared" si="31"/>
        <v>10088676.724049985</v>
      </c>
      <c r="P193" s="126">
        <f t="shared" si="32"/>
        <v>1.0386835763958973</v>
      </c>
      <c r="Q193" s="88">
        <f t="shared" si="33"/>
        <v>122833384.27405</v>
      </c>
      <c r="R193" s="126">
        <f t="shared" si="34"/>
        <v>1.8296453456098658</v>
      </c>
      <c r="S193" s="88"/>
      <c r="T193" s="127" t="str">
        <f t="shared" si="37"/>
        <v/>
      </c>
      <c r="U193" s="160">
        <f t="shared" si="35"/>
        <v>11</v>
      </c>
    </row>
    <row r="194" spans="1:21" ht="11.25" customHeight="1" x14ac:dyDescent="0.25">
      <c r="A194" s="42" t="s">
        <v>1101</v>
      </c>
      <c r="B194" s="287">
        <f t="shared" si="36"/>
        <v>11</v>
      </c>
      <c r="C194" s="20" t="s">
        <v>922</v>
      </c>
      <c r="D194" s="20" t="s">
        <v>923</v>
      </c>
      <c r="E194" s="20" t="s">
        <v>1114</v>
      </c>
      <c r="F194" s="384" t="s">
        <v>193</v>
      </c>
      <c r="G194" s="385"/>
      <c r="H194" s="11">
        <v>-4851313.87</v>
      </c>
      <c r="I194" s="11">
        <v>-5663212.2999999998</v>
      </c>
      <c r="J194" s="11">
        <v>-5999999.9999999898</v>
      </c>
      <c r="K194" s="133">
        <v>0</v>
      </c>
      <c r="L194" s="145">
        <v>-6555351.7545999987</v>
      </c>
      <c r="O194" s="88">
        <f t="shared" si="31"/>
        <v>555351.75460000895</v>
      </c>
      <c r="P194" s="126">
        <f t="shared" si="32"/>
        <v>1.0925586257666684</v>
      </c>
      <c r="Q194" s="88">
        <f t="shared" si="33"/>
        <v>892139.45459999889</v>
      </c>
      <c r="R194" s="126">
        <f t="shared" si="34"/>
        <v>1.1575324051687059</v>
      </c>
      <c r="S194" s="88"/>
      <c r="T194" s="127" t="str">
        <f t="shared" si="37"/>
        <v/>
      </c>
      <c r="U194" s="160">
        <f t="shared" si="35"/>
        <v>11</v>
      </c>
    </row>
    <row r="195" spans="1:21" ht="11.25" customHeight="1" x14ac:dyDescent="0.25">
      <c r="A195" s="42" t="s">
        <v>1102</v>
      </c>
      <c r="B195" s="287">
        <f t="shared" si="36"/>
        <v>11</v>
      </c>
      <c r="C195" s="20" t="s">
        <v>922</v>
      </c>
      <c r="D195" s="20" t="s">
        <v>923</v>
      </c>
      <c r="E195" s="20" t="s">
        <v>1114</v>
      </c>
      <c r="F195" s="384" t="s">
        <v>194</v>
      </c>
      <c r="G195" s="385"/>
      <c r="H195" s="11">
        <v>-18328123.760000002</v>
      </c>
      <c r="I195" s="11">
        <v>-20542578.649999999</v>
      </c>
      <c r="J195" s="11">
        <v>-38900000</v>
      </c>
      <c r="K195" s="133">
        <v>0</v>
      </c>
      <c r="L195" s="145">
        <v>-41849039.342</v>
      </c>
      <c r="O195" s="88">
        <f t="shared" si="31"/>
        <v>2949039.3420000002</v>
      </c>
      <c r="P195" s="126">
        <f t="shared" si="32"/>
        <v>1.0758107800000001</v>
      </c>
      <c r="Q195" s="88">
        <f t="shared" si="33"/>
        <v>21306460.692000002</v>
      </c>
      <c r="R195" s="126">
        <f t="shared" si="34"/>
        <v>2.0371853044846442</v>
      </c>
      <c r="S195" s="88"/>
      <c r="T195" s="127" t="str">
        <f t="shared" si="37"/>
        <v/>
      </c>
      <c r="U195" s="160">
        <f t="shared" si="35"/>
        <v>11</v>
      </c>
    </row>
    <row r="196" spans="1:21" ht="11.25" customHeight="1" x14ac:dyDescent="0.25">
      <c r="A196" s="42" t="s">
        <v>1103</v>
      </c>
      <c r="B196" s="287">
        <f t="shared" si="36"/>
        <v>11</v>
      </c>
      <c r="C196" s="20" t="s">
        <v>922</v>
      </c>
      <c r="D196" s="20" t="s">
        <v>923</v>
      </c>
      <c r="E196" s="20" t="s">
        <v>1114</v>
      </c>
      <c r="F196" s="384" t="s">
        <v>195</v>
      </c>
      <c r="G196" s="385"/>
      <c r="H196" s="11">
        <v>-761043.77</v>
      </c>
      <c r="I196" s="11">
        <v>-466724.64</v>
      </c>
      <c r="J196" s="11">
        <v>-499999.999999983</v>
      </c>
      <c r="K196" s="133">
        <v>0</v>
      </c>
      <c r="L196" s="145">
        <v>-2475710.6390499999</v>
      </c>
      <c r="O196" s="88">
        <f t="shared" si="31"/>
        <v>1975710.6390500169</v>
      </c>
      <c r="P196" s="126">
        <f t="shared" si="32"/>
        <v>4.9514212781001685</v>
      </c>
      <c r="Q196" s="88">
        <f t="shared" si="33"/>
        <v>2008985.9990499998</v>
      </c>
      <c r="R196" s="126">
        <f t="shared" si="34"/>
        <v>5.3044352641206167</v>
      </c>
      <c r="S196" s="88"/>
      <c r="T196" s="127" t="str">
        <f t="shared" si="37"/>
        <v/>
      </c>
      <c r="U196" s="160">
        <f t="shared" si="35"/>
        <v>11</v>
      </c>
    </row>
    <row r="197" spans="1:21" ht="11.25" customHeight="1" x14ac:dyDescent="0.25">
      <c r="A197" s="42" t="s">
        <v>1104</v>
      </c>
      <c r="B197" s="287">
        <f t="shared" si="36"/>
        <v>11</v>
      </c>
      <c r="C197" s="20" t="s">
        <v>922</v>
      </c>
      <c r="D197" s="20" t="s">
        <v>923</v>
      </c>
      <c r="E197" s="20" t="s">
        <v>1114</v>
      </c>
      <c r="F197" s="384" t="s">
        <v>196</v>
      </c>
      <c r="G197" s="385"/>
      <c r="H197" s="11">
        <v>-171073.09</v>
      </c>
      <c r="I197" s="11">
        <v>-164147.85</v>
      </c>
      <c r="J197" s="11">
        <v>-199999.99999999499</v>
      </c>
      <c r="K197" s="133">
        <v>0</v>
      </c>
      <c r="L197" s="145">
        <v>-336585.15769999992</v>
      </c>
      <c r="O197" s="88">
        <f t="shared" si="31"/>
        <v>136585.15770000493</v>
      </c>
      <c r="P197" s="126">
        <f t="shared" si="32"/>
        <v>1.6829257885000417</v>
      </c>
      <c r="Q197" s="88">
        <f t="shared" si="33"/>
        <v>172437.30769999992</v>
      </c>
      <c r="R197" s="126">
        <f t="shared" si="34"/>
        <v>2.0504999468466991</v>
      </c>
      <c r="S197" s="88"/>
      <c r="T197" s="127" t="str">
        <f t="shared" si="37"/>
        <v/>
      </c>
      <c r="U197" s="160">
        <f t="shared" si="35"/>
        <v>11</v>
      </c>
    </row>
    <row r="198" spans="1:21" ht="11.25" customHeight="1" x14ac:dyDescent="0.25">
      <c r="A198" s="42" t="s">
        <v>1105</v>
      </c>
      <c r="B198" s="287">
        <f t="shared" si="36"/>
        <v>11</v>
      </c>
      <c r="C198" s="20" t="s">
        <v>922</v>
      </c>
      <c r="D198" s="20" t="s">
        <v>923</v>
      </c>
      <c r="E198" s="20" t="s">
        <v>1114</v>
      </c>
      <c r="F198" s="384" t="s">
        <v>197</v>
      </c>
      <c r="G198" s="385"/>
      <c r="H198" s="11">
        <v>-619828.5</v>
      </c>
      <c r="I198" s="11">
        <v>-603607.69999999995</v>
      </c>
      <c r="J198" s="11">
        <v>-1250000</v>
      </c>
      <c r="K198" s="133">
        <v>0</v>
      </c>
      <c r="L198" s="145">
        <v>-888810.43349999993</v>
      </c>
      <c r="O198" s="88">
        <f t="shared" si="31"/>
        <v>-361189.56650000007</v>
      </c>
      <c r="P198" s="126">
        <f t="shared" si="32"/>
        <v>0.71104834679999995</v>
      </c>
      <c r="Q198" s="88">
        <f t="shared" si="33"/>
        <v>285202.73349999997</v>
      </c>
      <c r="R198" s="126">
        <f t="shared" si="34"/>
        <v>1.4724968443908186</v>
      </c>
      <c r="S198" s="88"/>
      <c r="T198" s="127" t="str">
        <f t="shared" si="37"/>
        <v/>
      </c>
      <c r="U198" s="160">
        <f t="shared" si="35"/>
        <v>11</v>
      </c>
    </row>
    <row r="199" spans="1:21" ht="11.25" customHeight="1" x14ac:dyDescent="0.25">
      <c r="A199" s="42" t="s">
        <v>1106</v>
      </c>
      <c r="B199" s="287">
        <f t="shared" si="36"/>
        <v>11</v>
      </c>
      <c r="C199" s="20" t="s">
        <v>922</v>
      </c>
      <c r="D199" s="20" t="s">
        <v>923</v>
      </c>
      <c r="E199" s="20" t="s">
        <v>1114</v>
      </c>
      <c r="F199" s="384" t="s">
        <v>198</v>
      </c>
      <c r="G199" s="385"/>
      <c r="H199" s="11">
        <v>-1504122.23</v>
      </c>
      <c r="I199" s="11">
        <v>-1627417.53</v>
      </c>
      <c r="J199" s="11">
        <v>-1600000</v>
      </c>
      <c r="K199" s="133">
        <v>0</v>
      </c>
      <c r="L199" s="145">
        <v>-1593740.0544999999</v>
      </c>
      <c r="O199" s="88">
        <f t="shared" si="31"/>
        <v>-6259.9455000001471</v>
      </c>
      <c r="P199" s="126">
        <f t="shared" si="32"/>
        <v>0.99608753406249995</v>
      </c>
      <c r="Q199" s="88">
        <f t="shared" si="33"/>
        <v>-33677.475500000175</v>
      </c>
      <c r="R199" s="126">
        <f t="shared" si="34"/>
        <v>0.97930618610209996</v>
      </c>
      <c r="S199" s="88"/>
      <c r="T199" s="127" t="str">
        <f t="shared" si="37"/>
        <v/>
      </c>
      <c r="U199" s="160">
        <f t="shared" si="35"/>
        <v>11</v>
      </c>
    </row>
    <row r="200" spans="1:21" ht="11.25" customHeight="1" x14ac:dyDescent="0.25">
      <c r="A200" s="42" t="s">
        <v>1107</v>
      </c>
      <c r="B200" s="287">
        <f t="shared" si="36"/>
        <v>11</v>
      </c>
      <c r="C200" s="20" t="s">
        <v>922</v>
      </c>
      <c r="D200" s="20" t="s">
        <v>923</v>
      </c>
      <c r="E200" s="20" t="s">
        <v>1114</v>
      </c>
      <c r="F200" s="384" t="s">
        <v>199</v>
      </c>
      <c r="G200" s="385"/>
      <c r="H200" s="11">
        <v>-8154610.9400000004</v>
      </c>
      <c r="I200" s="11">
        <v>-9577668.4800000004</v>
      </c>
      <c r="J200" s="11">
        <v>-9700000</v>
      </c>
      <c r="K200" s="133">
        <v>0</v>
      </c>
      <c r="L200" s="145">
        <v>-11220510.42475</v>
      </c>
      <c r="O200" s="88">
        <f t="shared" si="31"/>
        <v>1520510.4247500002</v>
      </c>
      <c r="P200" s="126">
        <f t="shared" si="32"/>
        <v>1.1567536520360826</v>
      </c>
      <c r="Q200" s="88">
        <f t="shared" si="33"/>
        <v>1642841.9447499998</v>
      </c>
      <c r="R200" s="126">
        <f t="shared" si="34"/>
        <v>1.1715283785589956</v>
      </c>
      <c r="S200" s="88"/>
      <c r="T200" s="127" t="str">
        <f t="shared" si="37"/>
        <v/>
      </c>
      <c r="U200" s="160">
        <f t="shared" si="35"/>
        <v>11</v>
      </c>
    </row>
    <row r="201" spans="1:21" ht="11.25" customHeight="1" x14ac:dyDescent="0.25">
      <c r="A201" s="42" t="s">
        <v>1108</v>
      </c>
      <c r="B201" s="287">
        <f t="shared" si="36"/>
        <v>11</v>
      </c>
      <c r="C201" s="20" t="s">
        <v>922</v>
      </c>
      <c r="D201" s="20" t="s">
        <v>923</v>
      </c>
      <c r="E201" s="20" t="s">
        <v>1114</v>
      </c>
      <c r="F201" s="392" t="s">
        <v>1671</v>
      </c>
      <c r="G201" s="393"/>
      <c r="H201" s="11">
        <v>-89240.29</v>
      </c>
      <c r="I201" s="11">
        <v>-147297.37</v>
      </c>
      <c r="J201" s="11">
        <v>-199999.999999997</v>
      </c>
      <c r="K201" s="133">
        <v>0</v>
      </c>
      <c r="L201" s="145">
        <v>0</v>
      </c>
      <c r="O201" s="88">
        <f t="shared" si="31"/>
        <v>-199999.999999997</v>
      </c>
      <c r="P201" s="126">
        <f t="shared" si="32"/>
        <v>0</v>
      </c>
      <c r="Q201" s="88">
        <f t="shared" si="33"/>
        <v>-147297.37</v>
      </c>
      <c r="R201" s="126">
        <f t="shared" si="34"/>
        <v>0</v>
      </c>
      <c r="S201" s="88"/>
      <c r="T201" s="127" t="str">
        <f t="shared" si="37"/>
        <v/>
      </c>
      <c r="U201" s="160">
        <f t="shared" si="35"/>
        <v>11</v>
      </c>
    </row>
    <row r="202" spans="1:21" ht="11.25" customHeight="1" x14ac:dyDescent="0.25">
      <c r="A202" s="42" t="s">
        <v>1109</v>
      </c>
      <c r="B202" s="287">
        <f t="shared" si="36"/>
        <v>11</v>
      </c>
      <c r="C202" s="20"/>
      <c r="D202" s="20"/>
      <c r="E202" s="20"/>
      <c r="F202" s="384" t="s">
        <v>200</v>
      </c>
      <c r="G202" s="385"/>
      <c r="H202" s="11">
        <v>-98741401.409999996</v>
      </c>
      <c r="I202" s="11">
        <v>-102111102.02</v>
      </c>
      <c r="J202" s="11">
        <v>0</v>
      </c>
      <c r="K202" s="133">
        <v>0</v>
      </c>
      <c r="L202" s="144"/>
      <c r="O202" s="88">
        <f t="shared" si="31"/>
        <v>0</v>
      </c>
      <c r="P202" s="126" t="str">
        <f t="shared" si="32"/>
        <v/>
      </c>
      <c r="Q202" s="88">
        <f t="shared" si="33"/>
        <v>-102111102.02</v>
      </c>
      <c r="R202" s="126">
        <f t="shared" si="34"/>
        <v>0</v>
      </c>
      <c r="S202" s="88"/>
      <c r="T202" s="127" t="str">
        <f t="shared" si="37"/>
        <v/>
      </c>
      <c r="U202" s="160">
        <f t="shared" si="35"/>
        <v>11</v>
      </c>
    </row>
    <row r="203" spans="1:21" ht="11.25" customHeight="1" x14ac:dyDescent="0.25">
      <c r="A203" s="42" t="s">
        <v>1110</v>
      </c>
      <c r="B203" s="287">
        <f t="shared" si="36"/>
        <v>11</v>
      </c>
      <c r="C203" s="20"/>
      <c r="D203" s="20"/>
      <c r="E203" s="20"/>
      <c r="F203" s="384" t="s">
        <v>201</v>
      </c>
      <c r="G203" s="385"/>
      <c r="H203" s="11">
        <v>-15049250.57</v>
      </c>
      <c r="I203" s="11">
        <v>-16839624.149999999</v>
      </c>
      <c r="J203" s="11">
        <v>0</v>
      </c>
      <c r="K203" s="133">
        <v>0</v>
      </c>
      <c r="L203" s="144"/>
      <c r="O203" s="88">
        <f t="shared" ref="O203:O266" si="54">-L203+J203</f>
        <v>0</v>
      </c>
      <c r="P203" s="126" t="str">
        <f t="shared" ref="P203:P266" si="55">IF(J203=0,"",L203/J203)</f>
        <v/>
      </c>
      <c r="Q203" s="88">
        <f t="shared" ref="Q203:Q266" si="56">-L203+I203</f>
        <v>-16839624.149999999</v>
      </c>
      <c r="R203" s="126">
        <f t="shared" ref="R203:R266" si="57">IF(I203=0,"",L203/I203)</f>
        <v>0</v>
      </c>
      <c r="S203" s="88"/>
      <c r="T203" s="127" t="str">
        <f t="shared" si="37"/>
        <v/>
      </c>
      <c r="U203" s="160">
        <f t="shared" ref="U203:U266" si="58">LEN(A203)</f>
        <v>11</v>
      </c>
    </row>
    <row r="204" spans="1:21" ht="11.25" customHeight="1" x14ac:dyDescent="0.25">
      <c r="A204" s="83" t="s">
        <v>1634</v>
      </c>
      <c r="B204" s="287">
        <f t="shared" ref="B204:B267" si="59">LEN(A204)</f>
        <v>11</v>
      </c>
      <c r="C204" s="21" t="s">
        <v>922</v>
      </c>
      <c r="D204" s="21" t="s">
        <v>923</v>
      </c>
      <c r="E204" s="21" t="s">
        <v>1114</v>
      </c>
      <c r="F204" s="396" t="s">
        <v>1635</v>
      </c>
      <c r="G204" s="397"/>
      <c r="H204" s="19"/>
      <c r="I204" s="19"/>
      <c r="J204" s="19"/>
      <c r="K204" s="134">
        <v>0</v>
      </c>
      <c r="L204" s="147">
        <v>0</v>
      </c>
      <c r="O204" s="88">
        <f t="shared" si="54"/>
        <v>0</v>
      </c>
      <c r="P204" s="126" t="str">
        <f t="shared" si="55"/>
        <v/>
      </c>
      <c r="Q204" s="88">
        <f t="shared" si="56"/>
        <v>0</v>
      </c>
      <c r="R204" s="126" t="str">
        <f t="shared" si="57"/>
        <v/>
      </c>
      <c r="S204" s="88"/>
      <c r="T204" s="127" t="str">
        <f t="shared" si="37"/>
        <v/>
      </c>
      <c r="U204" s="160">
        <f t="shared" si="58"/>
        <v>11</v>
      </c>
    </row>
    <row r="205" spans="1:21" ht="11.25" customHeight="1" x14ac:dyDescent="0.25">
      <c r="A205" s="42" t="s">
        <v>1111</v>
      </c>
      <c r="B205" s="287">
        <f t="shared" si="59"/>
        <v>11</v>
      </c>
      <c r="C205" s="20" t="s">
        <v>922</v>
      </c>
      <c r="D205" s="20" t="s">
        <v>923</v>
      </c>
      <c r="E205" s="20" t="s">
        <v>1114</v>
      </c>
      <c r="F205" s="384" t="s">
        <v>202</v>
      </c>
      <c r="G205" s="385"/>
      <c r="H205" s="11">
        <v>0</v>
      </c>
      <c r="I205" s="11">
        <v>-4491</v>
      </c>
      <c r="J205" s="11">
        <v>0</v>
      </c>
      <c r="K205" s="133">
        <v>0</v>
      </c>
      <c r="L205" s="145">
        <v>0</v>
      </c>
      <c r="O205" s="88">
        <f t="shared" si="54"/>
        <v>0</v>
      </c>
      <c r="P205" s="126" t="str">
        <f t="shared" si="55"/>
        <v/>
      </c>
      <c r="Q205" s="88">
        <f t="shared" si="56"/>
        <v>-4491</v>
      </c>
      <c r="R205" s="126">
        <f t="shared" si="57"/>
        <v>0</v>
      </c>
      <c r="S205" s="88"/>
      <c r="T205" s="127" t="str">
        <f t="shared" ref="T205:T268" si="60">IF(K205=0,"",L205/K205)</f>
        <v/>
      </c>
      <c r="U205" s="160">
        <f t="shared" si="58"/>
        <v>11</v>
      </c>
    </row>
    <row r="206" spans="1:21" ht="11.25" customHeight="1" x14ac:dyDescent="0.25">
      <c r="A206" s="42" t="s">
        <v>1112</v>
      </c>
      <c r="B206" s="287">
        <f t="shared" si="59"/>
        <v>11</v>
      </c>
      <c r="C206" s="20"/>
      <c r="D206" s="20"/>
      <c r="E206" s="20"/>
      <c r="F206" s="384" t="s">
        <v>203</v>
      </c>
      <c r="G206" s="385"/>
      <c r="H206" s="11">
        <v>-370431.95</v>
      </c>
      <c r="I206" s="11">
        <v>-116446.44</v>
      </c>
      <c r="J206" s="11">
        <v>0</v>
      </c>
      <c r="K206" s="133">
        <v>0</v>
      </c>
      <c r="L206" s="144"/>
      <c r="O206" s="88">
        <f t="shared" si="54"/>
        <v>0</v>
      </c>
      <c r="P206" s="126" t="str">
        <f t="shared" si="55"/>
        <v/>
      </c>
      <c r="Q206" s="88">
        <f t="shared" si="56"/>
        <v>-116446.44</v>
      </c>
      <c r="R206" s="126">
        <f t="shared" si="57"/>
        <v>0</v>
      </c>
      <c r="S206" s="88"/>
      <c r="T206" s="127" t="str">
        <f t="shared" si="60"/>
        <v/>
      </c>
      <c r="U206" s="160">
        <f t="shared" si="58"/>
        <v>11</v>
      </c>
    </row>
    <row r="207" spans="1:21" ht="11.25" customHeight="1" x14ac:dyDescent="0.25">
      <c r="A207" s="42" t="s">
        <v>1113</v>
      </c>
      <c r="B207" s="287">
        <f t="shared" si="59"/>
        <v>11</v>
      </c>
      <c r="C207" s="20"/>
      <c r="D207" s="20"/>
      <c r="E207" s="20"/>
      <c r="F207" s="384" t="s">
        <v>204</v>
      </c>
      <c r="G207" s="385"/>
      <c r="H207" s="11">
        <v>-702324.07</v>
      </c>
      <c r="I207" s="11">
        <v>-640171.43000000005</v>
      </c>
      <c r="J207" s="11">
        <v>0</v>
      </c>
      <c r="K207" s="133">
        <v>0</v>
      </c>
      <c r="L207" s="144"/>
      <c r="O207" s="88">
        <f t="shared" si="54"/>
        <v>0</v>
      </c>
      <c r="P207" s="126" t="str">
        <f t="shared" si="55"/>
        <v/>
      </c>
      <c r="Q207" s="88">
        <f t="shared" si="56"/>
        <v>-640171.43000000005</v>
      </c>
      <c r="R207" s="126">
        <f t="shared" si="57"/>
        <v>0</v>
      </c>
      <c r="S207" s="88"/>
      <c r="T207" s="127" t="str">
        <f t="shared" si="60"/>
        <v/>
      </c>
      <c r="U207" s="160">
        <f t="shared" si="58"/>
        <v>11</v>
      </c>
    </row>
    <row r="208" spans="1:21" ht="11.25" customHeight="1" x14ac:dyDescent="0.25">
      <c r="A208" s="38" t="s">
        <v>205</v>
      </c>
      <c r="B208" s="287">
        <f t="shared" si="59"/>
        <v>4</v>
      </c>
      <c r="C208" s="38"/>
      <c r="D208" s="22"/>
      <c r="E208" s="22"/>
      <c r="F208" s="386" t="s">
        <v>206</v>
      </c>
      <c r="G208" s="387"/>
      <c r="H208" s="37">
        <f t="shared" ref="H208:L208" si="61">H209+H214+H218</f>
        <v>114817954.06</v>
      </c>
      <c r="I208" s="37">
        <f t="shared" si="61"/>
        <v>115074071.73</v>
      </c>
      <c r="J208" s="37">
        <f t="shared" si="61"/>
        <v>119426999.99999997</v>
      </c>
      <c r="K208" s="37">
        <f t="shared" si="61"/>
        <v>0</v>
      </c>
      <c r="L208" s="142">
        <f t="shared" si="61"/>
        <v>123569000</v>
      </c>
      <c r="O208" s="178">
        <f t="shared" si="54"/>
        <v>-4142000.0000000298</v>
      </c>
      <c r="P208" s="179">
        <f t="shared" si="55"/>
        <v>1.0346822745275359</v>
      </c>
      <c r="Q208" s="178">
        <f t="shared" si="56"/>
        <v>-8494928.2699999958</v>
      </c>
      <c r="R208" s="179">
        <f t="shared" si="57"/>
        <v>1.0738213929714051</v>
      </c>
      <c r="S208" s="178">
        <f t="shared" ref="S208:S256" si="62">-L208+K208</f>
        <v>-123569000</v>
      </c>
      <c r="T208" s="180" t="str">
        <f t="shared" si="60"/>
        <v/>
      </c>
      <c r="U208" s="160">
        <f t="shared" si="58"/>
        <v>4</v>
      </c>
    </row>
    <row r="209" spans="1:21" ht="11.25" customHeight="1" x14ac:dyDescent="0.25">
      <c r="A209" s="26" t="s">
        <v>1115</v>
      </c>
      <c r="B209" s="287">
        <f t="shared" si="59"/>
        <v>7</v>
      </c>
      <c r="C209" s="26"/>
      <c r="D209" s="23"/>
      <c r="E209" s="23"/>
      <c r="F209" s="388" t="s">
        <v>207</v>
      </c>
      <c r="G209" s="389"/>
      <c r="H209" s="25">
        <f t="shared" ref="H209:L209" si="63">SUM(H210:H213)</f>
        <v>108276423.91</v>
      </c>
      <c r="I209" s="25">
        <f t="shared" si="63"/>
        <v>107306478.59</v>
      </c>
      <c r="J209" s="25">
        <f t="shared" si="63"/>
        <v>111027000</v>
      </c>
      <c r="K209" s="25">
        <f t="shared" si="63"/>
        <v>0</v>
      </c>
      <c r="L209" s="143">
        <f t="shared" si="63"/>
        <v>114318000</v>
      </c>
      <c r="O209" s="88">
        <f t="shared" si="54"/>
        <v>-3291000</v>
      </c>
      <c r="P209" s="126">
        <f t="shared" si="55"/>
        <v>1.0296414385689967</v>
      </c>
      <c r="Q209" s="88">
        <f t="shared" si="56"/>
        <v>-7011521.4099999964</v>
      </c>
      <c r="R209" s="126">
        <f t="shared" si="57"/>
        <v>1.0653410819377442</v>
      </c>
      <c r="S209" s="88"/>
      <c r="T209" s="127" t="str">
        <f t="shared" si="60"/>
        <v/>
      </c>
      <c r="U209" s="160">
        <f t="shared" si="58"/>
        <v>7</v>
      </c>
    </row>
    <row r="210" spans="1:21" ht="11.25" customHeight="1" x14ac:dyDescent="0.25">
      <c r="A210" s="42" t="s">
        <v>1116</v>
      </c>
      <c r="B210" s="287">
        <f t="shared" si="59"/>
        <v>11</v>
      </c>
      <c r="C210" s="14"/>
      <c r="D210" s="13"/>
      <c r="E210" s="13"/>
      <c r="F210" s="384" t="s">
        <v>208</v>
      </c>
      <c r="G210" s="385"/>
      <c r="H210" s="11">
        <v>-93545.5</v>
      </c>
      <c r="I210" s="11">
        <v>-66040.5</v>
      </c>
      <c r="J210" s="11">
        <v>0</v>
      </c>
      <c r="K210" s="133">
        <v>0</v>
      </c>
      <c r="L210" s="144"/>
      <c r="O210" s="88">
        <f t="shared" si="54"/>
        <v>0</v>
      </c>
      <c r="P210" s="126" t="str">
        <f t="shared" si="55"/>
        <v/>
      </c>
      <c r="Q210" s="88">
        <f t="shared" si="56"/>
        <v>-66040.5</v>
      </c>
      <c r="R210" s="126">
        <f t="shared" si="57"/>
        <v>0</v>
      </c>
      <c r="S210" s="88"/>
      <c r="T210" s="127" t="str">
        <f t="shared" si="60"/>
        <v/>
      </c>
      <c r="U210" s="160">
        <f t="shared" si="58"/>
        <v>11</v>
      </c>
    </row>
    <row r="211" spans="1:21" ht="11.25" customHeight="1" x14ac:dyDescent="0.25">
      <c r="A211" s="42" t="s">
        <v>1117</v>
      </c>
      <c r="B211" s="287">
        <f t="shared" si="59"/>
        <v>11</v>
      </c>
      <c r="C211" s="27" t="s">
        <v>916</v>
      </c>
      <c r="D211" s="28" t="s">
        <v>923</v>
      </c>
      <c r="E211" s="28" t="s">
        <v>917</v>
      </c>
      <c r="F211" s="384" t="s">
        <v>209</v>
      </c>
      <c r="G211" s="385"/>
      <c r="H211" s="11">
        <v>575917.91</v>
      </c>
      <c r="I211" s="11">
        <v>854733.09</v>
      </c>
      <c r="J211" s="11">
        <v>826999.99999999499</v>
      </c>
      <c r="K211" s="133">
        <v>0</v>
      </c>
      <c r="L211" s="145">
        <v>990000</v>
      </c>
      <c r="O211" s="88">
        <f t="shared" si="54"/>
        <v>-163000.00000000501</v>
      </c>
      <c r="P211" s="126">
        <f t="shared" si="55"/>
        <v>1.1970979443772745</v>
      </c>
      <c r="Q211" s="88">
        <f t="shared" si="56"/>
        <v>-135266.91000000003</v>
      </c>
      <c r="R211" s="126">
        <f t="shared" si="57"/>
        <v>1.1582563160155646</v>
      </c>
      <c r="S211" s="88"/>
      <c r="T211" s="127" t="str">
        <f t="shared" si="60"/>
        <v/>
      </c>
      <c r="U211" s="160">
        <f t="shared" si="58"/>
        <v>11</v>
      </c>
    </row>
    <row r="212" spans="1:21" ht="11.25" customHeight="1" x14ac:dyDescent="0.25">
      <c r="A212" s="42" t="s">
        <v>1118</v>
      </c>
      <c r="B212" s="287">
        <f t="shared" si="59"/>
        <v>11</v>
      </c>
      <c r="C212" s="20" t="s">
        <v>922</v>
      </c>
      <c r="D212" s="20" t="s">
        <v>919</v>
      </c>
      <c r="E212" s="20" t="s">
        <v>924</v>
      </c>
      <c r="F212" s="384" t="s">
        <v>210</v>
      </c>
      <c r="G212" s="385"/>
      <c r="H212" s="11">
        <v>65260193.5</v>
      </c>
      <c r="I212" s="11">
        <v>63683711</v>
      </c>
      <c r="J212" s="11">
        <v>67400000</v>
      </c>
      <c r="K212" s="133">
        <v>0</v>
      </c>
      <c r="L212" s="145">
        <v>70359000</v>
      </c>
      <c r="O212" s="88">
        <f t="shared" si="54"/>
        <v>-2959000</v>
      </c>
      <c r="P212" s="126">
        <f t="shared" si="55"/>
        <v>1.0439020771513352</v>
      </c>
      <c r="Q212" s="88">
        <f t="shared" si="56"/>
        <v>-6675289</v>
      </c>
      <c r="R212" s="126">
        <f t="shared" si="57"/>
        <v>1.1048194097859656</v>
      </c>
      <c r="S212" s="88"/>
      <c r="T212" s="127" t="str">
        <f t="shared" si="60"/>
        <v/>
      </c>
      <c r="U212" s="160">
        <f t="shared" si="58"/>
        <v>11</v>
      </c>
    </row>
    <row r="213" spans="1:21" ht="11.25" customHeight="1" x14ac:dyDescent="0.25">
      <c r="A213" s="42" t="s">
        <v>1119</v>
      </c>
      <c r="B213" s="287">
        <f t="shared" si="59"/>
        <v>11</v>
      </c>
      <c r="C213" s="20" t="s">
        <v>922</v>
      </c>
      <c r="D213" s="20" t="s">
        <v>919</v>
      </c>
      <c r="E213" s="20" t="s">
        <v>924</v>
      </c>
      <c r="F213" s="384" t="s">
        <v>211</v>
      </c>
      <c r="G213" s="385"/>
      <c r="H213" s="11">
        <v>42533858</v>
      </c>
      <c r="I213" s="11">
        <v>42834075</v>
      </c>
      <c r="J213" s="11">
        <v>42800000</v>
      </c>
      <c r="K213" s="133">
        <v>0</v>
      </c>
      <c r="L213" s="145">
        <v>42969000</v>
      </c>
      <c r="O213" s="88">
        <f t="shared" si="54"/>
        <v>-169000</v>
      </c>
      <c r="P213" s="126">
        <f t="shared" si="55"/>
        <v>1.0039485981308411</v>
      </c>
      <c r="Q213" s="88">
        <f t="shared" si="56"/>
        <v>-134925</v>
      </c>
      <c r="R213" s="126">
        <f t="shared" si="57"/>
        <v>1.003149945458143</v>
      </c>
      <c r="S213" s="88"/>
      <c r="T213" s="127" t="str">
        <f t="shared" si="60"/>
        <v/>
      </c>
      <c r="U213" s="160">
        <f t="shared" si="58"/>
        <v>11</v>
      </c>
    </row>
    <row r="214" spans="1:21" ht="11.25" customHeight="1" x14ac:dyDescent="0.25">
      <c r="A214" s="26" t="s">
        <v>1120</v>
      </c>
      <c r="B214" s="287">
        <f t="shared" si="59"/>
        <v>7</v>
      </c>
      <c r="C214" s="26"/>
      <c r="D214" s="23"/>
      <c r="E214" s="23"/>
      <c r="F214" s="388" t="s">
        <v>212</v>
      </c>
      <c r="G214" s="389"/>
      <c r="H214" s="25">
        <f t="shared" ref="H214:L214" si="64">SUM(H215:H217)</f>
        <v>6447984.6499999994</v>
      </c>
      <c r="I214" s="25">
        <f t="shared" si="64"/>
        <v>7701552.6399999997</v>
      </c>
      <c r="J214" s="25">
        <f t="shared" si="64"/>
        <v>8399999.9999999683</v>
      </c>
      <c r="K214" s="25">
        <f t="shared" si="64"/>
        <v>0</v>
      </c>
      <c r="L214" s="143">
        <f t="shared" si="64"/>
        <v>9251000</v>
      </c>
      <c r="O214" s="88">
        <f t="shared" si="54"/>
        <v>-851000.00000003166</v>
      </c>
      <c r="P214" s="126">
        <f t="shared" si="55"/>
        <v>1.1013095238095281</v>
      </c>
      <c r="Q214" s="88">
        <f t="shared" si="56"/>
        <v>-1549447.3600000003</v>
      </c>
      <c r="R214" s="126">
        <f t="shared" si="57"/>
        <v>1.2011863623384909</v>
      </c>
      <c r="S214" s="88"/>
      <c r="T214" s="127" t="str">
        <f t="shared" si="60"/>
        <v/>
      </c>
      <c r="U214" s="160">
        <f t="shared" si="58"/>
        <v>7</v>
      </c>
    </row>
    <row r="215" spans="1:21" ht="11.25" customHeight="1" x14ac:dyDescent="0.25">
      <c r="A215" s="42" t="s">
        <v>1121</v>
      </c>
      <c r="B215" s="287">
        <f t="shared" si="59"/>
        <v>11</v>
      </c>
      <c r="C215" s="20" t="s">
        <v>922</v>
      </c>
      <c r="D215" s="20" t="s">
        <v>923</v>
      </c>
      <c r="E215" s="20" t="s">
        <v>1114</v>
      </c>
      <c r="F215" s="384" t="s">
        <v>213</v>
      </c>
      <c r="G215" s="385"/>
      <c r="H215" s="11">
        <v>176965.55</v>
      </c>
      <c r="I215" s="11">
        <v>135876.81</v>
      </c>
      <c r="J215" s="11">
        <v>199999.999999997</v>
      </c>
      <c r="K215" s="133">
        <v>0</v>
      </c>
      <c r="L215" s="145">
        <v>151000</v>
      </c>
      <c r="O215" s="88">
        <f t="shared" si="54"/>
        <v>48999.999999997002</v>
      </c>
      <c r="P215" s="126">
        <f t="shared" si="55"/>
        <v>0.75500000000001133</v>
      </c>
      <c r="Q215" s="88">
        <f t="shared" si="56"/>
        <v>-15123.190000000002</v>
      </c>
      <c r="R215" s="126">
        <f t="shared" si="57"/>
        <v>1.1113007436662665</v>
      </c>
      <c r="S215" s="88"/>
      <c r="T215" s="127" t="str">
        <f t="shared" si="60"/>
        <v/>
      </c>
      <c r="U215" s="160">
        <f t="shared" si="58"/>
        <v>11</v>
      </c>
    </row>
    <row r="216" spans="1:21" ht="11.25" customHeight="1" x14ac:dyDescent="0.25">
      <c r="A216" s="42" t="s">
        <v>1122</v>
      </c>
      <c r="B216" s="287">
        <f t="shared" si="59"/>
        <v>11</v>
      </c>
      <c r="C216" s="20" t="s">
        <v>922</v>
      </c>
      <c r="D216" s="20" t="s">
        <v>923</v>
      </c>
      <c r="E216" s="20" t="s">
        <v>1114</v>
      </c>
      <c r="F216" s="384" t="s">
        <v>214</v>
      </c>
      <c r="G216" s="385"/>
      <c r="H216" s="11">
        <v>5733879.0999999996</v>
      </c>
      <c r="I216" s="11">
        <v>6800817.8300000001</v>
      </c>
      <c r="J216" s="11">
        <v>7299999.9999999804</v>
      </c>
      <c r="K216" s="133">
        <v>0</v>
      </c>
      <c r="L216" s="145">
        <v>8500000</v>
      </c>
      <c r="O216" s="88">
        <f t="shared" si="54"/>
        <v>-1200000.0000000196</v>
      </c>
      <c r="P216" s="126">
        <f t="shared" si="55"/>
        <v>1.1643835616438387</v>
      </c>
      <c r="Q216" s="88">
        <f t="shared" si="56"/>
        <v>-1699182.17</v>
      </c>
      <c r="R216" s="126">
        <f t="shared" si="57"/>
        <v>1.2498496816815927</v>
      </c>
      <c r="S216" s="88"/>
      <c r="T216" s="127" t="str">
        <f t="shared" si="60"/>
        <v/>
      </c>
      <c r="U216" s="160">
        <f t="shared" si="58"/>
        <v>11</v>
      </c>
    </row>
    <row r="217" spans="1:21" ht="11.25" customHeight="1" x14ac:dyDescent="0.25">
      <c r="A217" s="42" t="s">
        <v>1123</v>
      </c>
      <c r="B217" s="287">
        <f t="shared" si="59"/>
        <v>11</v>
      </c>
      <c r="C217" s="20" t="s">
        <v>922</v>
      </c>
      <c r="D217" s="20" t="s">
        <v>923</v>
      </c>
      <c r="E217" s="20" t="s">
        <v>1114</v>
      </c>
      <c r="F217" s="384" t="s">
        <v>215</v>
      </c>
      <c r="G217" s="385"/>
      <c r="H217" s="11">
        <v>537140</v>
      </c>
      <c r="I217" s="11">
        <v>764858</v>
      </c>
      <c r="J217" s="11">
        <v>899999.99999998999</v>
      </c>
      <c r="K217" s="133">
        <v>0</v>
      </c>
      <c r="L217" s="145">
        <v>600000</v>
      </c>
      <c r="O217" s="88">
        <f t="shared" si="54"/>
        <v>299999.99999998999</v>
      </c>
      <c r="P217" s="126">
        <f t="shared" si="55"/>
        <v>0.66666666666667407</v>
      </c>
      <c r="Q217" s="88">
        <f t="shared" si="56"/>
        <v>164858</v>
      </c>
      <c r="R217" s="126">
        <f t="shared" si="57"/>
        <v>0.78445933755023811</v>
      </c>
      <c r="S217" s="88"/>
      <c r="T217" s="127" t="str">
        <f t="shared" si="60"/>
        <v/>
      </c>
      <c r="U217" s="160">
        <f t="shared" si="58"/>
        <v>11</v>
      </c>
    </row>
    <row r="218" spans="1:21" ht="11.25" customHeight="1" x14ac:dyDescent="0.25">
      <c r="A218" s="26" t="s">
        <v>1124</v>
      </c>
      <c r="B218" s="287">
        <f t="shared" si="59"/>
        <v>7</v>
      </c>
      <c r="C218" s="26"/>
      <c r="D218" s="23"/>
      <c r="E218" s="23"/>
      <c r="F218" s="388" t="s">
        <v>216</v>
      </c>
      <c r="G218" s="389"/>
      <c r="H218" s="25">
        <f t="shared" ref="H218:L218" si="65">SUM(H219)</f>
        <v>93545.5</v>
      </c>
      <c r="I218" s="25">
        <f t="shared" si="65"/>
        <v>66040.5</v>
      </c>
      <c r="J218" s="25">
        <f t="shared" si="65"/>
        <v>0</v>
      </c>
      <c r="K218" s="132">
        <f t="shared" si="65"/>
        <v>0</v>
      </c>
      <c r="L218" s="143">
        <f t="shared" si="65"/>
        <v>0</v>
      </c>
      <c r="O218" s="88">
        <f t="shared" si="54"/>
        <v>0</v>
      </c>
      <c r="P218" s="126" t="str">
        <f t="shared" si="55"/>
        <v/>
      </c>
      <c r="Q218" s="88">
        <f t="shared" si="56"/>
        <v>66040.5</v>
      </c>
      <c r="R218" s="126">
        <f t="shared" si="57"/>
        <v>0</v>
      </c>
      <c r="S218" s="88"/>
      <c r="T218" s="127" t="str">
        <f t="shared" si="60"/>
        <v/>
      </c>
      <c r="U218" s="160">
        <f t="shared" si="58"/>
        <v>7</v>
      </c>
    </row>
    <row r="219" spans="1:21" ht="11.25" customHeight="1" x14ac:dyDescent="0.25">
      <c r="A219" s="42" t="s">
        <v>1125</v>
      </c>
      <c r="B219" s="287">
        <f t="shared" si="59"/>
        <v>11</v>
      </c>
      <c r="C219" s="14"/>
      <c r="D219" s="13"/>
      <c r="E219" s="13"/>
      <c r="F219" s="384" t="s">
        <v>217</v>
      </c>
      <c r="G219" s="385"/>
      <c r="H219" s="11">
        <v>93545.5</v>
      </c>
      <c r="I219" s="11">
        <v>66040.5</v>
      </c>
      <c r="J219" s="11">
        <v>0</v>
      </c>
      <c r="K219" s="133">
        <v>0</v>
      </c>
      <c r="L219" s="144"/>
      <c r="O219" s="88">
        <f t="shared" si="54"/>
        <v>0</v>
      </c>
      <c r="P219" s="126" t="str">
        <f t="shared" si="55"/>
        <v/>
      </c>
      <c r="Q219" s="88">
        <f t="shared" si="56"/>
        <v>66040.5</v>
      </c>
      <c r="R219" s="126">
        <f t="shared" si="57"/>
        <v>0</v>
      </c>
      <c r="S219" s="88"/>
      <c r="T219" s="127" t="str">
        <f t="shared" si="60"/>
        <v/>
      </c>
      <c r="U219" s="160">
        <f t="shared" si="58"/>
        <v>11</v>
      </c>
    </row>
    <row r="220" spans="1:21" ht="11.25" customHeight="1" x14ac:dyDescent="0.25">
      <c r="A220" s="41" t="s">
        <v>218</v>
      </c>
      <c r="B220" s="287">
        <f t="shared" si="59"/>
        <v>3</v>
      </c>
      <c r="C220" s="41"/>
      <c r="D220" s="40"/>
      <c r="E220" s="40"/>
      <c r="F220" s="394" t="s">
        <v>219</v>
      </c>
      <c r="G220" s="395"/>
      <c r="H220" s="43">
        <f t="shared" ref="H220:L220" si="66">H221+H241+H252+H256</f>
        <v>-244066496.75000012</v>
      </c>
      <c r="I220" s="43">
        <f t="shared" si="66"/>
        <v>-264441054.20000011</v>
      </c>
      <c r="J220" s="43">
        <f t="shared" si="66"/>
        <v>-309736158.94191051</v>
      </c>
      <c r="K220" s="43">
        <f t="shared" ref="K220" si="67">K221+K241+K252+K256</f>
        <v>0</v>
      </c>
      <c r="L220" s="141">
        <f t="shared" si="66"/>
        <v>-374588680.90999997</v>
      </c>
      <c r="O220" s="88">
        <f t="shared" si="54"/>
        <v>64852521.968089461</v>
      </c>
      <c r="P220" s="126">
        <f t="shared" si="55"/>
        <v>1.2093798870291157</v>
      </c>
      <c r="Q220" s="88">
        <f t="shared" si="56"/>
        <v>110147626.70999986</v>
      </c>
      <c r="R220" s="126">
        <f t="shared" si="57"/>
        <v>1.4165299788386634</v>
      </c>
      <c r="S220" s="88"/>
      <c r="T220" s="127" t="str">
        <f t="shared" si="60"/>
        <v/>
      </c>
      <c r="U220" s="160">
        <f t="shared" si="58"/>
        <v>3</v>
      </c>
    </row>
    <row r="221" spans="1:21" ht="11.25" customHeight="1" x14ac:dyDescent="0.25">
      <c r="A221" s="38" t="s">
        <v>220</v>
      </c>
      <c r="B221" s="287">
        <f t="shared" si="59"/>
        <v>4</v>
      </c>
      <c r="C221" s="38"/>
      <c r="D221" s="22"/>
      <c r="E221" s="22"/>
      <c r="F221" s="386" t="s">
        <v>221</v>
      </c>
      <c r="G221" s="387"/>
      <c r="H221" s="37">
        <f t="shared" ref="H221:L221" si="68">H222+H224+H238</f>
        <v>-62962947.829999901</v>
      </c>
      <c r="I221" s="37">
        <f t="shared" si="68"/>
        <v>-78213494.379999995</v>
      </c>
      <c r="J221" s="37">
        <f t="shared" si="68"/>
        <v>-90109751.188178301</v>
      </c>
      <c r="K221" s="37">
        <f t="shared" si="68"/>
        <v>0</v>
      </c>
      <c r="L221" s="142">
        <f t="shared" si="68"/>
        <v>-86605000</v>
      </c>
      <c r="O221" s="178">
        <f t="shared" si="54"/>
        <v>-3504751.1881783009</v>
      </c>
      <c r="P221" s="179">
        <f t="shared" si="55"/>
        <v>0.96110575002189003</v>
      </c>
      <c r="Q221" s="178">
        <f t="shared" si="56"/>
        <v>8391505.6200000048</v>
      </c>
      <c r="R221" s="179">
        <f t="shared" si="57"/>
        <v>1.107289741834445</v>
      </c>
      <c r="S221" s="178">
        <f t="shared" si="62"/>
        <v>86605000</v>
      </c>
      <c r="T221" s="180" t="str">
        <f t="shared" si="60"/>
        <v/>
      </c>
      <c r="U221" s="160">
        <f t="shared" si="58"/>
        <v>4</v>
      </c>
    </row>
    <row r="222" spans="1:21" ht="11.25" customHeight="1" x14ac:dyDescent="0.25">
      <c r="A222" s="26" t="s">
        <v>1126</v>
      </c>
      <c r="B222" s="287">
        <f t="shared" si="59"/>
        <v>7</v>
      </c>
      <c r="C222" s="26"/>
      <c r="D222" s="23"/>
      <c r="E222" s="23"/>
      <c r="F222" s="388" t="s">
        <v>222</v>
      </c>
      <c r="G222" s="389"/>
      <c r="H222" s="25">
        <f t="shared" ref="H222:L222" si="69">SUM(H223)</f>
        <v>112842.45</v>
      </c>
      <c r="I222" s="25">
        <f t="shared" si="69"/>
        <v>172754.55</v>
      </c>
      <c r="J222" s="25">
        <f t="shared" si="69"/>
        <v>0</v>
      </c>
      <c r="K222" s="132">
        <f t="shared" si="69"/>
        <v>0</v>
      </c>
      <c r="L222" s="143">
        <f t="shared" si="69"/>
        <v>0</v>
      </c>
      <c r="O222" s="88">
        <f t="shared" si="54"/>
        <v>0</v>
      </c>
      <c r="P222" s="126" t="str">
        <f t="shared" si="55"/>
        <v/>
      </c>
      <c r="Q222" s="88">
        <f t="shared" si="56"/>
        <v>172754.55</v>
      </c>
      <c r="R222" s="126">
        <f t="shared" si="57"/>
        <v>0</v>
      </c>
      <c r="S222" s="88"/>
      <c r="T222" s="127" t="str">
        <f t="shared" si="60"/>
        <v/>
      </c>
      <c r="U222" s="160">
        <f t="shared" si="58"/>
        <v>7</v>
      </c>
    </row>
    <row r="223" spans="1:21" ht="11.25" customHeight="1" x14ac:dyDescent="0.25">
      <c r="A223" s="42" t="s">
        <v>1127</v>
      </c>
      <c r="B223" s="287">
        <f t="shared" si="59"/>
        <v>11</v>
      </c>
      <c r="C223" s="14"/>
      <c r="D223" s="13"/>
      <c r="E223" s="13"/>
      <c r="F223" s="384" t="s">
        <v>223</v>
      </c>
      <c r="G223" s="385"/>
      <c r="H223" s="11">
        <v>112842.45</v>
      </c>
      <c r="I223" s="11">
        <v>172754.55</v>
      </c>
      <c r="J223" s="11">
        <v>0</v>
      </c>
      <c r="K223" s="133">
        <v>0</v>
      </c>
      <c r="L223" s="144"/>
      <c r="O223" s="88">
        <f t="shared" si="54"/>
        <v>0</v>
      </c>
      <c r="P223" s="126" t="str">
        <f t="shared" si="55"/>
        <v/>
      </c>
      <c r="Q223" s="88">
        <f t="shared" si="56"/>
        <v>172754.55</v>
      </c>
      <c r="R223" s="126">
        <f t="shared" si="57"/>
        <v>0</v>
      </c>
      <c r="S223" s="88"/>
      <c r="T223" s="127" t="str">
        <f t="shared" si="60"/>
        <v/>
      </c>
      <c r="U223" s="160">
        <f t="shared" si="58"/>
        <v>11</v>
      </c>
    </row>
    <row r="224" spans="1:21" ht="11.25" customHeight="1" x14ac:dyDescent="0.25">
      <c r="A224" s="26" t="s">
        <v>1128</v>
      </c>
      <c r="B224" s="287">
        <f t="shared" si="59"/>
        <v>7</v>
      </c>
      <c r="C224" s="26"/>
      <c r="D224" s="23"/>
      <c r="E224" s="23"/>
      <c r="F224" s="388" t="s">
        <v>224</v>
      </c>
      <c r="G224" s="389"/>
      <c r="H224" s="25">
        <f t="shared" ref="H224:L224" si="70">SUM(H225:H237)</f>
        <v>-62962947.829999901</v>
      </c>
      <c r="I224" s="25">
        <f t="shared" si="70"/>
        <v>-78213494.379999995</v>
      </c>
      <c r="J224" s="25">
        <f t="shared" si="70"/>
        <v>-90109751.188178301</v>
      </c>
      <c r="K224" s="25">
        <f t="shared" si="70"/>
        <v>0</v>
      </c>
      <c r="L224" s="143">
        <f t="shared" si="70"/>
        <v>-86605000</v>
      </c>
      <c r="O224" s="88">
        <f t="shared" si="54"/>
        <v>-3504751.1881783009</v>
      </c>
      <c r="P224" s="126">
        <f t="shared" si="55"/>
        <v>0.96110575002189003</v>
      </c>
      <c r="Q224" s="88">
        <f t="shared" si="56"/>
        <v>8391505.6200000048</v>
      </c>
      <c r="R224" s="126">
        <f t="shared" si="57"/>
        <v>1.107289741834445</v>
      </c>
      <c r="S224" s="88"/>
      <c r="T224" s="127" t="str">
        <f t="shared" si="60"/>
        <v/>
      </c>
      <c r="U224" s="160">
        <f t="shared" si="58"/>
        <v>7</v>
      </c>
    </row>
    <row r="225" spans="1:21" ht="11.25" customHeight="1" x14ac:dyDescent="0.25">
      <c r="A225" s="55" t="s">
        <v>1129</v>
      </c>
      <c r="B225" s="287">
        <f t="shared" si="59"/>
        <v>11</v>
      </c>
      <c r="C225" s="163" t="s">
        <v>916</v>
      </c>
      <c r="D225" s="163" t="s">
        <v>920</v>
      </c>
      <c r="E225" s="163" t="s">
        <v>1053</v>
      </c>
      <c r="F225" s="390" t="s">
        <v>225</v>
      </c>
      <c r="G225" s="391"/>
      <c r="H225" s="54">
        <v>-29564770.009999901</v>
      </c>
      <c r="I225" s="54">
        <v>-37610420.93</v>
      </c>
      <c r="J225" s="54">
        <v>-28699999.999999601</v>
      </c>
      <c r="K225" s="164">
        <v>0</v>
      </c>
      <c r="L225" s="156">
        <v>-28700000</v>
      </c>
      <c r="O225" s="99">
        <f t="shared" si="54"/>
        <v>3.986060619354248E-7</v>
      </c>
      <c r="P225" s="165">
        <f t="shared" si="55"/>
        <v>1.000000000000014</v>
      </c>
      <c r="Q225" s="99">
        <f t="shared" si="56"/>
        <v>-8910420.9299999997</v>
      </c>
      <c r="R225" s="165">
        <f t="shared" si="57"/>
        <v>0.76308638112336069</v>
      </c>
      <c r="S225" s="99"/>
      <c r="T225" s="127" t="str">
        <f t="shared" si="60"/>
        <v/>
      </c>
      <c r="U225" s="160">
        <f t="shared" si="58"/>
        <v>11</v>
      </c>
    </row>
    <row r="226" spans="1:21" ht="11.25" customHeight="1" x14ac:dyDescent="0.25">
      <c r="A226" s="42" t="s">
        <v>1130</v>
      </c>
      <c r="B226" s="287">
        <f t="shared" si="59"/>
        <v>11</v>
      </c>
      <c r="C226" s="20" t="s">
        <v>1654</v>
      </c>
      <c r="D226" s="20" t="s">
        <v>919</v>
      </c>
      <c r="E226" s="20" t="s">
        <v>1655</v>
      </c>
      <c r="F226" s="384" t="s">
        <v>226</v>
      </c>
      <c r="G226" s="385"/>
      <c r="H226" s="11">
        <v>-226902.8</v>
      </c>
      <c r="I226" s="11">
        <v>-244271.09</v>
      </c>
      <c r="J226" s="11">
        <v>-400210.84328072501</v>
      </c>
      <c r="K226" s="133">
        <v>0</v>
      </c>
      <c r="L226" s="145">
        <v>-500000</v>
      </c>
      <c r="O226" s="88">
        <f t="shared" si="54"/>
        <v>99789.156719274994</v>
      </c>
      <c r="P226" s="126">
        <f t="shared" si="55"/>
        <v>1.2493414618685845</v>
      </c>
      <c r="Q226" s="88">
        <f t="shared" si="56"/>
        <v>255728.91</v>
      </c>
      <c r="R226" s="126">
        <f t="shared" si="57"/>
        <v>2.0469061647860172</v>
      </c>
      <c r="S226" s="88"/>
      <c r="T226" s="127" t="str">
        <f t="shared" si="60"/>
        <v/>
      </c>
      <c r="U226" s="160">
        <f t="shared" si="58"/>
        <v>11</v>
      </c>
    </row>
    <row r="227" spans="1:21" ht="11.25" customHeight="1" x14ac:dyDescent="0.25">
      <c r="A227" s="55" t="s">
        <v>1131</v>
      </c>
      <c r="B227" s="287">
        <f t="shared" si="59"/>
        <v>11</v>
      </c>
      <c r="C227" s="163" t="s">
        <v>916</v>
      </c>
      <c r="D227" s="163" t="s">
        <v>920</v>
      </c>
      <c r="E227" s="163" t="s">
        <v>1053</v>
      </c>
      <c r="F227" s="390" t="s">
        <v>227</v>
      </c>
      <c r="G227" s="391"/>
      <c r="H227" s="54">
        <v>-7028569.2800000003</v>
      </c>
      <c r="I227" s="54">
        <v>-9425105.4800000004</v>
      </c>
      <c r="J227" s="54">
        <v>-499575.24436860101</v>
      </c>
      <c r="K227" s="164">
        <v>0</v>
      </c>
      <c r="L227" s="156">
        <v>-500000</v>
      </c>
      <c r="M227" s="171" t="s">
        <v>1727</v>
      </c>
      <c r="N227" s="171"/>
      <c r="O227" s="99">
        <f t="shared" si="54"/>
        <v>424.75563139899168</v>
      </c>
      <c r="P227" s="165">
        <f t="shared" si="55"/>
        <v>1.0008502335457712</v>
      </c>
      <c r="Q227" s="99">
        <f t="shared" si="56"/>
        <v>-8925105.4800000004</v>
      </c>
      <c r="R227" s="165">
        <f t="shared" si="57"/>
        <v>5.3049804170467486E-2</v>
      </c>
      <c r="S227" s="99"/>
      <c r="T227" s="127" t="str">
        <f t="shared" si="60"/>
        <v/>
      </c>
      <c r="U227" s="160">
        <f t="shared" si="58"/>
        <v>11</v>
      </c>
    </row>
    <row r="228" spans="1:21" ht="11.25" customHeight="1" x14ac:dyDescent="0.25">
      <c r="A228" s="42" t="s">
        <v>1132</v>
      </c>
      <c r="B228" s="287">
        <f t="shared" si="59"/>
        <v>11</v>
      </c>
      <c r="C228" s="20" t="s">
        <v>916</v>
      </c>
      <c r="D228" s="20" t="s">
        <v>923</v>
      </c>
      <c r="E228" s="20" t="s">
        <v>1648</v>
      </c>
      <c r="F228" s="384" t="s">
        <v>228</v>
      </c>
      <c r="G228" s="385"/>
      <c r="H228" s="11">
        <v>-13436472.689999999</v>
      </c>
      <c r="I228" s="11">
        <v>-13023648.689999999</v>
      </c>
      <c r="J228" s="11">
        <v>-36555337.381816</v>
      </c>
      <c r="K228" s="133">
        <v>0</v>
      </c>
      <c r="L228" s="148">
        <f>-10570000-10000000+6000000-1900000-2160000</f>
        <v>-18630000</v>
      </c>
      <c r="O228" s="88">
        <f t="shared" si="54"/>
        <v>-17925337.381816</v>
      </c>
      <c r="P228" s="126">
        <f t="shared" si="55"/>
        <v>0.50963830002201715</v>
      </c>
      <c r="Q228" s="88">
        <f t="shared" si="56"/>
        <v>5606351.3100000005</v>
      </c>
      <c r="R228" s="126">
        <f t="shared" si="57"/>
        <v>1.43047470362931</v>
      </c>
      <c r="S228" s="88"/>
      <c r="T228" s="127" t="str">
        <f t="shared" si="60"/>
        <v/>
      </c>
      <c r="U228" s="160">
        <f t="shared" si="58"/>
        <v>11</v>
      </c>
    </row>
    <row r="229" spans="1:21" ht="11.25" customHeight="1" x14ac:dyDescent="0.25">
      <c r="A229" s="42" t="s">
        <v>1133</v>
      </c>
      <c r="B229" s="287">
        <f t="shared" si="59"/>
        <v>11</v>
      </c>
      <c r="C229" s="166" t="s">
        <v>916</v>
      </c>
      <c r="D229" s="166" t="s">
        <v>919</v>
      </c>
      <c r="E229" s="166" t="s">
        <v>1089</v>
      </c>
      <c r="F229" s="392" t="s">
        <v>229</v>
      </c>
      <c r="G229" s="393"/>
      <c r="H229" s="57">
        <v>-9711805.3400000092</v>
      </c>
      <c r="I229" s="57">
        <v>-14402956</v>
      </c>
      <c r="J229" s="57">
        <v>-9700115.1786342803</v>
      </c>
      <c r="K229" s="167">
        <v>0</v>
      </c>
      <c r="L229" s="146">
        <f>-12000000+1000000</f>
        <v>-11000000</v>
      </c>
      <c r="M229" s="171" t="s">
        <v>1728</v>
      </c>
      <c r="N229" s="171"/>
      <c r="O229" s="168">
        <f t="shared" si="54"/>
        <v>1299884.8213657197</v>
      </c>
      <c r="P229" s="169">
        <f t="shared" si="55"/>
        <v>1.1340071532582292</v>
      </c>
      <c r="Q229" s="168">
        <f t="shared" si="56"/>
        <v>-3402956</v>
      </c>
      <c r="R229" s="169">
        <f t="shared" si="57"/>
        <v>0.76373211165819022</v>
      </c>
      <c r="S229" s="168"/>
      <c r="T229" s="127" t="str">
        <f t="shared" si="60"/>
        <v/>
      </c>
      <c r="U229" s="160">
        <f t="shared" si="58"/>
        <v>11</v>
      </c>
    </row>
    <row r="230" spans="1:21" ht="11.25" customHeight="1" x14ac:dyDescent="0.25">
      <c r="A230" s="42" t="s">
        <v>1134</v>
      </c>
      <c r="B230" s="287">
        <f t="shared" si="59"/>
        <v>11</v>
      </c>
      <c r="C230" s="20" t="s">
        <v>916</v>
      </c>
      <c r="D230" s="20" t="s">
        <v>920</v>
      </c>
      <c r="E230" s="20" t="s">
        <v>1053</v>
      </c>
      <c r="F230" s="384" t="s">
        <v>230</v>
      </c>
      <c r="G230" s="385"/>
      <c r="H230" s="11">
        <v>-106009.19</v>
      </c>
      <c r="I230" s="11">
        <v>-107921.86</v>
      </c>
      <c r="J230" s="11">
        <v>-79999.999999987995</v>
      </c>
      <c r="K230" s="133">
        <v>0</v>
      </c>
      <c r="L230" s="145">
        <v>-700000</v>
      </c>
      <c r="O230" s="88">
        <f t="shared" si="54"/>
        <v>620000.00000001199</v>
      </c>
      <c r="P230" s="126">
        <f t="shared" si="55"/>
        <v>8.7500000000013127</v>
      </c>
      <c r="Q230" s="88">
        <f t="shared" si="56"/>
        <v>592078.14</v>
      </c>
      <c r="R230" s="126">
        <f t="shared" si="57"/>
        <v>6.4861743487371326</v>
      </c>
      <c r="S230" s="88"/>
      <c r="T230" s="127" t="str">
        <f t="shared" si="60"/>
        <v/>
      </c>
      <c r="U230" s="160">
        <f t="shared" si="58"/>
        <v>11</v>
      </c>
    </row>
    <row r="231" spans="1:21" ht="11.25" customHeight="1" x14ac:dyDescent="0.25">
      <c r="A231" s="42" t="s">
        <v>1135</v>
      </c>
      <c r="B231" s="287">
        <f t="shared" si="59"/>
        <v>11</v>
      </c>
      <c r="C231" s="20" t="s">
        <v>916</v>
      </c>
      <c r="D231" s="20" t="s">
        <v>919</v>
      </c>
      <c r="E231" s="20" t="s">
        <v>918</v>
      </c>
      <c r="F231" s="384" t="s">
        <v>231</v>
      </c>
      <c r="G231" s="385"/>
      <c r="H231" s="11">
        <v>-2636079.87</v>
      </c>
      <c r="I231" s="11">
        <v>-2840011.66</v>
      </c>
      <c r="J231" s="11">
        <v>-2599999.99999998</v>
      </c>
      <c r="K231" s="133">
        <v>0</v>
      </c>
      <c r="L231" s="145">
        <f>-3300000+400000</f>
        <v>-2900000</v>
      </c>
      <c r="M231" s="105" t="s">
        <v>1746</v>
      </c>
      <c r="N231" s="105"/>
      <c r="O231" s="88">
        <f t="shared" si="54"/>
        <v>300000.00000002002</v>
      </c>
      <c r="P231" s="126">
        <f t="shared" si="55"/>
        <v>1.1153846153846241</v>
      </c>
      <c r="Q231" s="88">
        <f t="shared" si="56"/>
        <v>59988.339999999851</v>
      </c>
      <c r="R231" s="126">
        <f t="shared" si="57"/>
        <v>1.0211225682080474</v>
      </c>
      <c r="S231" s="88"/>
      <c r="T231" s="127" t="str">
        <f t="shared" si="60"/>
        <v/>
      </c>
      <c r="U231" s="160">
        <f t="shared" si="58"/>
        <v>11</v>
      </c>
    </row>
    <row r="232" spans="1:21" ht="11.25" customHeight="1" x14ac:dyDescent="0.25">
      <c r="A232" s="42" t="s">
        <v>1136</v>
      </c>
      <c r="B232" s="287">
        <f t="shared" si="59"/>
        <v>11</v>
      </c>
      <c r="C232" s="20" t="s">
        <v>916</v>
      </c>
      <c r="D232" s="20" t="s">
        <v>919</v>
      </c>
      <c r="E232" s="20" t="s">
        <v>1649</v>
      </c>
      <c r="F232" s="384" t="s">
        <v>232</v>
      </c>
      <c r="G232" s="385"/>
      <c r="H232" s="11">
        <v>-207846.65</v>
      </c>
      <c r="I232" s="11">
        <v>-499596.47</v>
      </c>
      <c r="J232" s="11">
        <v>-349999.99999999499</v>
      </c>
      <c r="K232" s="133">
        <v>0</v>
      </c>
      <c r="L232" s="145">
        <v>-1500000</v>
      </c>
      <c r="M232" s="104" t="s">
        <v>1700</v>
      </c>
      <c r="O232" s="88">
        <f t="shared" si="54"/>
        <v>1150000.0000000051</v>
      </c>
      <c r="P232" s="126">
        <f t="shared" si="55"/>
        <v>4.2857142857143469</v>
      </c>
      <c r="Q232" s="88">
        <f t="shared" si="56"/>
        <v>1000403.53</v>
      </c>
      <c r="R232" s="126">
        <f t="shared" si="57"/>
        <v>3.0024231356158304</v>
      </c>
      <c r="S232" s="88"/>
      <c r="T232" s="127" t="str">
        <f t="shared" si="60"/>
        <v/>
      </c>
      <c r="U232" s="160">
        <f t="shared" si="58"/>
        <v>11</v>
      </c>
    </row>
    <row r="233" spans="1:21" ht="11.25" customHeight="1" x14ac:dyDescent="0.25">
      <c r="A233" s="42" t="s">
        <v>1137</v>
      </c>
      <c r="B233" s="287">
        <f t="shared" si="59"/>
        <v>11</v>
      </c>
      <c r="C233" s="20" t="s">
        <v>1241</v>
      </c>
      <c r="D233" s="20" t="s">
        <v>920</v>
      </c>
      <c r="E233" s="20" t="s">
        <v>1242</v>
      </c>
      <c r="F233" s="384" t="s">
        <v>233</v>
      </c>
      <c r="G233" s="385"/>
      <c r="H233" s="11">
        <v>-44492</v>
      </c>
      <c r="I233" s="11">
        <v>-59562.2</v>
      </c>
      <c r="J233" s="11">
        <v>-1075000</v>
      </c>
      <c r="K233" s="133">
        <v>0</v>
      </c>
      <c r="L233" s="145">
        <v>-1275000</v>
      </c>
      <c r="M233" s="105" t="s">
        <v>1694</v>
      </c>
      <c r="N233" s="105"/>
      <c r="O233" s="88">
        <f t="shared" si="54"/>
        <v>200000</v>
      </c>
      <c r="P233" s="126">
        <f t="shared" si="55"/>
        <v>1.1860465116279071</v>
      </c>
      <c r="Q233" s="88">
        <f t="shared" si="56"/>
        <v>1215437.8</v>
      </c>
      <c r="R233" s="126">
        <f t="shared" si="57"/>
        <v>21.406193861207278</v>
      </c>
      <c r="S233" s="88"/>
      <c r="T233" s="127" t="str">
        <f t="shared" si="60"/>
        <v/>
      </c>
      <c r="U233" s="160">
        <f t="shared" si="58"/>
        <v>11</v>
      </c>
    </row>
    <row r="234" spans="1:21" ht="11.25" customHeight="1" x14ac:dyDescent="0.25">
      <c r="A234" s="42" t="s">
        <v>1138</v>
      </c>
      <c r="B234" s="287">
        <f t="shared" si="59"/>
        <v>11</v>
      </c>
      <c r="C234" s="20"/>
      <c r="D234" s="20"/>
      <c r="E234" s="20"/>
      <c r="F234" s="384"/>
      <c r="G234" s="385"/>
      <c r="H234" s="11">
        <v>0</v>
      </c>
      <c r="I234" s="11">
        <v>0</v>
      </c>
      <c r="J234" s="11">
        <v>-50000</v>
      </c>
      <c r="K234" s="133">
        <v>0</v>
      </c>
      <c r="L234" s="144"/>
      <c r="M234" s="104" t="s">
        <v>1702</v>
      </c>
      <c r="O234" s="88">
        <f t="shared" si="54"/>
        <v>-50000</v>
      </c>
      <c r="P234" s="126">
        <f t="shared" si="55"/>
        <v>0</v>
      </c>
      <c r="Q234" s="88">
        <f t="shared" si="56"/>
        <v>0</v>
      </c>
      <c r="R234" s="126" t="str">
        <f t="shared" si="57"/>
        <v/>
      </c>
      <c r="S234" s="88"/>
      <c r="T234" s="127" t="str">
        <f t="shared" si="60"/>
        <v/>
      </c>
      <c r="U234" s="160">
        <f t="shared" si="58"/>
        <v>11</v>
      </c>
    </row>
    <row r="235" spans="1:21" ht="11.25" customHeight="1" x14ac:dyDescent="0.25">
      <c r="A235" s="55" t="s">
        <v>1139</v>
      </c>
      <c r="B235" s="287">
        <f t="shared" si="59"/>
        <v>11</v>
      </c>
      <c r="C235" s="163" t="s">
        <v>916</v>
      </c>
      <c r="D235" s="163" t="s">
        <v>919</v>
      </c>
      <c r="E235" s="163" t="s">
        <v>1649</v>
      </c>
      <c r="F235" s="390" t="s">
        <v>1679</v>
      </c>
      <c r="G235" s="391"/>
      <c r="H235" s="54">
        <v>0</v>
      </c>
      <c r="I235" s="54">
        <v>0</v>
      </c>
      <c r="J235" s="54">
        <v>-299999.99999957101</v>
      </c>
      <c r="K235" s="164">
        <v>0</v>
      </c>
      <c r="L235" s="156">
        <v>-300000</v>
      </c>
      <c r="O235" s="99">
        <f t="shared" si="54"/>
        <v>4.2899046093225479E-7</v>
      </c>
      <c r="P235" s="165">
        <f t="shared" si="55"/>
        <v>1.00000000000143</v>
      </c>
      <c r="Q235" s="99">
        <f t="shared" si="56"/>
        <v>300000</v>
      </c>
      <c r="R235" s="165" t="str">
        <f t="shared" si="57"/>
        <v/>
      </c>
      <c r="S235" s="99"/>
      <c r="T235" s="127" t="str">
        <f t="shared" si="60"/>
        <v/>
      </c>
      <c r="U235" s="160">
        <f t="shared" si="58"/>
        <v>11</v>
      </c>
    </row>
    <row r="236" spans="1:21" ht="11.25" customHeight="1" x14ac:dyDescent="0.25">
      <c r="A236" s="55" t="s">
        <v>1140</v>
      </c>
      <c r="B236" s="287">
        <f t="shared" si="59"/>
        <v>11</v>
      </c>
      <c r="C236" s="163" t="s">
        <v>916</v>
      </c>
      <c r="D236" s="163" t="s">
        <v>919</v>
      </c>
      <c r="E236" s="163" t="s">
        <v>1649</v>
      </c>
      <c r="F236" s="390" t="s">
        <v>1680</v>
      </c>
      <c r="G236" s="391"/>
      <c r="H236" s="54">
        <v>0</v>
      </c>
      <c r="I236" s="54">
        <v>0</v>
      </c>
      <c r="J236" s="54">
        <v>-7399631.9180194195</v>
      </c>
      <c r="K236" s="164">
        <v>0</v>
      </c>
      <c r="L236" s="156">
        <v>-18100000</v>
      </c>
      <c r="O236" s="99">
        <f t="shared" si="54"/>
        <v>10700368.08198058</v>
      </c>
      <c r="P236" s="165">
        <f t="shared" si="55"/>
        <v>2.4460676153260112</v>
      </c>
      <c r="Q236" s="99">
        <f t="shared" si="56"/>
        <v>18100000</v>
      </c>
      <c r="R236" s="165" t="str">
        <f t="shared" si="57"/>
        <v/>
      </c>
      <c r="S236" s="99"/>
      <c r="T236" s="127" t="str">
        <f t="shared" si="60"/>
        <v/>
      </c>
      <c r="U236" s="160">
        <f t="shared" si="58"/>
        <v>11</v>
      </c>
    </row>
    <row r="237" spans="1:21" ht="11.25" customHeight="1" x14ac:dyDescent="0.25">
      <c r="A237" s="55" t="s">
        <v>1141</v>
      </c>
      <c r="B237" s="287">
        <f t="shared" si="59"/>
        <v>11</v>
      </c>
      <c r="C237" s="163" t="s">
        <v>916</v>
      </c>
      <c r="D237" s="163" t="s">
        <v>919</v>
      </c>
      <c r="E237" s="163" t="s">
        <v>1649</v>
      </c>
      <c r="F237" s="390" t="s">
        <v>1681</v>
      </c>
      <c r="G237" s="391"/>
      <c r="H237" s="54">
        <v>0</v>
      </c>
      <c r="I237" s="54">
        <v>0</v>
      </c>
      <c r="J237" s="54">
        <v>-2399880.6220601299</v>
      </c>
      <c r="K237" s="164">
        <v>0</v>
      </c>
      <c r="L237" s="156">
        <f>-3500000+1000000</f>
        <v>-2500000</v>
      </c>
      <c r="M237" s="171" t="s">
        <v>1726</v>
      </c>
      <c r="N237" s="171"/>
      <c r="O237" s="99">
        <f t="shared" si="54"/>
        <v>100119.37793987012</v>
      </c>
      <c r="P237" s="165">
        <f t="shared" si="55"/>
        <v>1.04171848258599</v>
      </c>
      <c r="Q237" s="99">
        <f t="shared" si="56"/>
        <v>2500000</v>
      </c>
      <c r="R237" s="165" t="str">
        <f t="shared" si="57"/>
        <v/>
      </c>
      <c r="S237" s="99"/>
      <c r="T237" s="127" t="str">
        <f t="shared" si="60"/>
        <v/>
      </c>
      <c r="U237" s="160">
        <f t="shared" si="58"/>
        <v>11</v>
      </c>
    </row>
    <row r="238" spans="1:21" ht="11.25" customHeight="1" x14ac:dyDescent="0.25">
      <c r="A238" s="26" t="s">
        <v>1142</v>
      </c>
      <c r="B238" s="287">
        <f t="shared" si="59"/>
        <v>7</v>
      </c>
      <c r="C238" s="26"/>
      <c r="D238" s="23"/>
      <c r="E238" s="23"/>
      <c r="F238" s="388" t="s">
        <v>234</v>
      </c>
      <c r="G238" s="389"/>
      <c r="H238" s="25">
        <f t="shared" ref="H238:L238" si="71">SUM(H239:H240)</f>
        <v>-112842.45</v>
      </c>
      <c r="I238" s="25">
        <f t="shared" si="71"/>
        <v>-172754.55</v>
      </c>
      <c r="J238" s="25">
        <f t="shared" si="71"/>
        <v>0</v>
      </c>
      <c r="K238" s="132">
        <f t="shared" si="71"/>
        <v>0</v>
      </c>
      <c r="L238" s="143">
        <f t="shared" si="71"/>
        <v>0</v>
      </c>
      <c r="M238" s="172"/>
      <c r="N238" s="172"/>
      <c r="O238" s="88">
        <f t="shared" si="54"/>
        <v>0</v>
      </c>
      <c r="P238" s="126" t="str">
        <f t="shared" si="55"/>
        <v/>
      </c>
      <c r="Q238" s="88">
        <f t="shared" si="56"/>
        <v>-172754.55</v>
      </c>
      <c r="R238" s="126">
        <f t="shared" si="57"/>
        <v>0</v>
      </c>
      <c r="S238" s="88"/>
      <c r="T238" s="127" t="str">
        <f t="shared" si="60"/>
        <v/>
      </c>
      <c r="U238" s="160">
        <f t="shared" si="58"/>
        <v>7</v>
      </c>
    </row>
    <row r="239" spans="1:21" ht="11.25" customHeight="1" x14ac:dyDescent="0.25">
      <c r="A239" s="42" t="s">
        <v>1143</v>
      </c>
      <c r="B239" s="287">
        <f t="shared" si="59"/>
        <v>11</v>
      </c>
      <c r="C239" s="14"/>
      <c r="D239" s="13"/>
      <c r="E239" s="13"/>
      <c r="F239" s="384" t="s">
        <v>235</v>
      </c>
      <c r="G239" s="385"/>
      <c r="H239" s="11">
        <v>-112842.45</v>
      </c>
      <c r="I239" s="11">
        <v>-172754.55</v>
      </c>
      <c r="J239" s="11">
        <v>0</v>
      </c>
      <c r="K239" s="133">
        <v>0</v>
      </c>
      <c r="L239" s="144"/>
      <c r="M239" s="172"/>
      <c r="N239" s="172"/>
      <c r="O239" s="88">
        <f t="shared" si="54"/>
        <v>0</v>
      </c>
      <c r="P239" s="126" t="str">
        <f t="shared" si="55"/>
        <v/>
      </c>
      <c r="Q239" s="88">
        <f t="shared" si="56"/>
        <v>-172754.55</v>
      </c>
      <c r="R239" s="126">
        <f t="shared" si="57"/>
        <v>0</v>
      </c>
      <c r="S239" s="88"/>
      <c r="T239" s="127" t="str">
        <f t="shared" si="60"/>
        <v/>
      </c>
      <c r="U239" s="160">
        <f t="shared" si="58"/>
        <v>11</v>
      </c>
    </row>
    <row r="240" spans="1:21" ht="11.25" customHeight="1" x14ac:dyDescent="0.25">
      <c r="A240" s="42" t="s">
        <v>1144</v>
      </c>
      <c r="B240" s="287">
        <f t="shared" si="59"/>
        <v>11</v>
      </c>
      <c r="C240" s="14"/>
      <c r="D240" s="13"/>
      <c r="E240" s="13"/>
      <c r="F240" s="384" t="s">
        <v>236</v>
      </c>
      <c r="G240" s="385"/>
      <c r="H240" s="11">
        <v>0</v>
      </c>
      <c r="I240" s="11">
        <v>0</v>
      </c>
      <c r="J240" s="11">
        <v>0</v>
      </c>
      <c r="K240" s="133">
        <v>0</v>
      </c>
      <c r="L240" s="144"/>
      <c r="O240" s="88">
        <f t="shared" si="54"/>
        <v>0</v>
      </c>
      <c r="P240" s="126" t="str">
        <f t="shared" si="55"/>
        <v/>
      </c>
      <c r="Q240" s="88">
        <f t="shared" si="56"/>
        <v>0</v>
      </c>
      <c r="R240" s="126" t="str">
        <f t="shared" si="57"/>
        <v/>
      </c>
      <c r="S240" s="88"/>
      <c r="T240" s="127" t="str">
        <f t="shared" si="60"/>
        <v/>
      </c>
      <c r="U240" s="160">
        <f t="shared" si="58"/>
        <v>11</v>
      </c>
    </row>
    <row r="241" spans="1:21" ht="11.25" customHeight="1" x14ac:dyDescent="0.25">
      <c r="A241" s="38" t="s">
        <v>237</v>
      </c>
      <c r="B241" s="287">
        <f t="shared" si="59"/>
        <v>4</v>
      </c>
      <c r="C241" s="38"/>
      <c r="D241" s="22"/>
      <c r="E241" s="22"/>
      <c r="F241" s="386" t="s">
        <v>238</v>
      </c>
      <c r="G241" s="387"/>
      <c r="H241" s="37">
        <f t="shared" ref="H241:L241" si="72">H242+H245+H247+H250</f>
        <v>-8016651.9100000001</v>
      </c>
      <c r="I241" s="37">
        <f t="shared" si="72"/>
        <v>-8743402.8499999996</v>
      </c>
      <c r="J241" s="37">
        <f t="shared" si="72"/>
        <v>-7769999.9999999888</v>
      </c>
      <c r="K241" s="37">
        <f t="shared" si="72"/>
        <v>0</v>
      </c>
      <c r="L241" s="142">
        <f t="shared" si="72"/>
        <v>-9544503</v>
      </c>
      <c r="O241" s="178">
        <f t="shared" si="54"/>
        <v>1774503.0000000112</v>
      </c>
      <c r="P241" s="179">
        <f t="shared" si="55"/>
        <v>1.2283787644787663</v>
      </c>
      <c r="Q241" s="178">
        <f t="shared" si="56"/>
        <v>801100.15000000037</v>
      </c>
      <c r="R241" s="179">
        <f t="shared" si="57"/>
        <v>1.0916233832231579</v>
      </c>
      <c r="S241" s="178">
        <f t="shared" si="62"/>
        <v>9544503</v>
      </c>
      <c r="T241" s="180" t="str">
        <f t="shared" si="60"/>
        <v/>
      </c>
      <c r="U241" s="160">
        <f t="shared" si="58"/>
        <v>4</v>
      </c>
    </row>
    <row r="242" spans="1:21" ht="11.25" customHeight="1" x14ac:dyDescent="0.25">
      <c r="A242" s="26" t="s">
        <v>1145</v>
      </c>
      <c r="B242" s="287">
        <f t="shared" si="59"/>
        <v>7</v>
      </c>
      <c r="C242" s="26"/>
      <c r="D242" s="23"/>
      <c r="E242" s="23"/>
      <c r="F242" s="388" t="s">
        <v>239</v>
      </c>
      <c r="G242" s="389"/>
      <c r="H242" s="25">
        <f t="shared" ref="H242:L242" si="73">SUM(H243:H244)</f>
        <v>-3533255.17</v>
      </c>
      <c r="I242" s="25">
        <f t="shared" si="73"/>
        <v>-3883922.14</v>
      </c>
      <c r="J242" s="25">
        <f t="shared" si="73"/>
        <v>-3800000</v>
      </c>
      <c r="K242" s="132">
        <f t="shared" si="73"/>
        <v>0</v>
      </c>
      <c r="L242" s="143">
        <f t="shared" si="73"/>
        <v>-3890000</v>
      </c>
      <c r="O242" s="88">
        <f t="shared" si="54"/>
        <v>90000</v>
      </c>
      <c r="P242" s="126">
        <f t="shared" si="55"/>
        <v>1.0236842105263158</v>
      </c>
      <c r="Q242" s="88">
        <f t="shared" si="56"/>
        <v>6077.8599999998696</v>
      </c>
      <c r="R242" s="126">
        <f t="shared" si="57"/>
        <v>1.0015648768901428</v>
      </c>
      <c r="S242" s="88"/>
      <c r="T242" s="127" t="str">
        <f t="shared" si="60"/>
        <v/>
      </c>
      <c r="U242" s="160">
        <f t="shared" si="58"/>
        <v>7</v>
      </c>
    </row>
    <row r="243" spans="1:21" ht="11.25" customHeight="1" x14ac:dyDescent="0.25">
      <c r="A243" s="42" t="s">
        <v>1146</v>
      </c>
      <c r="B243" s="287">
        <f t="shared" si="59"/>
        <v>11</v>
      </c>
      <c r="C243" s="20" t="s">
        <v>1432</v>
      </c>
      <c r="D243" s="20" t="s">
        <v>920</v>
      </c>
      <c r="E243" s="20" t="s">
        <v>1244</v>
      </c>
      <c r="F243" s="384" t="s">
        <v>240</v>
      </c>
      <c r="G243" s="385"/>
      <c r="H243" s="11">
        <v>-2809390</v>
      </c>
      <c r="I243" s="11">
        <v>-3252904</v>
      </c>
      <c r="J243" s="11">
        <v>-3800000</v>
      </c>
      <c r="K243" s="133">
        <v>0</v>
      </c>
      <c r="L243" s="145">
        <v>-3890000</v>
      </c>
      <c r="O243" s="88">
        <f t="shared" si="54"/>
        <v>90000</v>
      </c>
      <c r="P243" s="126">
        <f t="shared" si="55"/>
        <v>1.0236842105263158</v>
      </c>
      <c r="Q243" s="88">
        <f t="shared" si="56"/>
        <v>637096</v>
      </c>
      <c r="R243" s="126">
        <f t="shared" si="57"/>
        <v>1.1958545349017371</v>
      </c>
      <c r="S243" s="88"/>
      <c r="T243" s="127" t="str">
        <f t="shared" si="60"/>
        <v/>
      </c>
      <c r="U243" s="160">
        <f t="shared" si="58"/>
        <v>11</v>
      </c>
    </row>
    <row r="244" spans="1:21" ht="11.25" customHeight="1" x14ac:dyDescent="0.25">
      <c r="A244" s="42" t="s">
        <v>1147</v>
      </c>
      <c r="B244" s="287">
        <f t="shared" si="59"/>
        <v>11</v>
      </c>
      <c r="C244" s="20" t="s">
        <v>1432</v>
      </c>
      <c r="D244" s="20" t="s">
        <v>920</v>
      </c>
      <c r="E244" s="20" t="s">
        <v>1244</v>
      </c>
      <c r="F244" s="384" t="s">
        <v>241</v>
      </c>
      <c r="G244" s="385"/>
      <c r="H244" s="11">
        <v>-723865.17</v>
      </c>
      <c r="I244" s="11">
        <v>-631018.14</v>
      </c>
      <c r="J244" s="11">
        <v>0</v>
      </c>
      <c r="K244" s="133">
        <v>0</v>
      </c>
      <c r="L244" s="145">
        <v>0</v>
      </c>
      <c r="O244" s="88">
        <f t="shared" si="54"/>
        <v>0</v>
      </c>
      <c r="P244" s="126" t="str">
        <f t="shared" si="55"/>
        <v/>
      </c>
      <c r="Q244" s="88">
        <f t="shared" si="56"/>
        <v>-631018.14</v>
      </c>
      <c r="R244" s="126">
        <f t="shared" si="57"/>
        <v>0</v>
      </c>
      <c r="S244" s="88"/>
      <c r="T244" s="127" t="str">
        <f t="shared" si="60"/>
        <v/>
      </c>
      <c r="U244" s="160">
        <f t="shared" si="58"/>
        <v>11</v>
      </c>
    </row>
    <row r="245" spans="1:21" ht="11.25" customHeight="1" x14ac:dyDescent="0.25">
      <c r="A245" s="26" t="s">
        <v>1148</v>
      </c>
      <c r="B245" s="287">
        <f t="shared" si="59"/>
        <v>7</v>
      </c>
      <c r="C245" s="26"/>
      <c r="D245" s="23"/>
      <c r="E245" s="23"/>
      <c r="F245" s="388" t="s">
        <v>242</v>
      </c>
      <c r="G245" s="389"/>
      <c r="H245" s="25">
        <f t="shared" ref="H245:L245" si="74">SUM(H246)</f>
        <v>-681989</v>
      </c>
      <c r="I245" s="25">
        <f t="shared" si="74"/>
        <v>-675840</v>
      </c>
      <c r="J245" s="25">
        <f t="shared" si="74"/>
        <v>-669999.99999999302</v>
      </c>
      <c r="K245" s="132">
        <f t="shared" si="74"/>
        <v>0</v>
      </c>
      <c r="L245" s="143">
        <f t="shared" si="74"/>
        <v>-646503</v>
      </c>
      <c r="O245" s="88">
        <f t="shared" si="54"/>
        <v>-23496.999999993015</v>
      </c>
      <c r="P245" s="126">
        <f t="shared" si="55"/>
        <v>0.96492985074627868</v>
      </c>
      <c r="Q245" s="88">
        <f t="shared" si="56"/>
        <v>-29337</v>
      </c>
      <c r="R245" s="126">
        <f t="shared" si="57"/>
        <v>0.95659179687499996</v>
      </c>
      <c r="S245" s="88"/>
      <c r="T245" s="127" t="str">
        <f t="shared" si="60"/>
        <v/>
      </c>
      <c r="U245" s="160">
        <f t="shared" si="58"/>
        <v>7</v>
      </c>
    </row>
    <row r="246" spans="1:21" ht="11.25" customHeight="1" x14ac:dyDescent="0.25">
      <c r="A246" s="42" t="s">
        <v>1149</v>
      </c>
      <c r="B246" s="287">
        <f t="shared" si="59"/>
        <v>11</v>
      </c>
      <c r="C246" s="27" t="s">
        <v>916</v>
      </c>
      <c r="D246" s="28" t="s">
        <v>919</v>
      </c>
      <c r="E246" s="28" t="s">
        <v>917</v>
      </c>
      <c r="F246" s="384" t="s">
        <v>243</v>
      </c>
      <c r="G246" s="385"/>
      <c r="H246" s="11">
        <v>-681989</v>
      </c>
      <c r="I246" s="11">
        <v>-675840</v>
      </c>
      <c r="J246" s="11">
        <v>-669999.99999999302</v>
      </c>
      <c r="K246" s="133">
        <v>0</v>
      </c>
      <c r="L246" s="145">
        <v>-646503</v>
      </c>
      <c r="O246" s="88">
        <f t="shared" si="54"/>
        <v>-23496.999999993015</v>
      </c>
      <c r="P246" s="126">
        <f t="shared" si="55"/>
        <v>0.96492985074627868</v>
      </c>
      <c r="Q246" s="88">
        <f t="shared" si="56"/>
        <v>-29337</v>
      </c>
      <c r="R246" s="126">
        <f t="shared" si="57"/>
        <v>0.95659179687499996</v>
      </c>
      <c r="S246" s="88"/>
      <c r="T246" s="127" t="str">
        <f t="shared" si="60"/>
        <v/>
      </c>
      <c r="U246" s="160">
        <f t="shared" si="58"/>
        <v>11</v>
      </c>
    </row>
    <row r="247" spans="1:21" ht="11.25" customHeight="1" x14ac:dyDescent="0.25">
      <c r="A247" s="26" t="s">
        <v>1150</v>
      </c>
      <c r="B247" s="287">
        <f t="shared" si="59"/>
        <v>7</v>
      </c>
      <c r="C247" s="26"/>
      <c r="D247" s="23"/>
      <c r="E247" s="23"/>
      <c r="F247" s="388" t="s">
        <v>244</v>
      </c>
      <c r="G247" s="389"/>
      <c r="H247" s="25">
        <f t="shared" ref="H247:L247" si="75">SUM(H248:H249)</f>
        <v>-2851599.9299999997</v>
      </c>
      <c r="I247" s="25">
        <f t="shared" si="75"/>
        <v>-3318207.8899999997</v>
      </c>
      <c r="J247" s="25">
        <f t="shared" si="75"/>
        <v>-2300000</v>
      </c>
      <c r="K247" s="132">
        <f t="shared" si="75"/>
        <v>0</v>
      </c>
      <c r="L247" s="143">
        <f t="shared" si="75"/>
        <v>-4008000</v>
      </c>
      <c r="O247" s="88">
        <f t="shared" si="54"/>
        <v>1708000</v>
      </c>
      <c r="P247" s="126">
        <f t="shared" si="55"/>
        <v>1.742608695652174</v>
      </c>
      <c r="Q247" s="88">
        <f t="shared" si="56"/>
        <v>689792.11000000034</v>
      </c>
      <c r="R247" s="126">
        <f t="shared" si="57"/>
        <v>1.2078809203241332</v>
      </c>
      <c r="S247" s="88"/>
      <c r="T247" s="127" t="str">
        <f t="shared" si="60"/>
        <v/>
      </c>
      <c r="U247" s="160">
        <f t="shared" si="58"/>
        <v>7</v>
      </c>
    </row>
    <row r="248" spans="1:21" ht="11.25" customHeight="1" x14ac:dyDescent="0.25">
      <c r="A248" s="42" t="s">
        <v>1151</v>
      </c>
      <c r="B248" s="287">
        <f t="shared" si="59"/>
        <v>11</v>
      </c>
      <c r="C248" s="20" t="s">
        <v>1243</v>
      </c>
      <c r="D248" s="20" t="s">
        <v>920</v>
      </c>
      <c r="E248" s="20" t="s">
        <v>1245</v>
      </c>
      <c r="F248" s="384" t="s">
        <v>245</v>
      </c>
      <c r="G248" s="385"/>
      <c r="H248" s="11">
        <v>-1629143</v>
      </c>
      <c r="I248" s="11">
        <v>-1949869</v>
      </c>
      <c r="J248" s="11">
        <v>-2300000</v>
      </c>
      <c r="K248" s="133">
        <v>0</v>
      </c>
      <c r="L248" s="145">
        <f>-2808000-1200000</f>
        <v>-4008000</v>
      </c>
      <c r="O248" s="88">
        <f t="shared" si="54"/>
        <v>1708000</v>
      </c>
      <c r="P248" s="126">
        <f t="shared" si="55"/>
        <v>1.742608695652174</v>
      </c>
      <c r="Q248" s="88">
        <f t="shared" si="56"/>
        <v>2058131</v>
      </c>
      <c r="R248" s="126">
        <f t="shared" si="57"/>
        <v>2.0555227043457793</v>
      </c>
      <c r="S248" s="88"/>
      <c r="T248" s="127" t="str">
        <f t="shared" si="60"/>
        <v/>
      </c>
      <c r="U248" s="160">
        <f t="shared" si="58"/>
        <v>11</v>
      </c>
    </row>
    <row r="249" spans="1:21" ht="11.25" customHeight="1" x14ac:dyDescent="0.25">
      <c r="A249" s="42" t="s">
        <v>1152</v>
      </c>
      <c r="B249" s="287">
        <f t="shared" si="59"/>
        <v>11</v>
      </c>
      <c r="C249" s="20" t="s">
        <v>1243</v>
      </c>
      <c r="D249" s="20" t="s">
        <v>920</v>
      </c>
      <c r="E249" s="20" t="s">
        <v>1245</v>
      </c>
      <c r="F249" s="384" t="s">
        <v>246</v>
      </c>
      <c r="G249" s="385"/>
      <c r="H249" s="11">
        <v>-1222456.93</v>
      </c>
      <c r="I249" s="11">
        <v>-1368338.89</v>
      </c>
      <c r="J249" s="11">
        <v>0</v>
      </c>
      <c r="K249" s="133">
        <v>0</v>
      </c>
      <c r="L249" s="145">
        <v>0</v>
      </c>
      <c r="O249" s="88">
        <f t="shared" si="54"/>
        <v>0</v>
      </c>
      <c r="P249" s="126" t="str">
        <f t="shared" si="55"/>
        <v/>
      </c>
      <c r="Q249" s="88">
        <f t="shared" si="56"/>
        <v>-1368338.89</v>
      </c>
      <c r="R249" s="126">
        <f t="shared" si="57"/>
        <v>0</v>
      </c>
      <c r="S249" s="88"/>
      <c r="T249" s="127" t="str">
        <f t="shared" si="60"/>
        <v/>
      </c>
      <c r="U249" s="160">
        <f t="shared" si="58"/>
        <v>11</v>
      </c>
    </row>
    <row r="250" spans="1:21" ht="11.25" customHeight="1" x14ac:dyDescent="0.25">
      <c r="A250" s="26" t="s">
        <v>1153</v>
      </c>
      <c r="B250" s="287">
        <f t="shared" si="59"/>
        <v>7</v>
      </c>
      <c r="C250" s="26"/>
      <c r="D250" s="23"/>
      <c r="E250" s="23"/>
      <c r="F250" s="388" t="s">
        <v>247</v>
      </c>
      <c r="G250" s="389"/>
      <c r="H250" s="25">
        <f t="shared" ref="H250:L250" si="76">SUM(H251)</f>
        <v>-949807.81</v>
      </c>
      <c r="I250" s="25">
        <f t="shared" si="76"/>
        <v>-865432.82</v>
      </c>
      <c r="J250" s="25">
        <f t="shared" si="76"/>
        <v>-999999.99999999604</v>
      </c>
      <c r="K250" s="132">
        <f t="shared" si="76"/>
        <v>0</v>
      </c>
      <c r="L250" s="143">
        <f t="shared" si="76"/>
        <v>-1000000</v>
      </c>
      <c r="O250" s="88">
        <f t="shared" si="54"/>
        <v>3.9581209421157837E-9</v>
      </c>
      <c r="P250" s="126">
        <f t="shared" si="55"/>
        <v>1.000000000000004</v>
      </c>
      <c r="Q250" s="88">
        <f t="shared" si="56"/>
        <v>134567.18000000005</v>
      </c>
      <c r="R250" s="126">
        <f t="shared" si="57"/>
        <v>1.1554911911013499</v>
      </c>
      <c r="S250" s="88"/>
      <c r="T250" s="127" t="str">
        <f t="shared" si="60"/>
        <v/>
      </c>
      <c r="U250" s="160">
        <f t="shared" si="58"/>
        <v>7</v>
      </c>
    </row>
    <row r="251" spans="1:21" ht="11.25" customHeight="1" x14ac:dyDescent="0.25">
      <c r="A251" s="42" t="s">
        <v>1154</v>
      </c>
      <c r="B251" s="287">
        <f t="shared" si="59"/>
        <v>11</v>
      </c>
      <c r="C251" s="20" t="s">
        <v>916</v>
      </c>
      <c r="D251" s="20" t="s">
        <v>920</v>
      </c>
      <c r="E251" s="20" t="s">
        <v>917</v>
      </c>
      <c r="F251" s="384" t="s">
        <v>248</v>
      </c>
      <c r="G251" s="385"/>
      <c r="H251" s="11">
        <v>-949807.81</v>
      </c>
      <c r="I251" s="11">
        <v>-865432.82</v>
      </c>
      <c r="J251" s="11">
        <v>-999999.99999999604</v>
      </c>
      <c r="K251" s="133">
        <v>0</v>
      </c>
      <c r="L251" s="145">
        <v>-1000000</v>
      </c>
      <c r="O251" s="88">
        <f t="shared" si="54"/>
        <v>3.9581209421157837E-9</v>
      </c>
      <c r="P251" s="126">
        <f t="shared" si="55"/>
        <v>1.000000000000004</v>
      </c>
      <c r="Q251" s="88">
        <f t="shared" si="56"/>
        <v>134567.18000000005</v>
      </c>
      <c r="R251" s="126">
        <f t="shared" si="57"/>
        <v>1.1554911911013499</v>
      </c>
      <c r="S251" s="88"/>
      <c r="T251" s="127" t="str">
        <f t="shared" si="60"/>
        <v/>
      </c>
      <c r="U251" s="160">
        <f t="shared" si="58"/>
        <v>11</v>
      </c>
    </row>
    <row r="252" spans="1:21" ht="11.25" customHeight="1" x14ac:dyDescent="0.25">
      <c r="A252" s="38" t="s">
        <v>249</v>
      </c>
      <c r="B252" s="287">
        <f t="shared" si="59"/>
        <v>4</v>
      </c>
      <c r="C252" s="38"/>
      <c r="D252" s="22"/>
      <c r="E252" s="22"/>
      <c r="F252" s="386" t="s">
        <v>250</v>
      </c>
      <c r="G252" s="387"/>
      <c r="H252" s="37">
        <f t="shared" ref="H252:L252" si="77">H253</f>
        <v>-252410.87</v>
      </c>
      <c r="I252" s="37">
        <f t="shared" si="77"/>
        <v>-205714.66</v>
      </c>
      <c r="J252" s="37">
        <f t="shared" si="77"/>
        <v>-399999.99999998801</v>
      </c>
      <c r="K252" s="37">
        <f t="shared" si="77"/>
        <v>0</v>
      </c>
      <c r="L252" s="142">
        <f t="shared" si="77"/>
        <v>-250000</v>
      </c>
      <c r="O252" s="178">
        <f t="shared" si="54"/>
        <v>-149999.99999998801</v>
      </c>
      <c r="P252" s="179">
        <f t="shared" si="55"/>
        <v>0.62500000000001876</v>
      </c>
      <c r="Q252" s="178">
        <f t="shared" si="56"/>
        <v>44285.34</v>
      </c>
      <c r="R252" s="179">
        <f t="shared" si="57"/>
        <v>1.2152755666513995</v>
      </c>
      <c r="S252" s="178">
        <f t="shared" si="62"/>
        <v>250000</v>
      </c>
      <c r="T252" s="180" t="str">
        <f t="shared" si="60"/>
        <v/>
      </c>
      <c r="U252" s="160">
        <f t="shared" si="58"/>
        <v>4</v>
      </c>
    </row>
    <row r="253" spans="1:21" ht="11.25" customHeight="1" x14ac:dyDescent="0.25">
      <c r="A253" s="26" t="s">
        <v>1155</v>
      </c>
      <c r="B253" s="287">
        <f t="shared" si="59"/>
        <v>7</v>
      </c>
      <c r="C253" s="26"/>
      <c r="D253" s="23"/>
      <c r="E253" s="23"/>
      <c r="F253" s="388" t="s">
        <v>251</v>
      </c>
      <c r="G253" s="389"/>
      <c r="H253" s="25">
        <f t="shared" ref="H253:L253" si="78">SUM(H254:H255)</f>
        <v>-252410.87</v>
      </c>
      <c r="I253" s="25">
        <f t="shared" si="78"/>
        <v>-205714.66</v>
      </c>
      <c r="J253" s="25">
        <f t="shared" si="78"/>
        <v>-399999.99999998801</v>
      </c>
      <c r="K253" s="132">
        <f t="shared" si="78"/>
        <v>0</v>
      </c>
      <c r="L253" s="143">
        <f t="shared" si="78"/>
        <v>-250000</v>
      </c>
      <c r="O253" s="88">
        <f t="shared" si="54"/>
        <v>-149999.99999998801</v>
      </c>
      <c r="P253" s="126">
        <f t="shared" si="55"/>
        <v>0.62500000000001876</v>
      </c>
      <c r="Q253" s="88">
        <f t="shared" si="56"/>
        <v>44285.34</v>
      </c>
      <c r="R253" s="126">
        <f t="shared" si="57"/>
        <v>1.2152755666513995</v>
      </c>
      <c r="S253" s="88"/>
      <c r="T253" s="127" t="str">
        <f t="shared" si="60"/>
        <v/>
      </c>
      <c r="U253" s="160">
        <f t="shared" si="58"/>
        <v>7</v>
      </c>
    </row>
    <row r="254" spans="1:21" ht="11.25" customHeight="1" x14ac:dyDescent="0.25">
      <c r="A254" s="42" t="s">
        <v>1156</v>
      </c>
      <c r="B254" s="287">
        <f t="shared" si="59"/>
        <v>11</v>
      </c>
      <c r="C254" s="27" t="s">
        <v>916</v>
      </c>
      <c r="D254" s="28" t="s">
        <v>920</v>
      </c>
      <c r="E254" s="28" t="s">
        <v>917</v>
      </c>
      <c r="F254" s="384" t="s">
        <v>252</v>
      </c>
      <c r="G254" s="385"/>
      <c r="H254" s="11">
        <v>-224401.22</v>
      </c>
      <c r="I254" s="11">
        <v>-172962.25</v>
      </c>
      <c r="J254" s="11">
        <v>-249999.99999999299</v>
      </c>
      <c r="K254" s="133">
        <v>0</v>
      </c>
      <c r="L254" s="145">
        <v>-200000</v>
      </c>
      <c r="O254" s="88">
        <f t="shared" si="54"/>
        <v>-49999.999999992986</v>
      </c>
      <c r="P254" s="126">
        <f t="shared" si="55"/>
        <v>0.80000000000002247</v>
      </c>
      <c r="Q254" s="88">
        <f t="shared" si="56"/>
        <v>27037.75</v>
      </c>
      <c r="R254" s="126">
        <f t="shared" si="57"/>
        <v>1.1563216829105774</v>
      </c>
      <c r="S254" s="88"/>
      <c r="T254" s="127" t="str">
        <f t="shared" si="60"/>
        <v/>
      </c>
      <c r="U254" s="160">
        <f t="shared" si="58"/>
        <v>11</v>
      </c>
    </row>
    <row r="255" spans="1:21" ht="11.25" customHeight="1" x14ac:dyDescent="0.25">
      <c r="A255" s="42" t="s">
        <v>1157</v>
      </c>
      <c r="B255" s="287">
        <f t="shared" si="59"/>
        <v>11</v>
      </c>
      <c r="C255" s="27" t="s">
        <v>916</v>
      </c>
      <c r="D255" s="28" t="s">
        <v>920</v>
      </c>
      <c r="E255" s="28" t="s">
        <v>917</v>
      </c>
      <c r="F255" s="384" t="s">
        <v>253</v>
      </c>
      <c r="G255" s="385"/>
      <c r="H255" s="11">
        <v>-28009.65</v>
      </c>
      <c r="I255" s="11">
        <v>-32752.41</v>
      </c>
      <c r="J255" s="11">
        <v>-149999.99999999499</v>
      </c>
      <c r="K255" s="133">
        <v>0</v>
      </c>
      <c r="L255" s="145">
        <v>-50000</v>
      </c>
      <c r="O255" s="88">
        <f t="shared" si="54"/>
        <v>-99999.999999994994</v>
      </c>
      <c r="P255" s="126">
        <f t="shared" si="55"/>
        <v>0.33333333333334447</v>
      </c>
      <c r="Q255" s="88">
        <f t="shared" si="56"/>
        <v>17247.59</v>
      </c>
      <c r="R255" s="126">
        <f t="shared" si="57"/>
        <v>1.5266052177534417</v>
      </c>
      <c r="S255" s="88"/>
      <c r="T255" s="127" t="str">
        <f t="shared" si="60"/>
        <v/>
      </c>
      <c r="U255" s="160">
        <f t="shared" si="58"/>
        <v>11</v>
      </c>
    </row>
    <row r="256" spans="1:21" ht="11.25" customHeight="1" x14ac:dyDescent="0.25">
      <c r="A256" s="38" t="s">
        <v>254</v>
      </c>
      <c r="B256" s="287">
        <f t="shared" si="59"/>
        <v>4</v>
      </c>
      <c r="C256" s="38"/>
      <c r="D256" s="22"/>
      <c r="E256" s="22"/>
      <c r="F256" s="386" t="s">
        <v>255</v>
      </c>
      <c r="G256" s="387"/>
      <c r="H256" s="37">
        <f t="shared" ref="H256:K256" si="79">H257+H259+H261+H265+H271+H273+H282+H286+H299+H301+H303+H320+H323</f>
        <v>-172834486.14000019</v>
      </c>
      <c r="I256" s="37">
        <f t="shared" si="79"/>
        <v>-177278442.31000012</v>
      </c>
      <c r="J256" s="37">
        <f t="shared" si="79"/>
        <v>-211456407.7537322</v>
      </c>
      <c r="K256" s="37">
        <f t="shared" si="79"/>
        <v>0</v>
      </c>
      <c r="L256" s="142">
        <f>L257+L259+L261+L265+L271+L273+L282+L286+L299+L301+L303+L320+L323</f>
        <v>-278189177.90999997</v>
      </c>
      <c r="O256" s="178">
        <f t="shared" si="54"/>
        <v>66732770.156267762</v>
      </c>
      <c r="P256" s="179">
        <f t="shared" si="55"/>
        <v>1.3155864173857834</v>
      </c>
      <c r="Q256" s="178">
        <f t="shared" si="56"/>
        <v>100910735.59999985</v>
      </c>
      <c r="R256" s="179">
        <f t="shared" si="57"/>
        <v>1.5692216960229211</v>
      </c>
      <c r="S256" s="178">
        <f t="shared" si="62"/>
        <v>278189177.90999997</v>
      </c>
      <c r="T256" s="180" t="str">
        <f t="shared" si="60"/>
        <v/>
      </c>
      <c r="U256" s="160">
        <f t="shared" si="58"/>
        <v>4</v>
      </c>
    </row>
    <row r="257" spans="1:21" ht="11.25" customHeight="1" x14ac:dyDescent="0.25">
      <c r="A257" s="26" t="s">
        <v>1158</v>
      </c>
      <c r="B257" s="287">
        <f t="shared" si="59"/>
        <v>7</v>
      </c>
      <c r="C257" s="26"/>
      <c r="D257" s="23"/>
      <c r="E257" s="23"/>
      <c r="F257" s="388" t="s">
        <v>256</v>
      </c>
      <c r="G257" s="389"/>
      <c r="H257" s="25">
        <f t="shared" ref="H257:L257" si="80">SUM(H258)</f>
        <v>58793.79</v>
      </c>
      <c r="I257" s="25">
        <f t="shared" si="80"/>
        <v>37323.39</v>
      </c>
      <c r="J257" s="25">
        <f t="shared" si="80"/>
        <v>0</v>
      </c>
      <c r="K257" s="132">
        <f t="shared" si="80"/>
        <v>0</v>
      </c>
      <c r="L257" s="143">
        <f t="shared" si="80"/>
        <v>0</v>
      </c>
      <c r="O257" s="88">
        <f t="shared" si="54"/>
        <v>0</v>
      </c>
      <c r="P257" s="126" t="str">
        <f t="shared" si="55"/>
        <v/>
      </c>
      <c r="Q257" s="88">
        <f t="shared" si="56"/>
        <v>37323.39</v>
      </c>
      <c r="R257" s="126">
        <f t="shared" si="57"/>
        <v>0</v>
      </c>
      <c r="S257" s="88"/>
      <c r="T257" s="127" t="str">
        <f t="shared" si="60"/>
        <v/>
      </c>
      <c r="U257" s="160">
        <f t="shared" si="58"/>
        <v>7</v>
      </c>
    </row>
    <row r="258" spans="1:21" ht="11.25" customHeight="1" x14ac:dyDescent="0.25">
      <c r="A258" s="42" t="s">
        <v>1159</v>
      </c>
      <c r="B258" s="287">
        <f t="shared" si="59"/>
        <v>11</v>
      </c>
      <c r="C258" s="14"/>
      <c r="D258" s="13"/>
      <c r="E258" s="13"/>
      <c r="F258" s="384" t="s">
        <v>257</v>
      </c>
      <c r="G258" s="385"/>
      <c r="H258" s="11">
        <v>58793.79</v>
      </c>
      <c r="I258" s="11">
        <v>37323.39</v>
      </c>
      <c r="J258" s="11">
        <v>0</v>
      </c>
      <c r="K258" s="133">
        <v>0</v>
      </c>
      <c r="L258" s="144"/>
      <c r="O258" s="88">
        <f t="shared" si="54"/>
        <v>0</v>
      </c>
      <c r="P258" s="126" t="str">
        <f t="shared" si="55"/>
        <v/>
      </c>
      <c r="Q258" s="88">
        <f t="shared" si="56"/>
        <v>37323.39</v>
      </c>
      <c r="R258" s="126">
        <f t="shared" si="57"/>
        <v>0</v>
      </c>
      <c r="S258" s="88"/>
      <c r="T258" s="127" t="str">
        <f t="shared" si="60"/>
        <v/>
      </c>
      <c r="U258" s="160">
        <f t="shared" si="58"/>
        <v>11</v>
      </c>
    </row>
    <row r="259" spans="1:21" ht="11.25" customHeight="1" x14ac:dyDescent="0.25">
      <c r="A259" s="26" t="s">
        <v>1160</v>
      </c>
      <c r="B259" s="287">
        <f t="shared" si="59"/>
        <v>7</v>
      </c>
      <c r="C259" s="26"/>
      <c r="D259" s="23"/>
      <c r="E259" s="23"/>
      <c r="F259" s="388" t="s">
        <v>258</v>
      </c>
      <c r="G259" s="389"/>
      <c r="H259" s="25">
        <f t="shared" ref="H259:L259" si="81">SUM(H260)</f>
        <v>-359369.19</v>
      </c>
      <c r="I259" s="25">
        <f t="shared" si="81"/>
        <v>-585354.77</v>
      </c>
      <c r="J259" s="25">
        <f t="shared" si="81"/>
        <v>-549999.99999997998</v>
      </c>
      <c r="K259" s="132">
        <f t="shared" si="81"/>
        <v>0</v>
      </c>
      <c r="L259" s="143">
        <f t="shared" si="81"/>
        <v>-500000</v>
      </c>
      <c r="O259" s="88">
        <f t="shared" si="54"/>
        <v>-49999.999999979977</v>
      </c>
      <c r="P259" s="126">
        <f t="shared" si="55"/>
        <v>0.90909090909094215</v>
      </c>
      <c r="Q259" s="88">
        <f t="shared" si="56"/>
        <v>-85354.770000000019</v>
      </c>
      <c r="R259" s="126">
        <f t="shared" si="57"/>
        <v>0.85418284026283753</v>
      </c>
      <c r="S259" s="88"/>
      <c r="T259" s="127" t="str">
        <f t="shared" si="60"/>
        <v/>
      </c>
      <c r="U259" s="160">
        <f t="shared" si="58"/>
        <v>7</v>
      </c>
    </row>
    <row r="260" spans="1:21" ht="11.25" customHeight="1" x14ac:dyDescent="0.25">
      <c r="A260" s="42" t="s">
        <v>1161</v>
      </c>
      <c r="B260" s="287">
        <f t="shared" si="59"/>
        <v>11</v>
      </c>
      <c r="C260" s="27" t="s">
        <v>916</v>
      </c>
      <c r="D260" s="28" t="s">
        <v>919</v>
      </c>
      <c r="E260" s="28" t="s">
        <v>917</v>
      </c>
      <c r="F260" s="384" t="s">
        <v>259</v>
      </c>
      <c r="G260" s="385"/>
      <c r="H260" s="11">
        <v>-359369.19</v>
      </c>
      <c r="I260" s="11">
        <v>-585354.77</v>
      </c>
      <c r="J260" s="11">
        <v>-549999.99999997998</v>
      </c>
      <c r="K260" s="133">
        <v>0</v>
      </c>
      <c r="L260" s="145">
        <v>-500000</v>
      </c>
      <c r="O260" s="88">
        <f t="shared" si="54"/>
        <v>-49999.999999979977</v>
      </c>
      <c r="P260" s="126">
        <f t="shared" si="55"/>
        <v>0.90909090909094215</v>
      </c>
      <c r="Q260" s="88">
        <f t="shared" si="56"/>
        <v>-85354.770000000019</v>
      </c>
      <c r="R260" s="126">
        <f t="shared" si="57"/>
        <v>0.85418284026283753</v>
      </c>
      <c r="S260" s="88"/>
      <c r="T260" s="127" t="str">
        <f t="shared" si="60"/>
        <v/>
      </c>
      <c r="U260" s="160">
        <f t="shared" si="58"/>
        <v>11</v>
      </c>
    </row>
    <row r="261" spans="1:21" ht="11.25" customHeight="1" x14ac:dyDescent="0.25">
      <c r="A261" s="26" t="s">
        <v>1162</v>
      </c>
      <c r="B261" s="287">
        <f t="shared" si="59"/>
        <v>7</v>
      </c>
      <c r="C261" s="26"/>
      <c r="D261" s="23"/>
      <c r="E261" s="23"/>
      <c r="F261" s="382" t="s">
        <v>260</v>
      </c>
      <c r="G261" s="383"/>
      <c r="H261" s="25">
        <f t="shared" ref="H261:L261" si="82">SUM(H262:H264)</f>
        <v>-3231328.17</v>
      </c>
      <c r="I261" s="25">
        <f t="shared" si="82"/>
        <v>-3211542.7900000103</v>
      </c>
      <c r="J261" s="25">
        <f t="shared" si="82"/>
        <v>-3259659.4972865591</v>
      </c>
      <c r="K261" s="132">
        <f t="shared" si="82"/>
        <v>0</v>
      </c>
      <c r="L261" s="143">
        <f t="shared" si="82"/>
        <v>-3400000</v>
      </c>
      <c r="O261" s="88">
        <f t="shared" si="54"/>
        <v>140340.50271344092</v>
      </c>
      <c r="P261" s="126">
        <f t="shared" si="55"/>
        <v>1.043053730866756</v>
      </c>
      <c r="Q261" s="88">
        <f t="shared" si="56"/>
        <v>188457.20999998972</v>
      </c>
      <c r="R261" s="126">
        <f t="shared" si="57"/>
        <v>1.058681207856486</v>
      </c>
      <c r="S261" s="88"/>
      <c r="T261" s="127" t="str">
        <f t="shared" si="60"/>
        <v/>
      </c>
      <c r="U261" s="160">
        <f t="shared" si="58"/>
        <v>7</v>
      </c>
    </row>
    <row r="262" spans="1:21" ht="11.25" customHeight="1" x14ac:dyDescent="0.25">
      <c r="A262" s="42" t="s">
        <v>1163</v>
      </c>
      <c r="B262" s="287">
        <f t="shared" si="59"/>
        <v>11</v>
      </c>
      <c r="C262" s="28" t="s">
        <v>916</v>
      </c>
      <c r="D262" s="28" t="s">
        <v>923</v>
      </c>
      <c r="E262" s="28" t="s">
        <v>917</v>
      </c>
      <c r="F262" s="368" t="s">
        <v>261</v>
      </c>
      <c r="G262" s="369"/>
      <c r="H262" s="11">
        <v>-1480879.39</v>
      </c>
      <c r="I262" s="11">
        <v>-1395701.8</v>
      </c>
      <c r="J262" s="11">
        <v>-1399539.0652282301</v>
      </c>
      <c r="K262" s="133">
        <v>0</v>
      </c>
      <c r="L262" s="145">
        <v>-1400000</v>
      </c>
      <c r="O262" s="88">
        <f t="shared" si="54"/>
        <v>460.93477176991291</v>
      </c>
      <c r="P262" s="126">
        <f t="shared" si="55"/>
        <v>1.0003293475567934</v>
      </c>
      <c r="Q262" s="88">
        <f t="shared" si="56"/>
        <v>4298.1999999999534</v>
      </c>
      <c r="R262" s="126">
        <f t="shared" si="57"/>
        <v>1.0030795976619074</v>
      </c>
      <c r="S262" s="88"/>
      <c r="T262" s="127" t="str">
        <f t="shared" si="60"/>
        <v/>
      </c>
      <c r="U262" s="160">
        <f t="shared" si="58"/>
        <v>11</v>
      </c>
    </row>
    <row r="263" spans="1:21" ht="11.25" customHeight="1" x14ac:dyDescent="0.25">
      <c r="A263" s="42" t="s">
        <v>1164</v>
      </c>
      <c r="B263" s="287">
        <f t="shared" si="59"/>
        <v>11</v>
      </c>
      <c r="C263" s="20" t="s">
        <v>1654</v>
      </c>
      <c r="D263" s="20" t="s">
        <v>919</v>
      </c>
      <c r="E263" s="20" t="s">
        <v>1655</v>
      </c>
      <c r="F263" s="368" t="s">
        <v>262</v>
      </c>
      <c r="G263" s="369"/>
      <c r="H263" s="11">
        <v>-1654199.78</v>
      </c>
      <c r="I263" s="11">
        <v>-1790278.99000001</v>
      </c>
      <c r="J263" s="11">
        <v>-1800120.4320583299</v>
      </c>
      <c r="K263" s="133">
        <v>0</v>
      </c>
      <c r="L263" s="145">
        <v>-2000000</v>
      </c>
      <c r="O263" s="88">
        <f t="shared" si="54"/>
        <v>199879.56794167007</v>
      </c>
      <c r="P263" s="126">
        <f t="shared" si="55"/>
        <v>1.1110367753079275</v>
      </c>
      <c r="Q263" s="88">
        <f t="shared" si="56"/>
        <v>209721.00999999</v>
      </c>
      <c r="R263" s="126">
        <f t="shared" si="57"/>
        <v>1.1171443172664328</v>
      </c>
      <c r="S263" s="88"/>
      <c r="T263" s="127" t="str">
        <f t="shared" si="60"/>
        <v/>
      </c>
      <c r="U263" s="160">
        <f t="shared" si="58"/>
        <v>11</v>
      </c>
    </row>
    <row r="264" spans="1:21" ht="11.25" customHeight="1" x14ac:dyDescent="0.25">
      <c r="A264" s="42" t="s">
        <v>1165</v>
      </c>
      <c r="B264" s="287">
        <f t="shared" si="59"/>
        <v>11</v>
      </c>
      <c r="C264" s="27" t="s">
        <v>916</v>
      </c>
      <c r="D264" s="28" t="s">
        <v>919</v>
      </c>
      <c r="E264" s="28" t="s">
        <v>917</v>
      </c>
      <c r="F264" s="368" t="s">
        <v>1682</v>
      </c>
      <c r="G264" s="369"/>
      <c r="H264" s="11">
        <v>-96249</v>
      </c>
      <c r="I264" s="11">
        <v>-25562</v>
      </c>
      <c r="J264" s="11">
        <v>-59999.999999999003</v>
      </c>
      <c r="K264" s="133">
        <v>0</v>
      </c>
      <c r="L264" s="145">
        <v>0</v>
      </c>
      <c r="O264" s="88">
        <f t="shared" si="54"/>
        <v>-59999.999999999003</v>
      </c>
      <c r="P264" s="126">
        <f t="shared" si="55"/>
        <v>0</v>
      </c>
      <c r="Q264" s="88">
        <f t="shared" si="56"/>
        <v>-25562</v>
      </c>
      <c r="R264" s="126">
        <f t="shared" si="57"/>
        <v>0</v>
      </c>
      <c r="S264" s="88"/>
      <c r="T264" s="127" t="str">
        <f t="shared" si="60"/>
        <v/>
      </c>
      <c r="U264" s="160">
        <f t="shared" si="58"/>
        <v>11</v>
      </c>
    </row>
    <row r="265" spans="1:21" ht="11.25" customHeight="1" x14ac:dyDescent="0.25">
      <c r="A265" s="26" t="s">
        <v>1166</v>
      </c>
      <c r="B265" s="287">
        <f t="shared" si="59"/>
        <v>7</v>
      </c>
      <c r="C265" s="26"/>
      <c r="D265" s="23"/>
      <c r="E265" s="23"/>
      <c r="F265" s="382" t="s">
        <v>263</v>
      </c>
      <c r="G265" s="383"/>
      <c r="H265" s="25">
        <f t="shared" ref="H265:L265" si="83">SUM(H266:H270)</f>
        <v>-3712037.9300000099</v>
      </c>
      <c r="I265" s="25">
        <f t="shared" si="83"/>
        <v>-3736828.1300000101</v>
      </c>
      <c r="J265" s="25">
        <f t="shared" si="83"/>
        <v>-3930999.9999984959</v>
      </c>
      <c r="K265" s="25">
        <f t="shared" si="83"/>
        <v>0</v>
      </c>
      <c r="L265" s="143">
        <f t="shared" si="83"/>
        <v>-5479759</v>
      </c>
      <c r="O265" s="88">
        <f t="shared" si="54"/>
        <v>1548759.0000015041</v>
      </c>
      <c r="P265" s="126">
        <f t="shared" si="55"/>
        <v>1.393986008649732</v>
      </c>
      <c r="Q265" s="88">
        <f t="shared" si="56"/>
        <v>1742930.8699999899</v>
      </c>
      <c r="R265" s="126">
        <f t="shared" si="57"/>
        <v>1.4664198644854414</v>
      </c>
      <c r="S265" s="88"/>
      <c r="T265" s="127" t="str">
        <f t="shared" si="60"/>
        <v/>
      </c>
      <c r="U265" s="160">
        <f t="shared" si="58"/>
        <v>7</v>
      </c>
    </row>
    <row r="266" spans="1:21" ht="11.25" customHeight="1" x14ac:dyDescent="0.25">
      <c r="A266" s="42" t="s">
        <v>1167</v>
      </c>
      <c r="B266" s="287">
        <f t="shared" si="59"/>
        <v>11</v>
      </c>
      <c r="C266" s="20" t="s">
        <v>1654</v>
      </c>
      <c r="D266" s="20" t="s">
        <v>919</v>
      </c>
      <c r="E266" s="20" t="s">
        <v>1656</v>
      </c>
      <c r="F266" s="368" t="s">
        <v>264</v>
      </c>
      <c r="G266" s="369"/>
      <c r="H266" s="11">
        <v>-36300</v>
      </c>
      <c r="I266" s="11">
        <v>-36300</v>
      </c>
      <c r="J266" s="11">
        <v>-36000</v>
      </c>
      <c r="K266" s="133">
        <v>0</v>
      </c>
      <c r="L266" s="145">
        <f>-845659+15000*12-707000-12100</f>
        <v>-1384759</v>
      </c>
      <c r="M266" s="108" t="s">
        <v>1713</v>
      </c>
      <c r="N266" s="108"/>
      <c r="O266" s="88">
        <f t="shared" si="54"/>
        <v>1348759</v>
      </c>
      <c r="P266" s="126">
        <f t="shared" si="55"/>
        <v>38.46552777777778</v>
      </c>
      <c r="Q266" s="88">
        <f t="shared" si="56"/>
        <v>1348459</v>
      </c>
      <c r="R266" s="126">
        <f t="shared" si="57"/>
        <v>38.147630853994492</v>
      </c>
      <c r="S266" s="88"/>
      <c r="T266" s="127" t="str">
        <f t="shared" si="60"/>
        <v/>
      </c>
      <c r="U266" s="160">
        <f t="shared" si="58"/>
        <v>11</v>
      </c>
    </row>
    <row r="267" spans="1:21" ht="11.25" customHeight="1" x14ac:dyDescent="0.25">
      <c r="A267" s="42" t="s">
        <v>1168</v>
      </c>
      <c r="B267" s="287">
        <f t="shared" si="59"/>
        <v>11</v>
      </c>
      <c r="C267" s="27" t="s">
        <v>916</v>
      </c>
      <c r="D267" s="28" t="s">
        <v>920</v>
      </c>
      <c r="E267" s="28" t="s">
        <v>917</v>
      </c>
      <c r="F267" s="368" t="s">
        <v>265</v>
      </c>
      <c r="G267" s="369"/>
      <c r="H267" s="11">
        <v>-725692</v>
      </c>
      <c r="I267" s="11">
        <v>-724692</v>
      </c>
      <c r="J267" s="11">
        <v>-724999.99999999604</v>
      </c>
      <c r="K267" s="133">
        <v>0</v>
      </c>
      <c r="L267" s="145">
        <v>-725000</v>
      </c>
      <c r="O267" s="88">
        <f t="shared" ref="O267:O330" si="84">-L267+J267</f>
        <v>3.9581209421157837E-9</v>
      </c>
      <c r="P267" s="126">
        <f t="shared" ref="P267:P330" si="85">IF(J267=0,"",L267/J267)</f>
        <v>1.0000000000000056</v>
      </c>
      <c r="Q267" s="88">
        <f t="shared" ref="Q267:Q330" si="86">-L267+I267</f>
        <v>308</v>
      </c>
      <c r="R267" s="126">
        <f t="shared" ref="R267:R330" si="87">IF(I267=0,"",L267/I267)</f>
        <v>1.0004250081413897</v>
      </c>
      <c r="S267" s="88"/>
      <c r="T267" s="127" t="str">
        <f t="shared" si="60"/>
        <v/>
      </c>
      <c r="U267" s="160">
        <f t="shared" ref="U267:U333" si="88">LEN(A267)</f>
        <v>11</v>
      </c>
    </row>
    <row r="268" spans="1:21" ht="11.25" customHeight="1" x14ac:dyDescent="0.25">
      <c r="A268" s="42" t="s">
        <v>1169</v>
      </c>
      <c r="B268" s="287">
        <f t="shared" ref="B268:B331" si="89">LEN(A268)</f>
        <v>11</v>
      </c>
      <c r="C268" s="28" t="s">
        <v>916</v>
      </c>
      <c r="D268" s="28" t="s">
        <v>923</v>
      </c>
      <c r="E268" s="28" t="s">
        <v>1246</v>
      </c>
      <c r="F268" s="368" t="s">
        <v>266</v>
      </c>
      <c r="G268" s="369"/>
      <c r="H268" s="11">
        <v>-1198125</v>
      </c>
      <c r="I268" s="11">
        <v>-1265220</v>
      </c>
      <c r="J268" s="11">
        <v>-1369999.9999987299</v>
      </c>
      <c r="K268" s="133">
        <v>0</v>
      </c>
      <c r="L268" s="145">
        <v>-1400000</v>
      </c>
      <c r="O268" s="88">
        <f t="shared" si="84"/>
        <v>30000.000001270091</v>
      </c>
      <c r="P268" s="126">
        <f t="shared" si="85"/>
        <v>1.0218978102199254</v>
      </c>
      <c r="Q268" s="88">
        <f t="shared" si="86"/>
        <v>134780</v>
      </c>
      <c r="R268" s="126">
        <f t="shared" si="87"/>
        <v>1.1065269281231722</v>
      </c>
      <c r="S268" s="88"/>
      <c r="T268" s="127" t="str">
        <f t="shared" si="60"/>
        <v/>
      </c>
      <c r="U268" s="160">
        <f t="shared" si="88"/>
        <v>11</v>
      </c>
    </row>
    <row r="269" spans="1:21" ht="11.25" customHeight="1" x14ac:dyDescent="0.25">
      <c r="A269" s="42" t="s">
        <v>1170</v>
      </c>
      <c r="B269" s="287">
        <f t="shared" si="89"/>
        <v>11</v>
      </c>
      <c r="C269" s="28" t="s">
        <v>916</v>
      </c>
      <c r="D269" s="28" t="s">
        <v>919</v>
      </c>
      <c r="E269" s="28" t="s">
        <v>1649</v>
      </c>
      <c r="F269" s="368" t="s">
        <v>267</v>
      </c>
      <c r="G269" s="369"/>
      <c r="H269" s="11">
        <v>-1674285.9300000099</v>
      </c>
      <c r="I269" s="11">
        <v>-1710616.1300000099</v>
      </c>
      <c r="J269" s="11">
        <v>-1799999.99999977</v>
      </c>
      <c r="K269" s="133">
        <v>0</v>
      </c>
      <c r="L269" s="145">
        <v>-1920000</v>
      </c>
      <c r="O269" s="88">
        <f t="shared" si="84"/>
        <v>120000.00000023004</v>
      </c>
      <c r="P269" s="126">
        <f t="shared" si="85"/>
        <v>1.066666666666803</v>
      </c>
      <c r="Q269" s="88">
        <f t="shared" si="86"/>
        <v>209383.8699999901</v>
      </c>
      <c r="R269" s="126">
        <f t="shared" si="87"/>
        <v>1.1224026047269815</v>
      </c>
      <c r="S269" s="88"/>
      <c r="T269" s="127" t="str">
        <f t="shared" ref="T269:T332" si="90">IF(K269=0,"",L269/K269)</f>
        <v/>
      </c>
      <c r="U269" s="160">
        <f t="shared" si="88"/>
        <v>11</v>
      </c>
    </row>
    <row r="270" spans="1:21" ht="11.25" customHeight="1" x14ac:dyDescent="0.25">
      <c r="A270" s="42" t="s">
        <v>1171</v>
      </c>
      <c r="B270" s="287">
        <f t="shared" si="89"/>
        <v>11</v>
      </c>
      <c r="C270" s="27" t="s">
        <v>916</v>
      </c>
      <c r="D270" s="28" t="s">
        <v>920</v>
      </c>
      <c r="E270" s="28" t="s">
        <v>917</v>
      </c>
      <c r="F270" s="368" t="s">
        <v>268</v>
      </c>
      <c r="G270" s="369"/>
      <c r="H270" s="11">
        <v>-77635</v>
      </c>
      <c r="I270" s="11">
        <v>0</v>
      </c>
      <c r="J270" s="11">
        <v>0</v>
      </c>
      <c r="K270" s="133">
        <v>0</v>
      </c>
      <c r="L270" s="145">
        <v>-50000</v>
      </c>
      <c r="O270" s="88">
        <f t="shared" si="84"/>
        <v>50000</v>
      </c>
      <c r="P270" s="126" t="str">
        <f t="shared" si="85"/>
        <v/>
      </c>
      <c r="Q270" s="88">
        <f t="shared" si="86"/>
        <v>50000</v>
      </c>
      <c r="R270" s="126" t="str">
        <f t="shared" si="87"/>
        <v/>
      </c>
      <c r="S270" s="88"/>
      <c r="T270" s="127" t="str">
        <f t="shared" si="90"/>
        <v/>
      </c>
      <c r="U270" s="160">
        <f t="shared" si="88"/>
        <v>11</v>
      </c>
    </row>
    <row r="271" spans="1:21" ht="11.25" customHeight="1" x14ac:dyDescent="0.25">
      <c r="A271" s="26" t="s">
        <v>1172</v>
      </c>
      <c r="B271" s="287">
        <f t="shared" si="89"/>
        <v>7</v>
      </c>
      <c r="C271" s="26"/>
      <c r="D271" s="23"/>
      <c r="E271" s="23"/>
      <c r="F271" s="382" t="s">
        <v>269</v>
      </c>
      <c r="G271" s="383"/>
      <c r="H271" s="25">
        <f t="shared" ref="H271:L271" si="91">SUM(H272)</f>
        <v>-932233</v>
      </c>
      <c r="I271" s="25">
        <f t="shared" si="91"/>
        <v>-731444.5</v>
      </c>
      <c r="J271" s="25">
        <f t="shared" si="91"/>
        <v>-500000</v>
      </c>
      <c r="K271" s="25">
        <f t="shared" si="91"/>
        <v>0</v>
      </c>
      <c r="L271" s="143">
        <f t="shared" si="91"/>
        <v>-500000</v>
      </c>
      <c r="O271" s="88">
        <f t="shared" si="84"/>
        <v>0</v>
      </c>
      <c r="P271" s="126">
        <f t="shared" si="85"/>
        <v>1</v>
      </c>
      <c r="Q271" s="88">
        <f t="shared" si="86"/>
        <v>-231444.5</v>
      </c>
      <c r="R271" s="126">
        <f t="shared" si="87"/>
        <v>0.68357886346811003</v>
      </c>
      <c r="S271" s="88"/>
      <c r="T271" s="127" t="str">
        <f t="shared" si="90"/>
        <v/>
      </c>
      <c r="U271" s="160">
        <f t="shared" si="88"/>
        <v>7</v>
      </c>
    </row>
    <row r="272" spans="1:21" ht="11.25" customHeight="1" x14ac:dyDescent="0.25">
      <c r="A272" s="42" t="s">
        <v>1173</v>
      </c>
      <c r="B272" s="287">
        <f t="shared" si="89"/>
        <v>11</v>
      </c>
      <c r="C272" s="20" t="s">
        <v>916</v>
      </c>
      <c r="D272" s="20" t="s">
        <v>923</v>
      </c>
      <c r="E272" s="20" t="s">
        <v>1247</v>
      </c>
      <c r="F272" s="368" t="s">
        <v>270</v>
      </c>
      <c r="G272" s="369"/>
      <c r="H272" s="11">
        <v>-932233</v>
      </c>
      <c r="I272" s="11">
        <v>-731444.5</v>
      </c>
      <c r="J272" s="11">
        <v>-500000</v>
      </c>
      <c r="K272" s="133">
        <v>0</v>
      </c>
      <c r="L272" s="145">
        <v>-500000</v>
      </c>
      <c r="O272" s="88">
        <f t="shared" si="84"/>
        <v>0</v>
      </c>
      <c r="P272" s="126">
        <f t="shared" si="85"/>
        <v>1</v>
      </c>
      <c r="Q272" s="88">
        <f t="shared" si="86"/>
        <v>-231444.5</v>
      </c>
      <c r="R272" s="126">
        <f t="shared" si="87"/>
        <v>0.68357886346811003</v>
      </c>
      <c r="S272" s="88"/>
      <c r="T272" s="127" t="str">
        <f t="shared" si="90"/>
        <v/>
      </c>
      <c r="U272" s="160">
        <f t="shared" si="88"/>
        <v>11</v>
      </c>
    </row>
    <row r="273" spans="1:21" ht="11.25" customHeight="1" x14ac:dyDescent="0.25">
      <c r="A273" s="26" t="s">
        <v>1174</v>
      </c>
      <c r="B273" s="287">
        <f t="shared" si="89"/>
        <v>7</v>
      </c>
      <c r="C273" s="26"/>
      <c r="D273" s="23"/>
      <c r="E273" s="23"/>
      <c r="F273" s="382" t="s">
        <v>271</v>
      </c>
      <c r="G273" s="383"/>
      <c r="H273" s="25">
        <f t="shared" ref="H273:L273" si="92">SUM(H274:H281)</f>
        <v>-52028389.000000209</v>
      </c>
      <c r="I273" s="25">
        <f t="shared" si="92"/>
        <v>-56183852.050000109</v>
      </c>
      <c r="J273" s="25">
        <f t="shared" si="92"/>
        <v>-60624639.099692844</v>
      </c>
      <c r="K273" s="25">
        <f t="shared" si="92"/>
        <v>0</v>
      </c>
      <c r="L273" s="143">
        <f t="shared" si="92"/>
        <v>-106435000</v>
      </c>
      <c r="O273" s="88">
        <f t="shared" si="84"/>
        <v>45810360.900307156</v>
      </c>
      <c r="P273" s="126">
        <f t="shared" si="85"/>
        <v>1.7556393172910327</v>
      </c>
      <c r="Q273" s="88">
        <f t="shared" si="86"/>
        <v>50251147.949999891</v>
      </c>
      <c r="R273" s="126">
        <f t="shared" si="87"/>
        <v>1.8944055296400737</v>
      </c>
      <c r="S273" s="88"/>
      <c r="T273" s="127" t="str">
        <f t="shared" si="90"/>
        <v/>
      </c>
      <c r="U273" s="160">
        <f t="shared" si="88"/>
        <v>7</v>
      </c>
    </row>
    <row r="274" spans="1:21" ht="11.25" customHeight="1" x14ac:dyDescent="0.25">
      <c r="A274" s="42" t="s">
        <v>1175</v>
      </c>
      <c r="B274" s="287">
        <f t="shared" si="89"/>
        <v>11</v>
      </c>
      <c r="C274" s="28" t="s">
        <v>916</v>
      </c>
      <c r="D274" s="28" t="s">
        <v>923</v>
      </c>
      <c r="E274" s="28" t="s">
        <v>1248</v>
      </c>
      <c r="F274" s="368" t="s">
        <v>272</v>
      </c>
      <c r="G274" s="369"/>
      <c r="H274" s="11">
        <v>-40931802.000000201</v>
      </c>
      <c r="I274" s="11">
        <v>-44541352.250000097</v>
      </c>
      <c r="J274" s="11">
        <v>-49000339.038001701</v>
      </c>
      <c r="K274" s="133">
        <v>0</v>
      </c>
      <c r="L274" s="145">
        <v>-55700000</v>
      </c>
      <c r="O274" s="88">
        <f t="shared" si="84"/>
        <v>6699660.9619982988</v>
      </c>
      <c r="P274" s="126">
        <f t="shared" si="85"/>
        <v>1.1367268287021943</v>
      </c>
      <c r="Q274" s="88">
        <f t="shared" si="86"/>
        <v>11158647.749999903</v>
      </c>
      <c r="R274" s="126">
        <f t="shared" si="87"/>
        <v>1.2505233268933786</v>
      </c>
      <c r="S274" s="88"/>
      <c r="T274" s="127" t="str">
        <f t="shared" si="90"/>
        <v/>
      </c>
      <c r="U274" s="160">
        <f t="shared" si="88"/>
        <v>11</v>
      </c>
    </row>
    <row r="275" spans="1:21" ht="11.25" customHeight="1" x14ac:dyDescent="0.25">
      <c r="A275" s="42" t="s">
        <v>1176</v>
      </c>
      <c r="B275" s="287">
        <f t="shared" si="89"/>
        <v>11</v>
      </c>
      <c r="C275" s="28" t="s">
        <v>916</v>
      </c>
      <c r="D275" s="28" t="s">
        <v>923</v>
      </c>
      <c r="E275" s="28" t="s">
        <v>1248</v>
      </c>
      <c r="F275" s="368" t="s">
        <v>273</v>
      </c>
      <c r="G275" s="369"/>
      <c r="H275" s="11">
        <v>-1306156</v>
      </c>
      <c r="I275" s="11">
        <v>-2720491</v>
      </c>
      <c r="J275" s="11">
        <v>-1500000</v>
      </c>
      <c r="K275" s="133">
        <v>0</v>
      </c>
      <c r="L275" s="145">
        <v>-2200000</v>
      </c>
      <c r="O275" s="88">
        <f t="shared" si="84"/>
        <v>700000</v>
      </c>
      <c r="P275" s="126">
        <f t="shared" si="85"/>
        <v>1.4666666666666666</v>
      </c>
      <c r="Q275" s="88">
        <f t="shared" si="86"/>
        <v>-520491</v>
      </c>
      <c r="R275" s="126">
        <f t="shared" si="87"/>
        <v>0.80867755122145235</v>
      </c>
      <c r="S275" s="88"/>
      <c r="T275" s="127" t="str">
        <f t="shared" si="90"/>
        <v/>
      </c>
      <c r="U275" s="160">
        <f t="shared" si="88"/>
        <v>11</v>
      </c>
    </row>
    <row r="276" spans="1:21" ht="11.25" customHeight="1" x14ac:dyDescent="0.25">
      <c r="A276" s="42" t="s">
        <v>1177</v>
      </c>
      <c r="B276" s="287">
        <f t="shared" si="89"/>
        <v>11</v>
      </c>
      <c r="C276" s="20" t="s">
        <v>916</v>
      </c>
      <c r="D276" s="20" t="s">
        <v>919</v>
      </c>
      <c r="E276" s="20" t="s">
        <v>1649</v>
      </c>
      <c r="F276" s="368" t="s">
        <v>274</v>
      </c>
      <c r="G276" s="369"/>
      <c r="H276" s="11">
        <v>-357833.4</v>
      </c>
      <c r="I276" s="11">
        <v>-398469.6</v>
      </c>
      <c r="J276" s="11">
        <v>-399762.74951735197</v>
      </c>
      <c r="K276" s="133">
        <v>0</v>
      </c>
      <c r="L276" s="145">
        <v>-460000</v>
      </c>
      <c r="M276" s="105" t="s">
        <v>1747</v>
      </c>
      <c r="N276" s="105"/>
      <c r="O276" s="88">
        <f t="shared" si="84"/>
        <v>60237.250482648029</v>
      </c>
      <c r="P276" s="126">
        <f t="shared" si="85"/>
        <v>1.1506824999462173</v>
      </c>
      <c r="Q276" s="88">
        <f t="shared" si="86"/>
        <v>61530.400000000023</v>
      </c>
      <c r="R276" s="126">
        <f t="shared" si="87"/>
        <v>1.154416798671718</v>
      </c>
      <c r="S276" s="88"/>
      <c r="T276" s="127" t="str">
        <f t="shared" si="90"/>
        <v/>
      </c>
      <c r="U276" s="160">
        <f t="shared" si="88"/>
        <v>11</v>
      </c>
    </row>
    <row r="277" spans="1:21" ht="11.25" customHeight="1" x14ac:dyDescent="0.25">
      <c r="A277" s="42" t="s">
        <v>1178</v>
      </c>
      <c r="B277" s="287">
        <f t="shared" si="89"/>
        <v>11</v>
      </c>
      <c r="C277" s="20" t="s">
        <v>916</v>
      </c>
      <c r="D277" s="20" t="s">
        <v>919</v>
      </c>
      <c r="E277" s="20" t="s">
        <v>1649</v>
      </c>
      <c r="F277" s="368" t="s">
        <v>275</v>
      </c>
      <c r="G277" s="369"/>
      <c r="H277" s="11">
        <v>-8676197.0000000093</v>
      </c>
      <c r="I277" s="11">
        <v>-8191317.0000000102</v>
      </c>
      <c r="J277" s="11">
        <v>-8499537.3121738005</v>
      </c>
      <c r="K277" s="133">
        <v>0</v>
      </c>
      <c r="L277" s="145">
        <f>-9000000+500000</f>
        <v>-8500000</v>
      </c>
      <c r="M277" s="105" t="s">
        <v>1748</v>
      </c>
      <c r="N277" s="105"/>
      <c r="O277" s="88">
        <f t="shared" si="84"/>
        <v>462.68782619945705</v>
      </c>
      <c r="P277" s="126">
        <f t="shared" si="85"/>
        <v>1.0000544368251125</v>
      </c>
      <c r="Q277" s="88">
        <f t="shared" si="86"/>
        <v>308682.99999998976</v>
      </c>
      <c r="R277" s="126">
        <f t="shared" si="87"/>
        <v>1.0376841721544887</v>
      </c>
      <c r="S277" s="88"/>
      <c r="T277" s="127" t="str">
        <f t="shared" si="90"/>
        <v/>
      </c>
      <c r="U277" s="160">
        <f t="shared" si="88"/>
        <v>11</v>
      </c>
    </row>
    <row r="278" spans="1:21" ht="11.25" customHeight="1" x14ac:dyDescent="0.25">
      <c r="A278" s="42" t="s">
        <v>1179</v>
      </c>
      <c r="B278" s="287">
        <f t="shared" si="89"/>
        <v>11</v>
      </c>
      <c r="C278" s="20" t="s">
        <v>916</v>
      </c>
      <c r="D278" s="20" t="s">
        <v>919</v>
      </c>
      <c r="E278" s="20" t="s">
        <v>1649</v>
      </c>
      <c r="F278" s="368" t="s">
        <v>276</v>
      </c>
      <c r="G278" s="369"/>
      <c r="H278" s="11">
        <v>-67561.2</v>
      </c>
      <c r="I278" s="11">
        <v>-79893.2</v>
      </c>
      <c r="J278" s="11">
        <v>-74999.999999991996</v>
      </c>
      <c r="K278" s="133">
        <v>0</v>
      </c>
      <c r="L278" s="145">
        <v>-75000</v>
      </c>
      <c r="O278" s="88">
        <f t="shared" si="84"/>
        <v>8.0035533756017685E-9</v>
      </c>
      <c r="P278" s="126">
        <f t="shared" si="85"/>
        <v>1.0000000000001068</v>
      </c>
      <c r="Q278" s="88">
        <f t="shared" si="86"/>
        <v>-4893.1999999999971</v>
      </c>
      <c r="R278" s="126">
        <f t="shared" si="87"/>
        <v>0.93875323556948531</v>
      </c>
      <c r="S278" s="88"/>
      <c r="T278" s="127" t="str">
        <f t="shared" si="90"/>
        <v/>
      </c>
      <c r="U278" s="160">
        <f t="shared" si="88"/>
        <v>11</v>
      </c>
    </row>
    <row r="279" spans="1:21" ht="11.25" customHeight="1" x14ac:dyDescent="0.25">
      <c r="A279" s="42" t="s">
        <v>1180</v>
      </c>
      <c r="B279" s="287">
        <f t="shared" si="89"/>
        <v>11</v>
      </c>
      <c r="C279" s="20" t="s">
        <v>916</v>
      </c>
      <c r="D279" s="20" t="s">
        <v>919</v>
      </c>
      <c r="E279" s="20" t="s">
        <v>1649</v>
      </c>
      <c r="F279" s="368" t="s">
        <v>277</v>
      </c>
      <c r="G279" s="369"/>
      <c r="H279" s="11">
        <v>-274789.40000000002</v>
      </c>
      <c r="I279" s="11">
        <v>-214710</v>
      </c>
      <c r="J279" s="11">
        <v>-1100000</v>
      </c>
      <c r="K279" s="133">
        <v>0</v>
      </c>
      <c r="L279" s="145">
        <f>-1500000+500000</f>
        <v>-1000000</v>
      </c>
      <c r="M279" s="105" t="s">
        <v>1703</v>
      </c>
      <c r="N279" s="105"/>
      <c r="O279" s="88">
        <f t="shared" si="84"/>
        <v>-100000</v>
      </c>
      <c r="P279" s="126">
        <f t="shared" si="85"/>
        <v>0.90909090909090906</v>
      </c>
      <c r="Q279" s="88">
        <f t="shared" si="86"/>
        <v>785290</v>
      </c>
      <c r="R279" s="126">
        <f t="shared" si="87"/>
        <v>4.6574449257137536</v>
      </c>
      <c r="S279" s="88"/>
      <c r="T279" s="127" t="str">
        <f t="shared" si="90"/>
        <v/>
      </c>
      <c r="U279" s="160">
        <f t="shared" si="88"/>
        <v>11</v>
      </c>
    </row>
    <row r="280" spans="1:21" ht="11.25" customHeight="1" x14ac:dyDescent="0.25">
      <c r="A280" s="42" t="s">
        <v>1181</v>
      </c>
      <c r="B280" s="287">
        <f t="shared" si="89"/>
        <v>11</v>
      </c>
      <c r="C280" s="15" t="s">
        <v>916</v>
      </c>
      <c r="D280" s="16" t="s">
        <v>919</v>
      </c>
      <c r="E280" s="16" t="s">
        <v>1036</v>
      </c>
      <c r="F280" s="368" t="s">
        <v>278</v>
      </c>
      <c r="G280" s="369"/>
      <c r="H280" s="11">
        <v>0</v>
      </c>
      <c r="I280" s="11">
        <v>0</v>
      </c>
      <c r="J280" s="11"/>
      <c r="K280" s="133">
        <v>0</v>
      </c>
      <c r="L280" s="145">
        <v>-38500000</v>
      </c>
      <c r="O280" s="88">
        <f t="shared" si="84"/>
        <v>38500000</v>
      </c>
      <c r="P280" s="126" t="str">
        <f t="shared" si="85"/>
        <v/>
      </c>
      <c r="Q280" s="88">
        <f t="shared" si="86"/>
        <v>38500000</v>
      </c>
      <c r="R280" s="126" t="str">
        <f t="shared" si="87"/>
        <v/>
      </c>
      <c r="S280" s="88"/>
      <c r="T280" s="127" t="str">
        <f t="shared" si="90"/>
        <v/>
      </c>
      <c r="U280" s="160">
        <f t="shared" si="88"/>
        <v>11</v>
      </c>
    </row>
    <row r="281" spans="1:21" ht="11.25" customHeight="1" x14ac:dyDescent="0.25">
      <c r="A281" s="42" t="s">
        <v>1182</v>
      </c>
      <c r="B281" s="287">
        <f t="shared" si="89"/>
        <v>11</v>
      </c>
      <c r="C281" s="28" t="s">
        <v>916</v>
      </c>
      <c r="D281" s="28" t="s">
        <v>923</v>
      </c>
      <c r="E281" s="28" t="s">
        <v>1248</v>
      </c>
      <c r="F281" s="368" t="s">
        <v>1687</v>
      </c>
      <c r="G281" s="369"/>
      <c r="H281" s="11">
        <v>-414050</v>
      </c>
      <c r="I281" s="11">
        <v>-37619</v>
      </c>
      <c r="J281" s="11">
        <v>-50000</v>
      </c>
      <c r="K281" s="133">
        <v>0</v>
      </c>
      <c r="L281" s="145">
        <v>0</v>
      </c>
      <c r="M281" s="105" t="s">
        <v>1702</v>
      </c>
      <c r="N281" s="105"/>
      <c r="O281" s="88">
        <f t="shared" si="84"/>
        <v>-50000</v>
      </c>
      <c r="P281" s="126">
        <f t="shared" si="85"/>
        <v>0</v>
      </c>
      <c r="Q281" s="88">
        <f t="shared" si="86"/>
        <v>-37619</v>
      </c>
      <c r="R281" s="126">
        <f t="shared" si="87"/>
        <v>0</v>
      </c>
      <c r="S281" s="88"/>
      <c r="T281" s="127" t="str">
        <f t="shared" si="90"/>
        <v/>
      </c>
      <c r="U281" s="160">
        <f t="shared" si="88"/>
        <v>11</v>
      </c>
    </row>
    <row r="282" spans="1:21" ht="11.25" customHeight="1" x14ac:dyDescent="0.25">
      <c r="A282" s="26" t="s">
        <v>1183</v>
      </c>
      <c r="B282" s="287">
        <f t="shared" si="89"/>
        <v>7</v>
      </c>
      <c r="C282" s="26"/>
      <c r="D282" s="23"/>
      <c r="E282" s="23"/>
      <c r="F282" s="382" t="s">
        <v>279</v>
      </c>
      <c r="G282" s="383"/>
      <c r="H282" s="25">
        <f t="shared" ref="H282:L282" si="93">SUM(H283:H285)</f>
        <v>-1945289.45</v>
      </c>
      <c r="I282" s="25">
        <f t="shared" si="93"/>
        <v>-2134764.4300000002</v>
      </c>
      <c r="J282" s="25">
        <f t="shared" si="93"/>
        <v>-1880431.7495488459</v>
      </c>
      <c r="K282" s="25">
        <f t="shared" si="93"/>
        <v>0</v>
      </c>
      <c r="L282" s="143">
        <f t="shared" si="93"/>
        <v>-2050000</v>
      </c>
      <c r="M282" s="105" t="s">
        <v>1736</v>
      </c>
      <c r="N282" s="105"/>
      <c r="O282" s="88">
        <f t="shared" si="84"/>
        <v>169568.25045115408</v>
      </c>
      <c r="P282" s="126">
        <f t="shared" si="85"/>
        <v>1.0901751688099486</v>
      </c>
      <c r="Q282" s="88">
        <f t="shared" si="86"/>
        <v>-84764.430000000168</v>
      </c>
      <c r="R282" s="126">
        <f t="shared" si="87"/>
        <v>0.96029330974003524</v>
      </c>
      <c r="S282" s="88"/>
      <c r="T282" s="127" t="str">
        <f t="shared" si="90"/>
        <v/>
      </c>
      <c r="U282" s="160">
        <f t="shared" si="88"/>
        <v>7</v>
      </c>
    </row>
    <row r="283" spans="1:21" ht="11.25" customHeight="1" x14ac:dyDescent="0.25">
      <c r="A283" s="42" t="s">
        <v>1184</v>
      </c>
      <c r="B283" s="287">
        <f t="shared" si="89"/>
        <v>11</v>
      </c>
      <c r="C283" s="27" t="s">
        <v>922</v>
      </c>
      <c r="D283" s="28" t="s">
        <v>920</v>
      </c>
      <c r="E283" s="34" t="s">
        <v>1249</v>
      </c>
      <c r="F283" s="368" t="s">
        <v>280</v>
      </c>
      <c r="G283" s="369"/>
      <c r="H283" s="11">
        <v>-53458.44</v>
      </c>
      <c r="I283" s="11">
        <v>-47522.25</v>
      </c>
      <c r="J283" s="11">
        <v>-80431.749548852007</v>
      </c>
      <c r="K283" s="133">
        <v>0</v>
      </c>
      <c r="L283" s="145">
        <v>-80000</v>
      </c>
      <c r="O283" s="88">
        <f t="shared" si="84"/>
        <v>-431.74954885200714</v>
      </c>
      <c r="P283" s="126">
        <f t="shared" si="85"/>
        <v>0.99463210049173711</v>
      </c>
      <c r="Q283" s="88">
        <f t="shared" si="86"/>
        <v>32477.75</v>
      </c>
      <c r="R283" s="126">
        <f t="shared" si="87"/>
        <v>1.6834219760217581</v>
      </c>
      <c r="S283" s="88"/>
      <c r="T283" s="127" t="str">
        <f t="shared" si="90"/>
        <v/>
      </c>
      <c r="U283" s="160">
        <f t="shared" si="88"/>
        <v>11</v>
      </c>
    </row>
    <row r="284" spans="1:21" ht="11.25" customHeight="1" x14ac:dyDescent="0.25">
      <c r="A284" s="42" t="s">
        <v>1185</v>
      </c>
      <c r="B284" s="287">
        <f t="shared" si="89"/>
        <v>11</v>
      </c>
      <c r="C284" s="27" t="s">
        <v>922</v>
      </c>
      <c r="D284" s="28" t="s">
        <v>920</v>
      </c>
      <c r="E284" s="28" t="s">
        <v>1249</v>
      </c>
      <c r="F284" s="368" t="s">
        <v>281</v>
      </c>
      <c r="G284" s="369"/>
      <c r="H284" s="11">
        <v>-1595647</v>
      </c>
      <c r="I284" s="11">
        <v>-1772250</v>
      </c>
      <c r="J284" s="11">
        <v>-1500000</v>
      </c>
      <c r="K284" s="133">
        <v>0</v>
      </c>
      <c r="L284" s="145">
        <f>-1800000+150000</f>
        <v>-1650000</v>
      </c>
      <c r="O284" s="88">
        <f t="shared" si="84"/>
        <v>150000</v>
      </c>
      <c r="P284" s="126">
        <f t="shared" si="85"/>
        <v>1.1000000000000001</v>
      </c>
      <c r="Q284" s="88">
        <f t="shared" si="86"/>
        <v>-122250</v>
      </c>
      <c r="R284" s="126">
        <f t="shared" si="87"/>
        <v>0.93101988997037666</v>
      </c>
      <c r="S284" s="88"/>
      <c r="T284" s="127" t="str">
        <f t="shared" si="90"/>
        <v/>
      </c>
      <c r="U284" s="160">
        <f t="shared" si="88"/>
        <v>11</v>
      </c>
    </row>
    <row r="285" spans="1:21" ht="11.25" customHeight="1" x14ac:dyDescent="0.25">
      <c r="A285" s="42" t="s">
        <v>1186</v>
      </c>
      <c r="B285" s="287">
        <f t="shared" si="89"/>
        <v>11</v>
      </c>
      <c r="C285" s="27" t="s">
        <v>916</v>
      </c>
      <c r="D285" s="28" t="s">
        <v>919</v>
      </c>
      <c r="E285" s="28" t="s">
        <v>917</v>
      </c>
      <c r="F285" s="368" t="s">
        <v>282</v>
      </c>
      <c r="G285" s="369"/>
      <c r="H285" s="11">
        <v>-296184.01</v>
      </c>
      <c r="I285" s="11">
        <v>-314992.18</v>
      </c>
      <c r="J285" s="11">
        <v>-299999.999999994</v>
      </c>
      <c r="K285" s="133">
        <v>0</v>
      </c>
      <c r="L285" s="145">
        <v>-320000</v>
      </c>
      <c r="O285" s="88">
        <f t="shared" si="84"/>
        <v>20000.000000005995</v>
      </c>
      <c r="P285" s="126">
        <f t="shared" si="85"/>
        <v>1.066666666666688</v>
      </c>
      <c r="Q285" s="88">
        <f t="shared" si="86"/>
        <v>5007.820000000007</v>
      </c>
      <c r="R285" s="126">
        <f t="shared" si="87"/>
        <v>1.0158982359498576</v>
      </c>
      <c r="S285" s="88"/>
      <c r="T285" s="127" t="str">
        <f t="shared" si="90"/>
        <v/>
      </c>
      <c r="U285" s="160">
        <f t="shared" si="88"/>
        <v>11</v>
      </c>
    </row>
    <row r="286" spans="1:21" ht="11.25" customHeight="1" x14ac:dyDescent="0.25">
      <c r="A286" s="26" t="s">
        <v>1187</v>
      </c>
      <c r="B286" s="287">
        <f t="shared" si="89"/>
        <v>7</v>
      </c>
      <c r="C286" s="26"/>
      <c r="D286" s="23"/>
      <c r="E286" s="23"/>
      <c r="F286" s="382" t="s">
        <v>283</v>
      </c>
      <c r="G286" s="383"/>
      <c r="H286" s="25">
        <f t="shared" ref="H286:L286" si="94">SUM(H287:H298)</f>
        <v>-56736405.790000007</v>
      </c>
      <c r="I286" s="25">
        <f t="shared" si="94"/>
        <v>-60648869.470000006</v>
      </c>
      <c r="J286" s="25">
        <f t="shared" si="94"/>
        <v>-62579832.941814192</v>
      </c>
      <c r="K286" s="25">
        <f t="shared" si="94"/>
        <v>0</v>
      </c>
      <c r="L286" s="143">
        <f t="shared" si="94"/>
        <v>-69438498.909999996</v>
      </c>
      <c r="O286" s="88">
        <f t="shared" si="84"/>
        <v>6858665.9681858048</v>
      </c>
      <c r="P286" s="126">
        <f t="shared" si="85"/>
        <v>1.1095986621530756</v>
      </c>
      <c r="Q286" s="88">
        <f t="shared" si="86"/>
        <v>8789629.4399999902</v>
      </c>
      <c r="R286" s="126">
        <f t="shared" si="87"/>
        <v>1.1449265174571437</v>
      </c>
      <c r="S286" s="88"/>
      <c r="T286" s="127" t="str">
        <f t="shared" si="90"/>
        <v/>
      </c>
      <c r="U286" s="160">
        <f t="shared" si="88"/>
        <v>7</v>
      </c>
    </row>
    <row r="287" spans="1:21" ht="11.25" customHeight="1" x14ac:dyDescent="0.25">
      <c r="A287" s="42" t="s">
        <v>1188</v>
      </c>
      <c r="B287" s="287">
        <f t="shared" si="89"/>
        <v>11</v>
      </c>
      <c r="C287" s="20" t="s">
        <v>916</v>
      </c>
      <c r="D287" s="20" t="s">
        <v>919</v>
      </c>
      <c r="E287" s="20" t="s">
        <v>1089</v>
      </c>
      <c r="F287" s="368" t="s">
        <v>284</v>
      </c>
      <c r="G287" s="369"/>
      <c r="H287" s="11">
        <v>-851633.2</v>
      </c>
      <c r="I287" s="11">
        <v>-1306703.8</v>
      </c>
      <c r="J287" s="11">
        <v>-999832.94181564497</v>
      </c>
      <c r="K287" s="133">
        <v>0</v>
      </c>
      <c r="L287" s="145">
        <v>-1200000</v>
      </c>
      <c r="O287" s="88">
        <f t="shared" si="84"/>
        <v>200167.05818435503</v>
      </c>
      <c r="P287" s="126">
        <f t="shared" si="85"/>
        <v>1.2002005033169461</v>
      </c>
      <c r="Q287" s="88">
        <f t="shared" si="86"/>
        <v>-106703.80000000005</v>
      </c>
      <c r="R287" s="126">
        <f t="shared" si="87"/>
        <v>0.91834124917980642</v>
      </c>
      <c r="S287" s="88"/>
      <c r="T287" s="127" t="str">
        <f t="shared" si="90"/>
        <v/>
      </c>
      <c r="U287" s="160">
        <f t="shared" si="88"/>
        <v>11</v>
      </c>
    </row>
    <row r="288" spans="1:21" ht="11.25" customHeight="1" x14ac:dyDescent="0.25">
      <c r="A288" s="55" t="s">
        <v>1189</v>
      </c>
      <c r="B288" s="287">
        <f t="shared" si="89"/>
        <v>11</v>
      </c>
      <c r="C288" s="163" t="s">
        <v>916</v>
      </c>
      <c r="D288" s="163" t="s">
        <v>920</v>
      </c>
      <c r="E288" s="163" t="s">
        <v>1250</v>
      </c>
      <c r="F288" s="366" t="s">
        <v>285</v>
      </c>
      <c r="G288" s="367"/>
      <c r="H288" s="54">
        <v>-20860103.920000002</v>
      </c>
      <c r="I288" s="54">
        <v>-20423598.649999999</v>
      </c>
      <c r="J288" s="54">
        <v>-19999999.9999994</v>
      </c>
      <c r="K288" s="164">
        <v>0</v>
      </c>
      <c r="L288" s="156">
        <f>-20000000+2000000-2000000</f>
        <v>-20000000</v>
      </c>
      <c r="O288" s="99">
        <f t="shared" si="84"/>
        <v>5.9977173805236816E-7</v>
      </c>
      <c r="P288" s="165">
        <f t="shared" si="85"/>
        <v>1.00000000000003</v>
      </c>
      <c r="Q288" s="99">
        <f t="shared" si="86"/>
        <v>-423598.64999999851</v>
      </c>
      <c r="R288" s="165">
        <f t="shared" si="87"/>
        <v>0.97925935300339451</v>
      </c>
      <c r="S288" s="99"/>
      <c r="T288" s="127" t="str">
        <f t="shared" si="90"/>
        <v/>
      </c>
      <c r="U288" s="160">
        <f t="shared" si="88"/>
        <v>11</v>
      </c>
    </row>
    <row r="289" spans="1:21" ht="11.25" customHeight="1" x14ac:dyDescent="0.25">
      <c r="A289" s="42" t="s">
        <v>1190</v>
      </c>
      <c r="B289" s="287">
        <f t="shared" si="89"/>
        <v>11</v>
      </c>
      <c r="C289" s="20" t="s">
        <v>1241</v>
      </c>
      <c r="D289" s="20" t="s">
        <v>920</v>
      </c>
      <c r="E289" s="20" t="s">
        <v>1242</v>
      </c>
      <c r="F289" s="368" t="s">
        <v>286</v>
      </c>
      <c r="G289" s="369"/>
      <c r="H289" s="11">
        <v>-611961.19999999995</v>
      </c>
      <c r="I289" s="11">
        <v>-635809.1</v>
      </c>
      <c r="J289" s="11">
        <v>-1530000</v>
      </c>
      <c r="K289" s="133">
        <v>0</v>
      </c>
      <c r="L289" s="145">
        <v>-1490000</v>
      </c>
      <c r="O289" s="88">
        <f t="shared" si="84"/>
        <v>-40000</v>
      </c>
      <c r="P289" s="126">
        <f t="shared" si="85"/>
        <v>0.97385620915032678</v>
      </c>
      <c r="Q289" s="88">
        <f t="shared" si="86"/>
        <v>854190.9</v>
      </c>
      <c r="R289" s="126">
        <f t="shared" si="87"/>
        <v>2.3434707052793047</v>
      </c>
      <c r="S289" s="88"/>
      <c r="T289" s="127" t="str">
        <f t="shared" si="90"/>
        <v/>
      </c>
      <c r="U289" s="160">
        <f t="shared" si="88"/>
        <v>11</v>
      </c>
    </row>
    <row r="290" spans="1:21" ht="11.25" customHeight="1" x14ac:dyDescent="0.25">
      <c r="A290" s="42" t="s">
        <v>1191</v>
      </c>
      <c r="B290" s="287">
        <f t="shared" si="89"/>
        <v>11</v>
      </c>
      <c r="C290" s="20" t="s">
        <v>916</v>
      </c>
      <c r="D290" s="20" t="s">
        <v>919</v>
      </c>
      <c r="E290" s="20" t="s">
        <v>1649</v>
      </c>
      <c r="F290" s="368" t="s">
        <v>287</v>
      </c>
      <c r="G290" s="369"/>
      <c r="H290" s="11">
        <v>-98868.22</v>
      </c>
      <c r="I290" s="11">
        <v>-278119</v>
      </c>
      <c r="J290" s="11">
        <v>-249999.999999989</v>
      </c>
      <c r="K290" s="133">
        <v>0</v>
      </c>
      <c r="L290" s="145">
        <v>-350000</v>
      </c>
      <c r="M290" s="171" t="s">
        <v>1730</v>
      </c>
      <c r="N290" s="171"/>
      <c r="O290" s="88">
        <f t="shared" si="84"/>
        <v>100000.000000011</v>
      </c>
      <c r="P290" s="126">
        <f t="shared" si="85"/>
        <v>1.4000000000000616</v>
      </c>
      <c r="Q290" s="88">
        <f t="shared" si="86"/>
        <v>71881</v>
      </c>
      <c r="R290" s="126">
        <f t="shared" si="87"/>
        <v>1.2584541149651767</v>
      </c>
      <c r="S290" s="88"/>
      <c r="T290" s="127" t="str">
        <f t="shared" si="90"/>
        <v/>
      </c>
      <c r="U290" s="160">
        <f t="shared" si="88"/>
        <v>11</v>
      </c>
    </row>
    <row r="291" spans="1:21" ht="11.25" customHeight="1" x14ac:dyDescent="0.25">
      <c r="A291" s="42" t="s">
        <v>1192</v>
      </c>
      <c r="B291" s="287">
        <f t="shared" si="89"/>
        <v>11</v>
      </c>
      <c r="C291" s="20" t="s">
        <v>916</v>
      </c>
      <c r="D291" s="20" t="s">
        <v>919</v>
      </c>
      <c r="E291" s="20" t="s">
        <v>918</v>
      </c>
      <c r="F291" s="368" t="s">
        <v>288</v>
      </c>
      <c r="G291" s="369"/>
      <c r="H291" s="11">
        <v>-280905.43000000098</v>
      </c>
      <c r="I291" s="11">
        <v>-356938.50000000099</v>
      </c>
      <c r="J291" s="11">
        <v>-329999.99999998399</v>
      </c>
      <c r="K291" s="133">
        <v>0</v>
      </c>
      <c r="L291" s="145">
        <v>-400000</v>
      </c>
      <c r="M291" s="105"/>
      <c r="N291" s="105"/>
      <c r="O291" s="88">
        <f t="shared" si="84"/>
        <v>70000.000000016007</v>
      </c>
      <c r="P291" s="126">
        <f t="shared" si="85"/>
        <v>1.212121212121271</v>
      </c>
      <c r="Q291" s="88">
        <f t="shared" si="86"/>
        <v>43061.49999999901</v>
      </c>
      <c r="R291" s="126">
        <f t="shared" si="87"/>
        <v>1.120641230912325</v>
      </c>
      <c r="S291" s="88"/>
      <c r="T291" s="127" t="str">
        <f t="shared" si="90"/>
        <v/>
      </c>
      <c r="U291" s="160">
        <f t="shared" si="88"/>
        <v>11</v>
      </c>
    </row>
    <row r="292" spans="1:21" ht="11.25" customHeight="1" x14ac:dyDescent="0.25">
      <c r="A292" s="42" t="s">
        <v>1193</v>
      </c>
      <c r="B292" s="287">
        <f t="shared" si="89"/>
        <v>11</v>
      </c>
      <c r="C292" s="20" t="s">
        <v>1654</v>
      </c>
      <c r="D292" s="20" t="s">
        <v>919</v>
      </c>
      <c r="E292" s="20" t="s">
        <v>1655</v>
      </c>
      <c r="F292" s="368" t="s">
        <v>289</v>
      </c>
      <c r="G292" s="369"/>
      <c r="H292" s="11">
        <v>-813867.3</v>
      </c>
      <c r="I292" s="11">
        <v>-745230.6</v>
      </c>
      <c r="J292" s="11">
        <v>-619999.99999999604</v>
      </c>
      <c r="K292" s="133">
        <v>0</v>
      </c>
      <c r="L292" s="145">
        <v>-848476</v>
      </c>
      <c r="O292" s="88">
        <f t="shared" si="84"/>
        <v>228476.00000000396</v>
      </c>
      <c r="P292" s="126">
        <f t="shared" si="85"/>
        <v>1.3685096774193635</v>
      </c>
      <c r="Q292" s="88">
        <f t="shared" si="86"/>
        <v>103245.40000000002</v>
      </c>
      <c r="R292" s="126">
        <f t="shared" si="87"/>
        <v>1.1385415467373454</v>
      </c>
      <c r="S292" s="88"/>
      <c r="T292" s="127" t="str">
        <f t="shared" si="90"/>
        <v/>
      </c>
      <c r="U292" s="160">
        <f t="shared" si="88"/>
        <v>11</v>
      </c>
    </row>
    <row r="293" spans="1:21" ht="11.25" customHeight="1" x14ac:dyDescent="0.25">
      <c r="A293" s="42" t="s">
        <v>1194</v>
      </c>
      <c r="B293" s="287">
        <f t="shared" si="89"/>
        <v>11</v>
      </c>
      <c r="C293" s="20" t="s">
        <v>916</v>
      </c>
      <c r="D293" s="20" t="s">
        <v>920</v>
      </c>
      <c r="E293" s="20" t="s">
        <v>1250</v>
      </c>
      <c r="F293" s="368" t="s">
        <v>290</v>
      </c>
      <c r="G293" s="369"/>
      <c r="H293" s="11">
        <v>-3273622.94</v>
      </c>
      <c r="I293" s="11">
        <v>-4100118.37</v>
      </c>
      <c r="J293" s="11">
        <v>-3969999.9999998002</v>
      </c>
      <c r="K293" s="133">
        <v>0</v>
      </c>
      <c r="L293" s="145">
        <v>-4290000</v>
      </c>
      <c r="O293" s="88">
        <f t="shared" si="84"/>
        <v>320000.00000019977</v>
      </c>
      <c r="P293" s="126">
        <f t="shared" si="85"/>
        <v>1.0806045340050923</v>
      </c>
      <c r="Q293" s="88">
        <f t="shared" si="86"/>
        <v>189881.62999999989</v>
      </c>
      <c r="R293" s="126">
        <f t="shared" si="87"/>
        <v>1.04631125564309</v>
      </c>
      <c r="S293" s="88"/>
      <c r="T293" s="127" t="str">
        <f t="shared" si="90"/>
        <v/>
      </c>
      <c r="U293" s="160">
        <f t="shared" si="88"/>
        <v>11</v>
      </c>
    </row>
    <row r="294" spans="1:21" ht="11.25" customHeight="1" x14ac:dyDescent="0.25">
      <c r="A294" s="42" t="s">
        <v>1691</v>
      </c>
      <c r="B294" s="287">
        <f t="shared" si="89"/>
        <v>11</v>
      </c>
      <c r="C294" s="20" t="s">
        <v>916</v>
      </c>
      <c r="D294" s="20" t="s">
        <v>923</v>
      </c>
      <c r="E294" s="20" t="s">
        <v>1248</v>
      </c>
      <c r="F294" s="368" t="s">
        <v>1692</v>
      </c>
      <c r="G294" s="369"/>
      <c r="H294" s="85">
        <v>0</v>
      </c>
      <c r="I294" s="85">
        <v>0</v>
      </c>
      <c r="J294" s="85">
        <v>0</v>
      </c>
      <c r="K294" s="133">
        <v>0</v>
      </c>
      <c r="L294" s="145">
        <v>-1488022.91</v>
      </c>
      <c r="O294" s="88">
        <f t="shared" si="84"/>
        <v>1488022.91</v>
      </c>
      <c r="P294" s="126" t="str">
        <f t="shared" si="85"/>
        <v/>
      </c>
      <c r="Q294" s="88">
        <f t="shared" si="86"/>
        <v>1488022.91</v>
      </c>
      <c r="R294" s="126" t="str">
        <f t="shared" si="87"/>
        <v/>
      </c>
      <c r="S294" s="88"/>
      <c r="T294" s="127" t="str">
        <f t="shared" si="90"/>
        <v/>
      </c>
      <c r="U294" s="160">
        <f t="shared" si="88"/>
        <v>11</v>
      </c>
    </row>
    <row r="295" spans="1:21" ht="11.25" customHeight="1" x14ac:dyDescent="0.25">
      <c r="A295" s="55" t="s">
        <v>1195</v>
      </c>
      <c r="B295" s="287">
        <f t="shared" si="89"/>
        <v>11</v>
      </c>
      <c r="C295" s="163" t="s">
        <v>916</v>
      </c>
      <c r="D295" s="163" t="s">
        <v>920</v>
      </c>
      <c r="E295" s="163" t="s">
        <v>1250</v>
      </c>
      <c r="F295" s="366" t="s">
        <v>291</v>
      </c>
      <c r="G295" s="367"/>
      <c r="H295" s="54">
        <v>-29732296.989999998</v>
      </c>
      <c r="I295" s="54">
        <v>-32725622.690000001</v>
      </c>
      <c r="J295" s="54">
        <v>-34379999.999999397</v>
      </c>
      <c r="K295" s="164">
        <v>0</v>
      </c>
      <c r="L295" s="156">
        <f>-35572000+3000000</f>
        <v>-32572000</v>
      </c>
      <c r="O295" s="99">
        <f t="shared" si="84"/>
        <v>-1807999.9999993965</v>
      </c>
      <c r="P295" s="165">
        <f t="shared" si="85"/>
        <v>0.94741128563119759</v>
      </c>
      <c r="Q295" s="99">
        <f t="shared" si="86"/>
        <v>-153622.69000000134</v>
      </c>
      <c r="R295" s="165">
        <f t="shared" si="87"/>
        <v>0.99530573668665612</v>
      </c>
      <c r="S295" s="99"/>
      <c r="T295" s="127" t="str">
        <f t="shared" si="90"/>
        <v/>
      </c>
      <c r="U295" s="160">
        <f t="shared" si="88"/>
        <v>11</v>
      </c>
    </row>
    <row r="296" spans="1:21" ht="11.25" customHeight="1" x14ac:dyDescent="0.25">
      <c r="A296" s="42" t="s">
        <v>1196</v>
      </c>
      <c r="B296" s="287">
        <f t="shared" si="89"/>
        <v>11</v>
      </c>
      <c r="C296" s="20" t="s">
        <v>916</v>
      </c>
      <c r="D296" s="20" t="s">
        <v>920</v>
      </c>
      <c r="E296" s="20" t="s">
        <v>1250</v>
      </c>
      <c r="F296" s="368" t="s">
        <v>292</v>
      </c>
      <c r="G296" s="369"/>
      <c r="H296" s="11">
        <v>-213146.59</v>
      </c>
      <c r="I296" s="11">
        <v>-76728.759999999995</v>
      </c>
      <c r="J296" s="11">
        <v>-499999.99999997998</v>
      </c>
      <c r="K296" s="133">
        <v>0</v>
      </c>
      <c r="L296" s="145">
        <v>-100000</v>
      </c>
      <c r="O296" s="88">
        <f t="shared" si="84"/>
        <v>-399999.99999997998</v>
      </c>
      <c r="P296" s="126">
        <f t="shared" si="85"/>
        <v>0.200000000000008</v>
      </c>
      <c r="Q296" s="88">
        <f t="shared" si="86"/>
        <v>23271.240000000005</v>
      </c>
      <c r="R296" s="126">
        <f t="shared" si="87"/>
        <v>1.303292272675852</v>
      </c>
      <c r="S296" s="88"/>
      <c r="T296" s="127" t="str">
        <f t="shared" si="90"/>
        <v/>
      </c>
      <c r="U296" s="160">
        <f t="shared" si="88"/>
        <v>11</v>
      </c>
    </row>
    <row r="297" spans="1:21" ht="11.25" customHeight="1" x14ac:dyDescent="0.25">
      <c r="A297" s="55" t="s">
        <v>1650</v>
      </c>
      <c r="B297" s="287">
        <f t="shared" si="89"/>
        <v>11</v>
      </c>
      <c r="C297" s="163" t="s">
        <v>916</v>
      </c>
      <c r="D297" s="163" t="s">
        <v>919</v>
      </c>
      <c r="E297" s="163" t="s">
        <v>1649</v>
      </c>
      <c r="F297" s="366" t="s">
        <v>1652</v>
      </c>
      <c r="G297" s="367"/>
      <c r="H297" s="54"/>
      <c r="I297" s="54"/>
      <c r="J297" s="54"/>
      <c r="K297" s="164">
        <v>0</v>
      </c>
      <c r="L297" s="170">
        <v>-4500000</v>
      </c>
      <c r="M297" s="171" t="s">
        <v>1729</v>
      </c>
      <c r="N297" s="171"/>
      <c r="O297" s="99">
        <f t="shared" si="84"/>
        <v>4500000</v>
      </c>
      <c r="P297" s="165" t="str">
        <f t="shared" si="85"/>
        <v/>
      </c>
      <c r="Q297" s="99">
        <f t="shared" si="86"/>
        <v>4500000</v>
      </c>
      <c r="R297" s="165" t="str">
        <f t="shared" si="87"/>
        <v/>
      </c>
      <c r="S297" s="99"/>
      <c r="T297" s="127" t="str">
        <f t="shared" si="90"/>
        <v/>
      </c>
      <c r="U297" s="160">
        <f t="shared" si="88"/>
        <v>11</v>
      </c>
    </row>
    <row r="298" spans="1:21" ht="11.25" customHeight="1" x14ac:dyDescent="0.25">
      <c r="A298" s="55" t="s">
        <v>1651</v>
      </c>
      <c r="B298" s="287">
        <f t="shared" si="89"/>
        <v>11</v>
      </c>
      <c r="C298" s="163" t="s">
        <v>916</v>
      </c>
      <c r="D298" s="163" t="s">
        <v>919</v>
      </c>
      <c r="E298" s="163" t="s">
        <v>1649</v>
      </c>
      <c r="F298" s="366" t="s">
        <v>1653</v>
      </c>
      <c r="G298" s="367"/>
      <c r="H298" s="54"/>
      <c r="I298" s="54"/>
      <c r="J298" s="54"/>
      <c r="K298" s="164">
        <v>0</v>
      </c>
      <c r="L298" s="170">
        <v>-2200000</v>
      </c>
      <c r="O298" s="99">
        <f t="shared" si="84"/>
        <v>2200000</v>
      </c>
      <c r="P298" s="165" t="str">
        <f t="shared" si="85"/>
        <v/>
      </c>
      <c r="Q298" s="99">
        <f t="shared" si="86"/>
        <v>2200000</v>
      </c>
      <c r="R298" s="165" t="str">
        <f t="shared" si="87"/>
        <v/>
      </c>
      <c r="S298" s="99"/>
      <c r="T298" s="127" t="str">
        <f t="shared" si="90"/>
        <v/>
      </c>
      <c r="U298" s="160">
        <f t="shared" si="88"/>
        <v>11</v>
      </c>
    </row>
    <row r="299" spans="1:21" ht="11.25" customHeight="1" x14ac:dyDescent="0.25">
      <c r="A299" s="26" t="s">
        <v>1197</v>
      </c>
      <c r="B299" s="287">
        <f t="shared" si="89"/>
        <v>7</v>
      </c>
      <c r="C299" s="26"/>
      <c r="D299" s="23"/>
      <c r="E299" s="23"/>
      <c r="F299" s="382" t="s">
        <v>293</v>
      </c>
      <c r="G299" s="383"/>
      <c r="H299" s="25">
        <f t="shared" ref="H299:L299" si="95">SUM(H300)</f>
        <v>-618885.15</v>
      </c>
      <c r="I299" s="25">
        <f t="shared" si="95"/>
        <v>-685165.27</v>
      </c>
      <c r="J299" s="25">
        <f t="shared" si="95"/>
        <v>-649999.99999999104</v>
      </c>
      <c r="K299" s="25">
        <f t="shared" si="95"/>
        <v>0</v>
      </c>
      <c r="L299" s="143">
        <f t="shared" si="95"/>
        <v>-900000</v>
      </c>
      <c r="M299" s="171" t="s">
        <v>1724</v>
      </c>
      <c r="N299" s="171"/>
      <c r="O299" s="88">
        <f t="shared" si="84"/>
        <v>250000.00000000896</v>
      </c>
      <c r="P299" s="126">
        <f t="shared" si="85"/>
        <v>1.3846153846154037</v>
      </c>
      <c r="Q299" s="88">
        <f t="shared" si="86"/>
        <v>214834.72999999998</v>
      </c>
      <c r="R299" s="126">
        <f t="shared" si="87"/>
        <v>1.3135516924259747</v>
      </c>
      <c r="S299" s="88"/>
      <c r="T299" s="127" t="str">
        <f t="shared" si="90"/>
        <v/>
      </c>
      <c r="U299" s="160">
        <f t="shared" si="88"/>
        <v>7</v>
      </c>
    </row>
    <row r="300" spans="1:21" ht="11.25" customHeight="1" x14ac:dyDescent="0.25">
      <c r="A300" s="42" t="s">
        <v>1198</v>
      </c>
      <c r="B300" s="287">
        <f t="shared" si="89"/>
        <v>11</v>
      </c>
      <c r="C300" s="27" t="s">
        <v>916</v>
      </c>
      <c r="D300" s="28" t="s">
        <v>923</v>
      </c>
      <c r="E300" s="28" t="s">
        <v>1643</v>
      </c>
      <c r="F300" s="368" t="s">
        <v>294</v>
      </c>
      <c r="G300" s="369"/>
      <c r="H300" s="11">
        <v>-618885.15</v>
      </c>
      <c r="I300" s="11">
        <v>-685165.27</v>
      </c>
      <c r="J300" s="11">
        <v>-649999.99999999104</v>
      </c>
      <c r="K300" s="133">
        <v>0</v>
      </c>
      <c r="L300" s="145">
        <v>-900000</v>
      </c>
      <c r="M300" s="171" t="s">
        <v>1723</v>
      </c>
      <c r="N300" s="171"/>
      <c r="O300" s="88">
        <f t="shared" si="84"/>
        <v>250000.00000000896</v>
      </c>
      <c r="P300" s="126">
        <f t="shared" si="85"/>
        <v>1.3846153846154037</v>
      </c>
      <c r="Q300" s="88">
        <f t="shared" si="86"/>
        <v>214834.72999999998</v>
      </c>
      <c r="R300" s="126">
        <f t="shared" si="87"/>
        <v>1.3135516924259747</v>
      </c>
      <c r="S300" s="88"/>
      <c r="T300" s="127" t="str">
        <f t="shared" si="90"/>
        <v/>
      </c>
      <c r="U300" s="160">
        <f t="shared" si="88"/>
        <v>11</v>
      </c>
    </row>
    <row r="301" spans="1:21" ht="11.25" customHeight="1" x14ac:dyDescent="0.25">
      <c r="A301" s="26" t="s">
        <v>1199</v>
      </c>
      <c r="B301" s="287">
        <f t="shared" si="89"/>
        <v>7</v>
      </c>
      <c r="C301" s="26"/>
      <c r="D301" s="23"/>
      <c r="E301" s="23"/>
      <c r="F301" s="382" t="s">
        <v>295</v>
      </c>
      <c r="G301" s="383"/>
      <c r="H301" s="25">
        <f t="shared" ref="H301:L301" si="96">SUM(H302)</f>
        <v>0</v>
      </c>
      <c r="I301" s="25">
        <f t="shared" si="96"/>
        <v>-9644.5</v>
      </c>
      <c r="J301" s="25">
        <f t="shared" si="96"/>
        <v>0</v>
      </c>
      <c r="K301" s="25">
        <f t="shared" si="96"/>
        <v>0</v>
      </c>
      <c r="L301" s="143">
        <f t="shared" si="96"/>
        <v>0</v>
      </c>
      <c r="O301" s="88">
        <f t="shared" si="84"/>
        <v>0</v>
      </c>
      <c r="P301" s="126" t="str">
        <f t="shared" si="85"/>
        <v/>
      </c>
      <c r="Q301" s="88">
        <f t="shared" si="86"/>
        <v>-9644.5</v>
      </c>
      <c r="R301" s="126">
        <f t="shared" si="87"/>
        <v>0</v>
      </c>
      <c r="S301" s="88"/>
      <c r="T301" s="127" t="str">
        <f t="shared" si="90"/>
        <v/>
      </c>
      <c r="U301" s="160">
        <f t="shared" si="88"/>
        <v>7</v>
      </c>
    </row>
    <row r="302" spans="1:21" ht="11.25" customHeight="1" x14ac:dyDescent="0.25">
      <c r="A302" s="42" t="s">
        <v>1200</v>
      </c>
      <c r="B302" s="287">
        <f t="shared" si="89"/>
        <v>11</v>
      </c>
      <c r="C302" s="28" t="s">
        <v>916</v>
      </c>
      <c r="D302" s="28" t="s">
        <v>923</v>
      </c>
      <c r="E302" s="28" t="s">
        <v>917</v>
      </c>
      <c r="F302" s="368" t="s">
        <v>296</v>
      </c>
      <c r="G302" s="369"/>
      <c r="H302" s="11">
        <v>0</v>
      </c>
      <c r="I302" s="11">
        <v>-9644.5</v>
      </c>
      <c r="J302" s="11">
        <v>0</v>
      </c>
      <c r="K302" s="133">
        <v>0</v>
      </c>
      <c r="L302" s="145">
        <v>0</v>
      </c>
      <c r="O302" s="88">
        <f t="shared" si="84"/>
        <v>0</v>
      </c>
      <c r="P302" s="126" t="str">
        <f t="shared" si="85"/>
        <v/>
      </c>
      <c r="Q302" s="88">
        <f t="shared" si="86"/>
        <v>-9644.5</v>
      </c>
      <c r="R302" s="126">
        <f t="shared" si="87"/>
        <v>0</v>
      </c>
      <c r="S302" s="88"/>
      <c r="T302" s="127" t="str">
        <f t="shared" si="90"/>
        <v/>
      </c>
      <c r="U302" s="160">
        <f t="shared" si="88"/>
        <v>11</v>
      </c>
    </row>
    <row r="303" spans="1:21" ht="11.25" customHeight="1" x14ac:dyDescent="0.25">
      <c r="A303" s="26" t="s">
        <v>1201</v>
      </c>
      <c r="B303" s="287">
        <f t="shared" si="89"/>
        <v>7</v>
      </c>
      <c r="C303" s="26"/>
      <c r="D303" s="23"/>
      <c r="E303" s="23"/>
      <c r="F303" s="382" t="s">
        <v>297</v>
      </c>
      <c r="G303" s="383"/>
      <c r="H303" s="25">
        <f t="shared" ref="H303:L303" si="97">SUM(H304:H319)</f>
        <v>-53116619.75999999</v>
      </c>
      <c r="I303" s="25">
        <f t="shared" si="97"/>
        <v>-49278988.899999999</v>
      </c>
      <c r="J303" s="25">
        <f t="shared" si="97"/>
        <v>-76980844.465391278</v>
      </c>
      <c r="K303" s="25">
        <f t="shared" si="97"/>
        <v>0</v>
      </c>
      <c r="L303" s="143">
        <f t="shared" si="97"/>
        <v>-88985920</v>
      </c>
      <c r="O303" s="88">
        <f t="shared" si="84"/>
        <v>12005075.534608722</v>
      </c>
      <c r="P303" s="126">
        <f t="shared" si="85"/>
        <v>1.1559488677732799</v>
      </c>
      <c r="Q303" s="88">
        <f t="shared" si="86"/>
        <v>39706931.100000001</v>
      </c>
      <c r="R303" s="126">
        <f t="shared" si="87"/>
        <v>1.8057578287690883</v>
      </c>
      <c r="S303" s="88"/>
      <c r="T303" s="127" t="str">
        <f t="shared" si="90"/>
        <v/>
      </c>
      <c r="U303" s="160">
        <f t="shared" si="88"/>
        <v>7</v>
      </c>
    </row>
    <row r="304" spans="1:21" ht="11.25" customHeight="1" x14ac:dyDescent="0.25">
      <c r="A304" s="42" t="s">
        <v>1202</v>
      </c>
      <c r="B304" s="287">
        <f t="shared" si="89"/>
        <v>11</v>
      </c>
      <c r="C304" s="28" t="s">
        <v>916</v>
      </c>
      <c r="D304" s="28" t="s">
        <v>923</v>
      </c>
      <c r="E304" s="28" t="s">
        <v>1660</v>
      </c>
      <c r="F304" s="368" t="s">
        <v>298</v>
      </c>
      <c r="G304" s="369"/>
      <c r="H304" s="11">
        <v>-1107335.27</v>
      </c>
      <c r="I304" s="11">
        <v>-1164135.1399999999</v>
      </c>
      <c r="J304" s="11">
        <v>-18900000</v>
      </c>
      <c r="K304" s="133">
        <v>0</v>
      </c>
      <c r="L304" s="148">
        <f>-700000-1000000-1500000-700000-2000000-100000-1400000-2560000</f>
        <v>-9960000</v>
      </c>
      <c r="O304" s="88">
        <f t="shared" si="84"/>
        <v>-8940000</v>
      </c>
      <c r="P304" s="126">
        <f t="shared" si="85"/>
        <v>0.526984126984127</v>
      </c>
      <c r="Q304" s="88">
        <f t="shared" si="86"/>
        <v>8795864.8599999994</v>
      </c>
      <c r="R304" s="126">
        <f t="shared" si="87"/>
        <v>8.5557077162020914</v>
      </c>
      <c r="S304" s="88"/>
      <c r="T304" s="127" t="str">
        <f t="shared" si="90"/>
        <v/>
      </c>
      <c r="U304" s="160">
        <f t="shared" si="88"/>
        <v>11</v>
      </c>
    </row>
    <row r="305" spans="1:21" ht="11.25" customHeight="1" x14ac:dyDescent="0.25">
      <c r="A305" s="42" t="s">
        <v>1203</v>
      </c>
      <c r="B305" s="287">
        <f t="shared" si="89"/>
        <v>11</v>
      </c>
      <c r="C305" s="28" t="s">
        <v>916</v>
      </c>
      <c r="D305" s="28" t="s">
        <v>923</v>
      </c>
      <c r="E305" s="28" t="s">
        <v>1248</v>
      </c>
      <c r="F305" s="368" t="s">
        <v>299</v>
      </c>
      <c r="G305" s="369"/>
      <c r="H305" s="11">
        <v>-315142</v>
      </c>
      <c r="I305" s="11">
        <v>-323739</v>
      </c>
      <c r="J305" s="11">
        <v>-1829999.99999999</v>
      </c>
      <c r="K305" s="133">
        <v>0</v>
      </c>
      <c r="L305" s="145">
        <v>-1830000</v>
      </c>
      <c r="O305" s="88">
        <f t="shared" si="84"/>
        <v>1.0011717677116394E-8</v>
      </c>
      <c r="P305" s="126">
        <f t="shared" si="85"/>
        <v>1.0000000000000056</v>
      </c>
      <c r="Q305" s="88">
        <f t="shared" si="86"/>
        <v>1506261</v>
      </c>
      <c r="R305" s="126">
        <f t="shared" si="87"/>
        <v>5.6527017134172901</v>
      </c>
      <c r="S305" s="88"/>
      <c r="T305" s="127" t="str">
        <f t="shared" si="90"/>
        <v/>
      </c>
      <c r="U305" s="160">
        <f t="shared" si="88"/>
        <v>11</v>
      </c>
    </row>
    <row r="306" spans="1:21" ht="11.25" customHeight="1" x14ac:dyDescent="0.25">
      <c r="A306" s="42" t="s">
        <v>1204</v>
      </c>
      <c r="B306" s="287">
        <f t="shared" si="89"/>
        <v>11</v>
      </c>
      <c r="C306" s="27" t="s">
        <v>916</v>
      </c>
      <c r="D306" s="28" t="s">
        <v>923</v>
      </c>
      <c r="E306" s="28" t="s">
        <v>917</v>
      </c>
      <c r="F306" s="368" t="s">
        <v>300</v>
      </c>
      <c r="G306" s="369"/>
      <c r="H306" s="11">
        <v>-257925</v>
      </c>
      <c r="I306" s="11">
        <v>-732327.64</v>
      </c>
      <c r="J306" s="11">
        <v>-71999.999999975902</v>
      </c>
      <c r="K306" s="133">
        <v>0</v>
      </c>
      <c r="L306" s="151">
        <f>-76000-2370390-72000-664290</f>
        <v>-3182680</v>
      </c>
      <c r="O306" s="88">
        <f t="shared" si="84"/>
        <v>3110680.0000000242</v>
      </c>
      <c r="P306" s="126">
        <f t="shared" si="85"/>
        <v>44.203888888903684</v>
      </c>
      <c r="Q306" s="88">
        <f t="shared" si="86"/>
        <v>2450352.36</v>
      </c>
      <c r="R306" s="126">
        <f t="shared" si="87"/>
        <v>4.3459782563990075</v>
      </c>
      <c r="S306" s="88"/>
      <c r="T306" s="127" t="str">
        <f t="shared" si="90"/>
        <v/>
      </c>
      <c r="U306" s="160">
        <f t="shared" si="88"/>
        <v>11</v>
      </c>
    </row>
    <row r="307" spans="1:21" ht="11.25" customHeight="1" x14ac:dyDescent="0.25">
      <c r="A307" s="42" t="s">
        <v>1205</v>
      </c>
      <c r="B307" s="287">
        <f t="shared" si="89"/>
        <v>11</v>
      </c>
      <c r="C307" s="28" t="s">
        <v>922</v>
      </c>
      <c r="D307" s="28" t="s">
        <v>923</v>
      </c>
      <c r="E307" s="28" t="s">
        <v>1659</v>
      </c>
      <c r="F307" s="368" t="s">
        <v>301</v>
      </c>
      <c r="G307" s="369"/>
      <c r="H307" s="11">
        <v>-450688.13</v>
      </c>
      <c r="I307" s="11">
        <v>-443528.7</v>
      </c>
      <c r="J307" s="11">
        <v>-664999.99999999197</v>
      </c>
      <c r="K307" s="133">
        <v>0</v>
      </c>
      <c r="L307" s="145">
        <f>-200000-300000</f>
        <v>-500000</v>
      </c>
      <c r="M307" s="105" t="s">
        <v>1699</v>
      </c>
      <c r="N307" s="105"/>
      <c r="O307" s="88">
        <f t="shared" si="84"/>
        <v>-164999.99999999197</v>
      </c>
      <c r="P307" s="126">
        <f t="shared" si="85"/>
        <v>0.75187969924812936</v>
      </c>
      <c r="Q307" s="88">
        <f t="shared" si="86"/>
        <v>56471.299999999988</v>
      </c>
      <c r="R307" s="126">
        <f t="shared" si="87"/>
        <v>1.127322764006027</v>
      </c>
      <c r="S307" s="88"/>
      <c r="T307" s="127" t="str">
        <f t="shared" si="90"/>
        <v/>
      </c>
      <c r="U307" s="160">
        <f t="shared" si="88"/>
        <v>11</v>
      </c>
    </row>
    <row r="308" spans="1:21" ht="11.25" customHeight="1" x14ac:dyDescent="0.25">
      <c r="A308" s="42" t="s">
        <v>1206</v>
      </c>
      <c r="B308" s="287">
        <f t="shared" si="89"/>
        <v>11</v>
      </c>
      <c r="C308" s="27" t="s">
        <v>916</v>
      </c>
      <c r="D308" s="28" t="s">
        <v>920</v>
      </c>
      <c r="E308" s="28" t="s">
        <v>917</v>
      </c>
      <c r="F308" s="368" t="s">
        <v>302</v>
      </c>
      <c r="G308" s="369"/>
      <c r="H308" s="11">
        <v>-787238</v>
      </c>
      <c r="I308" s="11">
        <v>-788146</v>
      </c>
      <c r="J308" s="11">
        <v>-799999.99999999499</v>
      </c>
      <c r="K308" s="133">
        <v>0</v>
      </c>
      <c r="L308" s="145">
        <v>-800000</v>
      </c>
      <c r="M308" s="107" t="s">
        <v>1704</v>
      </c>
      <c r="N308" s="107"/>
      <c r="O308" s="88">
        <f t="shared" si="84"/>
        <v>5.005858838558197E-9</v>
      </c>
      <c r="P308" s="126">
        <f t="shared" si="85"/>
        <v>1.0000000000000062</v>
      </c>
      <c r="Q308" s="88">
        <f t="shared" si="86"/>
        <v>11854</v>
      </c>
      <c r="R308" s="126">
        <f t="shared" si="87"/>
        <v>1.0150403605423362</v>
      </c>
      <c r="S308" s="88"/>
      <c r="T308" s="127" t="str">
        <f t="shared" si="90"/>
        <v/>
      </c>
      <c r="U308" s="160">
        <f t="shared" si="88"/>
        <v>11</v>
      </c>
    </row>
    <row r="309" spans="1:21" ht="11.25" customHeight="1" x14ac:dyDescent="0.25">
      <c r="A309" s="42" t="s">
        <v>1207</v>
      </c>
      <c r="B309" s="287">
        <f t="shared" si="89"/>
        <v>11</v>
      </c>
      <c r="C309" s="27" t="s">
        <v>916</v>
      </c>
      <c r="D309" s="28" t="s">
        <v>920</v>
      </c>
      <c r="E309" s="28" t="s">
        <v>917</v>
      </c>
      <c r="F309" s="368" t="s">
        <v>303</v>
      </c>
      <c r="G309" s="369"/>
      <c r="H309" s="11">
        <v>-4567571.8499999996</v>
      </c>
      <c r="I309" s="11">
        <v>-4032408.46</v>
      </c>
      <c r="J309" s="11">
        <v>-2465000</v>
      </c>
      <c r="K309" s="133">
        <v>0</v>
      </c>
      <c r="L309" s="148">
        <v>-4790000</v>
      </c>
      <c r="O309" s="88">
        <f t="shared" si="84"/>
        <v>2325000</v>
      </c>
      <c r="P309" s="126">
        <f t="shared" si="85"/>
        <v>1.9432048681541583</v>
      </c>
      <c r="Q309" s="88">
        <f t="shared" si="86"/>
        <v>757591.54</v>
      </c>
      <c r="R309" s="126">
        <f t="shared" si="87"/>
        <v>1.1878756945173159</v>
      </c>
      <c r="S309" s="88"/>
      <c r="T309" s="127" t="str">
        <f t="shared" si="90"/>
        <v/>
      </c>
      <c r="U309" s="160">
        <f t="shared" si="88"/>
        <v>11</v>
      </c>
    </row>
    <row r="310" spans="1:21" ht="11.25" customHeight="1" x14ac:dyDescent="0.25">
      <c r="A310" s="42" t="s">
        <v>1208</v>
      </c>
      <c r="B310" s="287">
        <f t="shared" si="89"/>
        <v>11</v>
      </c>
      <c r="C310" s="28" t="s">
        <v>1241</v>
      </c>
      <c r="D310" s="28" t="s">
        <v>920</v>
      </c>
      <c r="E310" s="28" t="s">
        <v>1251</v>
      </c>
      <c r="F310" s="368" t="s">
        <v>304</v>
      </c>
      <c r="G310" s="369"/>
      <c r="H310" s="11">
        <v>-491070.06</v>
      </c>
      <c r="I310" s="11">
        <v>-1564262.06</v>
      </c>
      <c r="J310" s="11">
        <v>-1759844.4653914999</v>
      </c>
      <c r="K310" s="133">
        <v>0</v>
      </c>
      <c r="L310" s="145">
        <v>-1948000</v>
      </c>
      <c r="O310" s="88">
        <f t="shared" si="84"/>
        <v>188155.53460850008</v>
      </c>
      <c r="P310" s="126">
        <f t="shared" si="85"/>
        <v>1.1069160021289963</v>
      </c>
      <c r="Q310" s="88">
        <f t="shared" si="86"/>
        <v>383737.93999999994</v>
      </c>
      <c r="R310" s="126">
        <f t="shared" si="87"/>
        <v>1.2453156346450032</v>
      </c>
      <c r="S310" s="88"/>
      <c r="T310" s="127" t="str">
        <f t="shared" si="90"/>
        <v/>
      </c>
      <c r="U310" s="160">
        <f t="shared" si="88"/>
        <v>11</v>
      </c>
    </row>
    <row r="311" spans="1:21" ht="11.25" customHeight="1" x14ac:dyDescent="0.25">
      <c r="A311" s="42" t="s">
        <v>1209</v>
      </c>
      <c r="B311" s="287">
        <f t="shared" si="89"/>
        <v>11</v>
      </c>
      <c r="C311" s="20" t="s">
        <v>1654</v>
      </c>
      <c r="D311" s="20" t="s">
        <v>919</v>
      </c>
      <c r="E311" s="20" t="s">
        <v>1656</v>
      </c>
      <c r="F311" s="368" t="s">
        <v>305</v>
      </c>
      <c r="G311" s="369"/>
      <c r="H311" s="11">
        <v>-819305.52</v>
      </c>
      <c r="I311" s="11">
        <v>-195577.4</v>
      </c>
      <c r="J311" s="11">
        <v>0</v>
      </c>
      <c r="K311" s="133">
        <v>0</v>
      </c>
      <c r="L311" s="151">
        <f>-2000000+1500000</f>
        <v>-500000</v>
      </c>
      <c r="M311" s="104" t="s">
        <v>1731</v>
      </c>
      <c r="O311" s="88">
        <f t="shared" si="84"/>
        <v>500000</v>
      </c>
      <c r="P311" s="126" t="str">
        <f t="shared" si="85"/>
        <v/>
      </c>
      <c r="Q311" s="88">
        <f t="shared" si="86"/>
        <v>304422.59999999998</v>
      </c>
      <c r="R311" s="126">
        <f t="shared" si="87"/>
        <v>2.5565326055055442</v>
      </c>
      <c r="S311" s="88"/>
      <c r="T311" s="127" t="str">
        <f t="shared" si="90"/>
        <v/>
      </c>
      <c r="U311" s="160">
        <f t="shared" si="88"/>
        <v>11</v>
      </c>
    </row>
    <row r="312" spans="1:21" ht="11.25" customHeight="1" x14ac:dyDescent="0.25">
      <c r="A312" s="42" t="s">
        <v>1210</v>
      </c>
      <c r="B312" s="287">
        <f t="shared" si="89"/>
        <v>11</v>
      </c>
      <c r="C312" s="20" t="s">
        <v>1654</v>
      </c>
      <c r="D312" s="20" t="s">
        <v>919</v>
      </c>
      <c r="E312" s="20" t="s">
        <v>1661</v>
      </c>
      <c r="F312" s="368" t="s">
        <v>306</v>
      </c>
      <c r="G312" s="369"/>
      <c r="H312" s="11">
        <v>-39504490.229999997</v>
      </c>
      <c r="I312" s="11">
        <v>-33494159.239999998</v>
      </c>
      <c r="J312" s="11">
        <v>-44565999.999999903</v>
      </c>
      <c r="K312" s="133">
        <v>0</v>
      </c>
      <c r="L312" s="145">
        <f>-54725240-1200000-729000+750000-2000000</f>
        <v>-57904240</v>
      </c>
      <c r="M312" s="105" t="s">
        <v>1705</v>
      </c>
      <c r="N312" s="105"/>
      <c r="O312" s="88">
        <f t="shared" si="84"/>
        <v>13338240.000000097</v>
      </c>
      <c r="P312" s="126">
        <f t="shared" si="85"/>
        <v>1.2992918368262829</v>
      </c>
      <c r="Q312" s="88">
        <f t="shared" si="86"/>
        <v>24410080.760000002</v>
      </c>
      <c r="R312" s="126">
        <f t="shared" si="87"/>
        <v>1.7287861917981375</v>
      </c>
      <c r="S312" s="88"/>
      <c r="T312" s="127" t="str">
        <f t="shared" si="90"/>
        <v/>
      </c>
      <c r="U312" s="160">
        <f t="shared" si="88"/>
        <v>11</v>
      </c>
    </row>
    <row r="313" spans="1:21" ht="11.25" customHeight="1" x14ac:dyDescent="0.25">
      <c r="A313" s="42" t="s">
        <v>1211</v>
      </c>
      <c r="B313" s="287">
        <f t="shared" si="89"/>
        <v>11</v>
      </c>
      <c r="C313" s="28" t="s">
        <v>1241</v>
      </c>
      <c r="D313" s="28" t="s">
        <v>920</v>
      </c>
      <c r="E313" s="28" t="s">
        <v>1251</v>
      </c>
      <c r="F313" s="368" t="s">
        <v>307</v>
      </c>
      <c r="G313" s="369"/>
      <c r="H313" s="11">
        <v>-862223.17</v>
      </c>
      <c r="I313" s="11">
        <v>-1036340.97</v>
      </c>
      <c r="J313" s="11">
        <v>-1329999.9999999099</v>
      </c>
      <c r="K313" s="133">
        <v>0</v>
      </c>
      <c r="L313" s="145">
        <v>-1615000</v>
      </c>
      <c r="M313" s="105" t="s">
        <v>1711</v>
      </c>
      <c r="N313" s="105"/>
      <c r="O313" s="88">
        <f t="shared" si="84"/>
        <v>285000.00000009011</v>
      </c>
      <c r="P313" s="126">
        <f t="shared" si="85"/>
        <v>1.2142857142857966</v>
      </c>
      <c r="Q313" s="88">
        <f t="shared" si="86"/>
        <v>578659.03</v>
      </c>
      <c r="R313" s="126">
        <f t="shared" si="87"/>
        <v>1.5583674164691184</v>
      </c>
      <c r="S313" s="88"/>
      <c r="T313" s="127" t="str">
        <f t="shared" si="90"/>
        <v/>
      </c>
      <c r="U313" s="160">
        <f t="shared" si="88"/>
        <v>11</v>
      </c>
    </row>
    <row r="314" spans="1:21" ht="11.25" customHeight="1" x14ac:dyDescent="0.25">
      <c r="A314" s="42" t="s">
        <v>1212</v>
      </c>
      <c r="B314" s="287">
        <f t="shared" si="89"/>
        <v>11</v>
      </c>
      <c r="C314" s="27" t="s">
        <v>916</v>
      </c>
      <c r="D314" s="28" t="s">
        <v>923</v>
      </c>
      <c r="E314" s="28" t="s">
        <v>917</v>
      </c>
      <c r="F314" s="368" t="s">
        <v>308</v>
      </c>
      <c r="G314" s="369"/>
      <c r="H314" s="11">
        <v>-231352</v>
      </c>
      <c r="I314" s="11">
        <v>-380303</v>
      </c>
      <c r="J314" s="11">
        <v>-392999.999999994</v>
      </c>
      <c r="K314" s="133">
        <v>0</v>
      </c>
      <c r="L314" s="145">
        <v>-400000</v>
      </c>
      <c r="O314" s="88">
        <f t="shared" si="84"/>
        <v>7000.0000000059954</v>
      </c>
      <c r="P314" s="126">
        <f t="shared" si="85"/>
        <v>1.0178117048346211</v>
      </c>
      <c r="Q314" s="88">
        <f t="shared" si="86"/>
        <v>19697</v>
      </c>
      <c r="R314" s="126">
        <f t="shared" si="87"/>
        <v>1.0517929124934591</v>
      </c>
      <c r="S314" s="88"/>
      <c r="T314" s="127" t="str">
        <f t="shared" si="90"/>
        <v/>
      </c>
      <c r="U314" s="160">
        <f t="shared" si="88"/>
        <v>11</v>
      </c>
    </row>
    <row r="315" spans="1:21" ht="11.25" customHeight="1" x14ac:dyDescent="0.25">
      <c r="A315" s="42" t="s">
        <v>1213</v>
      </c>
      <c r="B315" s="287">
        <f t="shared" si="89"/>
        <v>11</v>
      </c>
      <c r="C315" s="28" t="s">
        <v>922</v>
      </c>
      <c r="D315" s="28" t="s">
        <v>923</v>
      </c>
      <c r="E315" s="28" t="s">
        <v>1249</v>
      </c>
      <c r="F315" s="368" t="s">
        <v>309</v>
      </c>
      <c r="G315" s="369"/>
      <c r="H315" s="11">
        <v>-1876376.79</v>
      </c>
      <c r="I315" s="11">
        <v>-2206996.65</v>
      </c>
      <c r="J315" s="11">
        <v>-1500000</v>
      </c>
      <c r="K315" s="133">
        <v>0</v>
      </c>
      <c r="L315" s="145">
        <f>-2131000+100000</f>
        <v>-2031000</v>
      </c>
      <c r="O315" s="88">
        <f t="shared" si="84"/>
        <v>531000</v>
      </c>
      <c r="P315" s="126">
        <f t="shared" si="85"/>
        <v>1.3540000000000001</v>
      </c>
      <c r="Q315" s="88">
        <f t="shared" si="86"/>
        <v>-175996.64999999991</v>
      </c>
      <c r="R315" s="126">
        <f t="shared" si="87"/>
        <v>0.92025513495908573</v>
      </c>
      <c r="S315" s="88"/>
      <c r="T315" s="127" t="str">
        <f t="shared" si="90"/>
        <v/>
      </c>
      <c r="U315" s="160">
        <f t="shared" si="88"/>
        <v>11</v>
      </c>
    </row>
    <row r="316" spans="1:21" ht="11.25" customHeight="1" x14ac:dyDescent="0.25">
      <c r="A316" s="42" t="s">
        <v>1214</v>
      </c>
      <c r="B316" s="287">
        <f t="shared" si="89"/>
        <v>11</v>
      </c>
      <c r="C316" s="20" t="s">
        <v>1243</v>
      </c>
      <c r="D316" s="20" t="s">
        <v>920</v>
      </c>
      <c r="E316" s="20" t="s">
        <v>1245</v>
      </c>
      <c r="F316" s="368" t="s">
        <v>310</v>
      </c>
      <c r="G316" s="369"/>
      <c r="H316" s="11">
        <v>-750558.4</v>
      </c>
      <c r="I316" s="11">
        <v>-1098941.96</v>
      </c>
      <c r="J316" s="11">
        <v>-999999.99999999604</v>
      </c>
      <c r="K316" s="133">
        <v>0</v>
      </c>
      <c r="L316" s="145">
        <f>-2000000+500000</f>
        <v>-1500000</v>
      </c>
      <c r="O316" s="88">
        <f t="shared" si="84"/>
        <v>500000.00000000396</v>
      </c>
      <c r="P316" s="126">
        <f t="shared" si="85"/>
        <v>1.500000000000006</v>
      </c>
      <c r="Q316" s="88">
        <f t="shared" si="86"/>
        <v>401058.04000000004</v>
      </c>
      <c r="R316" s="126">
        <f t="shared" si="87"/>
        <v>1.3649492462732062</v>
      </c>
      <c r="S316" s="88"/>
      <c r="T316" s="127" t="str">
        <f t="shared" si="90"/>
        <v/>
      </c>
      <c r="U316" s="160">
        <f t="shared" si="88"/>
        <v>11</v>
      </c>
    </row>
    <row r="317" spans="1:21" ht="11.25" customHeight="1" x14ac:dyDescent="0.25">
      <c r="A317" s="42" t="s">
        <v>1215</v>
      </c>
      <c r="B317" s="287">
        <f t="shared" si="89"/>
        <v>11</v>
      </c>
      <c r="C317" s="27" t="s">
        <v>922</v>
      </c>
      <c r="D317" s="28" t="s">
        <v>920</v>
      </c>
      <c r="E317" s="28" t="s">
        <v>1249</v>
      </c>
      <c r="F317" s="368" t="s">
        <v>311</v>
      </c>
      <c r="G317" s="369"/>
      <c r="H317" s="11">
        <v>-921882.94</v>
      </c>
      <c r="I317" s="11">
        <v>-1623854.33</v>
      </c>
      <c r="J317" s="11">
        <v>-1500000</v>
      </c>
      <c r="K317" s="133">
        <v>0</v>
      </c>
      <c r="L317" s="145">
        <f>-1800000+150000-200000</f>
        <v>-1850000</v>
      </c>
      <c r="O317" s="88">
        <f t="shared" si="84"/>
        <v>350000</v>
      </c>
      <c r="P317" s="126">
        <f t="shared" si="85"/>
        <v>1.2333333333333334</v>
      </c>
      <c r="Q317" s="88">
        <f t="shared" si="86"/>
        <v>226145.66999999993</v>
      </c>
      <c r="R317" s="126">
        <f t="shared" si="87"/>
        <v>1.1392647516603289</v>
      </c>
      <c r="S317" s="88"/>
      <c r="T317" s="127" t="str">
        <f t="shared" si="90"/>
        <v/>
      </c>
      <c r="U317" s="160">
        <f t="shared" si="88"/>
        <v>11</v>
      </c>
    </row>
    <row r="318" spans="1:21" ht="11.25" customHeight="1" x14ac:dyDescent="0.25">
      <c r="A318" s="42" t="s">
        <v>1216</v>
      </c>
      <c r="B318" s="287">
        <f t="shared" si="89"/>
        <v>11</v>
      </c>
      <c r="C318" s="27" t="s">
        <v>916</v>
      </c>
      <c r="D318" s="28" t="s">
        <v>923</v>
      </c>
      <c r="E318" s="28" t="s">
        <v>917</v>
      </c>
      <c r="F318" s="368" t="s">
        <v>1686</v>
      </c>
      <c r="G318" s="369"/>
      <c r="H318" s="11">
        <v>-173460.4</v>
      </c>
      <c r="I318" s="11">
        <v>-194268.35</v>
      </c>
      <c r="J318" s="11">
        <v>-199999.99999999299</v>
      </c>
      <c r="K318" s="133">
        <v>0</v>
      </c>
      <c r="L318" s="145">
        <v>-175000</v>
      </c>
      <c r="M318" s="190" t="s">
        <v>1752</v>
      </c>
      <c r="N318" s="190"/>
      <c r="O318" s="88">
        <f t="shared" si="84"/>
        <v>-24999.999999992986</v>
      </c>
      <c r="P318" s="126">
        <f t="shared" si="85"/>
        <v>0.87500000000003064</v>
      </c>
      <c r="Q318" s="88">
        <f t="shared" si="86"/>
        <v>-19268.350000000006</v>
      </c>
      <c r="R318" s="126">
        <f t="shared" si="87"/>
        <v>0.90081580453017696</v>
      </c>
      <c r="S318" s="88"/>
      <c r="T318" s="127" t="str">
        <f t="shared" si="90"/>
        <v/>
      </c>
      <c r="U318" s="160">
        <f t="shared" si="88"/>
        <v>11</v>
      </c>
    </row>
    <row r="319" spans="1:21" ht="11.25" customHeight="1" x14ac:dyDescent="0.25">
      <c r="A319" s="42" t="s">
        <v>1217</v>
      </c>
      <c r="B319" s="287">
        <f t="shared" si="89"/>
        <v>11</v>
      </c>
      <c r="C319" s="14"/>
      <c r="D319" s="13"/>
      <c r="E319" s="13"/>
      <c r="F319" s="368" t="s">
        <v>312</v>
      </c>
      <c r="G319" s="369"/>
      <c r="H319" s="11">
        <v>0</v>
      </c>
      <c r="I319" s="11">
        <v>-9.0949470177292804E-13</v>
      </c>
      <c r="J319" s="11">
        <v>0</v>
      </c>
      <c r="K319" s="133">
        <v>0</v>
      </c>
      <c r="L319" s="144"/>
      <c r="O319" s="88">
        <f t="shared" si="84"/>
        <v>0</v>
      </c>
      <c r="P319" s="126" t="str">
        <f t="shared" si="85"/>
        <v/>
      </c>
      <c r="Q319" s="88">
        <f t="shared" si="86"/>
        <v>-9.0949470177292804E-13</v>
      </c>
      <c r="R319" s="126">
        <f t="shared" si="87"/>
        <v>0</v>
      </c>
      <c r="S319" s="88"/>
      <c r="T319" s="127" t="str">
        <f t="shared" si="90"/>
        <v/>
      </c>
      <c r="U319" s="160">
        <f t="shared" si="88"/>
        <v>11</v>
      </c>
    </row>
    <row r="320" spans="1:21" ht="11.25" customHeight="1" x14ac:dyDescent="0.25">
      <c r="A320" s="26" t="s">
        <v>1218</v>
      </c>
      <c r="B320" s="287">
        <f t="shared" si="89"/>
        <v>7</v>
      </c>
      <c r="C320" s="26"/>
      <c r="D320" s="23"/>
      <c r="E320" s="23"/>
      <c r="F320" s="382" t="s">
        <v>313</v>
      </c>
      <c r="G320" s="383"/>
      <c r="H320" s="25">
        <f t="shared" ref="H320:L320" si="98">SUM(H321:H322)</f>
        <v>-153928.70000000001</v>
      </c>
      <c r="I320" s="25">
        <f t="shared" si="98"/>
        <v>-71987.5</v>
      </c>
      <c r="J320" s="25">
        <f t="shared" si="98"/>
        <v>-499999.99999999203</v>
      </c>
      <c r="K320" s="25">
        <f t="shared" si="98"/>
        <v>0</v>
      </c>
      <c r="L320" s="143">
        <f t="shared" si="98"/>
        <v>-500000</v>
      </c>
      <c r="O320" s="88">
        <f t="shared" si="84"/>
        <v>7.9744495451450348E-9</v>
      </c>
      <c r="P320" s="126">
        <f t="shared" si="85"/>
        <v>1.000000000000016</v>
      </c>
      <c r="Q320" s="88">
        <f t="shared" si="86"/>
        <v>428012.5</v>
      </c>
      <c r="R320" s="126">
        <f t="shared" si="87"/>
        <v>6.9456502865080747</v>
      </c>
      <c r="S320" s="88"/>
      <c r="T320" s="127" t="str">
        <f t="shared" si="90"/>
        <v/>
      </c>
      <c r="U320" s="160">
        <f t="shared" si="88"/>
        <v>7</v>
      </c>
    </row>
    <row r="321" spans="1:21" ht="11.25" customHeight="1" x14ac:dyDescent="0.25">
      <c r="A321" s="42" t="s">
        <v>1219</v>
      </c>
      <c r="B321" s="287">
        <f t="shared" si="89"/>
        <v>11</v>
      </c>
      <c r="C321" s="27" t="s">
        <v>916</v>
      </c>
      <c r="D321" s="28" t="s">
        <v>920</v>
      </c>
      <c r="E321" s="28" t="s">
        <v>917</v>
      </c>
      <c r="F321" s="368" t="s">
        <v>314</v>
      </c>
      <c r="G321" s="369"/>
      <c r="H321" s="11">
        <v>-141228.70000000001</v>
      </c>
      <c r="I321" s="11">
        <v>-56987.5</v>
      </c>
      <c r="J321" s="11">
        <v>-499999.99999999203</v>
      </c>
      <c r="K321" s="133">
        <v>0</v>
      </c>
      <c r="L321" s="145">
        <v>-500000</v>
      </c>
      <c r="O321" s="88">
        <f t="shared" si="84"/>
        <v>7.9744495451450348E-9</v>
      </c>
      <c r="P321" s="126">
        <f t="shared" si="85"/>
        <v>1.000000000000016</v>
      </c>
      <c r="Q321" s="88">
        <f t="shared" si="86"/>
        <v>443012.5</v>
      </c>
      <c r="R321" s="126">
        <f t="shared" si="87"/>
        <v>8.7738539153323103</v>
      </c>
      <c r="S321" s="88"/>
      <c r="T321" s="127" t="str">
        <f t="shared" si="90"/>
        <v/>
      </c>
      <c r="U321" s="160">
        <f t="shared" si="88"/>
        <v>11</v>
      </c>
    </row>
    <row r="322" spans="1:21" ht="11.25" customHeight="1" x14ac:dyDescent="0.25">
      <c r="A322" s="42" t="s">
        <v>1220</v>
      </c>
      <c r="B322" s="287">
        <f t="shared" si="89"/>
        <v>11</v>
      </c>
      <c r="C322" s="27"/>
      <c r="D322" s="28"/>
      <c r="E322" s="28"/>
      <c r="F322" s="368" t="s">
        <v>315</v>
      </c>
      <c r="G322" s="369"/>
      <c r="H322" s="11">
        <v>-12700</v>
      </c>
      <c r="I322" s="11">
        <v>-15000</v>
      </c>
      <c r="J322" s="11">
        <v>0</v>
      </c>
      <c r="K322" s="133">
        <v>0</v>
      </c>
      <c r="L322" s="145">
        <v>0</v>
      </c>
      <c r="O322" s="88">
        <f t="shared" si="84"/>
        <v>0</v>
      </c>
      <c r="P322" s="126" t="str">
        <f t="shared" si="85"/>
        <v/>
      </c>
      <c r="Q322" s="88">
        <f t="shared" si="86"/>
        <v>-15000</v>
      </c>
      <c r="R322" s="126">
        <f t="shared" si="87"/>
        <v>0</v>
      </c>
      <c r="S322" s="88"/>
      <c r="T322" s="127" t="str">
        <f t="shared" si="90"/>
        <v/>
      </c>
      <c r="U322" s="160">
        <f t="shared" si="88"/>
        <v>11</v>
      </c>
    </row>
    <row r="323" spans="1:21" ht="11.25" customHeight="1" x14ac:dyDescent="0.25">
      <c r="A323" s="26" t="s">
        <v>1221</v>
      </c>
      <c r="B323" s="287">
        <f t="shared" si="89"/>
        <v>7</v>
      </c>
      <c r="C323" s="31"/>
      <c r="D323" s="32"/>
      <c r="E323" s="32"/>
      <c r="F323" s="382" t="s">
        <v>316</v>
      </c>
      <c r="G323" s="383"/>
      <c r="H323" s="25">
        <f t="shared" ref="H323:L323" si="99">SUM(H324:H328)</f>
        <v>-58793.79</v>
      </c>
      <c r="I323" s="25">
        <f t="shared" si="99"/>
        <v>-37323.39</v>
      </c>
      <c r="J323" s="25">
        <f t="shared" si="99"/>
        <v>0</v>
      </c>
      <c r="K323" s="132">
        <f t="shared" si="99"/>
        <v>0</v>
      </c>
      <c r="L323" s="143">
        <f t="shared" si="99"/>
        <v>0</v>
      </c>
      <c r="O323" s="88">
        <f t="shared" si="84"/>
        <v>0</v>
      </c>
      <c r="P323" s="126" t="str">
        <f t="shared" si="85"/>
        <v/>
      </c>
      <c r="Q323" s="88">
        <f t="shared" si="86"/>
        <v>-37323.39</v>
      </c>
      <c r="R323" s="126">
        <f t="shared" si="87"/>
        <v>0</v>
      </c>
      <c r="S323" s="88"/>
      <c r="T323" s="127" t="str">
        <f t="shared" si="90"/>
        <v/>
      </c>
      <c r="U323" s="160">
        <f t="shared" si="88"/>
        <v>7</v>
      </c>
    </row>
    <row r="324" spans="1:21" ht="11.25" customHeight="1" x14ac:dyDescent="0.25">
      <c r="A324" s="42" t="s">
        <v>1222</v>
      </c>
      <c r="B324" s="287">
        <f t="shared" si="89"/>
        <v>11</v>
      </c>
      <c r="C324" s="14"/>
      <c r="D324" s="13"/>
      <c r="E324" s="13"/>
      <c r="F324" s="384" t="s">
        <v>317</v>
      </c>
      <c r="G324" s="385"/>
      <c r="H324" s="11">
        <v>-3193.21</v>
      </c>
      <c r="I324" s="11">
        <v>-3498.2</v>
      </c>
      <c r="J324" s="11">
        <v>0</v>
      </c>
      <c r="K324" s="133">
        <v>0</v>
      </c>
      <c r="L324" s="144"/>
      <c r="O324" s="88">
        <f t="shared" si="84"/>
        <v>0</v>
      </c>
      <c r="P324" s="126" t="str">
        <f t="shared" si="85"/>
        <v/>
      </c>
      <c r="Q324" s="88">
        <f t="shared" si="86"/>
        <v>-3498.2</v>
      </c>
      <c r="R324" s="126">
        <f t="shared" si="87"/>
        <v>0</v>
      </c>
      <c r="S324" s="88"/>
      <c r="T324" s="127" t="str">
        <f t="shared" si="90"/>
        <v/>
      </c>
      <c r="U324" s="160">
        <f t="shared" si="88"/>
        <v>11</v>
      </c>
    </row>
    <row r="325" spans="1:21" ht="11.25" customHeight="1" x14ac:dyDescent="0.25">
      <c r="A325" s="42" t="s">
        <v>1223</v>
      </c>
      <c r="B325" s="287">
        <f t="shared" si="89"/>
        <v>11</v>
      </c>
      <c r="C325" s="14"/>
      <c r="D325" s="13"/>
      <c r="E325" s="13"/>
      <c r="F325" s="368" t="s">
        <v>318</v>
      </c>
      <c r="G325" s="369"/>
      <c r="H325" s="11">
        <v>-2040.79</v>
      </c>
      <c r="I325" s="11">
        <v>-3476.99</v>
      </c>
      <c r="J325" s="11">
        <v>0</v>
      </c>
      <c r="K325" s="133">
        <v>0</v>
      </c>
      <c r="L325" s="144"/>
      <c r="O325" s="88">
        <f t="shared" si="84"/>
        <v>0</v>
      </c>
      <c r="P325" s="126" t="str">
        <f t="shared" si="85"/>
        <v/>
      </c>
      <c r="Q325" s="88">
        <f t="shared" si="86"/>
        <v>-3476.99</v>
      </c>
      <c r="R325" s="126">
        <f t="shared" si="87"/>
        <v>0</v>
      </c>
      <c r="S325" s="88"/>
      <c r="T325" s="127" t="str">
        <f t="shared" si="90"/>
        <v/>
      </c>
      <c r="U325" s="160">
        <f t="shared" si="88"/>
        <v>11</v>
      </c>
    </row>
    <row r="326" spans="1:21" ht="11.25" customHeight="1" x14ac:dyDescent="0.25">
      <c r="A326" s="42" t="s">
        <v>1224</v>
      </c>
      <c r="B326" s="287">
        <f t="shared" si="89"/>
        <v>11</v>
      </c>
      <c r="C326" s="14"/>
      <c r="D326" s="13"/>
      <c r="E326" s="13"/>
      <c r="F326" s="368" t="s">
        <v>319</v>
      </c>
      <c r="G326" s="369"/>
      <c r="H326" s="11">
        <v>-42820.23</v>
      </c>
      <c r="I326" s="11">
        <v>-23594.41</v>
      </c>
      <c r="J326" s="11">
        <v>0</v>
      </c>
      <c r="K326" s="133">
        <v>0</v>
      </c>
      <c r="L326" s="144"/>
      <c r="O326" s="88">
        <f t="shared" si="84"/>
        <v>0</v>
      </c>
      <c r="P326" s="126" t="str">
        <f t="shared" si="85"/>
        <v/>
      </c>
      <c r="Q326" s="88">
        <f t="shared" si="86"/>
        <v>-23594.41</v>
      </c>
      <c r="R326" s="126">
        <f t="shared" si="87"/>
        <v>0</v>
      </c>
      <c r="S326" s="88"/>
      <c r="T326" s="127" t="str">
        <f t="shared" si="90"/>
        <v/>
      </c>
      <c r="U326" s="160">
        <f t="shared" si="88"/>
        <v>11</v>
      </c>
    </row>
    <row r="327" spans="1:21" ht="11.25" customHeight="1" x14ac:dyDescent="0.25">
      <c r="A327" s="42" t="s">
        <v>1225</v>
      </c>
      <c r="B327" s="287">
        <f t="shared" si="89"/>
        <v>11</v>
      </c>
      <c r="C327" s="14"/>
      <c r="D327" s="13"/>
      <c r="E327" s="13"/>
      <c r="F327" s="368" t="s">
        <v>320</v>
      </c>
      <c r="G327" s="369"/>
      <c r="H327" s="11">
        <v>-6980.64</v>
      </c>
      <c r="I327" s="11">
        <v>-5890.1</v>
      </c>
      <c r="J327" s="11">
        <v>0</v>
      </c>
      <c r="K327" s="133">
        <v>0</v>
      </c>
      <c r="L327" s="144"/>
      <c r="O327" s="88">
        <f t="shared" si="84"/>
        <v>0</v>
      </c>
      <c r="P327" s="126" t="str">
        <f t="shared" si="85"/>
        <v/>
      </c>
      <c r="Q327" s="88">
        <f t="shared" si="86"/>
        <v>-5890.1</v>
      </c>
      <c r="R327" s="126">
        <f t="shared" si="87"/>
        <v>0</v>
      </c>
      <c r="S327" s="88"/>
      <c r="T327" s="127" t="str">
        <f t="shared" si="90"/>
        <v/>
      </c>
      <c r="U327" s="160">
        <f t="shared" si="88"/>
        <v>11</v>
      </c>
    </row>
    <row r="328" spans="1:21" ht="11.25" customHeight="1" x14ac:dyDescent="0.25">
      <c r="A328" s="42" t="s">
        <v>1226</v>
      </c>
      <c r="B328" s="287">
        <f t="shared" si="89"/>
        <v>11</v>
      </c>
      <c r="C328" s="14"/>
      <c r="D328" s="13"/>
      <c r="E328" s="13"/>
      <c r="F328" s="368" t="s">
        <v>321</v>
      </c>
      <c r="G328" s="369"/>
      <c r="H328" s="11">
        <v>-3758.92</v>
      </c>
      <c r="I328" s="11">
        <v>-863.69</v>
      </c>
      <c r="J328" s="11">
        <v>0</v>
      </c>
      <c r="K328" s="133">
        <v>0</v>
      </c>
      <c r="L328" s="144"/>
      <c r="O328" s="88">
        <f t="shared" si="84"/>
        <v>0</v>
      </c>
      <c r="P328" s="126" t="str">
        <f t="shared" si="85"/>
        <v/>
      </c>
      <c r="Q328" s="88">
        <f t="shared" si="86"/>
        <v>-863.69</v>
      </c>
      <c r="R328" s="126">
        <f t="shared" si="87"/>
        <v>0</v>
      </c>
      <c r="S328" s="88"/>
      <c r="T328" s="127" t="str">
        <f t="shared" si="90"/>
        <v/>
      </c>
      <c r="U328" s="160">
        <f t="shared" si="88"/>
        <v>11</v>
      </c>
    </row>
    <row r="329" spans="1:21" ht="11.25" customHeight="1" x14ac:dyDescent="0.25">
      <c r="A329" s="41" t="s">
        <v>322</v>
      </c>
      <c r="B329" s="287">
        <f t="shared" si="89"/>
        <v>3</v>
      </c>
      <c r="C329" s="41"/>
      <c r="D329" s="40"/>
      <c r="E329" s="40"/>
      <c r="F329" s="380" t="s">
        <v>323</v>
      </c>
      <c r="G329" s="381"/>
      <c r="H329" s="43">
        <f t="shared" ref="H329:L329" si="100">H330+H356+H357+H358+H372+H376+H377+H384</f>
        <v>-2579569530.6000004</v>
      </c>
      <c r="I329" s="43">
        <f t="shared" si="100"/>
        <v>-2922902513.5</v>
      </c>
      <c r="J329" s="43">
        <f t="shared" si="100"/>
        <v>-3200975876.67694</v>
      </c>
      <c r="K329" s="43">
        <f t="shared" si="100"/>
        <v>-3262532953.5656986</v>
      </c>
      <c r="L329" s="141">
        <f t="shared" si="100"/>
        <v>-3441235993.2197032</v>
      </c>
      <c r="O329" s="88">
        <f t="shared" si="84"/>
        <v>240260116.54276323</v>
      </c>
      <c r="P329" s="126">
        <f t="shared" si="85"/>
        <v>1.0750583965013154</v>
      </c>
      <c r="Q329" s="88">
        <f t="shared" si="86"/>
        <v>518333479.7197032</v>
      </c>
      <c r="R329" s="126">
        <f t="shared" si="87"/>
        <v>1.1773351924416493</v>
      </c>
      <c r="S329" s="88">
        <f t="shared" ref="S329:S330" si="101">-L329+K329</f>
        <v>178703039.65400457</v>
      </c>
      <c r="T329" s="127">
        <f t="shared" si="90"/>
        <v>1.0547743247953085</v>
      </c>
      <c r="U329" s="160">
        <f t="shared" si="88"/>
        <v>3</v>
      </c>
    </row>
    <row r="330" spans="1:21" ht="11.25" customHeight="1" x14ac:dyDescent="0.25">
      <c r="A330" s="38" t="s">
        <v>324</v>
      </c>
      <c r="B330" s="287">
        <f t="shared" si="89"/>
        <v>4</v>
      </c>
      <c r="C330" s="38"/>
      <c r="D330" s="22"/>
      <c r="E330" s="22"/>
      <c r="F330" s="378" t="s">
        <v>325</v>
      </c>
      <c r="G330" s="379"/>
      <c r="H330" s="37">
        <f>H331+H333+H335+H337+H339+H341+H343+H345+H347+H349+H351</f>
        <v>-1899259935.8399999</v>
      </c>
      <c r="I330" s="37">
        <f>I331+I333+I335+I337+I339+I341+I343+I345+I347+I349+I351</f>
        <v>-2151128029.52</v>
      </c>
      <c r="J330" s="37">
        <f>J331+J333+J335+J337+J339+J341+J343+J345+J347+J349+J351</f>
        <v>-2356092810.0009398</v>
      </c>
      <c r="K330" s="37">
        <f>K331+K333+K335+K337+K339+K341+K343+K345+K347+K349+K351</f>
        <v>-2399016723.8812003</v>
      </c>
      <c r="L330" s="142">
        <f t="shared" ref="L330" si="102">L331+L333+L335+L337+L339+L341+L343+L345+L347+L349+L351</f>
        <v>-2532879589.9990001</v>
      </c>
      <c r="O330" s="178">
        <f t="shared" si="84"/>
        <v>176786779.99806023</v>
      </c>
      <c r="P330" s="179">
        <f t="shared" si="85"/>
        <v>1.0750338778029673</v>
      </c>
      <c r="Q330" s="178">
        <f t="shared" si="86"/>
        <v>381751560.47900009</v>
      </c>
      <c r="R330" s="179">
        <f t="shared" si="87"/>
        <v>1.1774657552875565</v>
      </c>
      <c r="S330" s="178">
        <f t="shared" si="101"/>
        <v>133862866.11779976</v>
      </c>
      <c r="T330" s="180">
        <f t="shared" si="90"/>
        <v>1.0557990549983463</v>
      </c>
      <c r="U330" s="160">
        <f t="shared" si="88"/>
        <v>4</v>
      </c>
    </row>
    <row r="331" spans="1:21" ht="11.25" customHeight="1" x14ac:dyDescent="0.25">
      <c r="A331" s="26" t="s">
        <v>1227</v>
      </c>
      <c r="B331" s="287">
        <f t="shared" si="89"/>
        <v>7</v>
      </c>
      <c r="C331" s="26"/>
      <c r="D331" s="23"/>
      <c r="E331" s="23"/>
      <c r="F331" s="382" t="s">
        <v>326</v>
      </c>
      <c r="G331" s="383"/>
      <c r="H331" s="25">
        <f t="shared" ref="H331:L331" si="103">SUM(H332)</f>
        <v>1356420.46</v>
      </c>
      <c r="I331" s="25">
        <f t="shared" si="103"/>
        <v>1474845.23</v>
      </c>
      <c r="J331" s="25">
        <f t="shared" si="103"/>
        <v>0</v>
      </c>
      <c r="K331" s="132">
        <f t="shared" si="103"/>
        <v>0</v>
      </c>
      <c r="L331" s="143">
        <f t="shared" si="103"/>
        <v>0</v>
      </c>
      <c r="M331" s="104">
        <f>+L329-K329</f>
        <v>-178703039.65400457</v>
      </c>
      <c r="O331" s="88">
        <f t="shared" ref="O331:O394" si="104">-L331+J331</f>
        <v>0</v>
      </c>
      <c r="P331" s="126" t="str">
        <f t="shared" ref="P331:P394" si="105">IF(J331=0,"",L331/J331)</f>
        <v/>
      </c>
      <c r="Q331" s="88">
        <f t="shared" ref="Q331:Q394" si="106">-L331+I331</f>
        <v>1474845.23</v>
      </c>
      <c r="R331" s="126">
        <f t="shared" ref="R331:R394" si="107">IF(I331=0,"",L331/I331)</f>
        <v>0</v>
      </c>
      <c r="S331" s="88"/>
      <c r="T331" s="127" t="str">
        <f t="shared" si="90"/>
        <v/>
      </c>
      <c r="U331" s="160">
        <f t="shared" si="88"/>
        <v>7</v>
      </c>
    </row>
    <row r="332" spans="1:21" ht="11.25" customHeight="1" x14ac:dyDescent="0.25">
      <c r="A332" s="42" t="s">
        <v>1228</v>
      </c>
      <c r="B332" s="287">
        <f t="shared" ref="B332:B395" si="108">LEN(A332)</f>
        <v>11</v>
      </c>
      <c r="C332" s="14"/>
      <c r="D332" s="13"/>
      <c r="E332" s="13"/>
      <c r="F332" s="368" t="s">
        <v>327</v>
      </c>
      <c r="G332" s="369"/>
      <c r="H332" s="11">
        <v>1356420.46</v>
      </c>
      <c r="I332" s="11">
        <v>1474845.23</v>
      </c>
      <c r="J332" s="11">
        <v>0</v>
      </c>
      <c r="K332" s="133">
        <v>0</v>
      </c>
      <c r="L332" s="144"/>
      <c r="M332" s="104">
        <f>+L329-J329</f>
        <v>-240260116.54276323</v>
      </c>
      <c r="O332" s="88">
        <f t="shared" si="104"/>
        <v>0</v>
      </c>
      <c r="P332" s="126" t="str">
        <f t="shared" si="105"/>
        <v/>
      </c>
      <c r="Q332" s="88">
        <f t="shared" si="106"/>
        <v>1474845.23</v>
      </c>
      <c r="R332" s="126">
        <f t="shared" si="107"/>
        <v>0</v>
      </c>
      <c r="S332" s="88"/>
      <c r="T332" s="127" t="str">
        <f t="shared" si="90"/>
        <v/>
      </c>
      <c r="U332" s="160">
        <f t="shared" si="88"/>
        <v>11</v>
      </c>
    </row>
    <row r="333" spans="1:21" ht="11.25" customHeight="1" x14ac:dyDescent="0.25">
      <c r="A333" s="26" t="s">
        <v>1229</v>
      </c>
      <c r="B333" s="287">
        <f t="shared" si="108"/>
        <v>7</v>
      </c>
      <c r="C333" s="24"/>
      <c r="D333" s="23"/>
      <c r="E333" s="23"/>
      <c r="F333" s="382" t="s">
        <v>328</v>
      </c>
      <c r="G333" s="383"/>
      <c r="H333" s="25">
        <f t="shared" ref="H333:L333" si="109">SUM(H334)</f>
        <v>-1870912351</v>
      </c>
      <c r="I333" s="25">
        <f t="shared" si="109"/>
        <v>-2117619457.5999999</v>
      </c>
      <c r="J333" s="25">
        <f t="shared" si="109"/>
        <v>-2320703350.0009398</v>
      </c>
      <c r="K333" s="132">
        <f t="shared" si="109"/>
        <v>-2357948463.9796</v>
      </c>
      <c r="L333" s="143">
        <f t="shared" si="109"/>
        <v>-2493773864.9990001</v>
      </c>
      <c r="O333" s="88">
        <f t="shared" si="104"/>
        <v>173070514.99806023</v>
      </c>
      <c r="P333" s="126">
        <f t="shared" si="105"/>
        <v>1.0745767506208797</v>
      </c>
      <c r="Q333" s="88">
        <f t="shared" si="106"/>
        <v>376154407.39900017</v>
      </c>
      <c r="R333" s="126">
        <f t="shared" si="107"/>
        <v>1.1776307853845063</v>
      </c>
      <c r="S333" s="88"/>
      <c r="T333" s="127">
        <f t="shared" ref="T333:T396" si="110">IF(K333=0,"",L333/K333)</f>
        <v>1.0576032102033996</v>
      </c>
      <c r="U333" s="160">
        <f t="shared" si="88"/>
        <v>7</v>
      </c>
    </row>
    <row r="334" spans="1:21" ht="11.25" customHeight="1" x14ac:dyDescent="0.25">
      <c r="A334" s="42" t="s">
        <v>1230</v>
      </c>
      <c r="B334" s="287">
        <f t="shared" si="108"/>
        <v>11</v>
      </c>
      <c r="C334" s="20" t="s">
        <v>1432</v>
      </c>
      <c r="D334" s="20" t="s">
        <v>920</v>
      </c>
      <c r="E334" s="20" t="s">
        <v>1244</v>
      </c>
      <c r="F334" s="368" t="s">
        <v>329</v>
      </c>
      <c r="G334" s="369"/>
      <c r="H334" s="11">
        <v>-1870912351</v>
      </c>
      <c r="I334" s="11">
        <v>-2117619457.5999999</v>
      </c>
      <c r="J334" s="11">
        <v>-2320703350.0009398</v>
      </c>
      <c r="K334" s="201">
        <v>-2357948463.9796</v>
      </c>
      <c r="L334" s="145">
        <v>-2493773864.9990001</v>
      </c>
      <c r="O334" s="88">
        <f t="shared" si="104"/>
        <v>173070514.99806023</v>
      </c>
      <c r="P334" s="126">
        <f t="shared" si="105"/>
        <v>1.0745767506208797</v>
      </c>
      <c r="Q334" s="88">
        <f t="shared" si="106"/>
        <v>376154407.39900017</v>
      </c>
      <c r="R334" s="126">
        <f t="shared" si="107"/>
        <v>1.1776307853845063</v>
      </c>
      <c r="S334" s="88"/>
      <c r="T334" s="127">
        <f t="shared" si="110"/>
        <v>1.0576032102033996</v>
      </c>
      <c r="U334" s="160"/>
    </row>
    <row r="335" spans="1:21" ht="11.25" customHeight="1" x14ac:dyDescent="0.25">
      <c r="A335" s="26" t="s">
        <v>1231</v>
      </c>
      <c r="B335" s="287">
        <f t="shared" si="108"/>
        <v>7</v>
      </c>
      <c r="C335" s="24"/>
      <c r="D335" s="23"/>
      <c r="E335" s="23"/>
      <c r="F335" s="382" t="s">
        <v>330</v>
      </c>
      <c r="G335" s="383"/>
      <c r="H335" s="25">
        <f t="shared" ref="H335:L335" si="111">SUM(H336)</f>
        <v>-73805</v>
      </c>
      <c r="I335" s="25">
        <f t="shared" si="111"/>
        <v>-72519</v>
      </c>
      <c r="J335" s="25">
        <f t="shared" si="111"/>
        <v>0</v>
      </c>
      <c r="K335" s="132">
        <f t="shared" si="111"/>
        <v>0</v>
      </c>
      <c r="L335" s="143">
        <f t="shared" si="111"/>
        <v>0</v>
      </c>
      <c r="O335" s="88">
        <f t="shared" si="104"/>
        <v>0</v>
      </c>
      <c r="P335" s="126" t="str">
        <f t="shared" si="105"/>
        <v/>
      </c>
      <c r="Q335" s="88">
        <f t="shared" si="106"/>
        <v>-72519</v>
      </c>
      <c r="R335" s="126">
        <f t="shared" si="107"/>
        <v>0</v>
      </c>
      <c r="S335" s="88"/>
      <c r="T335" s="127" t="str">
        <f t="shared" si="110"/>
        <v/>
      </c>
      <c r="U335" s="160">
        <f t="shared" ref="U335:U398" si="112">LEN(A335)</f>
        <v>7</v>
      </c>
    </row>
    <row r="336" spans="1:21" ht="11.25" customHeight="1" x14ac:dyDescent="0.25">
      <c r="A336" s="42" t="s">
        <v>1232</v>
      </c>
      <c r="B336" s="287">
        <f t="shared" si="108"/>
        <v>11</v>
      </c>
      <c r="C336" s="20"/>
      <c r="D336" s="20"/>
      <c r="E336" s="20"/>
      <c r="F336" s="368" t="s">
        <v>331</v>
      </c>
      <c r="G336" s="369"/>
      <c r="H336" s="11">
        <v>-73805</v>
      </c>
      <c r="I336" s="11">
        <v>-72519</v>
      </c>
      <c r="J336" s="11">
        <v>0</v>
      </c>
      <c r="K336" s="133">
        <v>0</v>
      </c>
      <c r="L336" s="144"/>
      <c r="O336" s="88">
        <f t="shared" si="104"/>
        <v>0</v>
      </c>
      <c r="P336" s="126" t="str">
        <f t="shared" si="105"/>
        <v/>
      </c>
      <c r="Q336" s="88">
        <f t="shared" si="106"/>
        <v>-72519</v>
      </c>
      <c r="R336" s="126">
        <f t="shared" si="107"/>
        <v>0</v>
      </c>
      <c r="S336" s="88"/>
      <c r="T336" s="127" t="str">
        <f t="shared" si="110"/>
        <v/>
      </c>
      <c r="U336" s="160">
        <f t="shared" si="112"/>
        <v>11</v>
      </c>
    </row>
    <row r="337" spans="1:21" ht="11.25" customHeight="1" x14ac:dyDescent="0.25">
      <c r="A337" s="26" t="s">
        <v>1233</v>
      </c>
      <c r="B337" s="287">
        <f t="shared" si="108"/>
        <v>7</v>
      </c>
      <c r="C337" s="24"/>
      <c r="D337" s="23"/>
      <c r="E337" s="23"/>
      <c r="F337" s="382" t="s">
        <v>332</v>
      </c>
      <c r="G337" s="383"/>
      <c r="H337" s="25">
        <f t="shared" ref="H337:L337" si="113">SUM(H338)</f>
        <v>469089.16</v>
      </c>
      <c r="I337" s="25">
        <f t="shared" si="113"/>
        <v>578207.07999999996</v>
      </c>
      <c r="J337" s="25">
        <f t="shared" si="113"/>
        <v>0</v>
      </c>
      <c r="K337" s="132">
        <f t="shared" si="113"/>
        <v>0</v>
      </c>
      <c r="L337" s="143">
        <f t="shared" si="113"/>
        <v>0</v>
      </c>
      <c r="O337" s="88">
        <f t="shared" si="104"/>
        <v>0</v>
      </c>
      <c r="P337" s="126" t="str">
        <f t="shared" si="105"/>
        <v/>
      </c>
      <c r="Q337" s="88">
        <f t="shared" si="106"/>
        <v>578207.07999999996</v>
      </c>
      <c r="R337" s="126">
        <f t="shared" si="107"/>
        <v>0</v>
      </c>
      <c r="S337" s="88"/>
      <c r="T337" s="127" t="str">
        <f t="shared" si="110"/>
        <v/>
      </c>
      <c r="U337" s="160">
        <f t="shared" si="112"/>
        <v>7</v>
      </c>
    </row>
    <row r="338" spans="1:21" ht="11.25" customHeight="1" x14ac:dyDescent="0.25">
      <c r="A338" s="42" t="s">
        <v>1234</v>
      </c>
      <c r="B338" s="287">
        <f t="shared" si="108"/>
        <v>11</v>
      </c>
      <c r="C338" s="20"/>
      <c r="D338" s="20"/>
      <c r="E338" s="20"/>
      <c r="F338" s="368" t="s">
        <v>333</v>
      </c>
      <c r="G338" s="369"/>
      <c r="H338" s="11">
        <v>469089.16</v>
      </c>
      <c r="I338" s="11">
        <v>578207.07999999996</v>
      </c>
      <c r="J338" s="11">
        <v>0</v>
      </c>
      <c r="K338" s="133">
        <v>0</v>
      </c>
      <c r="L338" s="144"/>
      <c r="O338" s="88">
        <f t="shared" si="104"/>
        <v>0</v>
      </c>
      <c r="P338" s="126" t="str">
        <f t="shared" si="105"/>
        <v/>
      </c>
      <c r="Q338" s="88">
        <f t="shared" si="106"/>
        <v>578207.07999999996</v>
      </c>
      <c r="R338" s="126">
        <f t="shared" si="107"/>
        <v>0</v>
      </c>
      <c r="S338" s="88"/>
      <c r="T338" s="127" t="str">
        <f t="shared" si="110"/>
        <v/>
      </c>
      <c r="U338" s="160">
        <f t="shared" si="112"/>
        <v>11</v>
      </c>
    </row>
    <row r="339" spans="1:21" ht="11.25" customHeight="1" x14ac:dyDescent="0.25">
      <c r="A339" s="26" t="s">
        <v>1235</v>
      </c>
      <c r="B339" s="287">
        <f t="shared" si="108"/>
        <v>7</v>
      </c>
      <c r="C339" s="24"/>
      <c r="D339" s="23"/>
      <c r="E339" s="23"/>
      <c r="F339" s="382" t="s">
        <v>334</v>
      </c>
      <c r="G339" s="383"/>
      <c r="H339" s="25">
        <f t="shared" ref="H339:L339" si="114">SUM(H340)</f>
        <v>-10936</v>
      </c>
      <c r="I339" s="25">
        <f t="shared" si="114"/>
        <v>10973</v>
      </c>
      <c r="J339" s="25">
        <f t="shared" si="114"/>
        <v>0</v>
      </c>
      <c r="K339" s="132">
        <f t="shared" si="114"/>
        <v>0</v>
      </c>
      <c r="L339" s="143">
        <f t="shared" si="114"/>
        <v>0</v>
      </c>
      <c r="O339" s="88">
        <f t="shared" si="104"/>
        <v>0</v>
      </c>
      <c r="P339" s="126" t="str">
        <f t="shared" si="105"/>
        <v/>
      </c>
      <c r="Q339" s="88">
        <f t="shared" si="106"/>
        <v>10973</v>
      </c>
      <c r="R339" s="126">
        <f t="shared" si="107"/>
        <v>0</v>
      </c>
      <c r="S339" s="88"/>
      <c r="T339" s="127" t="str">
        <f t="shared" si="110"/>
        <v/>
      </c>
      <c r="U339" s="160">
        <f t="shared" si="112"/>
        <v>7</v>
      </c>
    </row>
    <row r="340" spans="1:21" ht="11.25" customHeight="1" x14ac:dyDescent="0.25">
      <c r="A340" s="42" t="s">
        <v>1236</v>
      </c>
      <c r="B340" s="287">
        <f t="shared" si="108"/>
        <v>11</v>
      </c>
      <c r="C340" s="20"/>
      <c r="D340" s="20"/>
      <c r="E340" s="20"/>
      <c r="F340" s="368" t="s">
        <v>335</v>
      </c>
      <c r="G340" s="369"/>
      <c r="H340" s="11">
        <v>-10936</v>
      </c>
      <c r="I340" s="11">
        <v>10973</v>
      </c>
      <c r="J340" s="11">
        <v>0</v>
      </c>
      <c r="K340" s="133">
        <v>0</v>
      </c>
      <c r="L340" s="144"/>
      <c r="O340" s="88">
        <f t="shared" si="104"/>
        <v>0</v>
      </c>
      <c r="P340" s="126" t="str">
        <f t="shared" si="105"/>
        <v/>
      </c>
      <c r="Q340" s="88">
        <f t="shared" si="106"/>
        <v>10973</v>
      </c>
      <c r="R340" s="126">
        <f t="shared" si="107"/>
        <v>0</v>
      </c>
      <c r="S340" s="88"/>
      <c r="T340" s="127" t="str">
        <f t="shared" si="110"/>
        <v/>
      </c>
      <c r="U340" s="160">
        <f t="shared" si="112"/>
        <v>11</v>
      </c>
    </row>
    <row r="341" spans="1:21" ht="11.25" customHeight="1" x14ac:dyDescent="0.25">
      <c r="A341" s="26" t="s">
        <v>1237</v>
      </c>
      <c r="B341" s="287">
        <f t="shared" si="108"/>
        <v>7</v>
      </c>
      <c r="C341" s="24"/>
      <c r="D341" s="23"/>
      <c r="E341" s="23"/>
      <c r="F341" s="382" t="s">
        <v>336</v>
      </c>
      <c r="G341" s="383"/>
      <c r="H341" s="25">
        <f t="shared" ref="H341:L341" si="115">SUM(H342)</f>
        <v>0</v>
      </c>
      <c r="I341" s="25">
        <f t="shared" si="115"/>
        <v>0</v>
      </c>
      <c r="J341" s="25">
        <f t="shared" si="115"/>
        <v>0</v>
      </c>
      <c r="K341" s="132">
        <f t="shared" si="115"/>
        <v>0</v>
      </c>
      <c r="L341" s="143">
        <f t="shared" si="115"/>
        <v>0</v>
      </c>
      <c r="O341" s="88">
        <f t="shared" si="104"/>
        <v>0</v>
      </c>
      <c r="P341" s="126" t="str">
        <f t="shared" si="105"/>
        <v/>
      </c>
      <c r="Q341" s="88">
        <f t="shared" si="106"/>
        <v>0</v>
      </c>
      <c r="R341" s="126" t="str">
        <f t="shared" si="107"/>
        <v/>
      </c>
      <c r="S341" s="88"/>
      <c r="T341" s="127" t="str">
        <f t="shared" si="110"/>
        <v/>
      </c>
      <c r="U341" s="160">
        <f t="shared" si="112"/>
        <v>7</v>
      </c>
    </row>
    <row r="342" spans="1:21" ht="11.25" customHeight="1" x14ac:dyDescent="0.25">
      <c r="A342" s="42" t="s">
        <v>1238</v>
      </c>
      <c r="B342" s="287">
        <f t="shared" si="108"/>
        <v>11</v>
      </c>
      <c r="C342" s="14"/>
      <c r="D342" s="13"/>
      <c r="E342" s="13"/>
      <c r="F342" s="368" t="s">
        <v>337</v>
      </c>
      <c r="G342" s="369"/>
      <c r="H342" s="11">
        <v>0</v>
      </c>
      <c r="I342" s="11">
        <v>0</v>
      </c>
      <c r="J342" s="11">
        <v>0</v>
      </c>
      <c r="K342" s="133">
        <v>0</v>
      </c>
      <c r="L342" s="144"/>
      <c r="O342" s="88">
        <f t="shared" si="104"/>
        <v>0</v>
      </c>
      <c r="P342" s="126" t="str">
        <f t="shared" si="105"/>
        <v/>
      </c>
      <c r="Q342" s="88">
        <f t="shared" si="106"/>
        <v>0</v>
      </c>
      <c r="R342" s="126" t="str">
        <f t="shared" si="107"/>
        <v/>
      </c>
      <c r="S342" s="88"/>
      <c r="T342" s="127" t="str">
        <f t="shared" si="110"/>
        <v/>
      </c>
      <c r="U342" s="160">
        <f t="shared" si="112"/>
        <v>11</v>
      </c>
    </row>
    <row r="343" spans="1:21" ht="11.25" customHeight="1" x14ac:dyDescent="0.25">
      <c r="A343" s="26" t="s">
        <v>1239</v>
      </c>
      <c r="B343" s="287">
        <f t="shared" si="108"/>
        <v>7</v>
      </c>
      <c r="C343" s="24"/>
      <c r="D343" s="23"/>
      <c r="E343" s="23"/>
      <c r="F343" s="382" t="s">
        <v>338</v>
      </c>
      <c r="G343" s="383"/>
      <c r="H343" s="25">
        <f t="shared" ref="H343:L343" si="116">SUM(H344)</f>
        <v>-22098666</v>
      </c>
      <c r="I343" s="25">
        <f t="shared" si="116"/>
        <v>-25376259</v>
      </c>
      <c r="J343" s="25">
        <f t="shared" si="116"/>
        <v>-25319560</v>
      </c>
      <c r="K343" s="132">
        <f t="shared" si="116"/>
        <v>-29440517.6072</v>
      </c>
      <c r="L343" s="143">
        <f t="shared" si="116"/>
        <v>-27239515</v>
      </c>
      <c r="O343" s="88">
        <f t="shared" si="104"/>
        <v>1919955</v>
      </c>
      <c r="P343" s="126">
        <f t="shared" si="105"/>
        <v>1.0758289243572954</v>
      </c>
      <c r="Q343" s="88">
        <f t="shared" si="106"/>
        <v>1863256</v>
      </c>
      <c r="R343" s="126">
        <f t="shared" si="107"/>
        <v>1.0734251648361566</v>
      </c>
      <c r="S343" s="88"/>
      <c r="T343" s="127">
        <f t="shared" si="110"/>
        <v>0.92523899760982053</v>
      </c>
      <c r="U343" s="160">
        <f t="shared" si="112"/>
        <v>7</v>
      </c>
    </row>
    <row r="344" spans="1:21" ht="11.25" customHeight="1" x14ac:dyDescent="0.25">
      <c r="A344" s="42" t="s">
        <v>1240</v>
      </c>
      <c r="B344" s="287">
        <f t="shared" si="108"/>
        <v>11</v>
      </c>
      <c r="C344" s="20" t="s">
        <v>1432</v>
      </c>
      <c r="D344" s="20" t="s">
        <v>920</v>
      </c>
      <c r="E344" s="20" t="s">
        <v>1244</v>
      </c>
      <c r="F344" s="368" t="s">
        <v>339</v>
      </c>
      <c r="G344" s="369"/>
      <c r="H344" s="11">
        <v>-22098666</v>
      </c>
      <c r="I344" s="11">
        <v>-25376259</v>
      </c>
      <c r="J344" s="11">
        <v>-25319560</v>
      </c>
      <c r="K344" s="201">
        <v>-29440517.6072</v>
      </c>
      <c r="L344" s="148">
        <v>-27239515</v>
      </c>
      <c r="O344" s="88">
        <f t="shared" si="104"/>
        <v>1919955</v>
      </c>
      <c r="P344" s="126">
        <f t="shared" si="105"/>
        <v>1.0758289243572954</v>
      </c>
      <c r="Q344" s="88">
        <f t="shared" si="106"/>
        <v>1863256</v>
      </c>
      <c r="R344" s="126">
        <f t="shared" si="107"/>
        <v>1.0734251648361566</v>
      </c>
      <c r="S344" s="88"/>
      <c r="T344" s="127">
        <f t="shared" si="110"/>
        <v>0.92523899760982053</v>
      </c>
      <c r="U344" s="160">
        <f t="shared" si="112"/>
        <v>11</v>
      </c>
    </row>
    <row r="345" spans="1:21" ht="11.25" customHeight="1" x14ac:dyDescent="0.25">
      <c r="A345" s="26" t="s">
        <v>1252</v>
      </c>
      <c r="B345" s="287">
        <f t="shared" si="108"/>
        <v>7</v>
      </c>
      <c r="C345" s="24"/>
      <c r="D345" s="23"/>
      <c r="E345" s="23"/>
      <c r="F345" s="382" t="s">
        <v>340</v>
      </c>
      <c r="G345" s="383"/>
      <c r="H345" s="25">
        <f t="shared" ref="H345:L345" si="117">SUM(H346)</f>
        <v>-51891</v>
      </c>
      <c r="I345" s="25">
        <f t="shared" si="117"/>
        <v>0</v>
      </c>
      <c r="J345" s="25">
        <f t="shared" si="117"/>
        <v>0</v>
      </c>
      <c r="K345" s="132">
        <f t="shared" si="117"/>
        <v>0</v>
      </c>
      <c r="L345" s="143">
        <f t="shared" si="117"/>
        <v>0</v>
      </c>
      <c r="O345" s="88">
        <f t="shared" si="104"/>
        <v>0</v>
      </c>
      <c r="P345" s="126" t="str">
        <f t="shared" si="105"/>
        <v/>
      </c>
      <c r="Q345" s="88">
        <f t="shared" si="106"/>
        <v>0</v>
      </c>
      <c r="R345" s="126" t="str">
        <f t="shared" si="107"/>
        <v/>
      </c>
      <c r="S345" s="88"/>
      <c r="T345" s="127" t="str">
        <f t="shared" si="110"/>
        <v/>
      </c>
      <c r="U345" s="160">
        <f t="shared" si="112"/>
        <v>7</v>
      </c>
    </row>
    <row r="346" spans="1:21" ht="11.25" customHeight="1" x14ac:dyDescent="0.25">
      <c r="A346" s="42" t="s">
        <v>1253</v>
      </c>
      <c r="B346" s="287">
        <f t="shared" si="108"/>
        <v>11</v>
      </c>
      <c r="C346" s="20"/>
      <c r="D346" s="20"/>
      <c r="E346" s="20"/>
      <c r="F346" s="368" t="s">
        <v>341</v>
      </c>
      <c r="G346" s="369"/>
      <c r="H346" s="11">
        <v>-51891</v>
      </c>
      <c r="I346" s="11">
        <v>0</v>
      </c>
      <c r="J346" s="11">
        <v>0</v>
      </c>
      <c r="K346" s="133">
        <v>0</v>
      </c>
      <c r="L346" s="144"/>
      <c r="O346" s="88">
        <f t="shared" si="104"/>
        <v>0</v>
      </c>
      <c r="P346" s="126" t="str">
        <f t="shared" si="105"/>
        <v/>
      </c>
      <c r="Q346" s="88">
        <f t="shared" si="106"/>
        <v>0</v>
      </c>
      <c r="R346" s="126" t="str">
        <f t="shared" si="107"/>
        <v/>
      </c>
      <c r="S346" s="88"/>
      <c r="T346" s="127" t="str">
        <f t="shared" si="110"/>
        <v/>
      </c>
      <c r="U346" s="160">
        <f t="shared" si="112"/>
        <v>11</v>
      </c>
    </row>
    <row r="347" spans="1:21" ht="11.25" customHeight="1" x14ac:dyDescent="0.25">
      <c r="A347" s="26" t="s">
        <v>1254</v>
      </c>
      <c r="B347" s="287">
        <f t="shared" si="108"/>
        <v>7</v>
      </c>
      <c r="C347" s="24"/>
      <c r="D347" s="23"/>
      <c r="E347" s="23"/>
      <c r="F347" s="382" t="s">
        <v>342</v>
      </c>
      <c r="G347" s="383"/>
      <c r="H347" s="25">
        <f t="shared" ref="H347:L347" si="118">SUM(H348)</f>
        <v>-4156376</v>
      </c>
      <c r="I347" s="25">
        <f t="shared" si="118"/>
        <v>-4835474</v>
      </c>
      <c r="J347" s="25">
        <f t="shared" si="118"/>
        <v>-4744030</v>
      </c>
      <c r="K347" s="132">
        <f t="shared" si="118"/>
        <v>-7097412.7507999996</v>
      </c>
      <c r="L347" s="143">
        <f t="shared" si="118"/>
        <v>-7360880</v>
      </c>
      <c r="O347" s="88">
        <f t="shared" si="104"/>
        <v>2616850</v>
      </c>
      <c r="P347" s="126">
        <f t="shared" si="105"/>
        <v>1.5516090749847704</v>
      </c>
      <c r="Q347" s="88">
        <f t="shared" si="106"/>
        <v>2525406</v>
      </c>
      <c r="R347" s="126">
        <f t="shared" si="107"/>
        <v>1.5222664830790116</v>
      </c>
      <c r="S347" s="88"/>
      <c r="T347" s="127">
        <f t="shared" si="110"/>
        <v>1.0371215904232571</v>
      </c>
      <c r="U347" s="160">
        <f t="shared" si="112"/>
        <v>7</v>
      </c>
    </row>
    <row r="348" spans="1:21" ht="11.25" customHeight="1" x14ac:dyDescent="0.25">
      <c r="A348" s="42" t="s">
        <v>1255</v>
      </c>
      <c r="B348" s="287">
        <f t="shared" si="108"/>
        <v>11</v>
      </c>
      <c r="C348" s="20" t="s">
        <v>1432</v>
      </c>
      <c r="D348" s="20" t="s">
        <v>920</v>
      </c>
      <c r="E348" s="20" t="s">
        <v>1244</v>
      </c>
      <c r="F348" s="368" t="s">
        <v>343</v>
      </c>
      <c r="G348" s="369"/>
      <c r="H348" s="85">
        <v>-4156376</v>
      </c>
      <c r="I348" s="85">
        <v>-4835474</v>
      </c>
      <c r="J348" s="85">
        <v>-4744030</v>
      </c>
      <c r="K348" s="201">
        <v>-7097412.7507999996</v>
      </c>
      <c r="L348" s="148">
        <v>-7360880</v>
      </c>
      <c r="O348" s="88">
        <f t="shared" si="104"/>
        <v>2616850</v>
      </c>
      <c r="P348" s="126">
        <f t="shared" si="105"/>
        <v>1.5516090749847704</v>
      </c>
      <c r="Q348" s="88">
        <f t="shared" si="106"/>
        <v>2525406</v>
      </c>
      <c r="R348" s="126">
        <f t="shared" si="107"/>
        <v>1.5222664830790116</v>
      </c>
      <c r="S348" s="88"/>
      <c r="T348" s="127">
        <f t="shared" si="110"/>
        <v>1.0371215904232571</v>
      </c>
      <c r="U348" s="160">
        <f t="shared" si="112"/>
        <v>11</v>
      </c>
    </row>
    <row r="349" spans="1:21" ht="11.25" customHeight="1" x14ac:dyDescent="0.25">
      <c r="A349" s="26" t="s">
        <v>1256</v>
      </c>
      <c r="B349" s="287">
        <f t="shared" si="108"/>
        <v>7</v>
      </c>
      <c r="C349" s="24"/>
      <c r="D349" s="23"/>
      <c r="E349" s="23"/>
      <c r="F349" s="382" t="s">
        <v>344</v>
      </c>
      <c r="G349" s="383"/>
      <c r="H349" s="25">
        <f t="shared" ref="H349:L349" si="119">SUM(H350)</f>
        <v>-2425000</v>
      </c>
      <c r="I349" s="25">
        <f t="shared" si="119"/>
        <v>-3813500</v>
      </c>
      <c r="J349" s="25">
        <f t="shared" si="119"/>
        <v>-5325870</v>
      </c>
      <c r="K349" s="132">
        <f t="shared" si="119"/>
        <v>-4530329.5436000004</v>
      </c>
      <c r="L349" s="143">
        <f t="shared" si="119"/>
        <v>-4505330</v>
      </c>
      <c r="O349" s="88">
        <f t="shared" si="104"/>
        <v>-820540</v>
      </c>
      <c r="P349" s="126">
        <f t="shared" si="105"/>
        <v>0.84593315270556735</v>
      </c>
      <c r="Q349" s="88">
        <f t="shared" si="106"/>
        <v>691830</v>
      </c>
      <c r="R349" s="126">
        <f t="shared" si="107"/>
        <v>1.1814160220270093</v>
      </c>
      <c r="S349" s="88"/>
      <c r="T349" s="127">
        <f t="shared" si="110"/>
        <v>0.99448173839024201</v>
      </c>
      <c r="U349" s="160">
        <f t="shared" si="112"/>
        <v>7</v>
      </c>
    </row>
    <row r="350" spans="1:21" ht="11.25" customHeight="1" x14ac:dyDescent="0.25">
      <c r="A350" s="42" t="s">
        <v>1257</v>
      </c>
      <c r="B350" s="287">
        <f t="shared" si="108"/>
        <v>11</v>
      </c>
      <c r="C350" s="20" t="s">
        <v>916</v>
      </c>
      <c r="D350" s="20" t="s">
        <v>920</v>
      </c>
      <c r="E350" s="20" t="s">
        <v>917</v>
      </c>
      <c r="F350" s="368" t="s">
        <v>345</v>
      </c>
      <c r="G350" s="369"/>
      <c r="H350" s="11">
        <v>-2425000</v>
      </c>
      <c r="I350" s="11">
        <v>-3813500</v>
      </c>
      <c r="J350" s="11">
        <v>-5325870</v>
      </c>
      <c r="K350" s="201">
        <v>-4530329.5436000004</v>
      </c>
      <c r="L350" s="148">
        <v>-4505330</v>
      </c>
      <c r="O350" s="88">
        <f t="shared" si="104"/>
        <v>-820540</v>
      </c>
      <c r="P350" s="126">
        <f t="shared" si="105"/>
        <v>0.84593315270556735</v>
      </c>
      <c r="Q350" s="88">
        <f t="shared" si="106"/>
        <v>691830</v>
      </c>
      <c r="R350" s="126">
        <f t="shared" si="107"/>
        <v>1.1814160220270093</v>
      </c>
      <c r="S350" s="88"/>
      <c r="T350" s="127">
        <f t="shared" si="110"/>
        <v>0.99448173839024201</v>
      </c>
      <c r="U350" s="160">
        <f t="shared" si="112"/>
        <v>11</v>
      </c>
    </row>
    <row r="351" spans="1:21" ht="11.25" customHeight="1" x14ac:dyDescent="0.25">
      <c r="A351" s="26" t="s">
        <v>1258</v>
      </c>
      <c r="B351" s="287">
        <f t="shared" si="108"/>
        <v>7</v>
      </c>
      <c r="C351" s="24"/>
      <c r="D351" s="23"/>
      <c r="E351" s="23"/>
      <c r="F351" s="382" t="s">
        <v>346</v>
      </c>
      <c r="G351" s="383"/>
      <c r="H351" s="25">
        <f t="shared" ref="H351:L351" si="120">SUM(H352:H355)</f>
        <v>-1356420.46</v>
      </c>
      <c r="I351" s="25">
        <f t="shared" si="120"/>
        <v>-1474845.23</v>
      </c>
      <c r="J351" s="25">
        <f t="shared" si="120"/>
        <v>0</v>
      </c>
      <c r="K351" s="132">
        <f t="shared" si="120"/>
        <v>0</v>
      </c>
      <c r="L351" s="143">
        <f t="shared" si="120"/>
        <v>0</v>
      </c>
      <c r="O351" s="88">
        <f t="shared" si="104"/>
        <v>0</v>
      </c>
      <c r="P351" s="126" t="str">
        <f t="shared" si="105"/>
        <v/>
      </c>
      <c r="Q351" s="88">
        <f t="shared" si="106"/>
        <v>-1474845.23</v>
      </c>
      <c r="R351" s="126">
        <f t="shared" si="107"/>
        <v>0</v>
      </c>
      <c r="S351" s="88"/>
      <c r="T351" s="127" t="str">
        <f t="shared" si="110"/>
        <v/>
      </c>
      <c r="U351" s="160">
        <f t="shared" si="112"/>
        <v>7</v>
      </c>
    </row>
    <row r="352" spans="1:21" ht="11.25" customHeight="1" x14ac:dyDescent="0.25">
      <c r="A352" s="42" t="s">
        <v>1259</v>
      </c>
      <c r="B352" s="287">
        <f t="shared" si="108"/>
        <v>11</v>
      </c>
      <c r="C352" s="14"/>
      <c r="D352" s="13"/>
      <c r="E352" s="13"/>
      <c r="F352" s="368" t="s">
        <v>347</v>
      </c>
      <c r="G352" s="369"/>
      <c r="H352" s="11">
        <v>-1208888.22</v>
      </c>
      <c r="I352" s="11">
        <v>-1442896.99</v>
      </c>
      <c r="J352" s="11">
        <v>0</v>
      </c>
      <c r="K352" s="133">
        <v>0</v>
      </c>
      <c r="L352" s="144"/>
      <c r="O352" s="88">
        <f t="shared" si="104"/>
        <v>0</v>
      </c>
      <c r="P352" s="126" t="str">
        <f t="shared" si="105"/>
        <v/>
      </c>
      <c r="Q352" s="88">
        <f t="shared" si="106"/>
        <v>-1442896.99</v>
      </c>
      <c r="R352" s="126">
        <f t="shared" si="107"/>
        <v>0</v>
      </c>
      <c r="S352" s="88"/>
      <c r="T352" s="127" t="str">
        <f t="shared" si="110"/>
        <v/>
      </c>
      <c r="U352" s="160">
        <f t="shared" si="112"/>
        <v>11</v>
      </c>
    </row>
    <row r="353" spans="1:21" ht="11.25" customHeight="1" x14ac:dyDescent="0.25">
      <c r="A353" s="42" t="s">
        <v>1260</v>
      </c>
      <c r="B353" s="287">
        <f t="shared" si="108"/>
        <v>11</v>
      </c>
      <c r="C353" s="14"/>
      <c r="D353" s="13"/>
      <c r="E353" s="13"/>
      <c r="F353" s="368" t="s">
        <v>348</v>
      </c>
      <c r="G353" s="369"/>
      <c r="H353" s="11">
        <v>-138766.16</v>
      </c>
      <c r="I353" s="11">
        <v>-25434.97</v>
      </c>
      <c r="J353" s="11">
        <v>0</v>
      </c>
      <c r="K353" s="133">
        <v>0</v>
      </c>
      <c r="L353" s="144"/>
      <c r="O353" s="88">
        <f t="shared" si="104"/>
        <v>0</v>
      </c>
      <c r="P353" s="126" t="str">
        <f t="shared" si="105"/>
        <v/>
      </c>
      <c r="Q353" s="88">
        <f t="shared" si="106"/>
        <v>-25434.97</v>
      </c>
      <c r="R353" s="126">
        <f t="shared" si="107"/>
        <v>0</v>
      </c>
      <c r="S353" s="88"/>
      <c r="T353" s="127" t="str">
        <f t="shared" si="110"/>
        <v/>
      </c>
      <c r="U353" s="160">
        <f t="shared" si="112"/>
        <v>11</v>
      </c>
    </row>
    <row r="354" spans="1:21" ht="11.25" customHeight="1" x14ac:dyDescent="0.25">
      <c r="A354" s="42" t="s">
        <v>1261</v>
      </c>
      <c r="B354" s="287">
        <f t="shared" si="108"/>
        <v>11</v>
      </c>
      <c r="C354" s="14"/>
      <c r="D354" s="13"/>
      <c r="E354" s="13"/>
      <c r="F354" s="368" t="s">
        <v>349</v>
      </c>
      <c r="G354" s="369"/>
      <c r="H354" s="11">
        <v>0</v>
      </c>
      <c r="I354" s="11">
        <v>0</v>
      </c>
      <c r="J354" s="11">
        <v>0</v>
      </c>
      <c r="K354" s="133">
        <v>0</v>
      </c>
      <c r="L354" s="144"/>
      <c r="O354" s="88">
        <f t="shared" si="104"/>
        <v>0</v>
      </c>
      <c r="P354" s="126" t="str">
        <f t="shared" si="105"/>
        <v/>
      </c>
      <c r="Q354" s="88">
        <f t="shared" si="106"/>
        <v>0</v>
      </c>
      <c r="R354" s="126" t="str">
        <f t="shared" si="107"/>
        <v/>
      </c>
      <c r="S354" s="88"/>
      <c r="T354" s="127" t="str">
        <f t="shared" si="110"/>
        <v/>
      </c>
      <c r="U354" s="160">
        <f t="shared" si="112"/>
        <v>11</v>
      </c>
    </row>
    <row r="355" spans="1:21" ht="11.25" customHeight="1" x14ac:dyDescent="0.25">
      <c r="A355" s="42" t="s">
        <v>1262</v>
      </c>
      <c r="B355" s="287">
        <f t="shared" si="108"/>
        <v>11</v>
      </c>
      <c r="C355" s="14"/>
      <c r="D355" s="13"/>
      <c r="E355" s="13"/>
      <c r="F355" s="368" t="s">
        <v>350</v>
      </c>
      <c r="G355" s="369"/>
      <c r="H355" s="11">
        <v>-8766.08</v>
      </c>
      <c r="I355" s="11">
        <v>-6513.27</v>
      </c>
      <c r="J355" s="11">
        <v>0</v>
      </c>
      <c r="K355" s="133">
        <v>0</v>
      </c>
      <c r="L355" s="144"/>
      <c r="O355" s="88">
        <f t="shared" si="104"/>
        <v>0</v>
      </c>
      <c r="P355" s="126" t="str">
        <f t="shared" si="105"/>
        <v/>
      </c>
      <c r="Q355" s="88">
        <f t="shared" si="106"/>
        <v>-6513.27</v>
      </c>
      <c r="R355" s="126">
        <f t="shared" si="107"/>
        <v>0</v>
      </c>
      <c r="S355" s="88"/>
      <c r="T355" s="127" t="str">
        <f t="shared" si="110"/>
        <v/>
      </c>
      <c r="U355" s="160">
        <f t="shared" si="112"/>
        <v>11</v>
      </c>
    </row>
    <row r="356" spans="1:21" ht="11.25" customHeight="1" x14ac:dyDescent="0.25">
      <c r="A356" s="38" t="s">
        <v>351</v>
      </c>
      <c r="B356" s="287">
        <f t="shared" si="108"/>
        <v>4</v>
      </c>
      <c r="C356" s="38"/>
      <c r="D356" s="22"/>
      <c r="E356" s="22"/>
      <c r="F356" s="378" t="s">
        <v>352</v>
      </c>
      <c r="G356" s="379"/>
      <c r="H356" s="37">
        <v>0</v>
      </c>
      <c r="I356" s="37">
        <v>0</v>
      </c>
      <c r="J356" s="37">
        <v>0</v>
      </c>
      <c r="K356" s="37">
        <v>0</v>
      </c>
      <c r="L356" s="150">
        <f t="shared" ref="L356:L376" si="121">(K356/8)*12</f>
        <v>0</v>
      </c>
      <c r="O356" s="178">
        <f t="shared" si="104"/>
        <v>0</v>
      </c>
      <c r="P356" s="179" t="str">
        <f t="shared" si="105"/>
        <v/>
      </c>
      <c r="Q356" s="178">
        <f t="shared" si="106"/>
        <v>0</v>
      </c>
      <c r="R356" s="179" t="str">
        <f t="shared" si="107"/>
        <v/>
      </c>
      <c r="S356" s="178">
        <f t="shared" ref="S356:S395" si="122">-L356+K356</f>
        <v>0</v>
      </c>
      <c r="T356" s="180" t="str">
        <f t="shared" si="110"/>
        <v/>
      </c>
      <c r="U356" s="160">
        <f t="shared" si="112"/>
        <v>4</v>
      </c>
    </row>
    <row r="357" spans="1:21" ht="11.25" customHeight="1" x14ac:dyDescent="0.25">
      <c r="A357" s="38" t="s">
        <v>353</v>
      </c>
      <c r="B357" s="287">
        <f t="shared" si="108"/>
        <v>4</v>
      </c>
      <c r="C357" s="38"/>
      <c r="D357" s="22"/>
      <c r="E357" s="22"/>
      <c r="F357" s="378" t="s">
        <v>354</v>
      </c>
      <c r="G357" s="379"/>
      <c r="H357" s="37">
        <v>0</v>
      </c>
      <c r="I357" s="37">
        <v>0</v>
      </c>
      <c r="J357" s="37">
        <v>0</v>
      </c>
      <c r="K357" s="37">
        <v>0</v>
      </c>
      <c r="L357" s="150">
        <f t="shared" si="121"/>
        <v>0</v>
      </c>
      <c r="O357" s="178">
        <f t="shared" si="104"/>
        <v>0</v>
      </c>
      <c r="P357" s="179" t="str">
        <f t="shared" si="105"/>
        <v/>
      </c>
      <c r="Q357" s="178">
        <f t="shared" si="106"/>
        <v>0</v>
      </c>
      <c r="R357" s="179" t="str">
        <f t="shared" si="107"/>
        <v/>
      </c>
      <c r="S357" s="178">
        <f t="shared" si="122"/>
        <v>0</v>
      </c>
      <c r="T357" s="180" t="str">
        <f t="shared" si="110"/>
        <v/>
      </c>
      <c r="U357" s="160">
        <f t="shared" si="112"/>
        <v>4</v>
      </c>
    </row>
    <row r="358" spans="1:21" ht="11.25" customHeight="1" x14ac:dyDescent="0.25">
      <c r="A358" s="38" t="s">
        <v>355</v>
      </c>
      <c r="B358" s="287">
        <f t="shared" si="108"/>
        <v>4</v>
      </c>
      <c r="C358" s="38"/>
      <c r="D358" s="22"/>
      <c r="E358" s="22"/>
      <c r="F358" s="378" t="s">
        <v>356</v>
      </c>
      <c r="G358" s="379"/>
      <c r="H358" s="37">
        <f t="shared" ref="H358:L358" si="123">H359+H361+H363+H365+H367+H369</f>
        <v>-634874411</v>
      </c>
      <c r="I358" s="37">
        <f t="shared" si="123"/>
        <v>-720337380.49000001</v>
      </c>
      <c r="J358" s="37">
        <f t="shared" si="123"/>
        <v>-788099470</v>
      </c>
      <c r="K358" s="37">
        <f t="shared" si="123"/>
        <v>-808374642.20889795</v>
      </c>
      <c r="L358" s="142">
        <f t="shared" si="123"/>
        <v>-847224961.20450294</v>
      </c>
      <c r="O358" s="178">
        <f t="shared" si="104"/>
        <v>59125491.20450294</v>
      </c>
      <c r="P358" s="179">
        <f t="shared" si="105"/>
        <v>1.0750228790339156</v>
      </c>
      <c r="Q358" s="178">
        <f t="shared" si="106"/>
        <v>126887580.71450293</v>
      </c>
      <c r="R358" s="179">
        <f t="shared" si="107"/>
        <v>1.1761502098200003</v>
      </c>
      <c r="S358" s="178">
        <f t="shared" si="122"/>
        <v>38850318.995604992</v>
      </c>
      <c r="T358" s="180">
        <f t="shared" si="110"/>
        <v>1.048059794267477</v>
      </c>
      <c r="U358" s="160">
        <f t="shared" si="112"/>
        <v>4</v>
      </c>
    </row>
    <row r="359" spans="1:21" ht="11.25" customHeight="1" x14ac:dyDescent="0.25">
      <c r="A359" s="26" t="s">
        <v>1263</v>
      </c>
      <c r="B359" s="287">
        <f t="shared" si="108"/>
        <v>7</v>
      </c>
      <c r="C359" s="26"/>
      <c r="D359" s="23"/>
      <c r="E359" s="23"/>
      <c r="F359" s="382" t="s">
        <v>357</v>
      </c>
      <c r="G359" s="383"/>
      <c r="H359" s="25">
        <f t="shared" ref="H359:L359" si="124">SUM(H360)</f>
        <v>458723.12</v>
      </c>
      <c r="I359" s="25">
        <f t="shared" si="124"/>
        <v>490579.29</v>
      </c>
      <c r="J359" s="25">
        <f t="shared" si="124"/>
        <v>0</v>
      </c>
      <c r="K359" s="132">
        <f t="shared" si="124"/>
        <v>0</v>
      </c>
      <c r="L359" s="143">
        <f t="shared" si="124"/>
        <v>0</v>
      </c>
      <c r="O359" s="88">
        <f t="shared" si="104"/>
        <v>0</v>
      </c>
      <c r="P359" s="126" t="str">
        <f t="shared" si="105"/>
        <v/>
      </c>
      <c r="Q359" s="88">
        <f t="shared" si="106"/>
        <v>490579.29</v>
      </c>
      <c r="R359" s="126">
        <f t="shared" si="107"/>
        <v>0</v>
      </c>
      <c r="S359" s="88"/>
      <c r="T359" s="127" t="str">
        <f t="shared" si="110"/>
        <v/>
      </c>
      <c r="U359" s="160">
        <f t="shared" si="112"/>
        <v>7</v>
      </c>
    </row>
    <row r="360" spans="1:21" ht="11.25" customHeight="1" x14ac:dyDescent="0.25">
      <c r="A360" s="42" t="s">
        <v>1264</v>
      </c>
      <c r="B360" s="287">
        <f t="shared" si="108"/>
        <v>11</v>
      </c>
      <c r="C360" s="14"/>
      <c r="D360" s="13"/>
      <c r="E360" s="13"/>
      <c r="F360" s="368" t="s">
        <v>358</v>
      </c>
      <c r="G360" s="369"/>
      <c r="H360" s="11">
        <v>458723.12</v>
      </c>
      <c r="I360" s="11">
        <v>490579.29</v>
      </c>
      <c r="J360" s="11">
        <v>0</v>
      </c>
      <c r="K360" s="133">
        <v>0</v>
      </c>
      <c r="L360" s="144"/>
      <c r="O360" s="88">
        <f t="shared" si="104"/>
        <v>0</v>
      </c>
      <c r="P360" s="126" t="str">
        <f t="shared" si="105"/>
        <v/>
      </c>
      <c r="Q360" s="88">
        <f t="shared" si="106"/>
        <v>490579.29</v>
      </c>
      <c r="R360" s="126">
        <f t="shared" si="107"/>
        <v>0</v>
      </c>
      <c r="S360" s="88"/>
      <c r="T360" s="127" t="str">
        <f t="shared" si="110"/>
        <v/>
      </c>
      <c r="U360" s="160">
        <f t="shared" si="112"/>
        <v>11</v>
      </c>
    </row>
    <row r="361" spans="1:21" ht="11.25" customHeight="1" x14ac:dyDescent="0.25">
      <c r="A361" s="26" t="s">
        <v>1265</v>
      </c>
      <c r="B361" s="287">
        <f t="shared" si="108"/>
        <v>7</v>
      </c>
      <c r="C361" s="23"/>
      <c r="D361" s="23"/>
      <c r="E361" s="23"/>
      <c r="F361" s="382" t="s">
        <v>359</v>
      </c>
      <c r="G361" s="383"/>
      <c r="H361" s="25">
        <f t="shared" ref="H361:L361" si="125">SUM(H362)</f>
        <v>-170343141</v>
      </c>
      <c r="I361" s="25">
        <f t="shared" si="125"/>
        <v>-192976084</v>
      </c>
      <c r="J361" s="25">
        <f t="shared" si="125"/>
        <v>-211120160</v>
      </c>
      <c r="K361" s="25">
        <f t="shared" si="125"/>
        <v>-215352255.20390001</v>
      </c>
      <c r="L361" s="143">
        <f t="shared" si="125"/>
        <v>-227245848.9576</v>
      </c>
      <c r="O361" s="88">
        <f t="shared" si="104"/>
        <v>16125688.957599998</v>
      </c>
      <c r="P361" s="126">
        <f t="shared" si="105"/>
        <v>1.0763815684755069</v>
      </c>
      <c r="Q361" s="88">
        <f t="shared" si="106"/>
        <v>34269764.957599998</v>
      </c>
      <c r="R361" s="126">
        <f t="shared" si="107"/>
        <v>1.1775855548897967</v>
      </c>
      <c r="S361" s="88"/>
      <c r="T361" s="127">
        <f t="shared" si="110"/>
        <v>1.0552285544557631</v>
      </c>
      <c r="U361" s="160">
        <f t="shared" si="112"/>
        <v>7</v>
      </c>
    </row>
    <row r="362" spans="1:21" ht="11.25" customHeight="1" x14ac:dyDescent="0.25">
      <c r="A362" s="42" t="s">
        <v>1266</v>
      </c>
      <c r="B362" s="287">
        <f t="shared" si="108"/>
        <v>11</v>
      </c>
      <c r="C362" s="20" t="s">
        <v>1432</v>
      </c>
      <c r="D362" s="20" t="s">
        <v>920</v>
      </c>
      <c r="E362" s="20" t="s">
        <v>1244</v>
      </c>
      <c r="F362" s="368" t="s">
        <v>360</v>
      </c>
      <c r="G362" s="369"/>
      <c r="H362" s="11">
        <v>-170343141</v>
      </c>
      <c r="I362" s="11">
        <v>-192976084</v>
      </c>
      <c r="J362" s="11">
        <v>-211120160</v>
      </c>
      <c r="K362" s="201">
        <v>-215352255.20390001</v>
      </c>
      <c r="L362" s="145">
        <v>-227245848.9576</v>
      </c>
      <c r="O362" s="88">
        <f t="shared" si="104"/>
        <v>16125688.957599998</v>
      </c>
      <c r="P362" s="126">
        <f t="shared" si="105"/>
        <v>1.0763815684755069</v>
      </c>
      <c r="Q362" s="88">
        <f t="shared" si="106"/>
        <v>34269764.957599998</v>
      </c>
      <c r="R362" s="126">
        <f t="shared" si="107"/>
        <v>1.1775855548897967</v>
      </c>
      <c r="S362" s="88"/>
      <c r="T362" s="127">
        <f t="shared" si="110"/>
        <v>1.0552285544557631</v>
      </c>
      <c r="U362" s="160">
        <f t="shared" si="112"/>
        <v>11</v>
      </c>
    </row>
    <row r="363" spans="1:21" ht="11.25" customHeight="1" x14ac:dyDescent="0.25">
      <c r="A363" s="26" t="s">
        <v>1267</v>
      </c>
      <c r="B363" s="287">
        <f t="shared" si="108"/>
        <v>7</v>
      </c>
      <c r="C363" s="26"/>
      <c r="D363" s="23"/>
      <c r="E363" s="23"/>
      <c r="F363" s="382" t="s">
        <v>361</v>
      </c>
      <c r="G363" s="383"/>
      <c r="H363" s="25">
        <f t="shared" ref="H363:L363" si="126">SUM(H364)</f>
        <v>-464686669</v>
      </c>
      <c r="I363" s="25">
        <f t="shared" si="126"/>
        <v>-527557905.25</v>
      </c>
      <c r="J363" s="25">
        <f t="shared" si="126"/>
        <v>-576979310</v>
      </c>
      <c r="K363" s="25">
        <f t="shared" si="126"/>
        <v>-593022387.00499797</v>
      </c>
      <c r="L363" s="143">
        <f t="shared" si="126"/>
        <v>-619979112.24690294</v>
      </c>
      <c r="O363" s="88">
        <f t="shared" si="104"/>
        <v>42999802.246902943</v>
      </c>
      <c r="P363" s="126">
        <f t="shared" si="105"/>
        <v>1.0745257264890538</v>
      </c>
      <c r="Q363" s="88">
        <f t="shared" si="106"/>
        <v>92421206.996902943</v>
      </c>
      <c r="R363" s="126">
        <f t="shared" si="107"/>
        <v>1.1751868488315158</v>
      </c>
      <c r="S363" s="88"/>
      <c r="T363" s="127">
        <f t="shared" si="110"/>
        <v>1.0454565052392832</v>
      </c>
      <c r="U363" s="160">
        <f t="shared" si="112"/>
        <v>7</v>
      </c>
    </row>
    <row r="364" spans="1:21" ht="11.25" customHeight="1" x14ac:dyDescent="0.25">
      <c r="A364" s="42" t="s">
        <v>1268</v>
      </c>
      <c r="B364" s="287">
        <f t="shared" si="108"/>
        <v>11</v>
      </c>
      <c r="C364" s="20" t="s">
        <v>1432</v>
      </c>
      <c r="D364" s="20" t="s">
        <v>920</v>
      </c>
      <c r="E364" s="20" t="s">
        <v>1244</v>
      </c>
      <c r="F364" s="368" t="s">
        <v>362</v>
      </c>
      <c r="G364" s="369"/>
      <c r="H364" s="11">
        <v>-464686669</v>
      </c>
      <c r="I364" s="11">
        <v>-527557905.25</v>
      </c>
      <c r="J364" s="11">
        <v>-576979310</v>
      </c>
      <c r="K364" s="201">
        <v>-593022387.00499797</v>
      </c>
      <c r="L364" s="145">
        <v>-619979112.24690294</v>
      </c>
      <c r="O364" s="88">
        <f t="shared" si="104"/>
        <v>42999802.246902943</v>
      </c>
      <c r="P364" s="126">
        <f t="shared" si="105"/>
        <v>1.0745257264890538</v>
      </c>
      <c r="Q364" s="88">
        <f t="shared" si="106"/>
        <v>92421206.996902943</v>
      </c>
      <c r="R364" s="126">
        <f t="shared" si="107"/>
        <v>1.1751868488315158</v>
      </c>
      <c r="S364" s="88"/>
      <c r="T364" s="127">
        <f t="shared" si="110"/>
        <v>1.0454565052392832</v>
      </c>
      <c r="U364" s="160">
        <f t="shared" si="112"/>
        <v>11</v>
      </c>
    </row>
    <row r="365" spans="1:21" ht="11.25" customHeight="1" x14ac:dyDescent="0.25">
      <c r="A365" s="26" t="s">
        <v>1269</v>
      </c>
      <c r="B365" s="287">
        <f t="shared" si="108"/>
        <v>7</v>
      </c>
      <c r="C365" s="26"/>
      <c r="D365" s="23"/>
      <c r="E365" s="23"/>
      <c r="F365" s="382" t="s">
        <v>363</v>
      </c>
      <c r="G365" s="383"/>
      <c r="H365" s="25">
        <f t="shared" ref="H365:L365" si="127">SUM(H366)</f>
        <v>41132</v>
      </c>
      <c r="I365" s="25">
        <f t="shared" si="127"/>
        <v>52044.51</v>
      </c>
      <c r="J365" s="25">
        <f t="shared" si="127"/>
        <v>0</v>
      </c>
      <c r="K365" s="132">
        <f t="shared" si="127"/>
        <v>0</v>
      </c>
      <c r="L365" s="143">
        <f t="shared" si="127"/>
        <v>0</v>
      </c>
      <c r="O365" s="88">
        <f t="shared" si="104"/>
        <v>0</v>
      </c>
      <c r="P365" s="126" t="str">
        <f t="shared" si="105"/>
        <v/>
      </c>
      <c r="Q365" s="88">
        <f t="shared" si="106"/>
        <v>52044.51</v>
      </c>
      <c r="R365" s="126">
        <f t="shared" si="107"/>
        <v>0</v>
      </c>
      <c r="S365" s="88"/>
      <c r="T365" s="127" t="str">
        <f t="shared" si="110"/>
        <v/>
      </c>
      <c r="U365" s="160">
        <f t="shared" si="112"/>
        <v>7</v>
      </c>
    </row>
    <row r="366" spans="1:21" ht="11.25" customHeight="1" x14ac:dyDescent="0.25">
      <c r="A366" s="42" t="s">
        <v>1270</v>
      </c>
      <c r="B366" s="287">
        <f t="shared" si="108"/>
        <v>11</v>
      </c>
      <c r="C366" s="20"/>
      <c r="D366" s="20"/>
      <c r="E366" s="20"/>
      <c r="F366" s="368" t="s">
        <v>364</v>
      </c>
      <c r="G366" s="369"/>
      <c r="H366" s="11">
        <v>41132</v>
      </c>
      <c r="I366" s="11">
        <v>52044.51</v>
      </c>
      <c r="J366" s="11">
        <v>0</v>
      </c>
      <c r="K366" s="133">
        <v>0</v>
      </c>
      <c r="L366" s="144"/>
      <c r="O366" s="88">
        <f t="shared" si="104"/>
        <v>0</v>
      </c>
      <c r="P366" s="126" t="str">
        <f t="shared" si="105"/>
        <v/>
      </c>
      <c r="Q366" s="88">
        <f t="shared" si="106"/>
        <v>52044.51</v>
      </c>
      <c r="R366" s="126">
        <f t="shared" si="107"/>
        <v>0</v>
      </c>
      <c r="S366" s="88"/>
      <c r="T366" s="127" t="str">
        <f t="shared" si="110"/>
        <v/>
      </c>
      <c r="U366" s="160">
        <f t="shared" si="112"/>
        <v>11</v>
      </c>
    </row>
    <row r="367" spans="1:21" ht="11.25" customHeight="1" x14ac:dyDescent="0.25">
      <c r="A367" s="26" t="s">
        <v>1271</v>
      </c>
      <c r="B367" s="287">
        <f t="shared" si="108"/>
        <v>7</v>
      </c>
      <c r="C367" s="26"/>
      <c r="D367" s="23"/>
      <c r="E367" s="23"/>
      <c r="F367" s="382" t="s">
        <v>365</v>
      </c>
      <c r="G367" s="383"/>
      <c r="H367" s="25">
        <f t="shared" ref="H367:L367" si="128">SUM(H368)</f>
        <v>114267</v>
      </c>
      <c r="I367" s="25">
        <f t="shared" si="128"/>
        <v>144564.25</v>
      </c>
      <c r="J367" s="25">
        <f t="shared" si="128"/>
        <v>0</v>
      </c>
      <c r="K367" s="132">
        <f t="shared" si="128"/>
        <v>0</v>
      </c>
      <c r="L367" s="143">
        <f t="shared" si="128"/>
        <v>0</v>
      </c>
      <c r="O367" s="88">
        <f t="shared" si="104"/>
        <v>0</v>
      </c>
      <c r="P367" s="126" t="str">
        <f t="shared" si="105"/>
        <v/>
      </c>
      <c r="Q367" s="88">
        <f t="shared" si="106"/>
        <v>144564.25</v>
      </c>
      <c r="R367" s="126">
        <f t="shared" si="107"/>
        <v>0</v>
      </c>
      <c r="S367" s="88"/>
      <c r="T367" s="127" t="str">
        <f t="shared" si="110"/>
        <v/>
      </c>
      <c r="U367" s="160">
        <f t="shared" si="112"/>
        <v>7</v>
      </c>
    </row>
    <row r="368" spans="1:21" ht="11.25" customHeight="1" x14ac:dyDescent="0.25">
      <c r="A368" s="42" t="s">
        <v>1272</v>
      </c>
      <c r="B368" s="287">
        <f t="shared" si="108"/>
        <v>11</v>
      </c>
      <c r="C368" s="20"/>
      <c r="D368" s="20"/>
      <c r="E368" s="20"/>
      <c r="F368" s="368" t="s">
        <v>366</v>
      </c>
      <c r="G368" s="369"/>
      <c r="H368" s="11">
        <v>114267</v>
      </c>
      <c r="I368" s="11">
        <v>144564.25</v>
      </c>
      <c r="J368" s="11">
        <v>0</v>
      </c>
      <c r="K368" s="133">
        <v>0</v>
      </c>
      <c r="L368" s="144"/>
      <c r="O368" s="88">
        <f t="shared" si="104"/>
        <v>0</v>
      </c>
      <c r="P368" s="126" t="str">
        <f t="shared" si="105"/>
        <v/>
      </c>
      <c r="Q368" s="88">
        <f t="shared" si="106"/>
        <v>144564.25</v>
      </c>
      <c r="R368" s="126">
        <f t="shared" si="107"/>
        <v>0</v>
      </c>
      <c r="S368" s="88"/>
      <c r="T368" s="127" t="str">
        <f t="shared" si="110"/>
        <v/>
      </c>
      <c r="U368" s="160">
        <f t="shared" si="112"/>
        <v>11</v>
      </c>
    </row>
    <row r="369" spans="1:21" ht="11.25" customHeight="1" x14ac:dyDescent="0.25">
      <c r="A369" s="26" t="s">
        <v>1273</v>
      </c>
      <c r="B369" s="287">
        <f t="shared" si="108"/>
        <v>7</v>
      </c>
      <c r="C369" s="26"/>
      <c r="D369" s="23"/>
      <c r="E369" s="23"/>
      <c r="F369" s="382" t="s">
        <v>367</v>
      </c>
      <c r="G369" s="383"/>
      <c r="H369" s="25">
        <f t="shared" ref="H369:L369" si="129">SUM(H370:H371)</f>
        <v>-458723.12</v>
      </c>
      <c r="I369" s="25">
        <f t="shared" si="129"/>
        <v>-490579.29</v>
      </c>
      <c r="J369" s="25">
        <f t="shared" si="129"/>
        <v>0</v>
      </c>
      <c r="K369" s="132">
        <f t="shared" si="129"/>
        <v>0</v>
      </c>
      <c r="L369" s="143">
        <f t="shared" si="129"/>
        <v>0</v>
      </c>
      <c r="O369" s="88">
        <f t="shared" si="104"/>
        <v>0</v>
      </c>
      <c r="P369" s="126" t="str">
        <f t="shared" si="105"/>
        <v/>
      </c>
      <c r="Q369" s="88">
        <f t="shared" si="106"/>
        <v>-490579.29</v>
      </c>
      <c r="R369" s="126">
        <f t="shared" si="107"/>
        <v>0</v>
      </c>
      <c r="S369" s="88"/>
      <c r="T369" s="127" t="str">
        <f t="shared" si="110"/>
        <v/>
      </c>
      <c r="U369" s="160">
        <f t="shared" si="112"/>
        <v>7</v>
      </c>
    </row>
    <row r="370" spans="1:21" ht="11.25" customHeight="1" x14ac:dyDescent="0.25">
      <c r="A370" s="42" t="s">
        <v>1274</v>
      </c>
      <c r="B370" s="287">
        <f t="shared" si="108"/>
        <v>11</v>
      </c>
      <c r="C370" s="14"/>
      <c r="D370" s="13"/>
      <c r="E370" s="13"/>
      <c r="F370" s="368" t="s">
        <v>368</v>
      </c>
      <c r="G370" s="369"/>
      <c r="H370" s="11">
        <v>-121426.77</v>
      </c>
      <c r="I370" s="11">
        <v>-129860.17</v>
      </c>
      <c r="J370" s="11">
        <v>0</v>
      </c>
      <c r="K370" s="133">
        <v>0</v>
      </c>
      <c r="L370" s="144"/>
      <c r="O370" s="88">
        <f t="shared" si="104"/>
        <v>0</v>
      </c>
      <c r="P370" s="126" t="str">
        <f t="shared" si="105"/>
        <v/>
      </c>
      <c r="Q370" s="88">
        <f t="shared" si="106"/>
        <v>-129860.17</v>
      </c>
      <c r="R370" s="126">
        <f t="shared" si="107"/>
        <v>0</v>
      </c>
      <c r="S370" s="88"/>
      <c r="T370" s="127" t="str">
        <f t="shared" si="110"/>
        <v/>
      </c>
      <c r="U370" s="160">
        <f t="shared" si="112"/>
        <v>11</v>
      </c>
    </row>
    <row r="371" spans="1:21" ht="11.25" customHeight="1" x14ac:dyDescent="0.25">
      <c r="A371" s="42" t="s">
        <v>1275</v>
      </c>
      <c r="B371" s="287">
        <f t="shared" si="108"/>
        <v>11</v>
      </c>
      <c r="C371" s="14"/>
      <c r="D371" s="13"/>
      <c r="E371" s="13"/>
      <c r="F371" s="368" t="s">
        <v>369</v>
      </c>
      <c r="G371" s="369"/>
      <c r="H371" s="11">
        <v>-337296.35</v>
      </c>
      <c r="I371" s="11">
        <v>-360719.12</v>
      </c>
      <c r="J371" s="11">
        <v>0</v>
      </c>
      <c r="K371" s="133">
        <v>0</v>
      </c>
      <c r="L371" s="144"/>
      <c r="O371" s="88">
        <f t="shared" si="104"/>
        <v>0</v>
      </c>
      <c r="P371" s="126" t="str">
        <f t="shared" si="105"/>
        <v/>
      </c>
      <c r="Q371" s="88">
        <f t="shared" si="106"/>
        <v>-360719.12</v>
      </c>
      <c r="R371" s="126">
        <f t="shared" si="107"/>
        <v>0</v>
      </c>
      <c r="S371" s="88"/>
      <c r="T371" s="127" t="str">
        <f t="shared" si="110"/>
        <v/>
      </c>
      <c r="U371" s="160">
        <f t="shared" si="112"/>
        <v>11</v>
      </c>
    </row>
    <row r="372" spans="1:21" ht="11.25" customHeight="1" x14ac:dyDescent="0.25">
      <c r="A372" s="38" t="s">
        <v>370</v>
      </c>
      <c r="B372" s="287">
        <f t="shared" si="108"/>
        <v>4</v>
      </c>
      <c r="C372" s="38"/>
      <c r="D372" s="22"/>
      <c r="E372" s="22"/>
      <c r="F372" s="378" t="s">
        <v>371</v>
      </c>
      <c r="G372" s="379"/>
      <c r="H372" s="37">
        <f t="shared" ref="H372:L372" si="130">H373</f>
        <v>-7943191</v>
      </c>
      <c r="I372" s="37">
        <f t="shared" si="130"/>
        <v>-8999569</v>
      </c>
      <c r="J372" s="37">
        <f t="shared" si="130"/>
        <v>-9732146.6760000102</v>
      </c>
      <c r="K372" s="37">
        <f t="shared" si="130"/>
        <v>-7161253</v>
      </c>
      <c r="L372" s="142">
        <f t="shared" si="130"/>
        <v>-10473850.241800001</v>
      </c>
      <c r="O372" s="178">
        <f t="shared" si="104"/>
        <v>741703.56579999067</v>
      </c>
      <c r="P372" s="179">
        <f t="shared" si="105"/>
        <v>1.07621171263572</v>
      </c>
      <c r="Q372" s="178">
        <f t="shared" si="106"/>
        <v>1474281.2418000009</v>
      </c>
      <c r="R372" s="179">
        <f t="shared" si="107"/>
        <v>1.163816871874642</v>
      </c>
      <c r="S372" s="178">
        <f t="shared" si="122"/>
        <v>3312597.2418000009</v>
      </c>
      <c r="T372" s="180">
        <f t="shared" si="110"/>
        <v>1.4625722959096685</v>
      </c>
      <c r="U372" s="160">
        <f t="shared" si="112"/>
        <v>4</v>
      </c>
    </row>
    <row r="373" spans="1:21" ht="11.25" customHeight="1" x14ac:dyDescent="0.25">
      <c r="A373" s="26" t="s">
        <v>1276</v>
      </c>
      <c r="B373" s="287">
        <f t="shared" si="108"/>
        <v>7</v>
      </c>
      <c r="C373" s="26"/>
      <c r="D373" s="23"/>
      <c r="E373" s="23"/>
      <c r="F373" s="382" t="s">
        <v>372</v>
      </c>
      <c r="G373" s="383"/>
      <c r="H373" s="25">
        <f t="shared" ref="H373:L373" si="131">SUM(H374:H375)</f>
        <v>-7943191</v>
      </c>
      <c r="I373" s="25">
        <f t="shared" si="131"/>
        <v>-8999569</v>
      </c>
      <c r="J373" s="25">
        <f t="shared" si="131"/>
        <v>-9732146.6760000102</v>
      </c>
      <c r="K373" s="132">
        <f t="shared" si="131"/>
        <v>-7161253</v>
      </c>
      <c r="L373" s="143">
        <f t="shared" si="131"/>
        <v>-10473850.241800001</v>
      </c>
      <c r="O373" s="88">
        <f t="shared" si="104"/>
        <v>741703.56579999067</v>
      </c>
      <c r="P373" s="126">
        <f t="shared" si="105"/>
        <v>1.07621171263572</v>
      </c>
      <c r="Q373" s="88">
        <f t="shared" si="106"/>
        <v>1474281.2418000009</v>
      </c>
      <c r="R373" s="126">
        <f t="shared" si="107"/>
        <v>1.163816871874642</v>
      </c>
      <c r="S373" s="88"/>
      <c r="T373" s="127">
        <f t="shared" si="110"/>
        <v>1.4625722959096685</v>
      </c>
      <c r="U373" s="160">
        <f t="shared" si="112"/>
        <v>7</v>
      </c>
    </row>
    <row r="374" spans="1:21" ht="11.25" customHeight="1" x14ac:dyDescent="0.25">
      <c r="A374" s="42" t="s">
        <v>1277</v>
      </c>
      <c r="B374" s="287">
        <f t="shared" si="108"/>
        <v>11</v>
      </c>
      <c r="C374" s="20" t="s">
        <v>1432</v>
      </c>
      <c r="D374" s="20" t="s">
        <v>920</v>
      </c>
      <c r="E374" s="20" t="s">
        <v>1244</v>
      </c>
      <c r="F374" s="368" t="s">
        <v>373</v>
      </c>
      <c r="G374" s="369"/>
      <c r="H374" s="11">
        <v>-7943191</v>
      </c>
      <c r="I374" s="11">
        <v>-8999569</v>
      </c>
      <c r="J374" s="11">
        <v>-9732146.6760000102</v>
      </c>
      <c r="K374" s="201">
        <v>-7161253</v>
      </c>
      <c r="L374" s="145">
        <v>-10473850.241800001</v>
      </c>
      <c r="O374" s="88">
        <f t="shared" si="104"/>
        <v>741703.56579999067</v>
      </c>
      <c r="P374" s="126">
        <f t="shared" si="105"/>
        <v>1.07621171263572</v>
      </c>
      <c r="Q374" s="88">
        <f t="shared" si="106"/>
        <v>1474281.2418000009</v>
      </c>
      <c r="R374" s="126">
        <f t="shared" si="107"/>
        <v>1.163816871874642</v>
      </c>
      <c r="S374" s="88"/>
      <c r="T374" s="127">
        <f t="shared" si="110"/>
        <v>1.4625722959096685</v>
      </c>
      <c r="U374" s="160">
        <f t="shared" si="112"/>
        <v>11</v>
      </c>
    </row>
    <row r="375" spans="1:21" ht="11.25" customHeight="1" x14ac:dyDescent="0.25">
      <c r="A375" s="42" t="s">
        <v>1662</v>
      </c>
      <c r="B375" s="287">
        <f t="shared" si="108"/>
        <v>11</v>
      </c>
      <c r="C375" s="21" t="s">
        <v>1432</v>
      </c>
      <c r="D375" s="21" t="s">
        <v>920</v>
      </c>
      <c r="E375" s="21" t="s">
        <v>1245</v>
      </c>
      <c r="F375" s="370" t="s">
        <v>1663</v>
      </c>
      <c r="G375" s="371"/>
      <c r="H375" s="19"/>
      <c r="I375" s="19"/>
      <c r="J375" s="19"/>
      <c r="K375" s="134">
        <v>0</v>
      </c>
      <c r="L375" s="176"/>
      <c r="O375" s="88">
        <f t="shared" si="104"/>
        <v>0</v>
      </c>
      <c r="P375" s="126" t="str">
        <f t="shared" si="105"/>
        <v/>
      </c>
      <c r="Q375" s="88">
        <f t="shared" si="106"/>
        <v>0</v>
      </c>
      <c r="R375" s="126" t="str">
        <f t="shared" si="107"/>
        <v/>
      </c>
      <c r="S375" s="88"/>
      <c r="T375" s="127" t="str">
        <f t="shared" si="110"/>
        <v/>
      </c>
      <c r="U375" s="160">
        <f t="shared" si="112"/>
        <v>11</v>
      </c>
    </row>
    <row r="376" spans="1:21" ht="11.25" customHeight="1" x14ac:dyDescent="0.25">
      <c r="A376" s="38" t="s">
        <v>374</v>
      </c>
      <c r="B376" s="287">
        <f t="shared" si="108"/>
        <v>4</v>
      </c>
      <c r="C376" s="36"/>
      <c r="D376" s="22"/>
      <c r="E376" s="22"/>
      <c r="F376" s="378" t="s">
        <v>375</v>
      </c>
      <c r="G376" s="379"/>
      <c r="H376" s="37">
        <v>0</v>
      </c>
      <c r="I376" s="37">
        <v>0</v>
      </c>
      <c r="J376" s="37">
        <v>0</v>
      </c>
      <c r="K376" s="135">
        <v>0</v>
      </c>
      <c r="L376" s="150">
        <f t="shared" si="121"/>
        <v>0</v>
      </c>
      <c r="O376" s="178">
        <f t="shared" si="104"/>
        <v>0</v>
      </c>
      <c r="P376" s="179" t="str">
        <f t="shared" si="105"/>
        <v/>
      </c>
      <c r="Q376" s="178">
        <f t="shared" si="106"/>
        <v>0</v>
      </c>
      <c r="R376" s="179" t="str">
        <f t="shared" si="107"/>
        <v/>
      </c>
      <c r="S376" s="178">
        <f t="shared" si="122"/>
        <v>0</v>
      </c>
      <c r="T376" s="180" t="str">
        <f t="shared" si="110"/>
        <v/>
      </c>
      <c r="U376" s="160">
        <f t="shared" si="112"/>
        <v>4</v>
      </c>
    </row>
    <row r="377" spans="1:21" ht="11.25" customHeight="1" x14ac:dyDescent="0.25">
      <c r="A377" s="38" t="s">
        <v>376</v>
      </c>
      <c r="B377" s="287">
        <f t="shared" si="108"/>
        <v>4</v>
      </c>
      <c r="C377" s="36"/>
      <c r="D377" s="22"/>
      <c r="E377" s="22"/>
      <c r="F377" s="378" t="s">
        <v>377</v>
      </c>
      <c r="G377" s="379"/>
      <c r="H377" s="37">
        <f t="shared" ref="H377:L377" si="132">H378+H380+H382</f>
        <v>-37491992.759999998</v>
      </c>
      <c r="I377" s="37">
        <f t="shared" si="132"/>
        <v>-42437534.490000002</v>
      </c>
      <c r="J377" s="37">
        <f t="shared" si="132"/>
        <v>-47051450</v>
      </c>
      <c r="K377" s="37">
        <f t="shared" si="132"/>
        <v>-47980334.475600101</v>
      </c>
      <c r="L377" s="142">
        <f t="shared" si="132"/>
        <v>-50657591.7744001</v>
      </c>
      <c r="O377" s="178">
        <f t="shared" si="104"/>
        <v>3606141.7744001001</v>
      </c>
      <c r="P377" s="179">
        <f t="shared" si="105"/>
        <v>1.0766425216311102</v>
      </c>
      <c r="Q377" s="178">
        <f t="shared" si="106"/>
        <v>8220057.284400098</v>
      </c>
      <c r="R377" s="179">
        <f t="shared" si="107"/>
        <v>1.1936978050960307</v>
      </c>
      <c r="S377" s="178">
        <f t="shared" si="122"/>
        <v>2677257.2987999991</v>
      </c>
      <c r="T377" s="180">
        <f t="shared" si="110"/>
        <v>1.0557990545097491</v>
      </c>
      <c r="U377" s="160">
        <f t="shared" si="112"/>
        <v>4</v>
      </c>
    </row>
    <row r="378" spans="1:21" ht="11.25" customHeight="1" x14ac:dyDescent="0.25">
      <c r="A378" s="26" t="s">
        <v>1278</v>
      </c>
      <c r="B378" s="287">
        <f t="shared" si="108"/>
        <v>7</v>
      </c>
      <c r="C378" s="26"/>
      <c r="D378" s="23"/>
      <c r="E378" s="23"/>
      <c r="F378" s="382" t="s">
        <v>378</v>
      </c>
      <c r="G378" s="383"/>
      <c r="H378" s="25">
        <f t="shared" ref="H378:L378" si="133">SUM(H379)</f>
        <v>27082.23</v>
      </c>
      <c r="I378" s="25">
        <f t="shared" si="133"/>
        <v>28780.69</v>
      </c>
      <c r="J378" s="25">
        <f t="shared" si="133"/>
        <v>0</v>
      </c>
      <c r="K378" s="132">
        <f t="shared" si="133"/>
        <v>0</v>
      </c>
      <c r="L378" s="143">
        <f t="shared" si="133"/>
        <v>0</v>
      </c>
      <c r="O378" s="88">
        <f t="shared" si="104"/>
        <v>0</v>
      </c>
      <c r="P378" s="126" t="str">
        <f t="shared" si="105"/>
        <v/>
      </c>
      <c r="Q378" s="88">
        <f t="shared" si="106"/>
        <v>28780.69</v>
      </c>
      <c r="R378" s="126">
        <f t="shared" si="107"/>
        <v>0</v>
      </c>
      <c r="S378" s="88"/>
      <c r="T378" s="127" t="str">
        <f t="shared" si="110"/>
        <v/>
      </c>
      <c r="U378" s="160">
        <f t="shared" si="112"/>
        <v>7</v>
      </c>
    </row>
    <row r="379" spans="1:21" ht="11.25" customHeight="1" x14ac:dyDescent="0.25">
      <c r="A379" s="42" t="s">
        <v>1279</v>
      </c>
      <c r="B379" s="287">
        <f t="shared" si="108"/>
        <v>11</v>
      </c>
      <c r="C379" s="14"/>
      <c r="D379" s="13"/>
      <c r="E379" s="13"/>
      <c r="F379" s="368" t="s">
        <v>379</v>
      </c>
      <c r="G379" s="369"/>
      <c r="H379" s="11">
        <v>27082.23</v>
      </c>
      <c r="I379" s="11">
        <v>28780.69</v>
      </c>
      <c r="J379" s="11">
        <v>0</v>
      </c>
      <c r="K379" s="133">
        <v>0</v>
      </c>
      <c r="L379" s="144"/>
      <c r="O379" s="88">
        <f t="shared" si="104"/>
        <v>0</v>
      </c>
      <c r="P379" s="126" t="str">
        <f t="shared" si="105"/>
        <v/>
      </c>
      <c r="Q379" s="88">
        <f t="shared" si="106"/>
        <v>28780.69</v>
      </c>
      <c r="R379" s="126">
        <f t="shared" si="107"/>
        <v>0</v>
      </c>
      <c r="S379" s="88"/>
      <c r="T379" s="127" t="str">
        <f t="shared" si="110"/>
        <v/>
      </c>
      <c r="U379" s="160">
        <f t="shared" si="112"/>
        <v>11</v>
      </c>
    </row>
    <row r="380" spans="1:21" ht="11.25" customHeight="1" x14ac:dyDescent="0.25">
      <c r="A380" s="26" t="s">
        <v>1280</v>
      </c>
      <c r="B380" s="287">
        <f t="shared" si="108"/>
        <v>7</v>
      </c>
      <c r="C380" s="26"/>
      <c r="D380" s="23"/>
      <c r="E380" s="23"/>
      <c r="F380" s="382" t="s">
        <v>380</v>
      </c>
      <c r="G380" s="383"/>
      <c r="H380" s="25">
        <f t="shared" ref="H380:L380" si="134">SUM(H381)</f>
        <v>-37491992.759999998</v>
      </c>
      <c r="I380" s="25">
        <f t="shared" si="134"/>
        <v>-42437534.490000002</v>
      </c>
      <c r="J380" s="25">
        <f t="shared" si="134"/>
        <v>-47051450</v>
      </c>
      <c r="K380" s="25">
        <f t="shared" si="134"/>
        <v>-47980334.475600101</v>
      </c>
      <c r="L380" s="143">
        <f t="shared" si="134"/>
        <v>-50657591.7744001</v>
      </c>
      <c r="O380" s="88">
        <f t="shared" si="104"/>
        <v>3606141.7744001001</v>
      </c>
      <c r="P380" s="126">
        <f t="shared" si="105"/>
        <v>1.0766425216311102</v>
      </c>
      <c r="Q380" s="88">
        <f t="shared" si="106"/>
        <v>8220057.284400098</v>
      </c>
      <c r="R380" s="126">
        <f t="shared" si="107"/>
        <v>1.1936978050960307</v>
      </c>
      <c r="S380" s="88"/>
      <c r="T380" s="127">
        <f t="shared" si="110"/>
        <v>1.0557990545097491</v>
      </c>
      <c r="U380" s="160">
        <f t="shared" si="112"/>
        <v>7</v>
      </c>
    </row>
    <row r="381" spans="1:21" ht="11.25" customHeight="1" x14ac:dyDescent="0.25">
      <c r="A381" s="42" t="s">
        <v>1281</v>
      </c>
      <c r="B381" s="287">
        <f t="shared" si="108"/>
        <v>11</v>
      </c>
      <c r="C381" s="20" t="s">
        <v>1432</v>
      </c>
      <c r="D381" s="20" t="s">
        <v>920</v>
      </c>
      <c r="E381" s="20" t="s">
        <v>1244</v>
      </c>
      <c r="F381" s="368" t="s">
        <v>381</v>
      </c>
      <c r="G381" s="369"/>
      <c r="H381" s="11">
        <v>-37491992.759999998</v>
      </c>
      <c r="I381" s="11">
        <v>-42437534.490000002</v>
      </c>
      <c r="J381" s="11">
        <v>-47051450</v>
      </c>
      <c r="K381" s="201">
        <v>-47980334.475600101</v>
      </c>
      <c r="L381" s="145">
        <v>-50657591.7744001</v>
      </c>
      <c r="O381" s="88">
        <f t="shared" si="104"/>
        <v>3606141.7744001001</v>
      </c>
      <c r="P381" s="126">
        <f t="shared" si="105"/>
        <v>1.0766425216311102</v>
      </c>
      <c r="Q381" s="88">
        <f t="shared" si="106"/>
        <v>8220057.284400098</v>
      </c>
      <c r="R381" s="126">
        <f t="shared" si="107"/>
        <v>1.1936978050960307</v>
      </c>
      <c r="S381" s="88"/>
      <c r="T381" s="127">
        <f t="shared" si="110"/>
        <v>1.0557990545097491</v>
      </c>
      <c r="U381" s="160">
        <f t="shared" si="112"/>
        <v>11</v>
      </c>
    </row>
    <row r="382" spans="1:21" ht="11.25" customHeight="1" x14ac:dyDescent="0.25">
      <c r="A382" s="26" t="s">
        <v>1282</v>
      </c>
      <c r="B382" s="287">
        <f t="shared" si="108"/>
        <v>7</v>
      </c>
      <c r="C382" s="26"/>
      <c r="D382" s="23"/>
      <c r="E382" s="23"/>
      <c r="F382" s="382" t="s">
        <v>382</v>
      </c>
      <c r="G382" s="383"/>
      <c r="H382" s="25">
        <f t="shared" ref="H382:L382" si="135">SUM(H383)</f>
        <v>-27082.23</v>
      </c>
      <c r="I382" s="25">
        <f t="shared" si="135"/>
        <v>-28780.69</v>
      </c>
      <c r="J382" s="25">
        <f t="shared" si="135"/>
        <v>0</v>
      </c>
      <c r="K382" s="132">
        <f t="shared" si="135"/>
        <v>0</v>
      </c>
      <c r="L382" s="143">
        <f t="shared" si="135"/>
        <v>0</v>
      </c>
      <c r="O382" s="88">
        <f t="shared" si="104"/>
        <v>0</v>
      </c>
      <c r="P382" s="126" t="str">
        <f t="shared" si="105"/>
        <v/>
      </c>
      <c r="Q382" s="88">
        <f t="shared" si="106"/>
        <v>-28780.69</v>
      </c>
      <c r="R382" s="126">
        <f t="shared" si="107"/>
        <v>0</v>
      </c>
      <c r="S382" s="88"/>
      <c r="T382" s="127" t="str">
        <f t="shared" si="110"/>
        <v/>
      </c>
      <c r="U382" s="160">
        <f t="shared" si="112"/>
        <v>7</v>
      </c>
    </row>
    <row r="383" spans="1:21" ht="11.25" customHeight="1" x14ac:dyDescent="0.25">
      <c r="A383" s="42" t="s">
        <v>1283</v>
      </c>
      <c r="B383" s="287">
        <f t="shared" si="108"/>
        <v>11</v>
      </c>
      <c r="C383" s="14"/>
      <c r="D383" s="13"/>
      <c r="E383" s="13"/>
      <c r="F383" s="368" t="s">
        <v>383</v>
      </c>
      <c r="G383" s="369"/>
      <c r="H383" s="11">
        <v>-27082.23</v>
      </c>
      <c r="I383" s="11">
        <v>-28780.69</v>
      </c>
      <c r="J383" s="11">
        <v>0</v>
      </c>
      <c r="K383" s="133">
        <v>0</v>
      </c>
      <c r="L383" s="144"/>
      <c r="O383" s="88">
        <f t="shared" si="104"/>
        <v>0</v>
      </c>
      <c r="P383" s="126" t="str">
        <f t="shared" si="105"/>
        <v/>
      </c>
      <c r="Q383" s="88">
        <f t="shared" si="106"/>
        <v>-28780.69</v>
      </c>
      <c r="R383" s="126">
        <f t="shared" si="107"/>
        <v>0</v>
      </c>
      <c r="S383" s="88"/>
      <c r="T383" s="127" t="str">
        <f t="shared" si="110"/>
        <v/>
      </c>
      <c r="U383" s="160">
        <f t="shared" si="112"/>
        <v>11</v>
      </c>
    </row>
    <row r="384" spans="1:21" ht="11.25" customHeight="1" x14ac:dyDescent="0.25">
      <c r="A384" s="38" t="s">
        <v>384</v>
      </c>
      <c r="B384" s="287">
        <f t="shared" si="108"/>
        <v>4</v>
      </c>
      <c r="C384" s="38"/>
      <c r="D384" s="22"/>
      <c r="E384" s="22"/>
      <c r="F384" s="378" t="s">
        <v>385</v>
      </c>
      <c r="G384" s="379"/>
      <c r="H384" s="37">
        <f t="shared" ref="H384:L384" si="136">H385</f>
        <v>0</v>
      </c>
      <c r="I384" s="37">
        <f t="shared" si="136"/>
        <v>0</v>
      </c>
      <c r="J384" s="37">
        <f t="shared" si="136"/>
        <v>0</v>
      </c>
      <c r="K384" s="37">
        <f t="shared" si="136"/>
        <v>0</v>
      </c>
      <c r="L384" s="142">
        <f t="shared" si="136"/>
        <v>0</v>
      </c>
      <c r="O384" s="178">
        <f t="shared" si="104"/>
        <v>0</v>
      </c>
      <c r="P384" s="179" t="str">
        <f t="shared" si="105"/>
        <v/>
      </c>
      <c r="Q384" s="178">
        <f t="shared" si="106"/>
        <v>0</v>
      </c>
      <c r="R384" s="179" t="str">
        <f t="shared" si="107"/>
        <v/>
      </c>
      <c r="S384" s="178">
        <f t="shared" si="122"/>
        <v>0</v>
      </c>
      <c r="T384" s="180" t="str">
        <f t="shared" si="110"/>
        <v/>
      </c>
      <c r="U384" s="160">
        <f t="shared" si="112"/>
        <v>4</v>
      </c>
    </row>
    <row r="385" spans="1:21" ht="11.25" customHeight="1" x14ac:dyDescent="0.25">
      <c r="A385" s="26" t="s">
        <v>1284</v>
      </c>
      <c r="B385" s="287">
        <f t="shared" si="108"/>
        <v>7</v>
      </c>
      <c r="C385" s="26"/>
      <c r="D385" s="23"/>
      <c r="E385" s="23"/>
      <c r="F385" s="382" t="s">
        <v>386</v>
      </c>
      <c r="G385" s="383"/>
      <c r="H385" s="25">
        <f t="shared" ref="H385:L385" si="137">SUM(H386:H387)</f>
        <v>0</v>
      </c>
      <c r="I385" s="25">
        <f t="shared" si="137"/>
        <v>0</v>
      </c>
      <c r="J385" s="25">
        <f t="shared" si="137"/>
        <v>0</v>
      </c>
      <c r="K385" s="132">
        <f t="shared" si="137"/>
        <v>0</v>
      </c>
      <c r="L385" s="143">
        <f t="shared" si="137"/>
        <v>0</v>
      </c>
      <c r="O385" s="88">
        <f t="shared" si="104"/>
        <v>0</v>
      </c>
      <c r="P385" s="126" t="str">
        <f t="shared" si="105"/>
        <v/>
      </c>
      <c r="Q385" s="88">
        <f t="shared" si="106"/>
        <v>0</v>
      </c>
      <c r="R385" s="126" t="str">
        <f t="shared" si="107"/>
        <v/>
      </c>
      <c r="S385" s="88"/>
      <c r="T385" s="127" t="str">
        <f t="shared" si="110"/>
        <v/>
      </c>
      <c r="U385" s="160">
        <f t="shared" si="112"/>
        <v>7</v>
      </c>
    </row>
    <row r="386" spans="1:21" ht="11.25" customHeight="1" x14ac:dyDescent="0.25">
      <c r="A386" s="42" t="s">
        <v>1657</v>
      </c>
      <c r="B386" s="287">
        <f t="shared" si="108"/>
        <v>11</v>
      </c>
      <c r="C386" s="21" t="s">
        <v>1432</v>
      </c>
      <c r="D386" s="21" t="s">
        <v>920</v>
      </c>
      <c r="E386" s="21" t="s">
        <v>1244</v>
      </c>
      <c r="F386" s="370" t="s">
        <v>1658</v>
      </c>
      <c r="G386" s="371"/>
      <c r="H386" s="19"/>
      <c r="I386" s="19"/>
      <c r="J386" s="19"/>
      <c r="K386" s="134">
        <v>0</v>
      </c>
      <c r="L386" s="176"/>
      <c r="O386" s="88">
        <f t="shared" si="104"/>
        <v>0</v>
      </c>
      <c r="P386" s="126" t="str">
        <f t="shared" si="105"/>
        <v/>
      </c>
      <c r="Q386" s="88">
        <f t="shared" si="106"/>
        <v>0</v>
      </c>
      <c r="R386" s="126" t="str">
        <f t="shared" si="107"/>
        <v/>
      </c>
      <c r="S386" s="88"/>
      <c r="T386" s="127" t="str">
        <f t="shared" si="110"/>
        <v/>
      </c>
      <c r="U386" s="160">
        <f t="shared" si="112"/>
        <v>11</v>
      </c>
    </row>
    <row r="387" spans="1:21" ht="11.25" customHeight="1" x14ac:dyDescent="0.25">
      <c r="A387" s="42" t="s">
        <v>1285</v>
      </c>
      <c r="B387" s="287">
        <f t="shared" si="108"/>
        <v>11</v>
      </c>
      <c r="C387" s="20" t="s">
        <v>1432</v>
      </c>
      <c r="D387" s="20" t="s">
        <v>920</v>
      </c>
      <c r="E387" s="20" t="s">
        <v>1244</v>
      </c>
      <c r="F387" s="368" t="s">
        <v>387</v>
      </c>
      <c r="G387" s="369"/>
      <c r="H387" s="11">
        <v>0</v>
      </c>
      <c r="I387" s="11">
        <v>0</v>
      </c>
      <c r="J387" s="11">
        <v>0</v>
      </c>
      <c r="K387" s="133">
        <v>0</v>
      </c>
      <c r="L387" s="144"/>
      <c r="O387" s="88">
        <f t="shared" si="104"/>
        <v>0</v>
      </c>
      <c r="P387" s="126" t="str">
        <f t="shared" si="105"/>
        <v/>
      </c>
      <c r="Q387" s="88">
        <f t="shared" si="106"/>
        <v>0</v>
      </c>
      <c r="R387" s="126" t="str">
        <f t="shared" si="107"/>
        <v/>
      </c>
      <c r="S387" s="88"/>
      <c r="T387" s="127" t="str">
        <f t="shared" si="110"/>
        <v/>
      </c>
      <c r="U387" s="160">
        <f t="shared" si="112"/>
        <v>11</v>
      </c>
    </row>
    <row r="388" spans="1:21" ht="11.25" customHeight="1" x14ac:dyDescent="0.25">
      <c r="A388" s="41" t="s">
        <v>388</v>
      </c>
      <c r="B388" s="287">
        <f t="shared" si="108"/>
        <v>3</v>
      </c>
      <c r="C388" s="41"/>
      <c r="D388" s="40"/>
      <c r="E388" s="40"/>
      <c r="F388" s="380" t="s">
        <v>389</v>
      </c>
      <c r="G388" s="381"/>
      <c r="H388" s="43">
        <f t="shared" ref="H388:L388" si="138">H389+H392+H395</f>
        <v>-201467.57</v>
      </c>
      <c r="I388" s="43">
        <f t="shared" si="138"/>
        <v>-215133.12</v>
      </c>
      <c r="J388" s="43">
        <f t="shared" si="138"/>
        <v>-230633.58489129998</v>
      </c>
      <c r="K388" s="43">
        <f t="shared" si="138"/>
        <v>-64514</v>
      </c>
      <c r="L388" s="141">
        <f t="shared" si="138"/>
        <v>-221000</v>
      </c>
      <c r="O388" s="88">
        <f t="shared" si="104"/>
        <v>-9633.5848912999791</v>
      </c>
      <c r="P388" s="126">
        <f t="shared" si="105"/>
        <v>0.95822991306387406</v>
      </c>
      <c r="Q388" s="88">
        <f t="shared" si="106"/>
        <v>5866.8800000000047</v>
      </c>
      <c r="R388" s="126">
        <f t="shared" si="107"/>
        <v>1.027270928809102</v>
      </c>
      <c r="S388" s="88"/>
      <c r="T388" s="127">
        <f t="shared" si="110"/>
        <v>3.4256130452304925</v>
      </c>
      <c r="U388" s="160">
        <f t="shared" si="112"/>
        <v>3</v>
      </c>
    </row>
    <row r="389" spans="1:21" ht="11.25" customHeight="1" x14ac:dyDescent="0.25">
      <c r="A389" s="38" t="s">
        <v>390</v>
      </c>
      <c r="B389" s="287">
        <f t="shared" si="108"/>
        <v>4</v>
      </c>
      <c r="C389" s="36"/>
      <c r="D389" s="22"/>
      <c r="E389" s="22"/>
      <c r="F389" s="378" t="s">
        <v>391</v>
      </c>
      <c r="G389" s="379"/>
      <c r="H389" s="37">
        <f t="shared" ref="H389:L389" si="139">H390</f>
        <v>-95037</v>
      </c>
      <c r="I389" s="37">
        <f t="shared" si="139"/>
        <v>-98598</v>
      </c>
      <c r="J389" s="37">
        <f t="shared" si="139"/>
        <v>-95633.584891323</v>
      </c>
      <c r="K389" s="37">
        <f t="shared" si="139"/>
        <v>0</v>
      </c>
      <c r="L389" s="142">
        <f t="shared" si="139"/>
        <v>-110000</v>
      </c>
      <c r="O389" s="178">
        <f t="shared" si="104"/>
        <v>14366.415108677</v>
      </c>
      <c r="P389" s="179">
        <f t="shared" si="105"/>
        <v>1.1502235341799938</v>
      </c>
      <c r="Q389" s="178">
        <f t="shared" si="106"/>
        <v>11402</v>
      </c>
      <c r="R389" s="179">
        <f t="shared" si="107"/>
        <v>1.1156412908983955</v>
      </c>
      <c r="S389" s="178">
        <f t="shared" si="122"/>
        <v>110000</v>
      </c>
      <c r="T389" s="180" t="str">
        <f t="shared" si="110"/>
        <v/>
      </c>
      <c r="U389" s="160">
        <f t="shared" si="112"/>
        <v>4</v>
      </c>
    </row>
    <row r="390" spans="1:21" ht="11.25" customHeight="1" x14ac:dyDescent="0.25">
      <c r="A390" s="26" t="s">
        <v>1286</v>
      </c>
      <c r="B390" s="287">
        <f t="shared" si="108"/>
        <v>7</v>
      </c>
      <c r="C390" s="26"/>
      <c r="D390" s="23"/>
      <c r="E390" s="23"/>
      <c r="F390" s="382" t="s">
        <v>392</v>
      </c>
      <c r="G390" s="383"/>
      <c r="H390" s="25">
        <f t="shared" ref="H390:L390" si="140">SUM(H391)</f>
        <v>-95037</v>
      </c>
      <c r="I390" s="25">
        <f t="shared" si="140"/>
        <v>-98598</v>
      </c>
      <c r="J390" s="25">
        <f t="shared" si="140"/>
        <v>-95633.584891323</v>
      </c>
      <c r="K390" s="132">
        <f t="shared" si="140"/>
        <v>0</v>
      </c>
      <c r="L390" s="143">
        <f t="shared" si="140"/>
        <v>-110000</v>
      </c>
      <c r="O390" s="88">
        <f t="shared" si="104"/>
        <v>14366.415108677</v>
      </c>
      <c r="P390" s="126">
        <f t="shared" si="105"/>
        <v>1.1502235341799938</v>
      </c>
      <c r="Q390" s="88">
        <f t="shared" si="106"/>
        <v>11402</v>
      </c>
      <c r="R390" s="126">
        <f t="shared" si="107"/>
        <v>1.1156412908983955</v>
      </c>
      <c r="S390" s="88"/>
      <c r="T390" s="127" t="str">
        <f t="shared" si="110"/>
        <v/>
      </c>
      <c r="U390" s="160">
        <f t="shared" si="112"/>
        <v>7</v>
      </c>
    </row>
    <row r="391" spans="1:21" ht="11.25" customHeight="1" x14ac:dyDescent="0.25">
      <c r="A391" s="42" t="s">
        <v>1287</v>
      </c>
      <c r="B391" s="287">
        <f t="shared" si="108"/>
        <v>11</v>
      </c>
      <c r="C391" s="27" t="s">
        <v>916</v>
      </c>
      <c r="D391" s="28" t="s">
        <v>923</v>
      </c>
      <c r="E391" s="28" t="s">
        <v>1643</v>
      </c>
      <c r="F391" s="368" t="s">
        <v>393</v>
      </c>
      <c r="G391" s="369"/>
      <c r="H391" s="11">
        <v>-95037</v>
      </c>
      <c r="I391" s="11">
        <v>-98598</v>
      </c>
      <c r="J391" s="11">
        <v>-95633.584891323</v>
      </c>
      <c r="K391" s="133">
        <v>0</v>
      </c>
      <c r="L391" s="145">
        <v>-110000</v>
      </c>
      <c r="O391" s="88">
        <f t="shared" si="104"/>
        <v>14366.415108677</v>
      </c>
      <c r="P391" s="126">
        <f t="shared" si="105"/>
        <v>1.1502235341799938</v>
      </c>
      <c r="Q391" s="88">
        <f t="shared" si="106"/>
        <v>11402</v>
      </c>
      <c r="R391" s="126">
        <f t="shared" si="107"/>
        <v>1.1156412908983955</v>
      </c>
      <c r="S391" s="88"/>
      <c r="T391" s="127" t="str">
        <f t="shared" si="110"/>
        <v/>
      </c>
      <c r="U391" s="160">
        <f t="shared" si="112"/>
        <v>11</v>
      </c>
    </row>
    <row r="392" spans="1:21" ht="11.25" customHeight="1" x14ac:dyDescent="0.25">
      <c r="A392" s="38" t="s">
        <v>394</v>
      </c>
      <c r="B392" s="287">
        <f t="shared" si="108"/>
        <v>4</v>
      </c>
      <c r="C392" s="38"/>
      <c r="D392" s="22"/>
      <c r="E392" s="22"/>
      <c r="F392" s="378" t="s">
        <v>395</v>
      </c>
      <c r="G392" s="379"/>
      <c r="H392" s="37">
        <f t="shared" ref="H392:L392" si="141">H393</f>
        <v>-87528</v>
      </c>
      <c r="I392" s="37">
        <f t="shared" si="141"/>
        <v>-84880</v>
      </c>
      <c r="J392" s="37">
        <f t="shared" si="141"/>
        <v>-110000.000000001</v>
      </c>
      <c r="K392" s="37">
        <f t="shared" si="141"/>
        <v>0</v>
      </c>
      <c r="L392" s="142">
        <f t="shared" si="141"/>
        <v>-86000</v>
      </c>
      <c r="O392" s="178">
        <f t="shared" si="104"/>
        <v>-24000.000000001004</v>
      </c>
      <c r="P392" s="179">
        <f t="shared" si="105"/>
        <v>0.78181818181817464</v>
      </c>
      <c r="Q392" s="178">
        <f t="shared" si="106"/>
        <v>1120</v>
      </c>
      <c r="R392" s="179">
        <f t="shared" si="107"/>
        <v>1.0131950989632421</v>
      </c>
      <c r="S392" s="178">
        <f t="shared" si="122"/>
        <v>86000</v>
      </c>
      <c r="T392" s="180" t="str">
        <f t="shared" si="110"/>
        <v/>
      </c>
      <c r="U392" s="160">
        <f t="shared" si="112"/>
        <v>4</v>
      </c>
    </row>
    <row r="393" spans="1:21" ht="11.25" customHeight="1" x14ac:dyDescent="0.25">
      <c r="A393" s="26" t="s">
        <v>1288</v>
      </c>
      <c r="B393" s="287">
        <f t="shared" si="108"/>
        <v>7</v>
      </c>
      <c r="C393" s="24"/>
      <c r="D393" s="23"/>
      <c r="E393" s="23"/>
      <c r="F393" s="382" t="s">
        <v>396</v>
      </c>
      <c r="G393" s="383"/>
      <c r="H393" s="25">
        <f t="shared" ref="H393:L393" si="142">SUM(H394)</f>
        <v>-87528</v>
      </c>
      <c r="I393" s="25">
        <f t="shared" si="142"/>
        <v>-84880</v>
      </c>
      <c r="J393" s="25">
        <f t="shared" si="142"/>
        <v>-110000.000000001</v>
      </c>
      <c r="K393" s="132">
        <f t="shared" si="142"/>
        <v>0</v>
      </c>
      <c r="L393" s="143">
        <f t="shared" si="142"/>
        <v>-86000</v>
      </c>
      <c r="O393" s="88">
        <f t="shared" si="104"/>
        <v>-24000.000000001004</v>
      </c>
      <c r="P393" s="126">
        <f t="shared" si="105"/>
        <v>0.78181818181817464</v>
      </c>
      <c r="Q393" s="88">
        <f t="shared" si="106"/>
        <v>1120</v>
      </c>
      <c r="R393" s="126">
        <f t="shared" si="107"/>
        <v>1.0131950989632421</v>
      </c>
      <c r="S393" s="88"/>
      <c r="T393" s="127" t="str">
        <f t="shared" si="110"/>
        <v/>
      </c>
      <c r="U393" s="160">
        <f t="shared" si="112"/>
        <v>7</v>
      </c>
    </row>
    <row r="394" spans="1:21" ht="11.25" customHeight="1" x14ac:dyDescent="0.25">
      <c r="A394" s="42" t="s">
        <v>1289</v>
      </c>
      <c r="B394" s="287">
        <f t="shared" si="108"/>
        <v>11</v>
      </c>
      <c r="C394" s="27" t="s">
        <v>916</v>
      </c>
      <c r="D394" s="28" t="s">
        <v>923</v>
      </c>
      <c r="E394" s="28" t="s">
        <v>1643</v>
      </c>
      <c r="F394" s="368" t="s">
        <v>397</v>
      </c>
      <c r="G394" s="369"/>
      <c r="H394" s="11">
        <v>-87528</v>
      </c>
      <c r="I394" s="11">
        <v>-84880</v>
      </c>
      <c r="J394" s="11">
        <v>-110000.000000001</v>
      </c>
      <c r="K394" s="133">
        <v>0</v>
      </c>
      <c r="L394" s="145">
        <v>-86000</v>
      </c>
      <c r="O394" s="88">
        <f t="shared" si="104"/>
        <v>-24000.000000001004</v>
      </c>
      <c r="P394" s="126">
        <f t="shared" si="105"/>
        <v>0.78181818181817464</v>
      </c>
      <c r="Q394" s="88">
        <f t="shared" si="106"/>
        <v>1120</v>
      </c>
      <c r="R394" s="126">
        <f t="shared" si="107"/>
        <v>1.0131950989632421</v>
      </c>
      <c r="S394" s="88"/>
      <c r="T394" s="127" t="str">
        <f t="shared" si="110"/>
        <v/>
      </c>
      <c r="U394" s="160">
        <f t="shared" si="112"/>
        <v>11</v>
      </c>
    </row>
    <row r="395" spans="1:21" ht="11.25" customHeight="1" x14ac:dyDescent="0.25">
      <c r="A395" s="38" t="s">
        <v>398</v>
      </c>
      <c r="B395" s="287">
        <f t="shared" si="108"/>
        <v>4</v>
      </c>
      <c r="C395" s="38"/>
      <c r="D395" s="22"/>
      <c r="E395" s="22"/>
      <c r="F395" s="378" t="s">
        <v>399</v>
      </c>
      <c r="G395" s="379"/>
      <c r="H395" s="37">
        <f t="shared" ref="H395:L395" si="143">H396</f>
        <v>-18902.57</v>
      </c>
      <c r="I395" s="37">
        <f t="shared" si="143"/>
        <v>-31655.120000000003</v>
      </c>
      <c r="J395" s="37">
        <f t="shared" si="143"/>
        <v>-24999.999999976</v>
      </c>
      <c r="K395" s="131">
        <v>-64514</v>
      </c>
      <c r="L395" s="142">
        <f t="shared" si="143"/>
        <v>-25000</v>
      </c>
      <c r="O395" s="178">
        <f t="shared" ref="O395:O458" si="144">-L395+J395</f>
        <v>2.399974619038403E-8</v>
      </c>
      <c r="P395" s="179">
        <f t="shared" ref="P395:P458" si="145">IF(J395=0,"",L395/J395)</f>
        <v>1.0000000000009599</v>
      </c>
      <c r="Q395" s="178">
        <f t="shared" ref="Q395:Q458" si="146">-L395+I395</f>
        <v>-6655.1200000000026</v>
      </c>
      <c r="R395" s="179">
        <f t="shared" ref="R395:R458" si="147">IF(I395=0,"",L395/I395)</f>
        <v>0.78976165625023687</v>
      </c>
      <c r="S395" s="178">
        <f t="shared" si="122"/>
        <v>-39514</v>
      </c>
      <c r="T395" s="180">
        <f t="shared" si="110"/>
        <v>0.38751278792200144</v>
      </c>
      <c r="U395" s="160">
        <f t="shared" si="112"/>
        <v>4</v>
      </c>
    </row>
    <row r="396" spans="1:21" ht="11.25" customHeight="1" x14ac:dyDescent="0.25">
      <c r="A396" s="26" t="s">
        <v>1290</v>
      </c>
      <c r="B396" s="287">
        <f t="shared" ref="B396:B459" si="148">LEN(A396)</f>
        <v>7</v>
      </c>
      <c r="C396" s="26"/>
      <c r="D396" s="23"/>
      <c r="E396" s="23"/>
      <c r="F396" s="382" t="s">
        <v>400</v>
      </c>
      <c r="G396" s="383"/>
      <c r="H396" s="25">
        <f t="shared" ref="H396:L396" si="149">SUM(H397:H401)</f>
        <v>-18902.57</v>
      </c>
      <c r="I396" s="25">
        <f t="shared" si="149"/>
        <v>-31655.120000000003</v>
      </c>
      <c r="J396" s="25">
        <f t="shared" si="149"/>
        <v>-24999.999999976</v>
      </c>
      <c r="K396" s="132">
        <f t="shared" si="149"/>
        <v>0</v>
      </c>
      <c r="L396" s="143">
        <f t="shared" si="149"/>
        <v>-25000</v>
      </c>
      <c r="O396" s="88">
        <f t="shared" si="144"/>
        <v>2.399974619038403E-8</v>
      </c>
      <c r="P396" s="126">
        <f t="shared" si="145"/>
        <v>1.0000000000009599</v>
      </c>
      <c r="Q396" s="88">
        <f t="shared" si="146"/>
        <v>-6655.1200000000026</v>
      </c>
      <c r="R396" s="126">
        <f t="shared" si="147"/>
        <v>0.78976165625023687</v>
      </c>
      <c r="S396" s="88"/>
      <c r="T396" s="127" t="str">
        <f t="shared" si="110"/>
        <v/>
      </c>
      <c r="U396" s="160">
        <f t="shared" si="112"/>
        <v>7</v>
      </c>
    </row>
    <row r="397" spans="1:21" ht="11.25" customHeight="1" x14ac:dyDescent="0.25">
      <c r="A397" s="42" t="s">
        <v>1291</v>
      </c>
      <c r="B397" s="287">
        <f t="shared" si="148"/>
        <v>11</v>
      </c>
      <c r="C397" s="44"/>
      <c r="D397" s="34"/>
      <c r="E397" s="34"/>
      <c r="F397" s="368" t="s">
        <v>401</v>
      </c>
      <c r="G397" s="369"/>
      <c r="H397" s="11">
        <v>0</v>
      </c>
      <c r="I397" s="11">
        <v>0</v>
      </c>
      <c r="J397" s="11">
        <v>0</v>
      </c>
      <c r="K397" s="133">
        <v>0</v>
      </c>
      <c r="L397" s="144"/>
      <c r="O397" s="88">
        <f t="shared" si="144"/>
        <v>0</v>
      </c>
      <c r="P397" s="126" t="str">
        <f t="shared" si="145"/>
        <v/>
      </c>
      <c r="Q397" s="88">
        <f t="shared" si="146"/>
        <v>0</v>
      </c>
      <c r="R397" s="126" t="str">
        <f t="shared" si="147"/>
        <v/>
      </c>
      <c r="S397" s="88"/>
      <c r="T397" s="127" t="str">
        <f t="shared" ref="T397:T460" si="150">IF(K397=0,"",L397/K397)</f>
        <v/>
      </c>
      <c r="U397" s="160">
        <f t="shared" si="112"/>
        <v>11</v>
      </c>
    </row>
    <row r="398" spans="1:21" ht="11.25" customHeight="1" x14ac:dyDescent="0.25">
      <c r="A398" s="42" t="s">
        <v>1292</v>
      </c>
      <c r="B398" s="287">
        <f t="shared" si="148"/>
        <v>11</v>
      </c>
      <c r="C398" s="27" t="s">
        <v>916</v>
      </c>
      <c r="D398" s="28" t="s">
        <v>923</v>
      </c>
      <c r="E398" s="28" t="s">
        <v>917</v>
      </c>
      <c r="F398" s="368" t="s">
        <v>402</v>
      </c>
      <c r="G398" s="369"/>
      <c r="H398" s="11">
        <v>49432.43</v>
      </c>
      <c r="I398" s="11">
        <v>57303.88</v>
      </c>
      <c r="J398" s="11">
        <v>0</v>
      </c>
      <c r="K398" s="133">
        <v>0</v>
      </c>
      <c r="L398" s="145">
        <v>0</v>
      </c>
      <c r="O398" s="88">
        <f t="shared" si="144"/>
        <v>0</v>
      </c>
      <c r="P398" s="126" t="str">
        <f t="shared" si="145"/>
        <v/>
      </c>
      <c r="Q398" s="88">
        <f t="shared" si="146"/>
        <v>57303.88</v>
      </c>
      <c r="R398" s="126">
        <f t="shared" si="147"/>
        <v>0</v>
      </c>
      <c r="S398" s="88"/>
      <c r="T398" s="127" t="str">
        <f t="shared" si="150"/>
        <v/>
      </c>
      <c r="U398" s="160">
        <f t="shared" si="112"/>
        <v>11</v>
      </c>
    </row>
    <row r="399" spans="1:21" ht="11.25" customHeight="1" x14ac:dyDescent="0.25">
      <c r="A399" s="42" t="s">
        <v>1293</v>
      </c>
      <c r="B399" s="287">
        <f t="shared" si="148"/>
        <v>11</v>
      </c>
      <c r="C399" s="27" t="s">
        <v>916</v>
      </c>
      <c r="D399" s="28" t="s">
        <v>920</v>
      </c>
      <c r="E399" s="28" t="s">
        <v>917</v>
      </c>
      <c r="F399" s="368" t="s">
        <v>403</v>
      </c>
      <c r="G399" s="369"/>
      <c r="H399" s="11">
        <v>-48200</v>
      </c>
      <c r="I399" s="11">
        <v>-71620</v>
      </c>
      <c r="J399" s="11">
        <v>0</v>
      </c>
      <c r="K399" s="133">
        <v>0</v>
      </c>
      <c r="L399" s="144"/>
      <c r="O399" s="88">
        <f t="shared" si="144"/>
        <v>0</v>
      </c>
      <c r="P399" s="126" t="str">
        <f t="shared" si="145"/>
        <v/>
      </c>
      <c r="Q399" s="88">
        <f t="shared" si="146"/>
        <v>-71620</v>
      </c>
      <c r="R399" s="126">
        <f t="shared" si="147"/>
        <v>0</v>
      </c>
      <c r="S399" s="88"/>
      <c r="T399" s="127" t="str">
        <f t="shared" si="150"/>
        <v/>
      </c>
      <c r="U399" s="160">
        <f t="shared" ref="U399:U462" si="151">LEN(A399)</f>
        <v>11</v>
      </c>
    </row>
    <row r="400" spans="1:21" ht="11.25" customHeight="1" x14ac:dyDescent="0.25">
      <c r="A400" s="42" t="s">
        <v>1294</v>
      </c>
      <c r="B400" s="287">
        <f t="shared" si="148"/>
        <v>11</v>
      </c>
      <c r="C400" s="20" t="s">
        <v>916</v>
      </c>
      <c r="D400" s="20" t="s">
        <v>919</v>
      </c>
      <c r="E400" s="20" t="s">
        <v>918</v>
      </c>
      <c r="F400" s="368" t="s">
        <v>404</v>
      </c>
      <c r="G400" s="369"/>
      <c r="H400" s="11">
        <v>-20135</v>
      </c>
      <c r="I400" s="11">
        <v>-17099</v>
      </c>
      <c r="J400" s="11">
        <v>-24999.999999976</v>
      </c>
      <c r="K400" s="133">
        <v>0</v>
      </c>
      <c r="L400" s="145">
        <v>-25000</v>
      </c>
      <c r="O400" s="88">
        <f t="shared" si="144"/>
        <v>2.399974619038403E-8</v>
      </c>
      <c r="P400" s="126">
        <f t="shared" si="145"/>
        <v>1.0000000000009599</v>
      </c>
      <c r="Q400" s="88">
        <f t="shared" si="146"/>
        <v>7901</v>
      </c>
      <c r="R400" s="126">
        <f t="shared" si="147"/>
        <v>1.462073805485701</v>
      </c>
      <c r="S400" s="88"/>
      <c r="T400" s="127" t="str">
        <f t="shared" si="150"/>
        <v/>
      </c>
      <c r="U400" s="160">
        <f t="shared" si="151"/>
        <v>11</v>
      </c>
    </row>
    <row r="401" spans="1:21" ht="11.25" customHeight="1" x14ac:dyDescent="0.25">
      <c r="A401" s="42" t="s">
        <v>1295</v>
      </c>
      <c r="B401" s="287">
        <f t="shared" si="148"/>
        <v>11</v>
      </c>
      <c r="C401" s="27" t="s">
        <v>916</v>
      </c>
      <c r="D401" s="28" t="s">
        <v>919</v>
      </c>
      <c r="E401" s="28" t="s">
        <v>917</v>
      </c>
      <c r="F401" s="368" t="s">
        <v>405</v>
      </c>
      <c r="G401" s="369"/>
      <c r="H401" s="11">
        <v>0</v>
      </c>
      <c r="I401" s="11">
        <v>-240</v>
      </c>
      <c r="J401" s="11">
        <v>0</v>
      </c>
      <c r="K401" s="133">
        <v>0</v>
      </c>
      <c r="L401" s="145">
        <v>0</v>
      </c>
      <c r="O401" s="88">
        <f t="shared" si="144"/>
        <v>0</v>
      </c>
      <c r="P401" s="126" t="str">
        <f t="shared" si="145"/>
        <v/>
      </c>
      <c r="Q401" s="88">
        <f t="shared" si="146"/>
        <v>-240</v>
      </c>
      <c r="R401" s="126">
        <f t="shared" si="147"/>
        <v>0</v>
      </c>
      <c r="S401" s="88"/>
      <c r="T401" s="127" t="str">
        <f t="shared" si="150"/>
        <v/>
      </c>
      <c r="U401" s="160">
        <f t="shared" si="151"/>
        <v>11</v>
      </c>
    </row>
    <row r="402" spans="1:21" ht="11.25" customHeight="1" x14ac:dyDescent="0.25">
      <c r="A402" s="41" t="s">
        <v>406</v>
      </c>
      <c r="B402" s="287">
        <f t="shared" si="148"/>
        <v>3</v>
      </c>
      <c r="C402" s="41"/>
      <c r="D402" s="40"/>
      <c r="E402" s="40"/>
      <c r="F402" s="380" t="s">
        <v>407</v>
      </c>
      <c r="G402" s="381"/>
      <c r="H402" s="43">
        <f t="shared" ref="H402:L402" si="152">H403+H408+H418+H419+H424+H425+H426+H433+H434</f>
        <v>-63418481.770000003</v>
      </c>
      <c r="I402" s="43">
        <f t="shared" si="152"/>
        <v>-66223146.299999997</v>
      </c>
      <c r="J402" s="43">
        <f t="shared" si="152"/>
        <v>-73607999.999999925</v>
      </c>
      <c r="K402" s="130">
        <f t="shared" si="152"/>
        <v>-66417184</v>
      </c>
      <c r="L402" s="141">
        <f t="shared" si="152"/>
        <v>-66634456</v>
      </c>
      <c r="O402" s="88">
        <f t="shared" si="144"/>
        <v>-6973543.9999999255</v>
      </c>
      <c r="P402" s="126">
        <f t="shared" si="145"/>
        <v>0.90526105858059003</v>
      </c>
      <c r="Q402" s="88">
        <f t="shared" si="146"/>
        <v>411309.70000000298</v>
      </c>
      <c r="R402" s="126">
        <f t="shared" si="147"/>
        <v>1.0062109658477523</v>
      </c>
      <c r="S402" s="88">
        <f t="shared" ref="S402:S434" si="153">-L402+K402</f>
        <v>217272</v>
      </c>
      <c r="T402" s="127">
        <f t="shared" si="150"/>
        <v>1.003271322072312</v>
      </c>
      <c r="U402" s="160">
        <f t="shared" si="151"/>
        <v>3</v>
      </c>
    </row>
    <row r="403" spans="1:21" ht="11.25" customHeight="1" x14ac:dyDescent="0.25">
      <c r="A403" s="38" t="s">
        <v>408</v>
      </c>
      <c r="B403" s="287">
        <f t="shared" si="148"/>
        <v>4</v>
      </c>
      <c r="C403" s="38"/>
      <c r="D403" s="22"/>
      <c r="E403" s="22"/>
      <c r="F403" s="378" t="s">
        <v>409</v>
      </c>
      <c r="G403" s="379"/>
      <c r="H403" s="37">
        <f t="shared" ref="H403:L403" si="154">H404+H406</f>
        <v>-1022.42</v>
      </c>
      <c r="I403" s="37">
        <f t="shared" si="154"/>
        <v>-99536.13</v>
      </c>
      <c r="J403" s="37">
        <f t="shared" si="154"/>
        <v>0</v>
      </c>
      <c r="K403" s="131">
        <v>-243</v>
      </c>
      <c r="L403" s="142">
        <f t="shared" si="154"/>
        <v>0</v>
      </c>
      <c r="O403" s="178">
        <f t="shared" si="144"/>
        <v>0</v>
      </c>
      <c r="P403" s="179" t="str">
        <f t="shared" si="145"/>
        <v/>
      </c>
      <c r="Q403" s="178">
        <f t="shared" si="146"/>
        <v>-99536.13</v>
      </c>
      <c r="R403" s="179">
        <f t="shared" si="147"/>
        <v>0</v>
      </c>
      <c r="S403" s="178">
        <f t="shared" si="153"/>
        <v>-243</v>
      </c>
      <c r="T403" s="180">
        <f t="shared" si="150"/>
        <v>0</v>
      </c>
      <c r="U403" s="160">
        <f t="shared" si="151"/>
        <v>4</v>
      </c>
    </row>
    <row r="404" spans="1:21" ht="11.25" customHeight="1" x14ac:dyDescent="0.25">
      <c r="A404" s="26" t="s">
        <v>1296</v>
      </c>
      <c r="B404" s="287">
        <f t="shared" si="148"/>
        <v>7</v>
      </c>
      <c r="C404" s="26"/>
      <c r="D404" s="23"/>
      <c r="E404" s="23"/>
      <c r="F404" s="382" t="s">
        <v>410</v>
      </c>
      <c r="G404" s="383"/>
      <c r="H404" s="25">
        <f t="shared" ref="H404:L404" si="155">SUM(H405)</f>
        <v>-1022.42</v>
      </c>
      <c r="I404" s="25">
        <f t="shared" si="155"/>
        <v>-18</v>
      </c>
      <c r="J404" s="25">
        <f t="shared" si="155"/>
        <v>0</v>
      </c>
      <c r="K404" s="132">
        <f t="shared" si="155"/>
        <v>0</v>
      </c>
      <c r="L404" s="143">
        <f t="shared" si="155"/>
        <v>0</v>
      </c>
      <c r="O404" s="88">
        <f t="shared" si="144"/>
        <v>0</v>
      </c>
      <c r="P404" s="126" t="str">
        <f t="shared" si="145"/>
        <v/>
      </c>
      <c r="Q404" s="88">
        <f t="shared" si="146"/>
        <v>-18</v>
      </c>
      <c r="R404" s="126">
        <f t="shared" si="147"/>
        <v>0</v>
      </c>
      <c r="S404" s="88"/>
      <c r="T404" s="127" t="str">
        <f t="shared" si="150"/>
        <v/>
      </c>
      <c r="U404" s="160">
        <f t="shared" si="151"/>
        <v>7</v>
      </c>
    </row>
    <row r="405" spans="1:21" ht="11.25" customHeight="1" x14ac:dyDescent="0.25">
      <c r="A405" s="42" t="s">
        <v>1297</v>
      </c>
      <c r="B405" s="287">
        <f t="shared" si="148"/>
        <v>11</v>
      </c>
      <c r="C405" s="14"/>
      <c r="D405" s="13"/>
      <c r="E405" s="13"/>
      <c r="F405" s="368" t="s">
        <v>411</v>
      </c>
      <c r="G405" s="369"/>
      <c r="H405" s="11">
        <v>-1022.42</v>
      </c>
      <c r="I405" s="11">
        <v>-18</v>
      </c>
      <c r="J405" s="11">
        <v>0</v>
      </c>
      <c r="K405" s="133">
        <v>0</v>
      </c>
      <c r="L405" s="144"/>
      <c r="O405" s="88">
        <f t="shared" si="144"/>
        <v>0</v>
      </c>
      <c r="P405" s="126" t="str">
        <f t="shared" si="145"/>
        <v/>
      </c>
      <c r="Q405" s="88">
        <f t="shared" si="146"/>
        <v>-18</v>
      </c>
      <c r="R405" s="126">
        <f t="shared" si="147"/>
        <v>0</v>
      </c>
      <c r="S405" s="88"/>
      <c r="T405" s="127" t="str">
        <f t="shared" si="150"/>
        <v/>
      </c>
      <c r="U405" s="160">
        <f t="shared" si="151"/>
        <v>11</v>
      </c>
    </row>
    <row r="406" spans="1:21" ht="11.25" customHeight="1" x14ac:dyDescent="0.25">
      <c r="A406" s="26" t="s">
        <v>1298</v>
      </c>
      <c r="B406" s="287">
        <f t="shared" si="148"/>
        <v>7</v>
      </c>
      <c r="C406" s="26"/>
      <c r="D406" s="23"/>
      <c r="E406" s="23"/>
      <c r="F406" s="382" t="s">
        <v>412</v>
      </c>
      <c r="G406" s="383"/>
      <c r="H406" s="25">
        <f t="shared" ref="H406:L406" si="156">SUM(H407)</f>
        <v>0</v>
      </c>
      <c r="I406" s="25">
        <f t="shared" si="156"/>
        <v>-99518.13</v>
      </c>
      <c r="J406" s="25">
        <f t="shared" si="156"/>
        <v>0</v>
      </c>
      <c r="K406" s="132">
        <f t="shared" si="156"/>
        <v>0</v>
      </c>
      <c r="L406" s="143">
        <f t="shared" si="156"/>
        <v>0</v>
      </c>
      <c r="O406" s="88">
        <f t="shared" si="144"/>
        <v>0</v>
      </c>
      <c r="P406" s="126" t="str">
        <f t="shared" si="145"/>
        <v/>
      </c>
      <c r="Q406" s="88">
        <f t="shared" si="146"/>
        <v>-99518.13</v>
      </c>
      <c r="R406" s="126">
        <f t="shared" si="147"/>
        <v>0</v>
      </c>
      <c r="S406" s="88"/>
      <c r="T406" s="127" t="str">
        <f t="shared" si="150"/>
        <v/>
      </c>
      <c r="U406" s="160">
        <f t="shared" si="151"/>
        <v>7</v>
      </c>
    </row>
    <row r="407" spans="1:21" ht="11.25" customHeight="1" x14ac:dyDescent="0.25">
      <c r="A407" s="42" t="s">
        <v>1299</v>
      </c>
      <c r="B407" s="287">
        <f t="shared" si="148"/>
        <v>11</v>
      </c>
      <c r="C407" s="14"/>
      <c r="D407" s="13"/>
      <c r="E407" s="13"/>
      <c r="F407" s="368" t="s">
        <v>413</v>
      </c>
      <c r="G407" s="369"/>
      <c r="H407" s="11">
        <v>0</v>
      </c>
      <c r="I407" s="11">
        <v>-99518.13</v>
      </c>
      <c r="J407" s="11">
        <v>0</v>
      </c>
      <c r="K407" s="133">
        <v>0</v>
      </c>
      <c r="L407" s="144"/>
      <c r="O407" s="88">
        <f t="shared" si="144"/>
        <v>0</v>
      </c>
      <c r="P407" s="126" t="str">
        <f t="shared" si="145"/>
        <v/>
      </c>
      <c r="Q407" s="88">
        <f t="shared" si="146"/>
        <v>-99518.13</v>
      </c>
      <c r="R407" s="126">
        <f t="shared" si="147"/>
        <v>0</v>
      </c>
      <c r="S407" s="88"/>
      <c r="T407" s="127" t="str">
        <f t="shared" si="150"/>
        <v/>
      </c>
      <c r="U407" s="160">
        <f t="shared" si="151"/>
        <v>11</v>
      </c>
    </row>
    <row r="408" spans="1:21" ht="11.25" customHeight="1" x14ac:dyDescent="0.25">
      <c r="A408" s="38" t="s">
        <v>414</v>
      </c>
      <c r="B408" s="287">
        <f t="shared" si="148"/>
        <v>4</v>
      </c>
      <c r="C408" s="36"/>
      <c r="D408" s="22"/>
      <c r="E408" s="22"/>
      <c r="F408" s="378" t="s">
        <v>1732</v>
      </c>
      <c r="G408" s="379"/>
      <c r="H408" s="37">
        <f t="shared" ref="H408:L408" si="157">H409+H411</f>
        <v>-2652006</v>
      </c>
      <c r="I408" s="37">
        <f t="shared" si="157"/>
        <v>-410560</v>
      </c>
      <c r="J408" s="37">
        <f t="shared" si="157"/>
        <v>-7700000</v>
      </c>
      <c r="K408" s="131">
        <v>-4447557</v>
      </c>
      <c r="L408" s="142">
        <f t="shared" si="157"/>
        <v>-1000000</v>
      </c>
      <c r="O408" s="178">
        <f t="shared" si="144"/>
        <v>-6700000</v>
      </c>
      <c r="P408" s="179">
        <f t="shared" si="145"/>
        <v>0.12987012987012986</v>
      </c>
      <c r="Q408" s="178">
        <f t="shared" si="146"/>
        <v>589440</v>
      </c>
      <c r="R408" s="179">
        <f t="shared" si="147"/>
        <v>2.4356975837879968</v>
      </c>
      <c r="S408" s="178">
        <f t="shared" si="153"/>
        <v>-3447557</v>
      </c>
      <c r="T408" s="180">
        <f t="shared" si="150"/>
        <v>0.2248425371501703</v>
      </c>
      <c r="U408" s="160">
        <f t="shared" si="151"/>
        <v>4</v>
      </c>
    </row>
    <row r="409" spans="1:21" ht="11.25" customHeight="1" x14ac:dyDescent="0.25">
      <c r="A409" s="26" t="s">
        <v>1300</v>
      </c>
      <c r="B409" s="287">
        <f t="shared" si="148"/>
        <v>7</v>
      </c>
      <c r="C409" s="26"/>
      <c r="D409" s="23"/>
      <c r="E409" s="23"/>
      <c r="F409" s="382" t="s">
        <v>416</v>
      </c>
      <c r="G409" s="383"/>
      <c r="H409" s="25">
        <f t="shared" ref="H409:L409" si="158">SUM(H410)</f>
        <v>1000000</v>
      </c>
      <c r="I409" s="25">
        <f t="shared" si="158"/>
        <v>0</v>
      </c>
      <c r="J409" s="25">
        <f t="shared" si="158"/>
        <v>-7700000</v>
      </c>
      <c r="K409" s="132">
        <f t="shared" si="158"/>
        <v>0</v>
      </c>
      <c r="L409" s="143">
        <f t="shared" si="158"/>
        <v>-1000000</v>
      </c>
      <c r="O409" s="88">
        <f t="shared" si="144"/>
        <v>-6700000</v>
      </c>
      <c r="P409" s="126">
        <f t="shared" si="145"/>
        <v>0.12987012987012986</v>
      </c>
      <c r="Q409" s="88">
        <f t="shared" si="146"/>
        <v>1000000</v>
      </c>
      <c r="R409" s="126" t="str">
        <f t="shared" si="147"/>
        <v/>
      </c>
      <c r="S409" s="88"/>
      <c r="T409" s="127" t="str">
        <f t="shared" si="150"/>
        <v/>
      </c>
      <c r="U409" s="160">
        <f t="shared" si="151"/>
        <v>7</v>
      </c>
    </row>
    <row r="410" spans="1:21" ht="11.25" customHeight="1" x14ac:dyDescent="0.25">
      <c r="A410" s="42" t="s">
        <v>1301</v>
      </c>
      <c r="B410" s="287">
        <f t="shared" si="148"/>
        <v>11</v>
      </c>
      <c r="C410" s="27" t="s">
        <v>916</v>
      </c>
      <c r="D410" s="16" t="s">
        <v>923</v>
      </c>
      <c r="E410" s="16" t="s">
        <v>917</v>
      </c>
      <c r="F410" s="368" t="s">
        <v>1640</v>
      </c>
      <c r="G410" s="369"/>
      <c r="H410" s="11">
        <v>1000000</v>
      </c>
      <c r="I410" s="11">
        <v>0</v>
      </c>
      <c r="J410" s="11">
        <v>-7700000</v>
      </c>
      <c r="K410" s="133">
        <v>0</v>
      </c>
      <c r="L410" s="203">
        <v>-1000000</v>
      </c>
      <c r="O410" s="88">
        <f t="shared" si="144"/>
        <v>-6700000</v>
      </c>
      <c r="P410" s="126">
        <f t="shared" si="145"/>
        <v>0.12987012987012986</v>
      </c>
      <c r="Q410" s="88">
        <f t="shared" si="146"/>
        <v>1000000</v>
      </c>
      <c r="R410" s="126" t="str">
        <f t="shared" si="147"/>
        <v/>
      </c>
      <c r="S410" s="88"/>
      <c r="T410" s="127" t="str">
        <f t="shared" si="150"/>
        <v/>
      </c>
      <c r="U410" s="160">
        <f t="shared" si="151"/>
        <v>11</v>
      </c>
    </row>
    <row r="411" spans="1:21" ht="11.25" customHeight="1" x14ac:dyDescent="0.25">
      <c r="A411" s="26" t="s">
        <v>1302</v>
      </c>
      <c r="B411" s="287">
        <f t="shared" si="148"/>
        <v>7</v>
      </c>
      <c r="C411" s="26"/>
      <c r="D411" s="23"/>
      <c r="E411" s="23"/>
      <c r="F411" s="382" t="s">
        <v>417</v>
      </c>
      <c r="G411" s="383"/>
      <c r="H411" s="25">
        <f>SUM(H412:H417)</f>
        <v>-3652006</v>
      </c>
      <c r="I411" s="25">
        <f>SUM(I412:I417)</f>
        <v>-410560</v>
      </c>
      <c r="J411" s="25">
        <f>SUM(J412:J417)</f>
        <v>0</v>
      </c>
      <c r="K411" s="132">
        <f t="shared" ref="K411:L411" si="159">SUM(K412:K417)</f>
        <v>0</v>
      </c>
      <c r="L411" s="143">
        <f t="shared" si="159"/>
        <v>0</v>
      </c>
      <c r="O411" s="88">
        <f t="shared" si="144"/>
        <v>0</v>
      </c>
      <c r="P411" s="126" t="str">
        <f t="shared" si="145"/>
        <v/>
      </c>
      <c r="Q411" s="88">
        <f t="shared" si="146"/>
        <v>-410560</v>
      </c>
      <c r="R411" s="126">
        <f t="shared" si="147"/>
        <v>0</v>
      </c>
      <c r="S411" s="88"/>
      <c r="T411" s="127" t="str">
        <f t="shared" si="150"/>
        <v/>
      </c>
      <c r="U411" s="160">
        <f t="shared" si="151"/>
        <v>7</v>
      </c>
    </row>
    <row r="412" spans="1:21" ht="11.25" customHeight="1" x14ac:dyDescent="0.25">
      <c r="A412" s="42" t="s">
        <v>1303</v>
      </c>
      <c r="B412" s="287">
        <f t="shared" si="148"/>
        <v>11</v>
      </c>
      <c r="C412" s="14"/>
      <c r="D412" s="13"/>
      <c r="E412" s="13"/>
      <c r="F412" s="368" t="s">
        <v>418</v>
      </c>
      <c r="G412" s="369"/>
      <c r="H412" s="11">
        <v>-17748</v>
      </c>
      <c r="I412" s="11">
        <v>-9355</v>
      </c>
      <c r="J412" s="11">
        <v>0</v>
      </c>
      <c r="K412" s="133">
        <v>0</v>
      </c>
      <c r="L412" s="144"/>
      <c r="O412" s="88">
        <f t="shared" si="144"/>
        <v>0</v>
      </c>
      <c r="P412" s="126" t="str">
        <f t="shared" si="145"/>
        <v/>
      </c>
      <c r="Q412" s="88">
        <f t="shared" si="146"/>
        <v>-9355</v>
      </c>
      <c r="R412" s="126">
        <f t="shared" si="147"/>
        <v>0</v>
      </c>
      <c r="S412" s="88"/>
      <c r="T412" s="127" t="str">
        <f t="shared" si="150"/>
        <v/>
      </c>
      <c r="U412" s="160">
        <f t="shared" si="151"/>
        <v>11</v>
      </c>
    </row>
    <row r="413" spans="1:21" ht="11.25" customHeight="1" x14ac:dyDescent="0.25">
      <c r="A413" s="42" t="s">
        <v>1304</v>
      </c>
      <c r="B413" s="287">
        <f t="shared" si="148"/>
        <v>11</v>
      </c>
      <c r="C413" s="14"/>
      <c r="D413" s="13"/>
      <c r="E413" s="13"/>
      <c r="F413" s="368" t="s">
        <v>419</v>
      </c>
      <c r="G413" s="369"/>
      <c r="H413" s="11">
        <v>0</v>
      </c>
      <c r="I413" s="11">
        <v>-300000</v>
      </c>
      <c r="J413" s="11">
        <v>0</v>
      </c>
      <c r="K413" s="133">
        <v>0</v>
      </c>
      <c r="L413" s="144"/>
      <c r="O413" s="88">
        <f t="shared" si="144"/>
        <v>0</v>
      </c>
      <c r="P413" s="126" t="str">
        <f t="shared" si="145"/>
        <v/>
      </c>
      <c r="Q413" s="88">
        <f t="shared" si="146"/>
        <v>-300000</v>
      </c>
      <c r="R413" s="126">
        <f t="shared" si="147"/>
        <v>0</v>
      </c>
      <c r="S413" s="88"/>
      <c r="T413" s="127" t="str">
        <f t="shared" si="150"/>
        <v/>
      </c>
      <c r="U413" s="160">
        <f t="shared" si="151"/>
        <v>11</v>
      </c>
    </row>
    <row r="414" spans="1:21" ht="11.25" customHeight="1" x14ac:dyDescent="0.25">
      <c r="A414" s="42" t="s">
        <v>1305</v>
      </c>
      <c r="B414" s="287">
        <f t="shared" si="148"/>
        <v>11</v>
      </c>
      <c r="C414" s="14"/>
      <c r="D414" s="13"/>
      <c r="E414" s="13"/>
      <c r="F414" s="368" t="s">
        <v>420</v>
      </c>
      <c r="G414" s="369"/>
      <c r="H414" s="11">
        <v>-16700</v>
      </c>
      <c r="I414" s="11">
        <v>-5205</v>
      </c>
      <c r="J414" s="11">
        <v>0</v>
      </c>
      <c r="K414" s="133">
        <v>0</v>
      </c>
      <c r="L414" s="144"/>
      <c r="O414" s="88">
        <f t="shared" si="144"/>
        <v>0</v>
      </c>
      <c r="P414" s="126" t="str">
        <f t="shared" si="145"/>
        <v/>
      </c>
      <c r="Q414" s="88">
        <f t="shared" si="146"/>
        <v>-5205</v>
      </c>
      <c r="R414" s="126">
        <f t="shared" si="147"/>
        <v>0</v>
      </c>
      <c r="S414" s="88"/>
      <c r="T414" s="127" t="str">
        <f t="shared" si="150"/>
        <v/>
      </c>
      <c r="U414" s="160">
        <f t="shared" si="151"/>
        <v>11</v>
      </c>
    </row>
    <row r="415" spans="1:21" ht="11.25" customHeight="1" x14ac:dyDescent="0.25">
      <c r="A415" s="42" t="s">
        <v>1306</v>
      </c>
      <c r="B415" s="287">
        <f t="shared" si="148"/>
        <v>11</v>
      </c>
      <c r="C415" s="14"/>
      <c r="D415" s="13"/>
      <c r="E415" s="13"/>
      <c r="F415" s="368" t="s">
        <v>421</v>
      </c>
      <c r="G415" s="369"/>
      <c r="H415" s="11">
        <v>0</v>
      </c>
      <c r="I415" s="11">
        <v>-96000</v>
      </c>
      <c r="J415" s="11">
        <v>0</v>
      </c>
      <c r="K415" s="133">
        <v>0</v>
      </c>
      <c r="L415" s="144"/>
      <c r="O415" s="88">
        <f t="shared" si="144"/>
        <v>0</v>
      </c>
      <c r="P415" s="126" t="str">
        <f t="shared" si="145"/>
        <v/>
      </c>
      <c r="Q415" s="88">
        <f t="shared" si="146"/>
        <v>-96000</v>
      </c>
      <c r="R415" s="126">
        <f t="shared" si="147"/>
        <v>0</v>
      </c>
      <c r="S415" s="88"/>
      <c r="T415" s="127" t="str">
        <f t="shared" si="150"/>
        <v/>
      </c>
      <c r="U415" s="160">
        <f t="shared" si="151"/>
        <v>11</v>
      </c>
    </row>
    <row r="416" spans="1:21" ht="11.25" customHeight="1" x14ac:dyDescent="0.25">
      <c r="A416" s="42" t="s">
        <v>1307</v>
      </c>
      <c r="B416" s="287">
        <f t="shared" si="148"/>
        <v>11</v>
      </c>
      <c r="C416" s="14"/>
      <c r="D416" s="13"/>
      <c r="E416" s="13"/>
      <c r="F416" s="368" t="s">
        <v>422</v>
      </c>
      <c r="G416" s="369"/>
      <c r="H416" s="11">
        <v>80000</v>
      </c>
      <c r="I416" s="11">
        <v>0</v>
      </c>
      <c r="J416" s="11">
        <v>0</v>
      </c>
      <c r="K416" s="133">
        <v>0</v>
      </c>
      <c r="L416" s="144"/>
      <c r="O416" s="88">
        <f t="shared" si="144"/>
        <v>0</v>
      </c>
      <c r="P416" s="126" t="str">
        <f t="shared" si="145"/>
        <v/>
      </c>
      <c r="Q416" s="88">
        <f t="shared" si="146"/>
        <v>0</v>
      </c>
      <c r="R416" s="126" t="str">
        <f t="shared" si="147"/>
        <v/>
      </c>
      <c r="S416" s="88"/>
      <c r="T416" s="127" t="str">
        <f t="shared" si="150"/>
        <v/>
      </c>
      <c r="U416" s="160">
        <f t="shared" si="151"/>
        <v>11</v>
      </c>
    </row>
    <row r="417" spans="1:21" ht="11.25" customHeight="1" x14ac:dyDescent="0.25">
      <c r="A417" s="42" t="s">
        <v>1308</v>
      </c>
      <c r="B417" s="287">
        <f t="shared" si="148"/>
        <v>11</v>
      </c>
      <c r="C417" s="14"/>
      <c r="D417" s="13"/>
      <c r="E417" s="13"/>
      <c r="F417" s="368" t="s">
        <v>423</v>
      </c>
      <c r="G417" s="369"/>
      <c r="H417" s="11">
        <v>-3697558</v>
      </c>
      <c r="I417" s="11">
        <v>0</v>
      </c>
      <c r="J417" s="11">
        <v>0</v>
      </c>
      <c r="K417" s="133">
        <v>0</v>
      </c>
      <c r="L417" s="144"/>
      <c r="O417" s="88">
        <f t="shared" si="144"/>
        <v>0</v>
      </c>
      <c r="P417" s="126" t="str">
        <f t="shared" si="145"/>
        <v/>
      </c>
      <c r="Q417" s="88">
        <f t="shared" si="146"/>
        <v>0</v>
      </c>
      <c r="R417" s="126" t="str">
        <f t="shared" si="147"/>
        <v/>
      </c>
      <c r="S417" s="88"/>
      <c r="T417" s="127" t="str">
        <f t="shared" si="150"/>
        <v/>
      </c>
      <c r="U417" s="160">
        <f t="shared" si="151"/>
        <v>11</v>
      </c>
    </row>
    <row r="418" spans="1:21" ht="11.25" customHeight="1" x14ac:dyDescent="0.25">
      <c r="A418" s="38" t="s">
        <v>424</v>
      </c>
      <c r="B418" s="287">
        <f t="shared" si="148"/>
        <v>4</v>
      </c>
      <c r="C418" s="36"/>
      <c r="D418" s="22"/>
      <c r="E418" s="22"/>
      <c r="F418" s="378" t="s">
        <v>425</v>
      </c>
      <c r="G418" s="379"/>
      <c r="H418" s="37">
        <v>0</v>
      </c>
      <c r="I418" s="37">
        <v>0</v>
      </c>
      <c r="J418" s="37">
        <v>0</v>
      </c>
      <c r="K418" s="135">
        <v>0</v>
      </c>
      <c r="L418" s="150">
        <f t="shared" ref="L418:L433" si="160">(K418/8)*12</f>
        <v>0</v>
      </c>
      <c r="O418" s="178">
        <f t="shared" si="144"/>
        <v>0</v>
      </c>
      <c r="P418" s="179" t="str">
        <f t="shared" si="145"/>
        <v/>
      </c>
      <c r="Q418" s="178">
        <f t="shared" si="146"/>
        <v>0</v>
      </c>
      <c r="R418" s="179" t="str">
        <f t="shared" si="147"/>
        <v/>
      </c>
      <c r="S418" s="178">
        <f t="shared" si="153"/>
        <v>0</v>
      </c>
      <c r="T418" s="180" t="str">
        <f t="shared" si="150"/>
        <v/>
      </c>
      <c r="U418" s="160">
        <f t="shared" si="151"/>
        <v>4</v>
      </c>
    </row>
    <row r="419" spans="1:21" ht="11.25" customHeight="1" x14ac:dyDescent="0.25">
      <c r="A419" s="38" t="s">
        <v>426</v>
      </c>
      <c r="B419" s="287">
        <f t="shared" si="148"/>
        <v>4</v>
      </c>
      <c r="C419" s="36"/>
      <c r="D419" s="22"/>
      <c r="E419" s="22"/>
      <c r="F419" s="378" t="s">
        <v>415</v>
      </c>
      <c r="G419" s="379"/>
      <c r="H419" s="37">
        <f t="shared" ref="H419:L419" si="161">H420</f>
        <v>-45437614.600000001</v>
      </c>
      <c r="I419" s="37">
        <f t="shared" si="161"/>
        <v>-47113480.409999996</v>
      </c>
      <c r="J419" s="37">
        <f t="shared" si="161"/>
        <v>-48500000</v>
      </c>
      <c r="K419" s="131">
        <v>-43771451</v>
      </c>
      <c r="L419" s="142">
        <f t="shared" si="161"/>
        <v>-47172000</v>
      </c>
      <c r="O419" s="178">
        <f t="shared" si="144"/>
        <v>-1328000</v>
      </c>
      <c r="P419" s="179">
        <f t="shared" si="145"/>
        <v>0.97261855670103092</v>
      </c>
      <c r="Q419" s="178">
        <f t="shared" si="146"/>
        <v>58519.590000003576</v>
      </c>
      <c r="R419" s="179">
        <f t="shared" si="147"/>
        <v>1.0012420986412114</v>
      </c>
      <c r="S419" s="178">
        <f t="shared" si="153"/>
        <v>3400549</v>
      </c>
      <c r="T419" s="180">
        <f t="shared" si="150"/>
        <v>1.0776887428292017</v>
      </c>
      <c r="U419" s="160">
        <f t="shared" si="151"/>
        <v>4</v>
      </c>
    </row>
    <row r="420" spans="1:21" ht="11.25" customHeight="1" x14ac:dyDescent="0.25">
      <c r="A420" s="26" t="s">
        <v>1309</v>
      </c>
      <c r="B420" s="287">
        <f t="shared" si="148"/>
        <v>7</v>
      </c>
      <c r="C420" s="26"/>
      <c r="D420" s="23"/>
      <c r="E420" s="23"/>
      <c r="F420" s="382" t="s">
        <v>428</v>
      </c>
      <c r="G420" s="383"/>
      <c r="H420" s="25">
        <f t="shared" ref="H420:L420" si="162">SUM(H421:H423)</f>
        <v>-45437614.600000001</v>
      </c>
      <c r="I420" s="25">
        <f t="shared" si="162"/>
        <v>-47113480.409999996</v>
      </c>
      <c r="J420" s="25">
        <f t="shared" si="162"/>
        <v>-48500000</v>
      </c>
      <c r="K420" s="132">
        <f t="shared" si="162"/>
        <v>0</v>
      </c>
      <c r="L420" s="143">
        <f t="shared" si="162"/>
        <v>-47172000</v>
      </c>
      <c r="O420" s="88">
        <f t="shared" si="144"/>
        <v>-1328000</v>
      </c>
      <c r="P420" s="126">
        <f t="shared" si="145"/>
        <v>0.97261855670103092</v>
      </c>
      <c r="Q420" s="88">
        <f t="shared" si="146"/>
        <v>58519.590000003576</v>
      </c>
      <c r="R420" s="126">
        <f t="shared" si="147"/>
        <v>1.0012420986412114</v>
      </c>
      <c r="S420" s="88"/>
      <c r="T420" s="127" t="str">
        <f t="shared" si="150"/>
        <v/>
      </c>
      <c r="U420" s="160">
        <f t="shared" si="151"/>
        <v>7</v>
      </c>
    </row>
    <row r="421" spans="1:21" ht="11.25" customHeight="1" x14ac:dyDescent="0.25">
      <c r="A421" s="42" t="s">
        <v>1310</v>
      </c>
      <c r="B421" s="287">
        <f t="shared" si="148"/>
        <v>11</v>
      </c>
      <c r="C421" s="20" t="s">
        <v>922</v>
      </c>
      <c r="D421" s="20" t="s">
        <v>919</v>
      </c>
      <c r="E421" s="20" t="s">
        <v>924</v>
      </c>
      <c r="F421" s="368" t="s">
        <v>429</v>
      </c>
      <c r="G421" s="369"/>
      <c r="H421" s="11">
        <v>-7926991</v>
      </c>
      <c r="I421" s="11">
        <v>-8094871</v>
      </c>
      <c r="J421" s="11">
        <v>-9600000</v>
      </c>
      <c r="K421" s="133">
        <v>0</v>
      </c>
      <c r="L421" s="145">
        <v>-9424000</v>
      </c>
      <c r="O421" s="88">
        <f t="shared" si="144"/>
        <v>-176000</v>
      </c>
      <c r="P421" s="126">
        <f t="shared" si="145"/>
        <v>0.98166666666666669</v>
      </c>
      <c r="Q421" s="88">
        <f t="shared" si="146"/>
        <v>1329129</v>
      </c>
      <c r="R421" s="126">
        <f t="shared" si="147"/>
        <v>1.1641939692429935</v>
      </c>
      <c r="S421" s="88"/>
      <c r="T421" s="127" t="str">
        <f t="shared" si="150"/>
        <v/>
      </c>
      <c r="U421" s="160">
        <f t="shared" si="151"/>
        <v>11</v>
      </c>
    </row>
    <row r="422" spans="1:21" ht="11.25" customHeight="1" x14ac:dyDescent="0.25">
      <c r="A422" s="42" t="s">
        <v>1311</v>
      </c>
      <c r="B422" s="287">
        <f t="shared" si="148"/>
        <v>11</v>
      </c>
      <c r="C422" s="20" t="s">
        <v>922</v>
      </c>
      <c r="D422" s="20" t="s">
        <v>919</v>
      </c>
      <c r="E422" s="20" t="s">
        <v>924</v>
      </c>
      <c r="F422" s="368" t="s">
        <v>430</v>
      </c>
      <c r="G422" s="369"/>
      <c r="H422" s="11">
        <v>-37338090</v>
      </c>
      <c r="I422" s="11">
        <v>-38941303</v>
      </c>
      <c r="J422" s="11">
        <v>-38800000</v>
      </c>
      <c r="K422" s="133">
        <v>0</v>
      </c>
      <c r="L422" s="145">
        <v>-37437000</v>
      </c>
      <c r="O422" s="88">
        <f t="shared" si="144"/>
        <v>-1363000</v>
      </c>
      <c r="P422" s="126">
        <f t="shared" si="145"/>
        <v>0.96487113402061853</v>
      </c>
      <c r="Q422" s="88">
        <f t="shared" si="146"/>
        <v>-1504303</v>
      </c>
      <c r="R422" s="126">
        <f t="shared" si="147"/>
        <v>0.96136998805612639</v>
      </c>
      <c r="S422" s="88"/>
      <c r="T422" s="127" t="str">
        <f t="shared" si="150"/>
        <v/>
      </c>
      <c r="U422" s="160">
        <f t="shared" si="151"/>
        <v>11</v>
      </c>
    </row>
    <row r="423" spans="1:21" ht="11.25" customHeight="1" x14ac:dyDescent="0.25">
      <c r="A423" s="42" t="s">
        <v>1312</v>
      </c>
      <c r="B423" s="287">
        <f t="shared" si="148"/>
        <v>11</v>
      </c>
      <c r="C423" s="20" t="s">
        <v>922</v>
      </c>
      <c r="D423" s="20" t="s">
        <v>919</v>
      </c>
      <c r="E423" s="20" t="s">
        <v>924</v>
      </c>
      <c r="F423" s="368" t="s">
        <v>431</v>
      </c>
      <c r="G423" s="369"/>
      <c r="H423" s="11">
        <v>-172533.6</v>
      </c>
      <c r="I423" s="11">
        <v>-77306.41</v>
      </c>
      <c r="J423" s="11">
        <v>-99999.999999998006</v>
      </c>
      <c r="K423" s="133">
        <v>0</v>
      </c>
      <c r="L423" s="145">
        <v>-311000</v>
      </c>
      <c r="O423" s="88">
        <f t="shared" si="144"/>
        <v>211000.00000000198</v>
      </c>
      <c r="P423" s="126">
        <f t="shared" si="145"/>
        <v>3.110000000000062</v>
      </c>
      <c r="Q423" s="88">
        <f t="shared" si="146"/>
        <v>233693.59</v>
      </c>
      <c r="R423" s="126">
        <f t="shared" si="147"/>
        <v>4.0229523011093127</v>
      </c>
      <c r="S423" s="88"/>
      <c r="T423" s="127" t="str">
        <f t="shared" si="150"/>
        <v/>
      </c>
      <c r="U423" s="160">
        <f t="shared" si="151"/>
        <v>11</v>
      </c>
    </row>
    <row r="424" spans="1:21" ht="11.25" customHeight="1" x14ac:dyDescent="0.25">
      <c r="A424" s="38" t="s">
        <v>432</v>
      </c>
      <c r="B424" s="287">
        <f t="shared" si="148"/>
        <v>4</v>
      </c>
      <c r="C424" s="36"/>
      <c r="D424" s="22"/>
      <c r="E424" s="22"/>
      <c r="F424" s="378" t="s">
        <v>433</v>
      </c>
      <c r="G424" s="379"/>
      <c r="H424" s="37">
        <v>0</v>
      </c>
      <c r="I424" s="37">
        <v>0</v>
      </c>
      <c r="J424" s="37">
        <v>0</v>
      </c>
      <c r="K424" s="135">
        <v>0</v>
      </c>
      <c r="L424" s="150">
        <f t="shared" si="160"/>
        <v>0</v>
      </c>
      <c r="O424" s="178">
        <f t="shared" si="144"/>
        <v>0</v>
      </c>
      <c r="P424" s="179" t="str">
        <f t="shared" si="145"/>
        <v/>
      </c>
      <c r="Q424" s="178">
        <f t="shared" si="146"/>
        <v>0</v>
      </c>
      <c r="R424" s="179" t="str">
        <f t="shared" si="147"/>
        <v/>
      </c>
      <c r="S424" s="178">
        <f t="shared" si="153"/>
        <v>0</v>
      </c>
      <c r="T424" s="180" t="str">
        <f t="shared" si="150"/>
        <v/>
      </c>
      <c r="U424" s="160">
        <f t="shared" si="151"/>
        <v>4</v>
      </c>
    </row>
    <row r="425" spans="1:21" ht="11.25" customHeight="1" x14ac:dyDescent="0.25">
      <c r="A425" s="38" t="s">
        <v>434</v>
      </c>
      <c r="B425" s="287">
        <f t="shared" si="148"/>
        <v>4</v>
      </c>
      <c r="C425" s="36"/>
      <c r="D425" s="22"/>
      <c r="E425" s="22"/>
      <c r="F425" s="378" t="s">
        <v>435</v>
      </c>
      <c r="G425" s="379"/>
      <c r="H425" s="37">
        <v>0</v>
      </c>
      <c r="I425" s="37">
        <v>0</v>
      </c>
      <c r="J425" s="37">
        <v>0</v>
      </c>
      <c r="K425" s="135">
        <v>0</v>
      </c>
      <c r="L425" s="150">
        <f t="shared" si="160"/>
        <v>0</v>
      </c>
      <c r="O425" s="178">
        <f t="shared" si="144"/>
        <v>0</v>
      </c>
      <c r="P425" s="179" t="str">
        <f t="shared" si="145"/>
        <v/>
      </c>
      <c r="Q425" s="178">
        <f t="shared" si="146"/>
        <v>0</v>
      </c>
      <c r="R425" s="179" t="str">
        <f t="shared" si="147"/>
        <v/>
      </c>
      <c r="S425" s="178">
        <f t="shared" si="153"/>
        <v>0</v>
      </c>
      <c r="T425" s="180" t="str">
        <f t="shared" si="150"/>
        <v/>
      </c>
      <c r="U425" s="160">
        <f t="shared" si="151"/>
        <v>4</v>
      </c>
    </row>
    <row r="426" spans="1:21" ht="11.25" customHeight="1" x14ac:dyDescent="0.25">
      <c r="A426" s="38" t="s">
        <v>436</v>
      </c>
      <c r="B426" s="287">
        <f t="shared" si="148"/>
        <v>4</v>
      </c>
      <c r="C426" s="36"/>
      <c r="D426" s="22"/>
      <c r="E426" s="22"/>
      <c r="F426" s="378" t="s">
        <v>1733</v>
      </c>
      <c r="G426" s="379"/>
      <c r="H426" s="37">
        <f t="shared" ref="H426:L426" si="163">H427+H429+H431</f>
        <v>-267206.43</v>
      </c>
      <c r="I426" s="37">
        <f t="shared" si="163"/>
        <v>-262633</v>
      </c>
      <c r="J426" s="37">
        <f t="shared" si="163"/>
        <v>0</v>
      </c>
      <c r="K426" s="131">
        <v>-143587</v>
      </c>
      <c r="L426" s="142">
        <f t="shared" si="163"/>
        <v>0</v>
      </c>
      <c r="O426" s="178">
        <f t="shared" si="144"/>
        <v>0</v>
      </c>
      <c r="P426" s="179" t="str">
        <f t="shared" si="145"/>
        <v/>
      </c>
      <c r="Q426" s="178">
        <f t="shared" si="146"/>
        <v>-262633</v>
      </c>
      <c r="R426" s="179">
        <f t="shared" si="147"/>
        <v>0</v>
      </c>
      <c r="S426" s="178">
        <f t="shared" si="153"/>
        <v>-143587</v>
      </c>
      <c r="T426" s="180">
        <f t="shared" si="150"/>
        <v>0</v>
      </c>
      <c r="U426" s="160">
        <f t="shared" si="151"/>
        <v>4</v>
      </c>
    </row>
    <row r="427" spans="1:21" ht="11.25" customHeight="1" x14ac:dyDescent="0.25">
      <c r="A427" s="26" t="s">
        <v>1313</v>
      </c>
      <c r="B427" s="287">
        <f t="shared" si="148"/>
        <v>7</v>
      </c>
      <c r="C427" s="26"/>
      <c r="D427" s="23"/>
      <c r="E427" s="23"/>
      <c r="F427" s="382" t="s">
        <v>438</v>
      </c>
      <c r="G427" s="383"/>
      <c r="H427" s="25">
        <f t="shared" ref="H427:L427" si="164">SUM(H428)</f>
        <v>-35429</v>
      </c>
      <c r="I427" s="25">
        <f t="shared" si="164"/>
        <v>-17523</v>
      </c>
      <c r="J427" s="25">
        <f t="shared" si="164"/>
        <v>0</v>
      </c>
      <c r="K427" s="132">
        <f t="shared" si="164"/>
        <v>0</v>
      </c>
      <c r="L427" s="143">
        <f t="shared" si="164"/>
        <v>0</v>
      </c>
      <c r="O427" s="88">
        <f t="shared" si="144"/>
        <v>0</v>
      </c>
      <c r="P427" s="126" t="str">
        <f t="shared" si="145"/>
        <v/>
      </c>
      <c r="Q427" s="88">
        <f t="shared" si="146"/>
        <v>-17523</v>
      </c>
      <c r="R427" s="126">
        <f t="shared" si="147"/>
        <v>0</v>
      </c>
      <c r="S427" s="88"/>
      <c r="T427" s="127" t="str">
        <f t="shared" si="150"/>
        <v/>
      </c>
      <c r="U427" s="160">
        <f t="shared" si="151"/>
        <v>7</v>
      </c>
    </row>
    <row r="428" spans="1:21" ht="11.25" customHeight="1" x14ac:dyDescent="0.25">
      <c r="A428" s="42" t="s">
        <v>1314</v>
      </c>
      <c r="B428" s="287">
        <f t="shared" si="148"/>
        <v>11</v>
      </c>
      <c r="C428" s="14"/>
      <c r="D428" s="13"/>
      <c r="E428" s="13"/>
      <c r="F428" s="368" t="s">
        <v>439</v>
      </c>
      <c r="G428" s="369"/>
      <c r="H428" s="11">
        <v>-35429</v>
      </c>
      <c r="I428" s="11">
        <v>-17523</v>
      </c>
      <c r="J428" s="11">
        <v>0</v>
      </c>
      <c r="K428" s="133">
        <v>0</v>
      </c>
      <c r="L428" s="144"/>
      <c r="O428" s="88">
        <f t="shared" si="144"/>
        <v>0</v>
      </c>
      <c r="P428" s="126" t="str">
        <f t="shared" si="145"/>
        <v/>
      </c>
      <c r="Q428" s="88">
        <f t="shared" si="146"/>
        <v>-17523</v>
      </c>
      <c r="R428" s="126">
        <f t="shared" si="147"/>
        <v>0</v>
      </c>
      <c r="S428" s="88"/>
      <c r="T428" s="127" t="str">
        <f t="shared" si="150"/>
        <v/>
      </c>
      <c r="U428" s="160">
        <f t="shared" si="151"/>
        <v>11</v>
      </c>
    </row>
    <row r="429" spans="1:21" ht="11.25" customHeight="1" x14ac:dyDescent="0.25">
      <c r="A429" s="26" t="s">
        <v>1315</v>
      </c>
      <c r="B429" s="287">
        <f t="shared" si="148"/>
        <v>7</v>
      </c>
      <c r="C429" s="26"/>
      <c r="D429" s="23"/>
      <c r="E429" s="23"/>
      <c r="F429" s="382" t="s">
        <v>440</v>
      </c>
      <c r="G429" s="383"/>
      <c r="H429" s="25">
        <f t="shared" ref="H429:L429" si="165">SUM(H430)</f>
        <v>-228690</v>
      </c>
      <c r="I429" s="25">
        <f t="shared" si="165"/>
        <v>-245110</v>
      </c>
      <c r="J429" s="25">
        <f t="shared" si="165"/>
        <v>0</v>
      </c>
      <c r="K429" s="132">
        <f t="shared" si="165"/>
        <v>0</v>
      </c>
      <c r="L429" s="143">
        <f t="shared" si="165"/>
        <v>0</v>
      </c>
      <c r="O429" s="88">
        <f t="shared" si="144"/>
        <v>0</v>
      </c>
      <c r="P429" s="126" t="str">
        <f t="shared" si="145"/>
        <v/>
      </c>
      <c r="Q429" s="88">
        <f t="shared" si="146"/>
        <v>-245110</v>
      </c>
      <c r="R429" s="126">
        <f t="shared" si="147"/>
        <v>0</v>
      </c>
      <c r="S429" s="88"/>
      <c r="T429" s="127" t="str">
        <f t="shared" si="150"/>
        <v/>
      </c>
      <c r="U429" s="160">
        <f t="shared" si="151"/>
        <v>7</v>
      </c>
    </row>
    <row r="430" spans="1:21" ht="11.25" customHeight="1" x14ac:dyDescent="0.25">
      <c r="A430" s="42" t="s">
        <v>1316</v>
      </c>
      <c r="B430" s="287">
        <f t="shared" si="148"/>
        <v>11</v>
      </c>
      <c r="C430" s="27" t="s">
        <v>916</v>
      </c>
      <c r="D430" s="16" t="s">
        <v>923</v>
      </c>
      <c r="E430" s="16" t="s">
        <v>917</v>
      </c>
      <c r="F430" s="368" t="s">
        <v>441</v>
      </c>
      <c r="G430" s="369"/>
      <c r="H430" s="11">
        <v>-228690</v>
      </c>
      <c r="I430" s="11">
        <v>-245110</v>
      </c>
      <c r="J430" s="11">
        <v>0</v>
      </c>
      <c r="K430" s="133">
        <v>0</v>
      </c>
      <c r="L430" s="145">
        <v>0</v>
      </c>
      <c r="O430" s="88">
        <f t="shared" si="144"/>
        <v>0</v>
      </c>
      <c r="P430" s="126" t="str">
        <f t="shared" si="145"/>
        <v/>
      </c>
      <c r="Q430" s="88">
        <f t="shared" si="146"/>
        <v>-245110</v>
      </c>
      <c r="R430" s="126">
        <f t="shared" si="147"/>
        <v>0</v>
      </c>
      <c r="S430" s="88"/>
      <c r="T430" s="127" t="str">
        <f t="shared" si="150"/>
        <v/>
      </c>
      <c r="U430" s="160">
        <f t="shared" si="151"/>
        <v>11</v>
      </c>
    </row>
    <row r="431" spans="1:21" ht="11.25" customHeight="1" x14ac:dyDescent="0.25">
      <c r="A431" s="26" t="s">
        <v>1317</v>
      </c>
      <c r="B431" s="287">
        <f t="shared" si="148"/>
        <v>7</v>
      </c>
      <c r="C431" s="26"/>
      <c r="D431" s="23"/>
      <c r="E431" s="23"/>
      <c r="F431" s="382" t="s">
        <v>442</v>
      </c>
      <c r="G431" s="383"/>
      <c r="H431" s="25">
        <f t="shared" ref="H431:L431" si="166">SUM(H432)</f>
        <v>-3087.43</v>
      </c>
      <c r="I431" s="25">
        <f t="shared" si="166"/>
        <v>0</v>
      </c>
      <c r="J431" s="25">
        <f t="shared" si="166"/>
        <v>0</v>
      </c>
      <c r="K431" s="132">
        <f t="shared" si="166"/>
        <v>0</v>
      </c>
      <c r="L431" s="143">
        <f t="shared" si="166"/>
        <v>0</v>
      </c>
      <c r="O431" s="88">
        <f t="shared" si="144"/>
        <v>0</v>
      </c>
      <c r="P431" s="126" t="str">
        <f t="shared" si="145"/>
        <v/>
      </c>
      <c r="Q431" s="88">
        <f t="shared" si="146"/>
        <v>0</v>
      </c>
      <c r="R431" s="126" t="str">
        <f t="shared" si="147"/>
        <v/>
      </c>
      <c r="S431" s="88"/>
      <c r="T431" s="127" t="str">
        <f t="shared" si="150"/>
        <v/>
      </c>
      <c r="U431" s="160">
        <f t="shared" si="151"/>
        <v>7</v>
      </c>
    </row>
    <row r="432" spans="1:21" ht="11.25" customHeight="1" x14ac:dyDescent="0.25">
      <c r="A432" s="42" t="s">
        <v>1318</v>
      </c>
      <c r="B432" s="287">
        <f t="shared" si="148"/>
        <v>11</v>
      </c>
      <c r="C432" s="14"/>
      <c r="D432" s="13"/>
      <c r="E432" s="13"/>
      <c r="F432" s="368" t="s">
        <v>443</v>
      </c>
      <c r="G432" s="369"/>
      <c r="H432" s="11">
        <v>-3087.43</v>
      </c>
      <c r="I432" s="11">
        <v>0</v>
      </c>
      <c r="J432" s="11">
        <v>0</v>
      </c>
      <c r="K432" s="133">
        <v>0</v>
      </c>
      <c r="L432" s="144"/>
      <c r="O432" s="88">
        <f t="shared" si="144"/>
        <v>0</v>
      </c>
      <c r="P432" s="126" t="str">
        <f t="shared" si="145"/>
        <v/>
      </c>
      <c r="Q432" s="88">
        <f t="shared" si="146"/>
        <v>0</v>
      </c>
      <c r="R432" s="126" t="str">
        <f t="shared" si="147"/>
        <v/>
      </c>
      <c r="S432" s="88"/>
      <c r="T432" s="127" t="str">
        <f t="shared" si="150"/>
        <v/>
      </c>
      <c r="U432" s="160">
        <f t="shared" si="151"/>
        <v>11</v>
      </c>
    </row>
    <row r="433" spans="1:21" ht="11.25" customHeight="1" x14ac:dyDescent="0.25">
      <c r="A433" s="38" t="s">
        <v>444</v>
      </c>
      <c r="B433" s="287">
        <f t="shared" si="148"/>
        <v>4</v>
      </c>
      <c r="C433" s="38"/>
      <c r="D433" s="22"/>
      <c r="E433" s="22"/>
      <c r="F433" s="378" t="s">
        <v>445</v>
      </c>
      <c r="G433" s="379"/>
      <c r="H433" s="37">
        <v>0</v>
      </c>
      <c r="I433" s="37">
        <v>0</v>
      </c>
      <c r="J433" s="37">
        <v>0</v>
      </c>
      <c r="K433" s="135">
        <v>0</v>
      </c>
      <c r="L433" s="150">
        <f t="shared" si="160"/>
        <v>0</v>
      </c>
      <c r="O433" s="178">
        <f t="shared" si="144"/>
        <v>0</v>
      </c>
      <c r="P433" s="179" t="str">
        <f t="shared" si="145"/>
        <v/>
      </c>
      <c r="Q433" s="178">
        <f t="shared" si="146"/>
        <v>0</v>
      </c>
      <c r="R433" s="179" t="str">
        <f t="shared" si="147"/>
        <v/>
      </c>
      <c r="S433" s="178">
        <f t="shared" si="153"/>
        <v>0</v>
      </c>
      <c r="T433" s="180" t="str">
        <f t="shared" si="150"/>
        <v/>
      </c>
      <c r="U433" s="160">
        <f t="shared" si="151"/>
        <v>4</v>
      </c>
    </row>
    <row r="434" spans="1:21" ht="11.25" customHeight="1" x14ac:dyDescent="0.25">
      <c r="A434" s="38" t="s">
        <v>446</v>
      </c>
      <c r="B434" s="287">
        <f t="shared" si="148"/>
        <v>4</v>
      </c>
      <c r="C434" s="38"/>
      <c r="D434" s="22"/>
      <c r="E434" s="22"/>
      <c r="F434" s="378" t="s">
        <v>437</v>
      </c>
      <c r="G434" s="379"/>
      <c r="H434" s="37">
        <f t="shared" ref="H434:L434" si="167">H435+H437+H440+H444+H446+H461+H466+H468+H470+H473+H475+H477+H479+H481+H483+H485+H487+H489+H493</f>
        <v>-15060632.32</v>
      </c>
      <c r="I434" s="37">
        <f t="shared" si="167"/>
        <v>-18336936.760000002</v>
      </c>
      <c r="J434" s="37">
        <f t="shared" si="167"/>
        <v>-17407999.999999925</v>
      </c>
      <c r="K434" s="131">
        <v>-18054346</v>
      </c>
      <c r="L434" s="142">
        <f t="shared" si="167"/>
        <v>-18462456</v>
      </c>
      <c r="O434" s="178">
        <f t="shared" si="144"/>
        <v>1054456.0000000745</v>
      </c>
      <c r="P434" s="179">
        <f t="shared" si="145"/>
        <v>1.0605730698529456</v>
      </c>
      <c r="Q434" s="178">
        <f t="shared" si="146"/>
        <v>125519.23999999836</v>
      </c>
      <c r="R434" s="179">
        <f t="shared" si="147"/>
        <v>1.0068451585803473</v>
      </c>
      <c r="S434" s="178">
        <f t="shared" si="153"/>
        <v>408110</v>
      </c>
      <c r="T434" s="180">
        <f t="shared" si="150"/>
        <v>1.0226045296794468</v>
      </c>
      <c r="U434" s="160">
        <f t="shared" si="151"/>
        <v>4</v>
      </c>
    </row>
    <row r="435" spans="1:21" ht="11.25" customHeight="1" x14ac:dyDescent="0.25">
      <c r="A435" s="26" t="s">
        <v>1319</v>
      </c>
      <c r="B435" s="287">
        <f t="shared" si="148"/>
        <v>7</v>
      </c>
      <c r="C435" s="26"/>
      <c r="D435" s="23"/>
      <c r="E435" s="23"/>
      <c r="F435" s="382" t="s">
        <v>448</v>
      </c>
      <c r="G435" s="383"/>
      <c r="H435" s="25">
        <f t="shared" ref="H435:L435" si="168">SUM(H436)</f>
        <v>13726.05</v>
      </c>
      <c r="I435" s="25">
        <f t="shared" si="168"/>
        <v>9819.2199999999993</v>
      </c>
      <c r="J435" s="25">
        <f t="shared" si="168"/>
        <v>0</v>
      </c>
      <c r="K435" s="132">
        <f t="shared" si="168"/>
        <v>0</v>
      </c>
      <c r="L435" s="143">
        <f t="shared" si="168"/>
        <v>0</v>
      </c>
      <c r="O435" s="88">
        <f t="shared" si="144"/>
        <v>0</v>
      </c>
      <c r="P435" s="126" t="str">
        <f t="shared" si="145"/>
        <v/>
      </c>
      <c r="Q435" s="88">
        <f t="shared" si="146"/>
        <v>9819.2199999999993</v>
      </c>
      <c r="R435" s="126">
        <f t="shared" si="147"/>
        <v>0</v>
      </c>
      <c r="S435" s="88"/>
      <c r="T435" s="127" t="str">
        <f t="shared" si="150"/>
        <v/>
      </c>
      <c r="U435" s="160">
        <f t="shared" si="151"/>
        <v>7</v>
      </c>
    </row>
    <row r="436" spans="1:21" ht="11.25" customHeight="1" x14ac:dyDescent="0.25">
      <c r="A436" s="42" t="s">
        <v>1320</v>
      </c>
      <c r="B436" s="287">
        <f t="shared" si="148"/>
        <v>11</v>
      </c>
      <c r="C436" s="14"/>
      <c r="D436" s="13"/>
      <c r="E436" s="13"/>
      <c r="F436" s="368" t="s">
        <v>449</v>
      </c>
      <c r="G436" s="369"/>
      <c r="H436" s="11">
        <v>13726.05</v>
      </c>
      <c r="I436" s="11">
        <v>9819.2199999999993</v>
      </c>
      <c r="J436" s="11">
        <v>0</v>
      </c>
      <c r="K436" s="133">
        <v>0</v>
      </c>
      <c r="L436" s="144"/>
      <c r="O436" s="88">
        <f t="shared" si="144"/>
        <v>0</v>
      </c>
      <c r="P436" s="126" t="str">
        <f t="shared" si="145"/>
        <v/>
      </c>
      <c r="Q436" s="88">
        <f t="shared" si="146"/>
        <v>9819.2199999999993</v>
      </c>
      <c r="R436" s="126">
        <f t="shared" si="147"/>
        <v>0</v>
      </c>
      <c r="S436" s="88"/>
      <c r="T436" s="127" t="str">
        <f t="shared" si="150"/>
        <v/>
      </c>
      <c r="U436" s="160">
        <f t="shared" si="151"/>
        <v>11</v>
      </c>
    </row>
    <row r="437" spans="1:21" ht="11.25" customHeight="1" x14ac:dyDescent="0.25">
      <c r="A437" s="26" t="s">
        <v>1321</v>
      </c>
      <c r="B437" s="287">
        <f t="shared" si="148"/>
        <v>7</v>
      </c>
      <c r="C437" s="26"/>
      <c r="D437" s="23"/>
      <c r="E437" s="23"/>
      <c r="F437" s="382" t="s">
        <v>450</v>
      </c>
      <c r="G437" s="383"/>
      <c r="H437" s="25">
        <f t="shared" ref="H437:L437" si="169">SUM(H438:H439)</f>
        <v>-1085119.72</v>
      </c>
      <c r="I437" s="25">
        <f t="shared" si="169"/>
        <v>-490077.41000000003</v>
      </c>
      <c r="J437" s="25">
        <f t="shared" si="169"/>
        <v>0</v>
      </c>
      <c r="K437" s="132">
        <f t="shared" si="169"/>
        <v>0</v>
      </c>
      <c r="L437" s="143">
        <f t="shared" si="169"/>
        <v>0</v>
      </c>
      <c r="O437" s="88">
        <f t="shared" si="144"/>
        <v>0</v>
      </c>
      <c r="P437" s="126" t="str">
        <f t="shared" si="145"/>
        <v/>
      </c>
      <c r="Q437" s="88">
        <f t="shared" si="146"/>
        <v>-490077.41000000003</v>
      </c>
      <c r="R437" s="126">
        <f t="shared" si="147"/>
        <v>0</v>
      </c>
      <c r="S437" s="88"/>
      <c r="T437" s="127" t="str">
        <f t="shared" si="150"/>
        <v/>
      </c>
      <c r="U437" s="160">
        <f t="shared" si="151"/>
        <v>7</v>
      </c>
    </row>
    <row r="438" spans="1:21" ht="11.25" customHeight="1" x14ac:dyDescent="0.25">
      <c r="A438" s="42" t="s">
        <v>1322</v>
      </c>
      <c r="B438" s="287">
        <f t="shared" si="148"/>
        <v>11</v>
      </c>
      <c r="C438" s="28" t="s">
        <v>916</v>
      </c>
      <c r="D438" s="20" t="s">
        <v>919</v>
      </c>
      <c r="E438" s="28" t="s">
        <v>1089</v>
      </c>
      <c r="F438" s="368" t="s">
        <v>451</v>
      </c>
      <c r="G438" s="369"/>
      <c r="H438" s="11">
        <v>-874797.69</v>
      </c>
      <c r="I438" s="11">
        <v>-431795.34</v>
      </c>
      <c r="J438" s="11">
        <v>0</v>
      </c>
      <c r="K438" s="133">
        <v>0</v>
      </c>
      <c r="L438" s="145">
        <v>0</v>
      </c>
      <c r="O438" s="88">
        <f t="shared" si="144"/>
        <v>0</v>
      </c>
      <c r="P438" s="126" t="str">
        <f t="shared" si="145"/>
        <v/>
      </c>
      <c r="Q438" s="88">
        <f t="shared" si="146"/>
        <v>-431795.34</v>
      </c>
      <c r="R438" s="126">
        <f t="shared" si="147"/>
        <v>0</v>
      </c>
      <c r="S438" s="88"/>
      <c r="T438" s="127" t="str">
        <f t="shared" si="150"/>
        <v/>
      </c>
      <c r="U438" s="160">
        <f t="shared" si="151"/>
        <v>11</v>
      </c>
    </row>
    <row r="439" spans="1:21" ht="11.25" customHeight="1" x14ac:dyDescent="0.25">
      <c r="A439" s="42" t="s">
        <v>1323</v>
      </c>
      <c r="B439" s="287">
        <f t="shared" si="148"/>
        <v>11</v>
      </c>
      <c r="C439" s="20" t="s">
        <v>916</v>
      </c>
      <c r="D439" s="20" t="s">
        <v>923</v>
      </c>
      <c r="E439" s="20" t="s">
        <v>1648</v>
      </c>
      <c r="F439" s="368" t="s">
        <v>452</v>
      </c>
      <c r="G439" s="369"/>
      <c r="H439" s="11">
        <v>-210322.03</v>
      </c>
      <c r="I439" s="11">
        <v>-58282.07</v>
      </c>
      <c r="J439" s="11">
        <v>0</v>
      </c>
      <c r="K439" s="133">
        <v>0</v>
      </c>
      <c r="L439" s="144"/>
      <c r="O439" s="88">
        <f t="shared" si="144"/>
        <v>0</v>
      </c>
      <c r="P439" s="126" t="str">
        <f t="shared" si="145"/>
        <v/>
      </c>
      <c r="Q439" s="88">
        <f t="shared" si="146"/>
        <v>-58282.07</v>
      </c>
      <c r="R439" s="126">
        <f t="shared" si="147"/>
        <v>0</v>
      </c>
      <c r="S439" s="88"/>
      <c r="T439" s="127" t="str">
        <f t="shared" si="150"/>
        <v/>
      </c>
      <c r="U439" s="160">
        <f t="shared" si="151"/>
        <v>11</v>
      </c>
    </row>
    <row r="440" spans="1:21" ht="11.25" customHeight="1" x14ac:dyDescent="0.25">
      <c r="A440" s="26" t="s">
        <v>1324</v>
      </c>
      <c r="B440" s="287">
        <f t="shared" si="148"/>
        <v>7</v>
      </c>
      <c r="C440" s="26"/>
      <c r="D440" s="23"/>
      <c r="E440" s="23"/>
      <c r="F440" s="382" t="s">
        <v>453</v>
      </c>
      <c r="G440" s="383"/>
      <c r="H440" s="25">
        <f t="shared" ref="H440:L440" si="170">SUM(H441:H443)</f>
        <v>2687131.98</v>
      </c>
      <c r="I440" s="25">
        <f t="shared" si="170"/>
        <v>2646627.9</v>
      </c>
      <c r="J440" s="25">
        <f t="shared" si="170"/>
        <v>2500000</v>
      </c>
      <c r="K440" s="132">
        <f t="shared" si="170"/>
        <v>0</v>
      </c>
      <c r="L440" s="143">
        <f t="shared" si="170"/>
        <v>2800000</v>
      </c>
      <c r="O440" s="88">
        <f t="shared" si="144"/>
        <v>-300000</v>
      </c>
      <c r="P440" s="126">
        <f t="shared" si="145"/>
        <v>1.1200000000000001</v>
      </c>
      <c r="Q440" s="88">
        <f t="shared" si="146"/>
        <v>-153372.10000000009</v>
      </c>
      <c r="R440" s="126">
        <f t="shared" si="147"/>
        <v>1.0579500049855894</v>
      </c>
      <c r="S440" s="88"/>
      <c r="T440" s="127" t="str">
        <f t="shared" si="150"/>
        <v/>
      </c>
      <c r="U440" s="160">
        <f t="shared" si="151"/>
        <v>7</v>
      </c>
    </row>
    <row r="441" spans="1:21" ht="11.25" customHeight="1" x14ac:dyDescent="0.25">
      <c r="A441" s="42" t="s">
        <v>1325</v>
      </c>
      <c r="B441" s="287">
        <f t="shared" si="148"/>
        <v>11</v>
      </c>
      <c r="C441" s="27" t="s">
        <v>916</v>
      </c>
      <c r="D441" s="28" t="s">
        <v>923</v>
      </c>
      <c r="E441" s="28" t="s">
        <v>1643</v>
      </c>
      <c r="F441" s="368" t="s">
        <v>454</v>
      </c>
      <c r="G441" s="369"/>
      <c r="H441" s="11">
        <v>2411763.25</v>
      </c>
      <c r="I441" s="11">
        <v>2646627.9</v>
      </c>
      <c r="J441" s="11">
        <v>2500000</v>
      </c>
      <c r="K441" s="133">
        <v>0</v>
      </c>
      <c r="L441" s="145">
        <v>2800000</v>
      </c>
      <c r="O441" s="88">
        <f t="shared" si="144"/>
        <v>-300000</v>
      </c>
      <c r="P441" s="126">
        <f t="shared" si="145"/>
        <v>1.1200000000000001</v>
      </c>
      <c r="Q441" s="88">
        <f t="shared" si="146"/>
        <v>-153372.10000000009</v>
      </c>
      <c r="R441" s="126">
        <f t="shared" si="147"/>
        <v>1.0579500049855894</v>
      </c>
      <c r="S441" s="88"/>
      <c r="T441" s="127" t="str">
        <f t="shared" si="150"/>
        <v/>
      </c>
      <c r="U441" s="160">
        <f t="shared" si="151"/>
        <v>11</v>
      </c>
    </row>
    <row r="442" spans="1:21" ht="11.25" customHeight="1" x14ac:dyDescent="0.25">
      <c r="A442" s="42" t="s">
        <v>1326</v>
      </c>
      <c r="B442" s="287">
        <f t="shared" si="148"/>
        <v>11</v>
      </c>
      <c r="C442" s="27"/>
      <c r="D442" s="28"/>
      <c r="E442" s="28"/>
      <c r="F442" s="368" t="s">
        <v>455</v>
      </c>
      <c r="G442" s="369"/>
      <c r="H442" s="11">
        <v>34.729999999999997</v>
      </c>
      <c r="I442" s="11">
        <v>0</v>
      </c>
      <c r="J442" s="11">
        <v>0</v>
      </c>
      <c r="K442" s="133">
        <v>0</v>
      </c>
      <c r="L442" s="144"/>
      <c r="O442" s="88">
        <f t="shared" si="144"/>
        <v>0</v>
      </c>
      <c r="P442" s="126" t="str">
        <f t="shared" si="145"/>
        <v/>
      </c>
      <c r="Q442" s="88">
        <f t="shared" si="146"/>
        <v>0</v>
      </c>
      <c r="R442" s="126" t="str">
        <f t="shared" si="147"/>
        <v/>
      </c>
      <c r="S442" s="88"/>
      <c r="T442" s="127" t="str">
        <f t="shared" si="150"/>
        <v/>
      </c>
      <c r="U442" s="160">
        <f t="shared" si="151"/>
        <v>11</v>
      </c>
    </row>
    <row r="443" spans="1:21" ht="11.25" customHeight="1" x14ac:dyDescent="0.25">
      <c r="A443" s="42" t="s">
        <v>1327</v>
      </c>
      <c r="B443" s="287">
        <f t="shared" si="148"/>
        <v>11</v>
      </c>
      <c r="C443" s="27"/>
      <c r="D443" s="28"/>
      <c r="E443" s="28"/>
      <c r="F443" s="368" t="s">
        <v>456</v>
      </c>
      <c r="G443" s="369"/>
      <c r="H443" s="11">
        <v>275334</v>
      </c>
      <c r="I443" s="11">
        <v>0</v>
      </c>
      <c r="J443" s="11">
        <v>0</v>
      </c>
      <c r="K443" s="133">
        <v>0</v>
      </c>
      <c r="L443" s="144"/>
      <c r="O443" s="88">
        <f t="shared" si="144"/>
        <v>0</v>
      </c>
      <c r="P443" s="126" t="str">
        <f t="shared" si="145"/>
        <v/>
      </c>
      <c r="Q443" s="88">
        <f t="shared" si="146"/>
        <v>0</v>
      </c>
      <c r="R443" s="126" t="str">
        <f t="shared" si="147"/>
        <v/>
      </c>
      <c r="S443" s="88"/>
      <c r="T443" s="127" t="str">
        <f t="shared" si="150"/>
        <v/>
      </c>
      <c r="U443" s="160">
        <f t="shared" si="151"/>
        <v>11</v>
      </c>
    </row>
    <row r="444" spans="1:21" ht="11.25" customHeight="1" x14ac:dyDescent="0.25">
      <c r="A444" s="26" t="s">
        <v>1328</v>
      </c>
      <c r="B444" s="287">
        <f t="shared" si="148"/>
        <v>7</v>
      </c>
      <c r="C444" s="31"/>
      <c r="D444" s="32"/>
      <c r="E444" s="32"/>
      <c r="F444" s="382" t="s">
        <v>457</v>
      </c>
      <c r="G444" s="383"/>
      <c r="H444" s="25">
        <f>SUM(H445)</f>
        <v>0</v>
      </c>
      <c r="I444" s="25">
        <f>SUM(I445)</f>
        <v>-64940</v>
      </c>
      <c r="J444" s="25">
        <f>SUM(J445)</f>
        <v>0</v>
      </c>
      <c r="K444" s="132">
        <f t="shared" ref="K444:L444" si="171">SUM(K445)</f>
        <v>0</v>
      </c>
      <c r="L444" s="143">
        <f t="shared" si="171"/>
        <v>0</v>
      </c>
      <c r="O444" s="88">
        <f t="shared" si="144"/>
        <v>0</v>
      </c>
      <c r="P444" s="126" t="str">
        <f t="shared" si="145"/>
        <v/>
      </c>
      <c r="Q444" s="88">
        <f t="shared" si="146"/>
        <v>-64940</v>
      </c>
      <c r="R444" s="126">
        <f t="shared" si="147"/>
        <v>0</v>
      </c>
      <c r="S444" s="88"/>
      <c r="T444" s="127" t="str">
        <f t="shared" si="150"/>
        <v/>
      </c>
      <c r="U444" s="160">
        <f t="shared" si="151"/>
        <v>7</v>
      </c>
    </row>
    <row r="445" spans="1:21" ht="11.25" customHeight="1" x14ac:dyDescent="0.25">
      <c r="A445" s="42" t="s">
        <v>1329</v>
      </c>
      <c r="B445" s="287">
        <f t="shared" si="148"/>
        <v>11</v>
      </c>
      <c r="C445" s="14"/>
      <c r="D445" s="13"/>
      <c r="E445" s="13"/>
      <c r="F445" s="368" t="s">
        <v>458</v>
      </c>
      <c r="G445" s="369"/>
      <c r="H445" s="11">
        <v>0</v>
      </c>
      <c r="I445" s="11">
        <v>-64940</v>
      </c>
      <c r="J445" s="11">
        <v>0</v>
      </c>
      <c r="K445" s="133">
        <v>0</v>
      </c>
      <c r="L445" s="144"/>
      <c r="O445" s="88">
        <f t="shared" si="144"/>
        <v>0</v>
      </c>
      <c r="P445" s="126" t="str">
        <f t="shared" si="145"/>
        <v/>
      </c>
      <c r="Q445" s="88">
        <f t="shared" si="146"/>
        <v>-64940</v>
      </c>
      <c r="R445" s="126">
        <f t="shared" si="147"/>
        <v>0</v>
      </c>
      <c r="S445" s="88"/>
      <c r="T445" s="127" t="str">
        <f t="shared" si="150"/>
        <v/>
      </c>
      <c r="U445" s="160">
        <f t="shared" si="151"/>
        <v>11</v>
      </c>
    </row>
    <row r="446" spans="1:21" ht="11.25" customHeight="1" x14ac:dyDescent="0.25">
      <c r="A446" s="26" t="s">
        <v>1330</v>
      </c>
      <c r="B446" s="287">
        <f t="shared" si="148"/>
        <v>7</v>
      </c>
      <c r="C446" s="26"/>
      <c r="D446" s="23"/>
      <c r="E446" s="23"/>
      <c r="F446" s="382" t="s">
        <v>459</v>
      </c>
      <c r="G446" s="383"/>
      <c r="H446" s="25">
        <f t="shared" ref="H446:L446" si="172">SUM(H447:H460)</f>
        <v>-6233370.5500000007</v>
      </c>
      <c r="I446" s="25">
        <f t="shared" si="172"/>
        <v>-6767282.6899999995</v>
      </c>
      <c r="J446" s="25">
        <f t="shared" si="172"/>
        <v>-7330999.9999999888</v>
      </c>
      <c r="K446" s="132">
        <f t="shared" si="172"/>
        <v>0</v>
      </c>
      <c r="L446" s="143">
        <f t="shared" si="172"/>
        <v>-5672000</v>
      </c>
      <c r="O446" s="88">
        <f t="shared" si="144"/>
        <v>-1658999.9999999888</v>
      </c>
      <c r="P446" s="126">
        <f t="shared" si="145"/>
        <v>0.77370072295730574</v>
      </c>
      <c r="Q446" s="88">
        <f t="shared" si="146"/>
        <v>-1095282.6899999995</v>
      </c>
      <c r="R446" s="126">
        <f t="shared" si="147"/>
        <v>0.83815029751623993</v>
      </c>
      <c r="S446" s="88"/>
      <c r="T446" s="127" t="str">
        <f t="shared" si="150"/>
        <v/>
      </c>
      <c r="U446" s="160">
        <f t="shared" si="151"/>
        <v>7</v>
      </c>
    </row>
    <row r="447" spans="1:21" ht="11.25" customHeight="1" x14ac:dyDescent="0.25">
      <c r="A447" s="42" t="s">
        <v>1331</v>
      </c>
      <c r="B447" s="287">
        <f t="shared" si="148"/>
        <v>11</v>
      </c>
      <c r="C447" s="27" t="s">
        <v>916</v>
      </c>
      <c r="D447" s="28" t="s">
        <v>919</v>
      </c>
      <c r="E447" s="28" t="s">
        <v>917</v>
      </c>
      <c r="F447" s="368" t="s">
        <v>460</v>
      </c>
      <c r="G447" s="369"/>
      <c r="H447" s="11">
        <v>0</v>
      </c>
      <c r="I447" s="11">
        <v>-97890</v>
      </c>
      <c r="J447" s="11">
        <v>0</v>
      </c>
      <c r="K447" s="133">
        <v>0</v>
      </c>
      <c r="L447" s="145">
        <v>0</v>
      </c>
      <c r="O447" s="88">
        <f t="shared" si="144"/>
        <v>0</v>
      </c>
      <c r="P447" s="126" t="str">
        <f t="shared" si="145"/>
        <v/>
      </c>
      <c r="Q447" s="88">
        <f t="shared" si="146"/>
        <v>-97890</v>
      </c>
      <c r="R447" s="126">
        <f t="shared" si="147"/>
        <v>0</v>
      </c>
      <c r="S447" s="88"/>
      <c r="T447" s="127" t="str">
        <f t="shared" si="150"/>
        <v/>
      </c>
      <c r="U447" s="160">
        <f t="shared" si="151"/>
        <v>11</v>
      </c>
    </row>
    <row r="448" spans="1:21" ht="11.25" customHeight="1" x14ac:dyDescent="0.25">
      <c r="A448" s="42" t="s">
        <v>1332</v>
      </c>
      <c r="B448" s="287">
        <f t="shared" si="148"/>
        <v>11</v>
      </c>
      <c r="C448" s="27" t="s">
        <v>916</v>
      </c>
      <c r="D448" s="28" t="s">
        <v>919</v>
      </c>
      <c r="E448" s="28" t="s">
        <v>917</v>
      </c>
      <c r="F448" s="368" t="s">
        <v>461</v>
      </c>
      <c r="G448" s="369"/>
      <c r="H448" s="11">
        <v>-324271.96000000002</v>
      </c>
      <c r="I448" s="11">
        <v>-327104.61</v>
      </c>
      <c r="J448" s="11">
        <v>-1880000</v>
      </c>
      <c r="K448" s="133">
        <v>0</v>
      </c>
      <c r="L448" s="145">
        <v>-240000</v>
      </c>
      <c r="O448" s="88">
        <f t="shared" si="144"/>
        <v>-1640000</v>
      </c>
      <c r="P448" s="126">
        <f t="shared" si="145"/>
        <v>0.1276595744680851</v>
      </c>
      <c r="Q448" s="88">
        <f t="shared" si="146"/>
        <v>-87104.609999999986</v>
      </c>
      <c r="R448" s="126">
        <f t="shared" si="147"/>
        <v>0.73371023416637271</v>
      </c>
      <c r="S448" s="88"/>
      <c r="T448" s="127" t="str">
        <f t="shared" si="150"/>
        <v/>
      </c>
      <c r="U448" s="160">
        <f t="shared" si="151"/>
        <v>11</v>
      </c>
    </row>
    <row r="449" spans="1:21" ht="11.25" customHeight="1" x14ac:dyDescent="0.25">
      <c r="A449" s="42" t="s">
        <v>1333</v>
      </c>
      <c r="B449" s="287">
        <f t="shared" si="148"/>
        <v>11</v>
      </c>
      <c r="C449" s="14"/>
      <c r="D449" s="13"/>
      <c r="E449" s="13"/>
      <c r="F449" s="368" t="s">
        <v>462</v>
      </c>
      <c r="G449" s="369"/>
      <c r="H449" s="11">
        <v>-265939.88</v>
      </c>
      <c r="I449" s="11">
        <v>-388333.31</v>
      </c>
      <c r="J449" s="11">
        <v>0</v>
      </c>
      <c r="K449" s="133">
        <v>0</v>
      </c>
      <c r="L449" s="144"/>
      <c r="O449" s="88">
        <f t="shared" si="144"/>
        <v>0</v>
      </c>
      <c r="P449" s="126" t="str">
        <f t="shared" si="145"/>
        <v/>
      </c>
      <c r="Q449" s="88">
        <f t="shared" si="146"/>
        <v>-388333.31</v>
      </c>
      <c r="R449" s="126">
        <f t="shared" si="147"/>
        <v>0</v>
      </c>
      <c r="S449" s="88"/>
      <c r="T449" s="127" t="str">
        <f t="shared" si="150"/>
        <v/>
      </c>
      <c r="U449" s="160">
        <f t="shared" si="151"/>
        <v>11</v>
      </c>
    </row>
    <row r="450" spans="1:21" ht="11.25" customHeight="1" x14ac:dyDescent="0.25">
      <c r="A450" s="42" t="s">
        <v>1334</v>
      </c>
      <c r="B450" s="287">
        <f t="shared" si="148"/>
        <v>11</v>
      </c>
      <c r="C450" s="14"/>
      <c r="D450" s="13"/>
      <c r="E450" s="13"/>
      <c r="F450" s="368" t="s">
        <v>463</v>
      </c>
      <c r="G450" s="369"/>
      <c r="H450" s="11">
        <v>14238.35</v>
      </c>
      <c r="I450" s="11">
        <v>31561.09</v>
      </c>
      <c r="J450" s="11">
        <v>0</v>
      </c>
      <c r="K450" s="133">
        <v>0</v>
      </c>
      <c r="L450" s="144"/>
      <c r="O450" s="88">
        <f t="shared" si="144"/>
        <v>0</v>
      </c>
      <c r="P450" s="126" t="str">
        <f t="shared" si="145"/>
        <v/>
      </c>
      <c r="Q450" s="88">
        <f t="shared" si="146"/>
        <v>31561.09</v>
      </c>
      <c r="R450" s="126">
        <f t="shared" si="147"/>
        <v>0</v>
      </c>
      <c r="S450" s="88"/>
      <c r="T450" s="127" t="str">
        <f t="shared" si="150"/>
        <v/>
      </c>
      <c r="U450" s="160">
        <f t="shared" si="151"/>
        <v>11</v>
      </c>
    </row>
    <row r="451" spans="1:21" ht="11.25" customHeight="1" x14ac:dyDescent="0.25">
      <c r="A451" s="42" t="s">
        <v>1335</v>
      </c>
      <c r="B451" s="287">
        <f t="shared" si="148"/>
        <v>11</v>
      </c>
      <c r="C451" s="27" t="s">
        <v>916</v>
      </c>
      <c r="D451" s="28" t="s">
        <v>923</v>
      </c>
      <c r="E451" s="28" t="s">
        <v>917</v>
      </c>
      <c r="F451" s="368" t="s">
        <v>464</v>
      </c>
      <c r="G451" s="369"/>
      <c r="H451" s="11">
        <v>-77086</v>
      </c>
      <c r="I451" s="11">
        <v>-75539</v>
      </c>
      <c r="J451" s="11">
        <v>-79999.999999993001</v>
      </c>
      <c r="K451" s="133">
        <v>0</v>
      </c>
      <c r="L451" s="145">
        <v>-70000</v>
      </c>
      <c r="O451" s="88">
        <f t="shared" si="144"/>
        <v>-9999.9999999930005</v>
      </c>
      <c r="P451" s="126">
        <f t="shared" si="145"/>
        <v>0.87500000000007661</v>
      </c>
      <c r="Q451" s="88">
        <f t="shared" si="146"/>
        <v>-5539</v>
      </c>
      <c r="R451" s="126">
        <f t="shared" si="147"/>
        <v>0.92667363878261555</v>
      </c>
      <c r="S451" s="88"/>
      <c r="T451" s="127" t="str">
        <f t="shared" si="150"/>
        <v/>
      </c>
      <c r="U451" s="160">
        <f t="shared" si="151"/>
        <v>11</v>
      </c>
    </row>
    <row r="452" spans="1:21" ht="11.25" customHeight="1" x14ac:dyDescent="0.25">
      <c r="A452" s="42" t="s">
        <v>1336</v>
      </c>
      <c r="B452" s="287">
        <f t="shared" si="148"/>
        <v>11</v>
      </c>
      <c r="C452" s="20" t="s">
        <v>1243</v>
      </c>
      <c r="D452" s="20" t="s">
        <v>920</v>
      </c>
      <c r="E452" s="20" t="s">
        <v>1245</v>
      </c>
      <c r="F452" s="368" t="s">
        <v>465</v>
      </c>
      <c r="G452" s="369"/>
      <c r="H452" s="11">
        <v>-812173.4</v>
      </c>
      <c r="I452" s="11">
        <v>-825880.49</v>
      </c>
      <c r="J452" s="11">
        <v>-1500000</v>
      </c>
      <c r="K452" s="133">
        <v>0</v>
      </c>
      <c r="L452" s="145">
        <v>-1510000</v>
      </c>
      <c r="O452" s="88">
        <f t="shared" si="144"/>
        <v>10000</v>
      </c>
      <c r="P452" s="126">
        <f t="shared" si="145"/>
        <v>1.0066666666666666</v>
      </c>
      <c r="Q452" s="88">
        <f t="shared" si="146"/>
        <v>684119.51</v>
      </c>
      <c r="R452" s="126">
        <f t="shared" si="147"/>
        <v>1.8283517025568676</v>
      </c>
      <c r="S452" s="88"/>
      <c r="T452" s="127" t="str">
        <f t="shared" si="150"/>
        <v/>
      </c>
      <c r="U452" s="160">
        <f t="shared" si="151"/>
        <v>11</v>
      </c>
    </row>
    <row r="453" spans="1:21" ht="11.25" customHeight="1" x14ac:dyDescent="0.25">
      <c r="A453" s="42" t="s">
        <v>1337</v>
      </c>
      <c r="B453" s="287">
        <f t="shared" si="148"/>
        <v>11</v>
      </c>
      <c r="C453" s="20" t="s">
        <v>1243</v>
      </c>
      <c r="D453" s="20" t="s">
        <v>920</v>
      </c>
      <c r="E453" s="20" t="s">
        <v>1245</v>
      </c>
      <c r="F453" s="368" t="s">
        <v>466</v>
      </c>
      <c r="G453" s="369"/>
      <c r="H453" s="11">
        <v>-2193636</v>
      </c>
      <c r="I453" s="11">
        <v>-1927768.29</v>
      </c>
      <c r="J453" s="11">
        <v>-2100000</v>
      </c>
      <c r="K453" s="133">
        <v>0</v>
      </c>
      <c r="L453" s="145">
        <v>-2112000</v>
      </c>
      <c r="O453" s="88">
        <f t="shared" si="144"/>
        <v>12000</v>
      </c>
      <c r="P453" s="126">
        <f t="shared" si="145"/>
        <v>1.0057142857142858</v>
      </c>
      <c r="Q453" s="88">
        <f t="shared" si="146"/>
        <v>184231.70999999996</v>
      </c>
      <c r="R453" s="126">
        <f t="shared" si="147"/>
        <v>1.0955673516136111</v>
      </c>
      <c r="S453" s="88"/>
      <c r="T453" s="127" t="str">
        <f t="shared" si="150"/>
        <v/>
      </c>
      <c r="U453" s="160">
        <f t="shared" si="151"/>
        <v>11</v>
      </c>
    </row>
    <row r="454" spans="1:21" ht="11.25" customHeight="1" x14ac:dyDescent="0.25">
      <c r="A454" s="42" t="s">
        <v>1338</v>
      </c>
      <c r="B454" s="287">
        <f t="shared" si="148"/>
        <v>11</v>
      </c>
      <c r="C454" s="20" t="s">
        <v>1243</v>
      </c>
      <c r="D454" s="20" t="s">
        <v>920</v>
      </c>
      <c r="E454" s="20" t="s">
        <v>1245</v>
      </c>
      <c r="F454" s="368" t="s">
        <v>467</v>
      </c>
      <c r="G454" s="369"/>
      <c r="H454" s="11">
        <v>-297014.65000000002</v>
      </c>
      <c r="I454" s="11">
        <v>-535511.86</v>
      </c>
      <c r="J454" s="11">
        <v>-699999.99999999604</v>
      </c>
      <c r="K454" s="133">
        <v>0</v>
      </c>
      <c r="L454" s="145">
        <v>-700000</v>
      </c>
      <c r="O454" s="88">
        <f t="shared" si="144"/>
        <v>3.9581209421157837E-9</v>
      </c>
      <c r="P454" s="126">
        <f t="shared" si="145"/>
        <v>1.0000000000000056</v>
      </c>
      <c r="Q454" s="88">
        <f t="shared" si="146"/>
        <v>164488.14000000001</v>
      </c>
      <c r="R454" s="126">
        <f t="shared" si="147"/>
        <v>1.3071605921108824</v>
      </c>
      <c r="S454" s="88"/>
      <c r="T454" s="127" t="str">
        <f t="shared" si="150"/>
        <v/>
      </c>
      <c r="U454" s="160">
        <f t="shared" si="151"/>
        <v>11</v>
      </c>
    </row>
    <row r="455" spans="1:21" ht="11.25" customHeight="1" x14ac:dyDescent="0.25">
      <c r="A455" s="42" t="s">
        <v>1339</v>
      </c>
      <c r="B455" s="287">
        <f t="shared" si="148"/>
        <v>11</v>
      </c>
      <c r="C455" s="20" t="s">
        <v>1243</v>
      </c>
      <c r="D455" s="20" t="s">
        <v>920</v>
      </c>
      <c r="E455" s="20" t="s">
        <v>1245</v>
      </c>
      <c r="F455" s="368" t="s">
        <v>468</v>
      </c>
      <c r="G455" s="369"/>
      <c r="H455" s="11">
        <v>-302008.93</v>
      </c>
      <c r="I455" s="11">
        <v>-438449.99</v>
      </c>
      <c r="J455" s="11">
        <v>-330000</v>
      </c>
      <c r="K455" s="133">
        <v>0</v>
      </c>
      <c r="L455" s="145">
        <v>-330000</v>
      </c>
      <c r="O455" s="88">
        <f t="shared" si="144"/>
        <v>0</v>
      </c>
      <c r="P455" s="126">
        <f t="shared" si="145"/>
        <v>1</v>
      </c>
      <c r="Q455" s="88">
        <f t="shared" si="146"/>
        <v>-108449.98999999999</v>
      </c>
      <c r="R455" s="126">
        <f t="shared" si="147"/>
        <v>0.75265140272896347</v>
      </c>
      <c r="S455" s="88"/>
      <c r="T455" s="127" t="str">
        <f t="shared" si="150"/>
        <v/>
      </c>
      <c r="U455" s="160">
        <f t="shared" si="151"/>
        <v>11</v>
      </c>
    </row>
    <row r="456" spans="1:21" ht="11.25" customHeight="1" x14ac:dyDescent="0.25">
      <c r="A456" s="42" t="s">
        <v>1340</v>
      </c>
      <c r="B456" s="287">
        <f t="shared" si="148"/>
        <v>11</v>
      </c>
      <c r="C456" s="14"/>
      <c r="D456" s="13"/>
      <c r="E456" s="13"/>
      <c r="F456" s="368" t="s">
        <v>469</v>
      </c>
      <c r="G456" s="369"/>
      <c r="H456" s="11">
        <v>-59513.45</v>
      </c>
      <c r="I456" s="11">
        <v>-65190.25</v>
      </c>
      <c r="J456" s="11">
        <v>0</v>
      </c>
      <c r="K456" s="133">
        <v>0</v>
      </c>
      <c r="L456" s="145">
        <v>0</v>
      </c>
      <c r="O456" s="88">
        <f t="shared" si="144"/>
        <v>0</v>
      </c>
      <c r="P456" s="126" t="str">
        <f t="shared" si="145"/>
        <v/>
      </c>
      <c r="Q456" s="88">
        <f t="shared" si="146"/>
        <v>-65190.25</v>
      </c>
      <c r="R456" s="126">
        <f t="shared" si="147"/>
        <v>0</v>
      </c>
      <c r="S456" s="88"/>
      <c r="T456" s="127" t="str">
        <f t="shared" si="150"/>
        <v/>
      </c>
      <c r="U456" s="160">
        <f t="shared" si="151"/>
        <v>11</v>
      </c>
    </row>
    <row r="457" spans="1:21" ht="11.25" customHeight="1" x14ac:dyDescent="0.25">
      <c r="A457" s="42" t="s">
        <v>1341</v>
      </c>
      <c r="B457" s="287">
        <f t="shared" si="148"/>
        <v>11</v>
      </c>
      <c r="C457" s="33" t="s">
        <v>916</v>
      </c>
      <c r="D457" s="20" t="s">
        <v>923</v>
      </c>
      <c r="E457" s="20" t="s">
        <v>917</v>
      </c>
      <c r="F457" s="368" t="s">
        <v>470</v>
      </c>
      <c r="G457" s="369"/>
      <c r="H457" s="11">
        <v>-186889.12</v>
      </c>
      <c r="I457" s="11">
        <v>-181278.46</v>
      </c>
      <c r="J457" s="11">
        <v>0</v>
      </c>
      <c r="K457" s="133">
        <v>0</v>
      </c>
      <c r="L457" s="145">
        <v>0</v>
      </c>
      <c r="O457" s="88">
        <f t="shared" si="144"/>
        <v>0</v>
      </c>
      <c r="P457" s="126" t="str">
        <f t="shared" si="145"/>
        <v/>
      </c>
      <c r="Q457" s="88">
        <f t="shared" si="146"/>
        <v>-181278.46</v>
      </c>
      <c r="R457" s="126">
        <f t="shared" si="147"/>
        <v>0</v>
      </c>
      <c r="S457" s="88"/>
      <c r="T457" s="127" t="str">
        <f t="shared" si="150"/>
        <v/>
      </c>
      <c r="U457" s="160">
        <f t="shared" si="151"/>
        <v>11</v>
      </c>
    </row>
    <row r="458" spans="1:21" ht="11.25" customHeight="1" x14ac:dyDescent="0.25">
      <c r="A458" s="42" t="s">
        <v>1342</v>
      </c>
      <c r="B458" s="287">
        <f t="shared" si="148"/>
        <v>11</v>
      </c>
      <c r="C458" s="14"/>
      <c r="D458" s="13"/>
      <c r="E458" s="13"/>
      <c r="F458" s="368" t="s">
        <v>471</v>
      </c>
      <c r="G458" s="369"/>
      <c r="H458" s="11">
        <v>-900000</v>
      </c>
      <c r="I458" s="11">
        <v>-1158631.5</v>
      </c>
      <c r="J458" s="11">
        <v>0</v>
      </c>
      <c r="K458" s="133">
        <v>0</v>
      </c>
      <c r="L458" s="144"/>
      <c r="O458" s="88">
        <f t="shared" si="144"/>
        <v>0</v>
      </c>
      <c r="P458" s="126" t="str">
        <f t="shared" si="145"/>
        <v/>
      </c>
      <c r="Q458" s="88">
        <f t="shared" si="146"/>
        <v>-1158631.5</v>
      </c>
      <c r="R458" s="126">
        <f t="shared" si="147"/>
        <v>0</v>
      </c>
      <c r="S458" s="88"/>
      <c r="T458" s="127" t="str">
        <f t="shared" si="150"/>
        <v/>
      </c>
      <c r="U458" s="160">
        <f t="shared" si="151"/>
        <v>11</v>
      </c>
    </row>
    <row r="459" spans="1:21" ht="11.25" customHeight="1" x14ac:dyDescent="0.25">
      <c r="A459" s="42" t="s">
        <v>1343</v>
      </c>
      <c r="B459" s="287">
        <f t="shared" si="148"/>
        <v>11</v>
      </c>
      <c r="C459" s="27" t="s">
        <v>922</v>
      </c>
      <c r="D459" s="28" t="s">
        <v>923</v>
      </c>
      <c r="E459" s="28" t="s">
        <v>1249</v>
      </c>
      <c r="F459" s="368" t="s">
        <v>472</v>
      </c>
      <c r="G459" s="369"/>
      <c r="H459" s="11">
        <v>-767875.9</v>
      </c>
      <c r="I459" s="11">
        <v>-664012.85</v>
      </c>
      <c r="J459" s="11">
        <v>-741000</v>
      </c>
      <c r="K459" s="133">
        <v>0</v>
      </c>
      <c r="L459" s="145">
        <v>-710000</v>
      </c>
      <c r="O459" s="88">
        <f t="shared" ref="O459:O522" si="173">-L459+J459</f>
        <v>-31000</v>
      </c>
      <c r="P459" s="126">
        <f t="shared" ref="P459:P522" si="174">IF(J459=0,"",L459/J459)</f>
        <v>0.95816464237516874</v>
      </c>
      <c r="Q459" s="88">
        <f t="shared" ref="Q459:Q522" si="175">-L459+I459</f>
        <v>45987.150000000023</v>
      </c>
      <c r="R459" s="126">
        <f t="shared" ref="R459:R522" si="176">IF(I459=0,"",L459/I459)</f>
        <v>1.0692564157455688</v>
      </c>
      <c r="S459" s="88"/>
      <c r="T459" s="127" t="str">
        <f t="shared" si="150"/>
        <v/>
      </c>
      <c r="U459" s="160">
        <f t="shared" si="151"/>
        <v>11</v>
      </c>
    </row>
    <row r="460" spans="1:21" ht="11.25" customHeight="1" x14ac:dyDescent="0.25">
      <c r="A460" s="42" t="s">
        <v>1344</v>
      </c>
      <c r="B460" s="287">
        <f t="shared" ref="B460:B523" si="177">LEN(A460)</f>
        <v>11</v>
      </c>
      <c r="C460" s="14"/>
      <c r="D460" s="13"/>
      <c r="E460" s="13"/>
      <c r="F460" s="368" t="s">
        <v>473</v>
      </c>
      <c r="G460" s="369"/>
      <c r="H460" s="11">
        <v>-61199.61</v>
      </c>
      <c r="I460" s="11">
        <v>-113253.17</v>
      </c>
      <c r="J460" s="11">
        <v>0</v>
      </c>
      <c r="K460" s="133">
        <v>0</v>
      </c>
      <c r="L460" s="144"/>
      <c r="O460" s="88">
        <f t="shared" si="173"/>
        <v>0</v>
      </c>
      <c r="P460" s="126" t="str">
        <f t="shared" si="174"/>
        <v/>
      </c>
      <c r="Q460" s="88">
        <f t="shared" si="175"/>
        <v>-113253.17</v>
      </c>
      <c r="R460" s="126">
        <f t="shared" si="176"/>
        <v>0</v>
      </c>
      <c r="S460" s="88"/>
      <c r="T460" s="127" t="str">
        <f t="shared" si="150"/>
        <v/>
      </c>
      <c r="U460" s="160">
        <f t="shared" si="151"/>
        <v>11</v>
      </c>
    </row>
    <row r="461" spans="1:21" ht="11.25" customHeight="1" x14ac:dyDescent="0.25">
      <c r="A461" s="26" t="s">
        <v>1345</v>
      </c>
      <c r="B461" s="287">
        <f t="shared" si="177"/>
        <v>7</v>
      </c>
      <c r="C461" s="26"/>
      <c r="D461" s="23"/>
      <c r="E461" s="23"/>
      <c r="F461" s="382" t="s">
        <v>474</v>
      </c>
      <c r="G461" s="383"/>
      <c r="H461" s="25">
        <f t="shared" ref="H461:L461" si="178">SUM(H462:H465)</f>
        <v>-6135123</v>
      </c>
      <c r="I461" s="25">
        <f t="shared" si="178"/>
        <v>-8995113</v>
      </c>
      <c r="J461" s="25">
        <f t="shared" si="178"/>
        <v>-9016999.9999999795</v>
      </c>
      <c r="K461" s="132">
        <f t="shared" si="178"/>
        <v>0</v>
      </c>
      <c r="L461" s="143">
        <f t="shared" si="178"/>
        <v>-11237456</v>
      </c>
      <c r="O461" s="88">
        <f t="shared" si="173"/>
        <v>2220456.0000000205</v>
      </c>
      <c r="P461" s="126">
        <f t="shared" si="174"/>
        <v>1.2462521903072004</v>
      </c>
      <c r="Q461" s="88">
        <f t="shared" si="175"/>
        <v>2242343</v>
      </c>
      <c r="R461" s="126">
        <f t="shared" si="176"/>
        <v>1.2492845837511992</v>
      </c>
      <c r="S461" s="88"/>
      <c r="T461" s="127" t="str">
        <f t="shared" ref="T461:T524" si="179">IF(K461=0,"",L461/K461)</f>
        <v/>
      </c>
      <c r="U461" s="160">
        <f t="shared" si="151"/>
        <v>7</v>
      </c>
    </row>
    <row r="462" spans="1:21" ht="11.25" customHeight="1" x14ac:dyDescent="0.25">
      <c r="A462" s="42" t="s">
        <v>1346</v>
      </c>
      <c r="B462" s="287">
        <f t="shared" si="177"/>
        <v>11</v>
      </c>
      <c r="C462" s="27" t="s">
        <v>916</v>
      </c>
      <c r="D462" s="28" t="s">
        <v>919</v>
      </c>
      <c r="E462" s="28" t="s">
        <v>917</v>
      </c>
      <c r="F462" s="368" t="s">
        <v>475</v>
      </c>
      <c r="G462" s="369"/>
      <c r="H462" s="11">
        <v>-1607754</v>
      </c>
      <c r="I462" s="11">
        <v>-2282512</v>
      </c>
      <c r="J462" s="11">
        <v>-2283000</v>
      </c>
      <c r="K462" s="133">
        <v>0</v>
      </c>
      <c r="L462" s="145">
        <v>-2913456</v>
      </c>
      <c r="O462" s="88">
        <f t="shared" si="173"/>
        <v>630456</v>
      </c>
      <c r="P462" s="126">
        <f t="shared" si="174"/>
        <v>1.2761524310118266</v>
      </c>
      <c r="Q462" s="88">
        <f t="shared" si="175"/>
        <v>630944</v>
      </c>
      <c r="R462" s="126">
        <f t="shared" si="176"/>
        <v>1.2764252718058</v>
      </c>
      <c r="S462" s="88"/>
      <c r="T462" s="127" t="str">
        <f t="shared" si="179"/>
        <v/>
      </c>
      <c r="U462" s="160">
        <f t="shared" si="151"/>
        <v>11</v>
      </c>
    </row>
    <row r="463" spans="1:21" ht="11.25" customHeight="1" x14ac:dyDescent="0.25">
      <c r="A463" s="42" t="s">
        <v>1347</v>
      </c>
      <c r="B463" s="287">
        <f t="shared" si="177"/>
        <v>11</v>
      </c>
      <c r="C463" s="27" t="s">
        <v>916</v>
      </c>
      <c r="D463" s="28" t="s">
        <v>919</v>
      </c>
      <c r="E463" s="28" t="s">
        <v>917</v>
      </c>
      <c r="F463" s="368" t="s">
        <v>476</v>
      </c>
      <c r="G463" s="369"/>
      <c r="H463" s="11">
        <v>-3750000</v>
      </c>
      <c r="I463" s="11">
        <v>-5900000</v>
      </c>
      <c r="J463" s="11">
        <v>-5900000</v>
      </c>
      <c r="K463" s="133">
        <v>0</v>
      </c>
      <c r="L463" s="145">
        <v>-7400000</v>
      </c>
      <c r="O463" s="88">
        <f t="shared" si="173"/>
        <v>1500000</v>
      </c>
      <c r="P463" s="126">
        <f t="shared" si="174"/>
        <v>1.2542372881355932</v>
      </c>
      <c r="Q463" s="88">
        <f t="shared" si="175"/>
        <v>1500000</v>
      </c>
      <c r="R463" s="126">
        <f t="shared" si="176"/>
        <v>1.2542372881355932</v>
      </c>
      <c r="S463" s="88"/>
      <c r="T463" s="127" t="str">
        <f t="shared" si="179"/>
        <v/>
      </c>
      <c r="U463" s="160">
        <f t="shared" ref="U463:U526" si="180">LEN(A463)</f>
        <v>11</v>
      </c>
    </row>
    <row r="464" spans="1:21" ht="11.25" customHeight="1" x14ac:dyDescent="0.25">
      <c r="A464" s="42" t="s">
        <v>1348</v>
      </c>
      <c r="B464" s="287">
        <f t="shared" si="177"/>
        <v>11</v>
      </c>
      <c r="C464" s="20" t="s">
        <v>916</v>
      </c>
      <c r="D464" s="28" t="s">
        <v>919</v>
      </c>
      <c r="E464" s="20" t="s">
        <v>918</v>
      </c>
      <c r="F464" s="368" t="s">
        <v>477</v>
      </c>
      <c r="G464" s="369"/>
      <c r="H464" s="11">
        <v>-708764</v>
      </c>
      <c r="I464" s="11">
        <v>-808633</v>
      </c>
      <c r="J464" s="11">
        <v>-809999.99999997998</v>
      </c>
      <c r="K464" s="133">
        <v>0</v>
      </c>
      <c r="L464" s="145">
        <v>-900000</v>
      </c>
      <c r="M464" s="105" t="s">
        <v>1831</v>
      </c>
      <c r="N464" s="105"/>
      <c r="O464" s="88">
        <f t="shared" si="173"/>
        <v>90000.000000020023</v>
      </c>
      <c r="P464" s="126">
        <f t="shared" si="174"/>
        <v>1.1111111111111385</v>
      </c>
      <c r="Q464" s="88">
        <f t="shared" si="175"/>
        <v>91367</v>
      </c>
      <c r="R464" s="126">
        <f t="shared" si="176"/>
        <v>1.1129894525699544</v>
      </c>
      <c r="S464" s="88"/>
      <c r="T464" s="127" t="str">
        <f t="shared" si="179"/>
        <v/>
      </c>
      <c r="U464" s="160">
        <f t="shared" si="180"/>
        <v>11</v>
      </c>
    </row>
    <row r="465" spans="1:21" ht="11.25" customHeight="1" x14ac:dyDescent="0.25">
      <c r="A465" s="42" t="s">
        <v>1349</v>
      </c>
      <c r="B465" s="287">
        <f t="shared" si="177"/>
        <v>11</v>
      </c>
      <c r="C465" s="20" t="s">
        <v>1432</v>
      </c>
      <c r="D465" s="20" t="s">
        <v>920</v>
      </c>
      <c r="E465" s="20" t="s">
        <v>1245</v>
      </c>
      <c r="F465" s="368" t="s">
        <v>478</v>
      </c>
      <c r="G465" s="369"/>
      <c r="H465" s="11">
        <v>-68605</v>
      </c>
      <c r="I465" s="11">
        <v>-3968</v>
      </c>
      <c r="J465" s="11">
        <v>-24000</v>
      </c>
      <c r="K465" s="133">
        <v>0</v>
      </c>
      <c r="L465" s="145">
        <v>-24000</v>
      </c>
      <c r="M465" s="105" t="s">
        <v>1832</v>
      </c>
      <c r="N465" s="105"/>
      <c r="O465" s="88">
        <f t="shared" si="173"/>
        <v>0</v>
      </c>
      <c r="P465" s="126">
        <f t="shared" si="174"/>
        <v>1</v>
      </c>
      <c r="Q465" s="88">
        <f t="shared" si="175"/>
        <v>20032</v>
      </c>
      <c r="R465" s="126">
        <f t="shared" si="176"/>
        <v>6.0483870967741939</v>
      </c>
      <c r="S465" s="88"/>
      <c r="T465" s="127" t="str">
        <f t="shared" si="179"/>
        <v/>
      </c>
      <c r="U465" s="160">
        <f t="shared" si="180"/>
        <v>11</v>
      </c>
    </row>
    <row r="466" spans="1:21" ht="11.25" customHeight="1" x14ac:dyDescent="0.25">
      <c r="A466" s="26" t="s">
        <v>1350</v>
      </c>
      <c r="B466" s="287">
        <f t="shared" si="177"/>
        <v>7</v>
      </c>
      <c r="C466" s="26"/>
      <c r="D466" s="23"/>
      <c r="E466" s="23"/>
      <c r="F466" s="382" t="s">
        <v>479</v>
      </c>
      <c r="G466" s="383"/>
      <c r="H466" s="25">
        <f t="shared" ref="H466:L466" si="181">SUM(H467)</f>
        <v>-41400</v>
      </c>
      <c r="I466" s="25">
        <f t="shared" si="181"/>
        <v>-86137</v>
      </c>
      <c r="J466" s="25">
        <f t="shared" si="181"/>
        <v>-44999.999999997002</v>
      </c>
      <c r="K466" s="132">
        <f t="shared" si="181"/>
        <v>0</v>
      </c>
      <c r="L466" s="143">
        <f t="shared" si="181"/>
        <v>-44000</v>
      </c>
      <c r="M466" s="105" t="s">
        <v>1693</v>
      </c>
      <c r="N466" s="105"/>
      <c r="O466" s="88">
        <f t="shared" si="173"/>
        <v>-999.99999999700231</v>
      </c>
      <c r="P466" s="126">
        <f t="shared" si="174"/>
        <v>0.97777777777784292</v>
      </c>
      <c r="Q466" s="88">
        <f t="shared" si="175"/>
        <v>-42137</v>
      </c>
      <c r="R466" s="126">
        <f t="shared" si="176"/>
        <v>0.51081416812751779</v>
      </c>
      <c r="S466" s="88"/>
      <c r="T466" s="127" t="str">
        <f t="shared" si="179"/>
        <v/>
      </c>
      <c r="U466" s="160">
        <f t="shared" si="180"/>
        <v>7</v>
      </c>
    </row>
    <row r="467" spans="1:21" ht="11.25" customHeight="1" x14ac:dyDescent="0.25">
      <c r="A467" s="42" t="s">
        <v>1351</v>
      </c>
      <c r="B467" s="287">
        <f t="shared" si="177"/>
        <v>11</v>
      </c>
      <c r="C467" s="27" t="s">
        <v>916</v>
      </c>
      <c r="D467" s="28" t="s">
        <v>923</v>
      </c>
      <c r="E467" s="28" t="s">
        <v>917</v>
      </c>
      <c r="F467" s="368" t="s">
        <v>480</v>
      </c>
      <c r="G467" s="369"/>
      <c r="H467" s="11">
        <v>-41400</v>
      </c>
      <c r="I467" s="11">
        <v>-86137</v>
      </c>
      <c r="J467" s="11">
        <v>-44999.999999997002</v>
      </c>
      <c r="K467" s="133">
        <v>0</v>
      </c>
      <c r="L467" s="145">
        <v>-44000</v>
      </c>
      <c r="O467" s="88">
        <f t="shared" si="173"/>
        <v>-999.99999999700231</v>
      </c>
      <c r="P467" s="126">
        <f t="shared" si="174"/>
        <v>0.97777777777784292</v>
      </c>
      <c r="Q467" s="88">
        <f t="shared" si="175"/>
        <v>-42137</v>
      </c>
      <c r="R467" s="126">
        <f t="shared" si="176"/>
        <v>0.51081416812751779</v>
      </c>
      <c r="S467" s="88"/>
      <c r="T467" s="127" t="str">
        <f t="shared" si="179"/>
        <v/>
      </c>
      <c r="U467" s="160">
        <f t="shared" si="180"/>
        <v>11</v>
      </c>
    </row>
    <row r="468" spans="1:21" ht="11.25" customHeight="1" x14ac:dyDescent="0.25">
      <c r="A468" s="26" t="s">
        <v>1352</v>
      </c>
      <c r="B468" s="287">
        <f t="shared" si="177"/>
        <v>7</v>
      </c>
      <c r="C468" s="26"/>
      <c r="D468" s="23"/>
      <c r="E468" s="23"/>
      <c r="F468" s="382" t="s">
        <v>481</v>
      </c>
      <c r="G468" s="383"/>
      <c r="H468" s="25">
        <f t="shared" ref="H468:L468" si="182">SUM(H469)</f>
        <v>-522600</v>
      </c>
      <c r="I468" s="25">
        <f t="shared" si="182"/>
        <v>-398400</v>
      </c>
      <c r="J468" s="25">
        <f t="shared" si="182"/>
        <v>-499999.99999999203</v>
      </c>
      <c r="K468" s="132">
        <f t="shared" si="182"/>
        <v>0</v>
      </c>
      <c r="L468" s="143">
        <f t="shared" si="182"/>
        <v>-397000</v>
      </c>
      <c r="O468" s="88">
        <f t="shared" si="173"/>
        <v>-102999.99999999203</v>
      </c>
      <c r="P468" s="126">
        <f t="shared" si="174"/>
        <v>0.7940000000000127</v>
      </c>
      <c r="Q468" s="88">
        <f t="shared" si="175"/>
        <v>-1400</v>
      </c>
      <c r="R468" s="126">
        <f t="shared" si="176"/>
        <v>0.99648594377510036</v>
      </c>
      <c r="S468" s="88"/>
      <c r="T468" s="127" t="str">
        <f t="shared" si="179"/>
        <v/>
      </c>
      <c r="U468" s="160">
        <f t="shared" si="180"/>
        <v>7</v>
      </c>
    </row>
    <row r="469" spans="1:21" ht="11.25" customHeight="1" x14ac:dyDescent="0.25">
      <c r="A469" s="42" t="s">
        <v>1353</v>
      </c>
      <c r="B469" s="287">
        <f t="shared" si="177"/>
        <v>11</v>
      </c>
      <c r="C469" s="20" t="s">
        <v>922</v>
      </c>
      <c r="D469" s="20" t="s">
        <v>919</v>
      </c>
      <c r="E469" s="20" t="s">
        <v>924</v>
      </c>
      <c r="F469" s="368" t="s">
        <v>482</v>
      </c>
      <c r="G469" s="369"/>
      <c r="H469" s="11">
        <v>-522600</v>
      </c>
      <c r="I469" s="11">
        <v>-398400</v>
      </c>
      <c r="J469" s="11">
        <v>-499999.99999999203</v>
      </c>
      <c r="K469" s="133">
        <v>0</v>
      </c>
      <c r="L469" s="145">
        <v>-397000</v>
      </c>
      <c r="O469" s="88">
        <f t="shared" si="173"/>
        <v>-102999.99999999203</v>
      </c>
      <c r="P469" s="126">
        <f t="shared" si="174"/>
        <v>0.7940000000000127</v>
      </c>
      <c r="Q469" s="88">
        <f t="shared" si="175"/>
        <v>-1400</v>
      </c>
      <c r="R469" s="126">
        <f t="shared" si="176"/>
        <v>0.99648594377510036</v>
      </c>
      <c r="S469" s="88"/>
      <c r="T469" s="127" t="str">
        <f t="shared" si="179"/>
        <v/>
      </c>
      <c r="U469" s="160">
        <f t="shared" si="180"/>
        <v>11</v>
      </c>
    </row>
    <row r="470" spans="1:21" ht="11.25" customHeight="1" x14ac:dyDescent="0.25">
      <c r="A470" s="26" t="s">
        <v>1354</v>
      </c>
      <c r="B470" s="287">
        <f t="shared" si="177"/>
        <v>7</v>
      </c>
      <c r="C470" s="26"/>
      <c r="D470" s="23"/>
      <c r="E470" s="23"/>
      <c r="F470" s="382" t="s">
        <v>483</v>
      </c>
      <c r="G470" s="383"/>
      <c r="H470" s="25">
        <f t="shared" ref="H470:L470" si="183">SUM(H471:H472)</f>
        <v>-282539</v>
      </c>
      <c r="I470" s="25">
        <f t="shared" si="183"/>
        <v>-293197</v>
      </c>
      <c r="J470" s="25">
        <f t="shared" si="183"/>
        <v>-279999.999999994</v>
      </c>
      <c r="K470" s="132">
        <f t="shared" si="183"/>
        <v>0</v>
      </c>
      <c r="L470" s="143">
        <f t="shared" si="183"/>
        <v>-290000</v>
      </c>
      <c r="O470" s="88">
        <f t="shared" si="173"/>
        <v>10000.000000005995</v>
      </c>
      <c r="P470" s="126">
        <f t="shared" si="174"/>
        <v>1.0357142857143078</v>
      </c>
      <c r="Q470" s="88">
        <f t="shared" si="175"/>
        <v>-3197</v>
      </c>
      <c r="R470" s="126">
        <f t="shared" si="176"/>
        <v>0.9890960685136615</v>
      </c>
      <c r="S470" s="88"/>
      <c r="T470" s="127" t="str">
        <f t="shared" si="179"/>
        <v/>
      </c>
      <c r="U470" s="160">
        <f t="shared" si="180"/>
        <v>7</v>
      </c>
    </row>
    <row r="471" spans="1:21" ht="11.25" customHeight="1" x14ac:dyDescent="0.25">
      <c r="A471" s="42" t="s">
        <v>1355</v>
      </c>
      <c r="B471" s="287">
        <f t="shared" si="177"/>
        <v>11</v>
      </c>
      <c r="C471" s="27" t="s">
        <v>916</v>
      </c>
      <c r="D471" s="28" t="s">
        <v>919</v>
      </c>
      <c r="E471" s="28" t="s">
        <v>917</v>
      </c>
      <c r="F471" s="368" t="s">
        <v>484</v>
      </c>
      <c r="G471" s="369"/>
      <c r="H471" s="11">
        <v>-277539</v>
      </c>
      <c r="I471" s="11">
        <v>-293197</v>
      </c>
      <c r="J471" s="11">
        <v>-279999.999999994</v>
      </c>
      <c r="K471" s="133">
        <v>0</v>
      </c>
      <c r="L471" s="145">
        <v>-290000</v>
      </c>
      <c r="O471" s="88">
        <f t="shared" si="173"/>
        <v>10000.000000005995</v>
      </c>
      <c r="P471" s="126">
        <f t="shared" si="174"/>
        <v>1.0357142857143078</v>
      </c>
      <c r="Q471" s="88">
        <f t="shared" si="175"/>
        <v>-3197</v>
      </c>
      <c r="R471" s="126">
        <f t="shared" si="176"/>
        <v>0.9890960685136615</v>
      </c>
      <c r="S471" s="88"/>
      <c r="T471" s="127" t="str">
        <f t="shared" si="179"/>
        <v/>
      </c>
      <c r="U471" s="160">
        <f t="shared" si="180"/>
        <v>11</v>
      </c>
    </row>
    <row r="472" spans="1:21" ht="11.25" customHeight="1" x14ac:dyDescent="0.25">
      <c r="A472" s="42" t="s">
        <v>1356</v>
      </c>
      <c r="B472" s="287">
        <f t="shared" si="177"/>
        <v>11</v>
      </c>
      <c r="C472" s="27" t="s">
        <v>916</v>
      </c>
      <c r="D472" s="28" t="s">
        <v>919</v>
      </c>
      <c r="E472" s="28" t="s">
        <v>917</v>
      </c>
      <c r="F472" s="368" t="s">
        <v>1685</v>
      </c>
      <c r="G472" s="369"/>
      <c r="H472" s="11">
        <v>-5000</v>
      </c>
      <c r="I472" s="11">
        <v>0</v>
      </c>
      <c r="J472" s="11">
        <v>0</v>
      </c>
      <c r="K472" s="133">
        <v>0</v>
      </c>
      <c r="L472" s="145">
        <v>0</v>
      </c>
      <c r="O472" s="88">
        <f t="shared" si="173"/>
        <v>0</v>
      </c>
      <c r="P472" s="126" t="str">
        <f t="shared" si="174"/>
        <v/>
      </c>
      <c r="Q472" s="88">
        <f t="shared" si="175"/>
        <v>0</v>
      </c>
      <c r="R472" s="126" t="str">
        <f t="shared" si="176"/>
        <v/>
      </c>
      <c r="S472" s="88"/>
      <c r="T472" s="127" t="str">
        <f t="shared" si="179"/>
        <v/>
      </c>
      <c r="U472" s="160">
        <f t="shared" si="180"/>
        <v>11</v>
      </c>
    </row>
    <row r="473" spans="1:21" ht="11.25" customHeight="1" x14ac:dyDescent="0.25">
      <c r="A473" s="26" t="s">
        <v>1357</v>
      </c>
      <c r="B473" s="287">
        <f t="shared" si="177"/>
        <v>7</v>
      </c>
      <c r="C473" s="26"/>
      <c r="D473" s="23"/>
      <c r="E473" s="23"/>
      <c r="F473" s="382" t="s">
        <v>485</v>
      </c>
      <c r="G473" s="383"/>
      <c r="H473" s="25">
        <f t="shared" ref="H473:L473" si="184">SUM(H474)</f>
        <v>-1045308</v>
      </c>
      <c r="I473" s="25">
        <f t="shared" si="184"/>
        <v>-983054</v>
      </c>
      <c r="J473" s="25">
        <f t="shared" si="184"/>
        <v>-1150000</v>
      </c>
      <c r="K473" s="132">
        <f t="shared" si="184"/>
        <v>0</v>
      </c>
      <c r="L473" s="143">
        <f t="shared" si="184"/>
        <v>-1290000</v>
      </c>
      <c r="O473" s="88">
        <f t="shared" si="173"/>
        <v>140000</v>
      </c>
      <c r="P473" s="126">
        <f t="shared" si="174"/>
        <v>1.1217391304347826</v>
      </c>
      <c r="Q473" s="88">
        <f t="shared" si="175"/>
        <v>306946</v>
      </c>
      <c r="R473" s="126">
        <f t="shared" si="176"/>
        <v>1.3122371711014857</v>
      </c>
      <c r="S473" s="88"/>
      <c r="T473" s="127" t="str">
        <f t="shared" si="179"/>
        <v/>
      </c>
      <c r="U473" s="160">
        <f t="shared" si="180"/>
        <v>7</v>
      </c>
    </row>
    <row r="474" spans="1:21" ht="11.25" customHeight="1" x14ac:dyDescent="0.25">
      <c r="A474" s="42" t="s">
        <v>1358</v>
      </c>
      <c r="B474" s="287">
        <f t="shared" si="177"/>
        <v>11</v>
      </c>
      <c r="C474" s="27" t="s">
        <v>916</v>
      </c>
      <c r="D474" s="28" t="s">
        <v>919</v>
      </c>
      <c r="E474" s="28" t="s">
        <v>917</v>
      </c>
      <c r="F474" s="368" t="s">
        <v>486</v>
      </c>
      <c r="G474" s="369"/>
      <c r="H474" s="11">
        <v>-1045308</v>
      </c>
      <c r="I474" s="11">
        <v>-983054</v>
      </c>
      <c r="J474" s="11">
        <v>-1150000</v>
      </c>
      <c r="K474" s="133">
        <v>0</v>
      </c>
      <c r="L474" s="145">
        <v>-1290000</v>
      </c>
      <c r="O474" s="88">
        <f t="shared" si="173"/>
        <v>140000</v>
      </c>
      <c r="P474" s="126">
        <f t="shared" si="174"/>
        <v>1.1217391304347826</v>
      </c>
      <c r="Q474" s="88">
        <f t="shared" si="175"/>
        <v>306946</v>
      </c>
      <c r="R474" s="126">
        <f t="shared" si="176"/>
        <v>1.3122371711014857</v>
      </c>
      <c r="S474" s="88"/>
      <c r="T474" s="127" t="str">
        <f t="shared" si="179"/>
        <v/>
      </c>
      <c r="U474" s="160">
        <f t="shared" si="180"/>
        <v>11</v>
      </c>
    </row>
    <row r="475" spans="1:21" ht="11.25" customHeight="1" x14ac:dyDescent="0.25">
      <c r="A475" s="26" t="s">
        <v>1359</v>
      </c>
      <c r="B475" s="287">
        <f t="shared" si="177"/>
        <v>7</v>
      </c>
      <c r="C475" s="26"/>
      <c r="D475" s="23"/>
      <c r="E475" s="23"/>
      <c r="F475" s="382" t="s">
        <v>487</v>
      </c>
      <c r="G475" s="383"/>
      <c r="H475" s="25">
        <f t="shared" ref="H475:L475" si="185">SUM(H476)</f>
        <v>0</v>
      </c>
      <c r="I475" s="25">
        <f t="shared" si="185"/>
        <v>-2.3283064365386999E-10</v>
      </c>
      <c r="J475" s="25">
        <f t="shared" si="185"/>
        <v>0</v>
      </c>
      <c r="K475" s="132">
        <f t="shared" si="185"/>
        <v>0</v>
      </c>
      <c r="L475" s="143">
        <f t="shared" si="185"/>
        <v>0</v>
      </c>
      <c r="O475" s="88">
        <f t="shared" si="173"/>
        <v>0</v>
      </c>
      <c r="P475" s="126" t="str">
        <f t="shared" si="174"/>
        <v/>
      </c>
      <c r="Q475" s="88">
        <f t="shared" si="175"/>
        <v>-2.3283064365386999E-10</v>
      </c>
      <c r="R475" s="126">
        <f t="shared" si="176"/>
        <v>0</v>
      </c>
      <c r="S475" s="88"/>
      <c r="T475" s="127" t="str">
        <f t="shared" si="179"/>
        <v/>
      </c>
      <c r="U475" s="160">
        <f t="shared" si="180"/>
        <v>7</v>
      </c>
    </row>
    <row r="476" spans="1:21" ht="11.25" customHeight="1" x14ac:dyDescent="0.25">
      <c r="A476" s="42" t="s">
        <v>1360</v>
      </c>
      <c r="B476" s="287">
        <f t="shared" si="177"/>
        <v>11</v>
      </c>
      <c r="C476" s="14"/>
      <c r="D476" s="13"/>
      <c r="E476" s="13"/>
      <c r="F476" s="368" t="s">
        <v>488</v>
      </c>
      <c r="G476" s="369"/>
      <c r="H476" s="11">
        <v>0</v>
      </c>
      <c r="I476" s="11">
        <v>-2.3283064365386999E-10</v>
      </c>
      <c r="J476" s="11">
        <v>0</v>
      </c>
      <c r="K476" s="133">
        <v>0</v>
      </c>
      <c r="L476" s="144"/>
      <c r="O476" s="88">
        <f t="shared" si="173"/>
        <v>0</v>
      </c>
      <c r="P476" s="126" t="str">
        <f t="shared" si="174"/>
        <v/>
      </c>
      <c r="Q476" s="88">
        <f t="shared" si="175"/>
        <v>-2.3283064365386999E-10</v>
      </c>
      <c r="R476" s="126">
        <f t="shared" si="176"/>
        <v>0</v>
      </c>
      <c r="S476" s="88"/>
      <c r="T476" s="127" t="str">
        <f t="shared" si="179"/>
        <v/>
      </c>
      <c r="U476" s="160">
        <f t="shared" si="180"/>
        <v>11</v>
      </c>
    </row>
    <row r="477" spans="1:21" ht="11.25" customHeight="1" x14ac:dyDescent="0.25">
      <c r="A477" s="26" t="s">
        <v>1361</v>
      </c>
      <c r="B477" s="287">
        <f t="shared" si="177"/>
        <v>7</v>
      </c>
      <c r="C477" s="26"/>
      <c r="D477" s="23"/>
      <c r="E477" s="23"/>
      <c r="F477" s="382" t="s">
        <v>489</v>
      </c>
      <c r="G477" s="383"/>
      <c r="H477" s="25">
        <f t="shared" ref="H477:L477" si="186">SUM(H478)</f>
        <v>-14850</v>
      </c>
      <c r="I477" s="25">
        <f t="shared" si="186"/>
        <v>-18900</v>
      </c>
      <c r="J477" s="25">
        <f t="shared" si="186"/>
        <v>-49999.999999991996</v>
      </c>
      <c r="K477" s="132">
        <f t="shared" si="186"/>
        <v>0</v>
      </c>
      <c r="L477" s="143">
        <f t="shared" si="186"/>
        <v>-210000</v>
      </c>
      <c r="O477" s="88">
        <f t="shared" si="173"/>
        <v>160000.000000008</v>
      </c>
      <c r="P477" s="126">
        <f t="shared" si="174"/>
        <v>4.2000000000006725</v>
      </c>
      <c r="Q477" s="88">
        <f t="shared" si="175"/>
        <v>191100</v>
      </c>
      <c r="R477" s="126">
        <f t="shared" si="176"/>
        <v>11.111111111111111</v>
      </c>
      <c r="S477" s="88"/>
      <c r="T477" s="127" t="str">
        <f t="shared" si="179"/>
        <v/>
      </c>
      <c r="U477" s="160">
        <f t="shared" si="180"/>
        <v>7</v>
      </c>
    </row>
    <row r="478" spans="1:21" ht="11.25" customHeight="1" x14ac:dyDescent="0.25">
      <c r="A478" s="42" t="s">
        <v>1362</v>
      </c>
      <c r="B478" s="287">
        <f t="shared" si="177"/>
        <v>11</v>
      </c>
      <c r="C478" s="20" t="s">
        <v>1243</v>
      </c>
      <c r="D478" s="20" t="s">
        <v>920</v>
      </c>
      <c r="E478" s="20" t="s">
        <v>1245</v>
      </c>
      <c r="F478" s="368" t="s">
        <v>490</v>
      </c>
      <c r="G478" s="369"/>
      <c r="H478" s="11">
        <v>-14850</v>
      </c>
      <c r="I478" s="11">
        <v>-18900</v>
      </c>
      <c r="J478" s="11">
        <v>-49999.999999991996</v>
      </c>
      <c r="K478" s="133">
        <v>0</v>
      </c>
      <c r="L478" s="145">
        <v>-210000</v>
      </c>
      <c r="O478" s="88">
        <f t="shared" si="173"/>
        <v>160000.000000008</v>
      </c>
      <c r="P478" s="126">
        <f t="shared" si="174"/>
        <v>4.2000000000006725</v>
      </c>
      <c r="Q478" s="88">
        <f t="shared" si="175"/>
        <v>191100</v>
      </c>
      <c r="R478" s="126">
        <f t="shared" si="176"/>
        <v>11.111111111111111</v>
      </c>
      <c r="S478" s="88"/>
      <c r="T478" s="127" t="str">
        <f t="shared" si="179"/>
        <v/>
      </c>
      <c r="U478" s="160">
        <f t="shared" si="180"/>
        <v>11</v>
      </c>
    </row>
    <row r="479" spans="1:21" ht="11.25" customHeight="1" x14ac:dyDescent="0.25">
      <c r="A479" s="26" t="s">
        <v>1363</v>
      </c>
      <c r="B479" s="287">
        <f t="shared" si="177"/>
        <v>7</v>
      </c>
      <c r="C479" s="26"/>
      <c r="D479" s="23"/>
      <c r="E479" s="23"/>
      <c r="F479" s="382" t="s">
        <v>491</v>
      </c>
      <c r="G479" s="383"/>
      <c r="H479" s="25">
        <f t="shared" ref="H479:L479" si="187">SUM(H480)</f>
        <v>-815562</v>
      </c>
      <c r="I479" s="25">
        <f t="shared" si="187"/>
        <v>-1021297</v>
      </c>
      <c r="J479" s="25">
        <f t="shared" si="187"/>
        <v>-699999.99999999604</v>
      </c>
      <c r="K479" s="132">
        <f t="shared" si="187"/>
        <v>0</v>
      </c>
      <c r="L479" s="143">
        <f t="shared" si="187"/>
        <v>-700000</v>
      </c>
      <c r="O479" s="88">
        <f t="shared" si="173"/>
        <v>3.9581209421157837E-9</v>
      </c>
      <c r="P479" s="126">
        <f t="shared" si="174"/>
        <v>1.0000000000000056</v>
      </c>
      <c r="Q479" s="88">
        <f t="shared" si="175"/>
        <v>-321297</v>
      </c>
      <c r="R479" s="126">
        <f t="shared" si="176"/>
        <v>0.68540297288643759</v>
      </c>
      <c r="S479" s="88"/>
      <c r="T479" s="127" t="str">
        <f t="shared" si="179"/>
        <v/>
      </c>
      <c r="U479" s="160">
        <f t="shared" si="180"/>
        <v>7</v>
      </c>
    </row>
    <row r="480" spans="1:21" ht="11.25" customHeight="1" x14ac:dyDescent="0.25">
      <c r="A480" s="42" t="s">
        <v>1364</v>
      </c>
      <c r="B480" s="287">
        <f t="shared" si="177"/>
        <v>11</v>
      </c>
      <c r="C480" s="20" t="s">
        <v>1243</v>
      </c>
      <c r="D480" s="20" t="s">
        <v>920</v>
      </c>
      <c r="E480" s="20" t="s">
        <v>1245</v>
      </c>
      <c r="F480" s="368" t="s">
        <v>492</v>
      </c>
      <c r="G480" s="369"/>
      <c r="H480" s="11">
        <v>-815562</v>
      </c>
      <c r="I480" s="11">
        <v>-1021297</v>
      </c>
      <c r="J480" s="11">
        <v>-699999.99999999604</v>
      </c>
      <c r="K480" s="133">
        <v>0</v>
      </c>
      <c r="L480" s="145">
        <v>-700000</v>
      </c>
      <c r="O480" s="88">
        <f t="shared" si="173"/>
        <v>3.9581209421157837E-9</v>
      </c>
      <c r="P480" s="126">
        <f t="shared" si="174"/>
        <v>1.0000000000000056</v>
      </c>
      <c r="Q480" s="88">
        <f t="shared" si="175"/>
        <v>-321297</v>
      </c>
      <c r="R480" s="126">
        <f t="shared" si="176"/>
        <v>0.68540297288643759</v>
      </c>
      <c r="S480" s="88"/>
      <c r="T480" s="127" t="str">
        <f t="shared" si="179"/>
        <v/>
      </c>
      <c r="U480" s="160">
        <f t="shared" si="180"/>
        <v>11</v>
      </c>
    </row>
    <row r="481" spans="1:21" ht="11.25" customHeight="1" x14ac:dyDescent="0.25">
      <c r="A481" s="26" t="s">
        <v>1365</v>
      </c>
      <c r="B481" s="287">
        <f t="shared" si="177"/>
        <v>7</v>
      </c>
      <c r="C481" s="26"/>
      <c r="D481" s="23"/>
      <c r="E481" s="23"/>
      <c r="F481" s="382" t="s">
        <v>493</v>
      </c>
      <c r="G481" s="383"/>
      <c r="H481" s="25">
        <f t="shared" ref="H481:L481" si="188">SUM(H482)</f>
        <v>-482234</v>
      </c>
      <c r="I481" s="25">
        <f t="shared" si="188"/>
        <v>-517083</v>
      </c>
      <c r="J481" s="25">
        <f t="shared" si="188"/>
        <v>-199999.999999992</v>
      </c>
      <c r="K481" s="132">
        <f t="shared" si="188"/>
        <v>0</v>
      </c>
      <c r="L481" s="143">
        <f t="shared" si="188"/>
        <v>-200000</v>
      </c>
      <c r="O481" s="88">
        <f t="shared" si="173"/>
        <v>8.0035533756017685E-9</v>
      </c>
      <c r="P481" s="126">
        <f t="shared" si="174"/>
        <v>1.00000000000004</v>
      </c>
      <c r="Q481" s="88">
        <f t="shared" si="175"/>
        <v>-317083</v>
      </c>
      <c r="R481" s="126">
        <f t="shared" si="176"/>
        <v>0.38678510026436763</v>
      </c>
      <c r="S481" s="88"/>
      <c r="T481" s="127" t="str">
        <f t="shared" si="179"/>
        <v/>
      </c>
      <c r="U481" s="160">
        <f t="shared" si="180"/>
        <v>7</v>
      </c>
    </row>
    <row r="482" spans="1:21" ht="11.25" customHeight="1" x14ac:dyDescent="0.25">
      <c r="A482" s="42" t="s">
        <v>1366</v>
      </c>
      <c r="B482" s="287">
        <f t="shared" si="177"/>
        <v>11</v>
      </c>
      <c r="C482" s="20" t="s">
        <v>1243</v>
      </c>
      <c r="D482" s="20" t="s">
        <v>920</v>
      </c>
      <c r="E482" s="20" t="s">
        <v>1245</v>
      </c>
      <c r="F482" s="368" t="s">
        <v>494</v>
      </c>
      <c r="G482" s="369"/>
      <c r="H482" s="11">
        <v>-482234</v>
      </c>
      <c r="I482" s="11">
        <v>-517083</v>
      </c>
      <c r="J482" s="11">
        <v>-199999.999999992</v>
      </c>
      <c r="K482" s="133">
        <v>0</v>
      </c>
      <c r="L482" s="145">
        <v>-200000</v>
      </c>
      <c r="O482" s="88">
        <f t="shared" si="173"/>
        <v>8.0035533756017685E-9</v>
      </c>
      <c r="P482" s="126">
        <f t="shared" si="174"/>
        <v>1.00000000000004</v>
      </c>
      <c r="Q482" s="88">
        <f t="shared" si="175"/>
        <v>-317083</v>
      </c>
      <c r="R482" s="126">
        <f t="shared" si="176"/>
        <v>0.38678510026436763</v>
      </c>
      <c r="S482" s="88"/>
      <c r="T482" s="127" t="str">
        <f t="shared" si="179"/>
        <v/>
      </c>
      <c r="U482" s="160">
        <f t="shared" si="180"/>
        <v>11</v>
      </c>
    </row>
    <row r="483" spans="1:21" ht="11.25" customHeight="1" x14ac:dyDescent="0.25">
      <c r="A483" s="26" t="s">
        <v>1367</v>
      </c>
      <c r="B483" s="287">
        <f t="shared" si="177"/>
        <v>7</v>
      </c>
      <c r="C483" s="26"/>
      <c r="D483" s="23"/>
      <c r="E483" s="23"/>
      <c r="F483" s="382" t="s">
        <v>495</v>
      </c>
      <c r="G483" s="383"/>
      <c r="H483" s="25">
        <f t="shared" ref="H483:L483" si="189">SUM(H484)</f>
        <v>0</v>
      </c>
      <c r="I483" s="25">
        <f t="shared" si="189"/>
        <v>0</v>
      </c>
      <c r="J483" s="25">
        <f t="shared" si="189"/>
        <v>0</v>
      </c>
      <c r="K483" s="132">
        <f t="shared" si="189"/>
        <v>0</v>
      </c>
      <c r="L483" s="143">
        <f t="shared" si="189"/>
        <v>0</v>
      </c>
      <c r="O483" s="88">
        <f t="shared" si="173"/>
        <v>0</v>
      </c>
      <c r="P483" s="126" t="str">
        <f t="shared" si="174"/>
        <v/>
      </c>
      <c r="Q483" s="88">
        <f t="shared" si="175"/>
        <v>0</v>
      </c>
      <c r="R483" s="126" t="str">
        <f t="shared" si="176"/>
        <v/>
      </c>
      <c r="S483" s="88"/>
      <c r="T483" s="127" t="str">
        <f t="shared" si="179"/>
        <v/>
      </c>
      <c r="U483" s="160">
        <f t="shared" si="180"/>
        <v>7</v>
      </c>
    </row>
    <row r="484" spans="1:21" ht="11.25" customHeight="1" x14ac:dyDescent="0.25">
      <c r="A484" s="42" t="s">
        <v>1368</v>
      </c>
      <c r="B484" s="287">
        <f t="shared" si="177"/>
        <v>11</v>
      </c>
      <c r="C484" s="14"/>
      <c r="D484" s="13"/>
      <c r="E484" s="13"/>
      <c r="F484" s="368" t="s">
        <v>496</v>
      </c>
      <c r="G484" s="369"/>
      <c r="H484" s="11">
        <v>0</v>
      </c>
      <c r="I484" s="11">
        <v>0</v>
      </c>
      <c r="J484" s="11">
        <v>0</v>
      </c>
      <c r="K484" s="133">
        <v>0</v>
      </c>
      <c r="L484" s="144"/>
      <c r="O484" s="88">
        <f t="shared" si="173"/>
        <v>0</v>
      </c>
      <c r="P484" s="126" t="str">
        <f t="shared" si="174"/>
        <v/>
      </c>
      <c r="Q484" s="88">
        <f t="shared" si="175"/>
        <v>0</v>
      </c>
      <c r="R484" s="126" t="str">
        <f t="shared" si="176"/>
        <v/>
      </c>
      <c r="S484" s="88"/>
      <c r="T484" s="127" t="str">
        <f t="shared" si="179"/>
        <v/>
      </c>
      <c r="U484" s="160">
        <f t="shared" si="180"/>
        <v>11</v>
      </c>
    </row>
    <row r="485" spans="1:21" ht="11.25" customHeight="1" x14ac:dyDescent="0.25">
      <c r="A485" s="26" t="s">
        <v>1369</v>
      </c>
      <c r="B485" s="287">
        <f t="shared" si="177"/>
        <v>7</v>
      </c>
      <c r="C485" s="26"/>
      <c r="D485" s="23"/>
      <c r="E485" s="23"/>
      <c r="F485" s="382" t="s">
        <v>497</v>
      </c>
      <c r="G485" s="383"/>
      <c r="H485" s="25">
        <f t="shared" ref="H485:L485" si="190">SUM(H486)</f>
        <v>-500939.19</v>
      </c>
      <c r="I485" s="25">
        <f t="shared" si="190"/>
        <v>-669292</v>
      </c>
      <c r="J485" s="25">
        <f t="shared" si="190"/>
        <v>-499999.99999999203</v>
      </c>
      <c r="K485" s="132">
        <f t="shared" si="190"/>
        <v>0</v>
      </c>
      <c r="L485" s="143">
        <f t="shared" si="190"/>
        <v>-580000</v>
      </c>
      <c r="O485" s="88">
        <f t="shared" si="173"/>
        <v>80000.000000007974</v>
      </c>
      <c r="P485" s="126">
        <f t="shared" si="174"/>
        <v>1.1600000000000186</v>
      </c>
      <c r="Q485" s="88">
        <f t="shared" si="175"/>
        <v>-89292</v>
      </c>
      <c r="R485" s="126">
        <f t="shared" si="176"/>
        <v>0.86658737890188442</v>
      </c>
      <c r="S485" s="88"/>
      <c r="T485" s="127" t="str">
        <f t="shared" si="179"/>
        <v/>
      </c>
      <c r="U485" s="160">
        <f t="shared" si="180"/>
        <v>7</v>
      </c>
    </row>
    <row r="486" spans="1:21" ht="11.25" customHeight="1" x14ac:dyDescent="0.25">
      <c r="A486" s="42" t="s">
        <v>1370</v>
      </c>
      <c r="B486" s="287">
        <f t="shared" si="177"/>
        <v>11</v>
      </c>
      <c r="C486" s="20" t="s">
        <v>1243</v>
      </c>
      <c r="D486" s="20" t="s">
        <v>920</v>
      </c>
      <c r="E486" s="20" t="s">
        <v>1245</v>
      </c>
      <c r="F486" s="368" t="s">
        <v>498</v>
      </c>
      <c r="G486" s="369"/>
      <c r="H486" s="11">
        <v>-500939.19</v>
      </c>
      <c r="I486" s="11">
        <v>-669292</v>
      </c>
      <c r="J486" s="11">
        <v>-499999.99999999203</v>
      </c>
      <c r="K486" s="133">
        <v>0</v>
      </c>
      <c r="L486" s="145">
        <v>-580000</v>
      </c>
      <c r="O486" s="88">
        <f t="shared" si="173"/>
        <v>80000.000000007974</v>
      </c>
      <c r="P486" s="126">
        <f t="shared" si="174"/>
        <v>1.1600000000000186</v>
      </c>
      <c r="Q486" s="88">
        <f t="shared" si="175"/>
        <v>-89292</v>
      </c>
      <c r="R486" s="126">
        <f t="shared" si="176"/>
        <v>0.86658737890188442</v>
      </c>
      <c r="S486" s="88"/>
      <c r="T486" s="127" t="str">
        <f t="shared" si="179"/>
        <v/>
      </c>
      <c r="U486" s="160">
        <f t="shared" si="180"/>
        <v>11</v>
      </c>
    </row>
    <row r="487" spans="1:21" ht="11.25" customHeight="1" x14ac:dyDescent="0.25">
      <c r="A487" s="26" t="s">
        <v>1371</v>
      </c>
      <c r="B487" s="287">
        <f t="shared" si="177"/>
        <v>7</v>
      </c>
      <c r="C487" s="26"/>
      <c r="D487" s="23"/>
      <c r="E487" s="23"/>
      <c r="F487" s="382" t="s">
        <v>499</v>
      </c>
      <c r="G487" s="383"/>
      <c r="H487" s="25">
        <f>SUM(H488)</f>
        <v>-405228.98</v>
      </c>
      <c r="I487" s="25">
        <f>SUM(I488)</f>
        <v>-529358.96</v>
      </c>
      <c r="J487" s="25">
        <f>SUM(J488)</f>
        <v>0</v>
      </c>
      <c r="K487" s="132">
        <f t="shared" ref="K487:L487" si="191">SUM(K488)</f>
        <v>0</v>
      </c>
      <c r="L487" s="143">
        <f t="shared" si="191"/>
        <v>-500000</v>
      </c>
      <c r="O487" s="88">
        <f t="shared" si="173"/>
        <v>500000</v>
      </c>
      <c r="P487" s="126" t="str">
        <f t="shared" si="174"/>
        <v/>
      </c>
      <c r="Q487" s="88">
        <f t="shared" si="175"/>
        <v>-29358.959999999963</v>
      </c>
      <c r="R487" s="126">
        <f t="shared" si="176"/>
        <v>0.94453865482885191</v>
      </c>
      <c r="S487" s="88"/>
      <c r="T487" s="127" t="str">
        <f t="shared" si="179"/>
        <v/>
      </c>
      <c r="U487" s="160">
        <f t="shared" si="180"/>
        <v>7</v>
      </c>
    </row>
    <row r="488" spans="1:21" ht="11.25" customHeight="1" x14ac:dyDescent="0.25">
      <c r="A488" s="42" t="s">
        <v>1372</v>
      </c>
      <c r="B488" s="287">
        <f t="shared" si="177"/>
        <v>11</v>
      </c>
      <c r="C488" s="27" t="s">
        <v>916</v>
      </c>
      <c r="D488" s="16" t="s">
        <v>920</v>
      </c>
      <c r="E488" s="16" t="s">
        <v>917</v>
      </c>
      <c r="F488" s="368" t="s">
        <v>500</v>
      </c>
      <c r="G488" s="369"/>
      <c r="H488" s="11">
        <v>-405228.98</v>
      </c>
      <c r="I488" s="11">
        <v>-529358.96</v>
      </c>
      <c r="J488" s="11">
        <v>0</v>
      </c>
      <c r="K488" s="133">
        <v>0</v>
      </c>
      <c r="L488" s="145">
        <v>-500000</v>
      </c>
      <c r="O488" s="88">
        <f t="shared" si="173"/>
        <v>500000</v>
      </c>
      <c r="P488" s="126" t="str">
        <f t="shared" si="174"/>
        <v/>
      </c>
      <c r="Q488" s="88">
        <f t="shared" si="175"/>
        <v>-29358.959999999963</v>
      </c>
      <c r="R488" s="126">
        <f t="shared" si="176"/>
        <v>0.94453865482885191</v>
      </c>
      <c r="S488" s="88"/>
      <c r="T488" s="127" t="str">
        <f t="shared" si="179"/>
        <v/>
      </c>
      <c r="U488" s="160">
        <f t="shared" si="180"/>
        <v>11</v>
      </c>
    </row>
    <row r="489" spans="1:21" ht="11.25" customHeight="1" x14ac:dyDescent="0.25">
      <c r="A489" s="26" t="s">
        <v>1373</v>
      </c>
      <c r="B489" s="287">
        <f t="shared" si="177"/>
        <v>7</v>
      </c>
      <c r="C489" s="26"/>
      <c r="D489" s="23"/>
      <c r="E489" s="23"/>
      <c r="F489" s="382" t="s">
        <v>501</v>
      </c>
      <c r="G489" s="383"/>
      <c r="H489" s="25">
        <f t="shared" ref="H489:L489" si="192">SUM(H490:H492)</f>
        <v>-13726.05</v>
      </c>
      <c r="I489" s="25">
        <f t="shared" si="192"/>
        <v>-9819.2199999999993</v>
      </c>
      <c r="J489" s="25">
        <f t="shared" si="192"/>
        <v>0</v>
      </c>
      <c r="K489" s="132">
        <f t="shared" si="192"/>
        <v>0</v>
      </c>
      <c r="L489" s="143">
        <f t="shared" si="192"/>
        <v>0</v>
      </c>
      <c r="O489" s="88">
        <f t="shared" si="173"/>
        <v>0</v>
      </c>
      <c r="P489" s="126" t="str">
        <f t="shared" si="174"/>
        <v/>
      </c>
      <c r="Q489" s="88">
        <f t="shared" si="175"/>
        <v>-9819.2199999999993</v>
      </c>
      <c r="R489" s="126">
        <f t="shared" si="176"/>
        <v>0</v>
      </c>
      <c r="S489" s="88"/>
      <c r="T489" s="127" t="str">
        <f t="shared" si="179"/>
        <v/>
      </c>
      <c r="U489" s="160">
        <f t="shared" si="180"/>
        <v>7</v>
      </c>
    </row>
    <row r="490" spans="1:21" ht="11.25" customHeight="1" x14ac:dyDescent="0.25">
      <c r="A490" s="42" t="s">
        <v>1374</v>
      </c>
      <c r="B490" s="287">
        <f t="shared" si="177"/>
        <v>11</v>
      </c>
      <c r="C490" s="14"/>
      <c r="D490" s="13"/>
      <c r="E490" s="13"/>
      <c r="F490" s="368" t="s">
        <v>502</v>
      </c>
      <c r="G490" s="369"/>
      <c r="H490" s="11">
        <v>-6908.65</v>
      </c>
      <c r="I490" s="11">
        <v>-9819.2199999999993</v>
      </c>
      <c r="J490" s="11">
        <v>0</v>
      </c>
      <c r="K490" s="133">
        <v>0</v>
      </c>
      <c r="L490" s="145">
        <v>0</v>
      </c>
      <c r="O490" s="88">
        <f t="shared" si="173"/>
        <v>0</v>
      </c>
      <c r="P490" s="126" t="str">
        <f t="shared" si="174"/>
        <v/>
      </c>
      <c r="Q490" s="88">
        <f t="shared" si="175"/>
        <v>-9819.2199999999993</v>
      </c>
      <c r="R490" s="126">
        <f t="shared" si="176"/>
        <v>0</v>
      </c>
      <c r="S490" s="88"/>
      <c r="T490" s="127" t="str">
        <f t="shared" si="179"/>
        <v/>
      </c>
      <c r="U490" s="160">
        <f t="shared" si="180"/>
        <v>11</v>
      </c>
    </row>
    <row r="491" spans="1:21" ht="11.25" customHeight="1" x14ac:dyDescent="0.25">
      <c r="A491" s="42" t="s">
        <v>1375</v>
      </c>
      <c r="B491" s="287">
        <f t="shared" si="177"/>
        <v>11</v>
      </c>
      <c r="C491" s="14"/>
      <c r="D491" s="13"/>
      <c r="E491" s="13"/>
      <c r="F491" s="368" t="s">
        <v>503</v>
      </c>
      <c r="G491" s="369"/>
      <c r="H491" s="11">
        <v>-2147.1799999999998</v>
      </c>
      <c r="I491" s="11">
        <v>0</v>
      </c>
      <c r="J491" s="11">
        <v>0</v>
      </c>
      <c r="K491" s="133">
        <v>0</v>
      </c>
      <c r="L491" s="145">
        <v>0</v>
      </c>
      <c r="O491" s="88">
        <f t="shared" si="173"/>
        <v>0</v>
      </c>
      <c r="P491" s="126" t="str">
        <f t="shared" si="174"/>
        <v/>
      </c>
      <c r="Q491" s="88">
        <f t="shared" si="175"/>
        <v>0</v>
      </c>
      <c r="R491" s="126" t="str">
        <f t="shared" si="176"/>
        <v/>
      </c>
      <c r="S491" s="88"/>
      <c r="T491" s="127" t="str">
        <f t="shared" si="179"/>
        <v/>
      </c>
      <c r="U491" s="160">
        <f t="shared" si="180"/>
        <v>11</v>
      </c>
    </row>
    <row r="492" spans="1:21" ht="11.25" customHeight="1" x14ac:dyDescent="0.25">
      <c r="A492" s="42" t="s">
        <v>1376</v>
      </c>
      <c r="B492" s="287">
        <f t="shared" si="177"/>
        <v>11</v>
      </c>
      <c r="C492" s="14"/>
      <c r="D492" s="13"/>
      <c r="E492" s="13"/>
      <c r="F492" s="368" t="s">
        <v>504</v>
      </c>
      <c r="G492" s="369"/>
      <c r="H492" s="11">
        <v>-4670.22</v>
      </c>
      <c r="I492" s="11">
        <v>0</v>
      </c>
      <c r="J492" s="11">
        <v>0</v>
      </c>
      <c r="K492" s="133">
        <v>0</v>
      </c>
      <c r="L492" s="145">
        <v>0</v>
      </c>
      <c r="O492" s="88">
        <f t="shared" si="173"/>
        <v>0</v>
      </c>
      <c r="P492" s="126" t="str">
        <f t="shared" si="174"/>
        <v/>
      </c>
      <c r="Q492" s="88">
        <f t="shared" si="175"/>
        <v>0</v>
      </c>
      <c r="R492" s="126" t="str">
        <f t="shared" si="176"/>
        <v/>
      </c>
      <c r="S492" s="88"/>
      <c r="T492" s="127" t="str">
        <f t="shared" si="179"/>
        <v/>
      </c>
      <c r="U492" s="160">
        <f t="shared" si="180"/>
        <v>11</v>
      </c>
    </row>
    <row r="493" spans="1:21" ht="11.25" customHeight="1" x14ac:dyDescent="0.25">
      <c r="A493" s="26" t="s">
        <v>1377</v>
      </c>
      <c r="B493" s="287">
        <f t="shared" si="177"/>
        <v>7</v>
      </c>
      <c r="C493" s="26"/>
      <c r="D493" s="23"/>
      <c r="E493" s="23"/>
      <c r="F493" s="382" t="s">
        <v>505</v>
      </c>
      <c r="G493" s="383"/>
      <c r="H493" s="25">
        <f t="shared" ref="H493:L493" si="193">SUM(H494:H496)</f>
        <v>-183489.86</v>
      </c>
      <c r="I493" s="25">
        <f t="shared" si="193"/>
        <v>-149432.6</v>
      </c>
      <c r="J493" s="25">
        <f t="shared" si="193"/>
        <v>-135000</v>
      </c>
      <c r="K493" s="132">
        <f t="shared" si="193"/>
        <v>0</v>
      </c>
      <c r="L493" s="143">
        <f t="shared" si="193"/>
        <v>-142000</v>
      </c>
      <c r="O493" s="88">
        <f t="shared" si="173"/>
        <v>7000</v>
      </c>
      <c r="P493" s="126">
        <f t="shared" si="174"/>
        <v>1.0518518518518518</v>
      </c>
      <c r="Q493" s="88">
        <f t="shared" si="175"/>
        <v>-7432.6000000000058</v>
      </c>
      <c r="R493" s="126">
        <f t="shared" si="176"/>
        <v>0.95026118798709247</v>
      </c>
      <c r="S493" s="88"/>
      <c r="T493" s="127" t="str">
        <f t="shared" si="179"/>
        <v/>
      </c>
      <c r="U493" s="160">
        <f t="shared" si="180"/>
        <v>7</v>
      </c>
    </row>
    <row r="494" spans="1:21" ht="11.25" customHeight="1" x14ac:dyDescent="0.25">
      <c r="A494" s="42" t="s">
        <v>1378</v>
      </c>
      <c r="B494" s="287">
        <f t="shared" si="177"/>
        <v>11</v>
      </c>
      <c r="C494" s="27" t="s">
        <v>916</v>
      </c>
      <c r="D494" s="28" t="s">
        <v>923</v>
      </c>
      <c r="E494" s="28" t="s">
        <v>917</v>
      </c>
      <c r="F494" s="368" t="s">
        <v>506</v>
      </c>
      <c r="G494" s="369"/>
      <c r="H494" s="11">
        <v>-131313</v>
      </c>
      <c r="I494" s="11">
        <v>-135206.6</v>
      </c>
      <c r="J494" s="11">
        <v>-134999.99999999901</v>
      </c>
      <c r="K494" s="133">
        <v>0</v>
      </c>
      <c r="L494" s="145">
        <v>-142000</v>
      </c>
      <c r="O494" s="88">
        <f t="shared" si="173"/>
        <v>7000.0000000009895</v>
      </c>
      <c r="P494" s="126">
        <f t="shared" si="174"/>
        <v>1.0518518518518596</v>
      </c>
      <c r="Q494" s="88">
        <f t="shared" si="175"/>
        <v>6793.3999999999942</v>
      </c>
      <c r="R494" s="126">
        <f t="shared" si="176"/>
        <v>1.0502445886517373</v>
      </c>
      <c r="S494" s="88"/>
      <c r="T494" s="127" t="str">
        <f t="shared" si="179"/>
        <v/>
      </c>
      <c r="U494" s="160">
        <f t="shared" si="180"/>
        <v>11</v>
      </c>
    </row>
    <row r="495" spans="1:21" ht="11.25" customHeight="1" x14ac:dyDescent="0.25">
      <c r="A495" s="42" t="s">
        <v>1379</v>
      </c>
      <c r="B495" s="287">
        <f t="shared" si="177"/>
        <v>11</v>
      </c>
      <c r="C495" s="14"/>
      <c r="D495" s="13"/>
      <c r="E495" s="13"/>
      <c r="F495" s="368" t="s">
        <v>507</v>
      </c>
      <c r="G495" s="369"/>
      <c r="H495" s="11">
        <v>-9941</v>
      </c>
      <c r="I495" s="11">
        <v>-14226</v>
      </c>
      <c r="J495" s="11">
        <v>0</v>
      </c>
      <c r="K495" s="133">
        <v>0</v>
      </c>
      <c r="L495" s="144"/>
      <c r="O495" s="88">
        <f t="shared" si="173"/>
        <v>0</v>
      </c>
      <c r="P495" s="126" t="str">
        <f t="shared" si="174"/>
        <v/>
      </c>
      <c r="Q495" s="88">
        <f t="shared" si="175"/>
        <v>-14226</v>
      </c>
      <c r="R495" s="126">
        <f t="shared" si="176"/>
        <v>0</v>
      </c>
      <c r="S495" s="88"/>
      <c r="T495" s="127" t="str">
        <f t="shared" si="179"/>
        <v/>
      </c>
      <c r="U495" s="160">
        <f t="shared" si="180"/>
        <v>11</v>
      </c>
    </row>
    <row r="496" spans="1:21" ht="11.25" customHeight="1" x14ac:dyDescent="0.25">
      <c r="A496" s="42" t="s">
        <v>1380</v>
      </c>
      <c r="B496" s="287">
        <f t="shared" si="177"/>
        <v>11</v>
      </c>
      <c r="C496" s="14"/>
      <c r="D496" s="13"/>
      <c r="E496" s="13"/>
      <c r="F496" s="368" t="s">
        <v>93</v>
      </c>
      <c r="G496" s="369"/>
      <c r="H496" s="11">
        <v>-42235.86</v>
      </c>
      <c r="I496" s="11">
        <v>0</v>
      </c>
      <c r="J496" s="11">
        <v>-9.9953467724844793E-10</v>
      </c>
      <c r="K496" s="133">
        <v>0</v>
      </c>
      <c r="L496" s="144"/>
      <c r="O496" s="88">
        <f t="shared" si="173"/>
        <v>-9.9953467724844793E-10</v>
      </c>
      <c r="P496" s="126">
        <f t="shared" si="174"/>
        <v>0</v>
      </c>
      <c r="Q496" s="88">
        <f t="shared" si="175"/>
        <v>0</v>
      </c>
      <c r="R496" s="126" t="str">
        <f t="shared" si="176"/>
        <v/>
      </c>
      <c r="S496" s="88"/>
      <c r="T496" s="127" t="str">
        <f t="shared" si="179"/>
        <v/>
      </c>
      <c r="U496" s="160">
        <f t="shared" si="180"/>
        <v>11</v>
      </c>
    </row>
    <row r="497" spans="1:21" ht="11.25" customHeight="1" x14ac:dyDescent="0.25">
      <c r="A497" s="41" t="s">
        <v>508</v>
      </c>
      <c r="B497" s="287">
        <f t="shared" si="177"/>
        <v>3</v>
      </c>
      <c r="C497" s="41"/>
      <c r="D497" s="40"/>
      <c r="E497" s="40"/>
      <c r="F497" s="380" t="s">
        <v>509</v>
      </c>
      <c r="G497" s="381"/>
      <c r="H497" s="43">
        <f t="shared" ref="H497:L497" si="194">H498+H519+H520+H521+H522+H527+H563+H564+H567</f>
        <v>-303484476.73000002</v>
      </c>
      <c r="I497" s="43">
        <f t="shared" si="194"/>
        <v>-307829995.27999997</v>
      </c>
      <c r="J497" s="43">
        <f t="shared" si="194"/>
        <v>-324191333.33332342</v>
      </c>
      <c r="K497" s="130">
        <f t="shared" si="194"/>
        <v>-307912254</v>
      </c>
      <c r="L497" s="130">
        <f t="shared" si="194"/>
        <v>-373728722</v>
      </c>
      <c r="O497" s="88">
        <f t="shared" si="173"/>
        <v>49537388.666676581</v>
      </c>
      <c r="P497" s="126">
        <f t="shared" si="174"/>
        <v>1.1528029394164705</v>
      </c>
      <c r="Q497" s="88">
        <f t="shared" si="175"/>
        <v>65898726.720000029</v>
      </c>
      <c r="R497" s="126">
        <f t="shared" si="176"/>
        <v>1.2140750665316387</v>
      </c>
      <c r="S497" s="88">
        <f t="shared" ref="S497:S522" si="195">-L497+K497</f>
        <v>65816468</v>
      </c>
      <c r="T497" s="127">
        <f t="shared" si="179"/>
        <v>1.2137507265300329</v>
      </c>
      <c r="U497" s="160">
        <f t="shared" si="180"/>
        <v>3</v>
      </c>
    </row>
    <row r="498" spans="1:21" ht="11.25" customHeight="1" x14ac:dyDescent="0.25">
      <c r="A498" s="38" t="s">
        <v>510</v>
      </c>
      <c r="B498" s="287">
        <f t="shared" si="177"/>
        <v>4</v>
      </c>
      <c r="C498" s="38"/>
      <c r="D498" s="22"/>
      <c r="E498" s="22"/>
      <c r="F498" s="378" t="s">
        <v>511</v>
      </c>
      <c r="G498" s="379"/>
      <c r="H498" s="37">
        <f t="shared" ref="H498:L498" si="196">H499+H501+H509+H516</f>
        <v>-256193577</v>
      </c>
      <c r="I498" s="37">
        <f t="shared" si="196"/>
        <v>-262580475</v>
      </c>
      <c r="J498" s="37">
        <f t="shared" si="196"/>
        <v>-274899999.99999022</v>
      </c>
      <c r="K498" s="131">
        <v>-272560461</v>
      </c>
      <c r="L498" s="142">
        <f t="shared" si="196"/>
        <v>-313583152</v>
      </c>
      <c r="O498" s="178">
        <f t="shared" si="173"/>
        <v>38683152.000009775</v>
      </c>
      <c r="P498" s="179">
        <f t="shared" si="174"/>
        <v>1.1407171771553697</v>
      </c>
      <c r="Q498" s="178">
        <f t="shared" si="175"/>
        <v>51002677</v>
      </c>
      <c r="R498" s="179">
        <f t="shared" si="176"/>
        <v>1.194236365061035</v>
      </c>
      <c r="S498" s="178">
        <f t="shared" si="195"/>
        <v>41022691</v>
      </c>
      <c r="T498" s="180">
        <f t="shared" si="179"/>
        <v>1.1505085911929096</v>
      </c>
      <c r="U498" s="160">
        <f t="shared" si="180"/>
        <v>4</v>
      </c>
    </row>
    <row r="499" spans="1:21" ht="11.25" customHeight="1" x14ac:dyDescent="0.25">
      <c r="A499" s="26" t="s">
        <v>1381</v>
      </c>
      <c r="B499" s="287">
        <f t="shared" si="177"/>
        <v>7</v>
      </c>
      <c r="C499" s="26"/>
      <c r="D499" s="23"/>
      <c r="E499" s="23"/>
      <c r="F499" s="382" t="s">
        <v>512</v>
      </c>
      <c r="G499" s="383"/>
      <c r="H499" s="25">
        <f t="shared" ref="H499:L499" si="197">SUM(H500)</f>
        <v>356400.76</v>
      </c>
      <c r="I499" s="25">
        <f t="shared" si="197"/>
        <v>377814.5</v>
      </c>
      <c r="J499" s="25">
        <f t="shared" si="197"/>
        <v>0</v>
      </c>
      <c r="K499" s="132">
        <f t="shared" si="197"/>
        <v>0</v>
      </c>
      <c r="L499" s="143">
        <f t="shared" si="197"/>
        <v>0</v>
      </c>
      <c r="O499" s="88">
        <f t="shared" si="173"/>
        <v>0</v>
      </c>
      <c r="P499" s="126" t="str">
        <f t="shared" si="174"/>
        <v/>
      </c>
      <c r="Q499" s="88">
        <f t="shared" si="175"/>
        <v>377814.5</v>
      </c>
      <c r="R499" s="126">
        <f t="shared" si="176"/>
        <v>0</v>
      </c>
      <c r="S499" s="88"/>
      <c r="T499" s="127" t="str">
        <f t="shared" si="179"/>
        <v/>
      </c>
      <c r="U499" s="160">
        <f t="shared" si="180"/>
        <v>7</v>
      </c>
    </row>
    <row r="500" spans="1:21" ht="11.25" customHeight="1" x14ac:dyDescent="0.25">
      <c r="A500" s="42" t="s">
        <v>1382</v>
      </c>
      <c r="B500" s="287">
        <f t="shared" si="177"/>
        <v>11</v>
      </c>
      <c r="C500" s="14"/>
      <c r="D500" s="13"/>
      <c r="E500" s="13"/>
      <c r="F500" s="368" t="s">
        <v>513</v>
      </c>
      <c r="G500" s="369"/>
      <c r="H500" s="11">
        <v>356400.76</v>
      </c>
      <c r="I500" s="11">
        <v>377814.5</v>
      </c>
      <c r="J500" s="11">
        <v>0</v>
      </c>
      <c r="K500" s="133">
        <v>0</v>
      </c>
      <c r="L500" s="144"/>
      <c r="O500" s="88">
        <f t="shared" si="173"/>
        <v>0</v>
      </c>
      <c r="P500" s="126" t="str">
        <f t="shared" si="174"/>
        <v/>
      </c>
      <c r="Q500" s="88">
        <f t="shared" si="175"/>
        <v>377814.5</v>
      </c>
      <c r="R500" s="126">
        <f t="shared" si="176"/>
        <v>0</v>
      </c>
      <c r="S500" s="88"/>
      <c r="T500" s="127" t="str">
        <f t="shared" si="179"/>
        <v/>
      </c>
      <c r="U500" s="160">
        <f t="shared" si="180"/>
        <v>11</v>
      </c>
    </row>
    <row r="501" spans="1:21" ht="11.25" customHeight="1" x14ac:dyDescent="0.25">
      <c r="A501" s="26" t="s">
        <v>1383</v>
      </c>
      <c r="B501" s="287">
        <f t="shared" si="177"/>
        <v>7</v>
      </c>
      <c r="C501" s="26"/>
      <c r="D501" s="23"/>
      <c r="E501" s="23"/>
      <c r="F501" s="382" t="s">
        <v>514</v>
      </c>
      <c r="G501" s="383"/>
      <c r="H501" s="25">
        <f t="shared" ref="H501:L501" si="198">SUM(H502:H508)</f>
        <v>-254015712</v>
      </c>
      <c r="I501" s="25">
        <f t="shared" si="198"/>
        <v>-259696639</v>
      </c>
      <c r="J501" s="25">
        <f t="shared" si="198"/>
        <v>-274899999.99999022</v>
      </c>
      <c r="K501" s="132">
        <f t="shared" si="198"/>
        <v>0</v>
      </c>
      <c r="L501" s="143">
        <f t="shared" si="198"/>
        <v>-273339731</v>
      </c>
      <c r="O501" s="88">
        <f t="shared" si="173"/>
        <v>-1560268.9999902248</v>
      </c>
      <c r="P501" s="126">
        <f t="shared" si="174"/>
        <v>0.99432423062935515</v>
      </c>
      <c r="Q501" s="88">
        <f t="shared" si="175"/>
        <v>13643092</v>
      </c>
      <c r="R501" s="126">
        <f t="shared" si="176"/>
        <v>1.0525347268741509</v>
      </c>
      <c r="S501" s="88"/>
      <c r="T501" s="127" t="str">
        <f t="shared" si="179"/>
        <v/>
      </c>
      <c r="U501" s="160">
        <f t="shared" si="180"/>
        <v>7</v>
      </c>
    </row>
    <row r="502" spans="1:21" ht="11.25" customHeight="1" x14ac:dyDescent="0.25">
      <c r="A502" s="42" t="s">
        <v>1384</v>
      </c>
      <c r="B502" s="287">
        <f t="shared" si="177"/>
        <v>11</v>
      </c>
      <c r="C502" s="20" t="s">
        <v>916</v>
      </c>
      <c r="D502" s="20" t="s">
        <v>923</v>
      </c>
      <c r="E502" s="20" t="s">
        <v>1246</v>
      </c>
      <c r="F502" s="368" t="s">
        <v>515</v>
      </c>
      <c r="G502" s="369"/>
      <c r="H502" s="11">
        <v>-6745938</v>
      </c>
      <c r="I502" s="11">
        <v>-5831882</v>
      </c>
      <c r="J502" s="11">
        <v>-9641999.9999998193</v>
      </c>
      <c r="K502" s="133">
        <v>0</v>
      </c>
      <c r="L502" s="145">
        <v>-5932180</v>
      </c>
      <c r="O502" s="88">
        <f t="shared" si="173"/>
        <v>-3709819.9999998193</v>
      </c>
      <c r="P502" s="126">
        <f t="shared" si="174"/>
        <v>0.61524372536819238</v>
      </c>
      <c r="Q502" s="88">
        <f t="shared" si="175"/>
        <v>100298</v>
      </c>
      <c r="R502" s="126">
        <f t="shared" si="176"/>
        <v>1.0171982217747204</v>
      </c>
      <c r="S502" s="88"/>
      <c r="T502" s="127" t="str">
        <f t="shared" si="179"/>
        <v/>
      </c>
      <c r="U502" s="160">
        <f t="shared" si="180"/>
        <v>11</v>
      </c>
    </row>
    <row r="503" spans="1:21" ht="11.25" customHeight="1" x14ac:dyDescent="0.25">
      <c r="A503" s="42" t="s">
        <v>1385</v>
      </c>
      <c r="B503" s="287">
        <f t="shared" si="177"/>
        <v>11</v>
      </c>
      <c r="C503" s="20" t="s">
        <v>916</v>
      </c>
      <c r="D503" s="20" t="s">
        <v>923</v>
      </c>
      <c r="E503" s="20" t="s">
        <v>1246</v>
      </c>
      <c r="F503" s="368" t="s">
        <v>516</v>
      </c>
      <c r="G503" s="369"/>
      <c r="H503" s="11">
        <v>-24673001</v>
      </c>
      <c r="I503" s="11">
        <v>-40664691</v>
      </c>
      <c r="J503" s="11">
        <v>-30059999.999997102</v>
      </c>
      <c r="K503" s="133">
        <v>0</v>
      </c>
      <c r="L503" s="187">
        <f>-30656215-2028607-956000</f>
        <v>-33640822</v>
      </c>
      <c r="M503" s="104" t="s">
        <v>1749</v>
      </c>
      <c r="O503" s="88">
        <f t="shared" si="173"/>
        <v>3580822.0000028983</v>
      </c>
      <c r="P503" s="126">
        <f t="shared" si="174"/>
        <v>1.1191224883567279</v>
      </c>
      <c r="Q503" s="88">
        <f t="shared" si="175"/>
        <v>-7023869</v>
      </c>
      <c r="R503" s="126">
        <f t="shared" si="176"/>
        <v>0.82727351844380181</v>
      </c>
      <c r="S503" s="88"/>
      <c r="T503" s="127" t="str">
        <f t="shared" si="179"/>
        <v/>
      </c>
      <c r="U503" s="160">
        <f t="shared" si="180"/>
        <v>11</v>
      </c>
    </row>
    <row r="504" spans="1:21" ht="11.25" customHeight="1" x14ac:dyDescent="0.25">
      <c r="A504" s="42" t="s">
        <v>1386</v>
      </c>
      <c r="B504" s="287">
        <f t="shared" si="177"/>
        <v>11</v>
      </c>
      <c r="C504" s="20" t="s">
        <v>916</v>
      </c>
      <c r="D504" s="20" t="s">
        <v>923</v>
      </c>
      <c r="E504" s="20" t="s">
        <v>1246</v>
      </c>
      <c r="F504" s="368" t="s">
        <v>517</v>
      </c>
      <c r="G504" s="369"/>
      <c r="H504" s="11">
        <v>-74306521</v>
      </c>
      <c r="I504" s="11">
        <v>-72659017</v>
      </c>
      <c r="J504" s="11">
        <v>-87286999.999998495</v>
      </c>
      <c r="K504" s="133">
        <v>0</v>
      </c>
      <c r="L504" s="217">
        <f>-77663795-2859088-22044000+2000000</f>
        <v>-100566883</v>
      </c>
      <c r="M504" s="104">
        <v>274000000</v>
      </c>
      <c r="O504" s="88">
        <f t="shared" si="173"/>
        <v>13279883.000001505</v>
      </c>
      <c r="P504" s="126">
        <f t="shared" si="174"/>
        <v>1.1521404447397863</v>
      </c>
      <c r="Q504" s="88">
        <f t="shared" si="175"/>
        <v>27907866</v>
      </c>
      <c r="R504" s="126">
        <f t="shared" si="176"/>
        <v>1.3840936356185496</v>
      </c>
      <c r="S504" s="88"/>
      <c r="T504" s="127" t="str">
        <f t="shared" si="179"/>
        <v/>
      </c>
      <c r="U504" s="160">
        <f t="shared" si="180"/>
        <v>11</v>
      </c>
    </row>
    <row r="505" spans="1:21" ht="11.25" customHeight="1" x14ac:dyDescent="0.25">
      <c r="A505" s="42" t="s">
        <v>1387</v>
      </c>
      <c r="B505" s="287">
        <f t="shared" si="177"/>
        <v>11</v>
      </c>
      <c r="C505" s="20" t="s">
        <v>916</v>
      </c>
      <c r="D505" s="20" t="s">
        <v>923</v>
      </c>
      <c r="E505" s="20" t="s">
        <v>1246</v>
      </c>
      <c r="F505" s="368" t="s">
        <v>518</v>
      </c>
      <c r="G505" s="369"/>
      <c r="H505" s="11">
        <v>-40374380</v>
      </c>
      <c r="I505" s="11">
        <v>-45241477</v>
      </c>
      <c r="J505" s="11">
        <v>-44045999.999998502</v>
      </c>
      <c r="K505" s="133">
        <v>0</v>
      </c>
      <c r="L505" s="187">
        <f>-33953161-324306</f>
        <v>-34277467</v>
      </c>
      <c r="O505" s="88">
        <f t="shared" si="173"/>
        <v>-9768532.9999985024</v>
      </c>
      <c r="P505" s="126">
        <f t="shared" si="174"/>
        <v>0.77821974753669265</v>
      </c>
      <c r="Q505" s="88">
        <f t="shared" si="175"/>
        <v>-10964010</v>
      </c>
      <c r="R505" s="126">
        <f t="shared" si="176"/>
        <v>0.75765579006184969</v>
      </c>
      <c r="S505" s="88"/>
      <c r="T505" s="127" t="str">
        <f t="shared" si="179"/>
        <v/>
      </c>
      <c r="U505" s="160">
        <f t="shared" si="180"/>
        <v>11</v>
      </c>
    </row>
    <row r="506" spans="1:21" ht="11.25" customHeight="1" x14ac:dyDescent="0.25">
      <c r="A506" s="42" t="s">
        <v>1388</v>
      </c>
      <c r="B506" s="287">
        <f t="shared" si="177"/>
        <v>11</v>
      </c>
      <c r="C506" s="20" t="s">
        <v>916</v>
      </c>
      <c r="D506" s="20" t="s">
        <v>923</v>
      </c>
      <c r="E506" s="20" t="s">
        <v>1246</v>
      </c>
      <c r="F506" s="368" t="s">
        <v>519</v>
      </c>
      <c r="G506" s="369"/>
      <c r="H506" s="11">
        <v>-19930844</v>
      </c>
      <c r="I506" s="11">
        <v>-20975283</v>
      </c>
      <c r="J506" s="11">
        <v>-21883999.999997798</v>
      </c>
      <c r="K506" s="133">
        <v>0</v>
      </c>
      <c r="L506" s="187">
        <v>-22352202</v>
      </c>
      <c r="O506" s="88">
        <f t="shared" si="173"/>
        <v>468202.00000220165</v>
      </c>
      <c r="P506" s="126">
        <f t="shared" si="174"/>
        <v>1.0213947176020037</v>
      </c>
      <c r="Q506" s="88">
        <f t="shared" si="175"/>
        <v>1376919</v>
      </c>
      <c r="R506" s="126">
        <f t="shared" si="176"/>
        <v>1.0656448353998371</v>
      </c>
      <c r="S506" s="88"/>
      <c r="T506" s="127" t="str">
        <f t="shared" si="179"/>
        <v/>
      </c>
      <c r="U506" s="160">
        <f t="shared" si="180"/>
        <v>11</v>
      </c>
    </row>
    <row r="507" spans="1:21" ht="11.25" customHeight="1" x14ac:dyDescent="0.25">
      <c r="A507" s="42" t="s">
        <v>1389</v>
      </c>
      <c r="B507" s="287">
        <f t="shared" si="177"/>
        <v>11</v>
      </c>
      <c r="C507" s="20" t="s">
        <v>916</v>
      </c>
      <c r="D507" s="20" t="s">
        <v>923</v>
      </c>
      <c r="E507" s="20" t="s">
        <v>1246</v>
      </c>
      <c r="F507" s="368" t="s">
        <v>520</v>
      </c>
      <c r="G507" s="369"/>
      <c r="H507" s="11">
        <v>-76335701</v>
      </c>
      <c r="I507" s="11">
        <v>-63568276</v>
      </c>
      <c r="J507" s="11">
        <v>-71196999.999998897</v>
      </c>
      <c r="K507" s="133">
        <v>0</v>
      </c>
      <c r="L507" s="187">
        <f>-67602532-148764+638016</f>
        <v>-67113280</v>
      </c>
      <c r="O507" s="88">
        <f t="shared" si="173"/>
        <v>-4083719.9999988973</v>
      </c>
      <c r="P507" s="126">
        <f t="shared" si="174"/>
        <v>0.94264196525135946</v>
      </c>
      <c r="Q507" s="88">
        <f t="shared" si="175"/>
        <v>3545004</v>
      </c>
      <c r="R507" s="126">
        <f t="shared" si="176"/>
        <v>1.0557668734008139</v>
      </c>
      <c r="S507" s="88"/>
      <c r="T507" s="127" t="str">
        <f t="shared" si="179"/>
        <v/>
      </c>
      <c r="U507" s="160">
        <f t="shared" si="180"/>
        <v>11</v>
      </c>
    </row>
    <row r="508" spans="1:21" ht="11.25" customHeight="1" x14ac:dyDescent="0.25">
      <c r="A508" s="42" t="s">
        <v>1390</v>
      </c>
      <c r="B508" s="287">
        <f t="shared" si="177"/>
        <v>11</v>
      </c>
      <c r="C508" s="20" t="s">
        <v>916</v>
      </c>
      <c r="D508" s="20" t="s">
        <v>923</v>
      </c>
      <c r="E508" s="20" t="s">
        <v>1246</v>
      </c>
      <c r="F508" s="368" t="s">
        <v>521</v>
      </c>
      <c r="G508" s="369"/>
      <c r="H508" s="11">
        <v>-11649327</v>
      </c>
      <c r="I508" s="11">
        <v>-10756013</v>
      </c>
      <c r="J508" s="11">
        <v>-10783999.9999996</v>
      </c>
      <c r="K508" s="133">
        <v>0</v>
      </c>
      <c r="L508" s="187">
        <f>-9447589-9308</f>
        <v>-9456897</v>
      </c>
      <c r="O508" s="88">
        <f t="shared" si="173"/>
        <v>-1327102.9999995995</v>
      </c>
      <c r="P508" s="126">
        <f t="shared" si="174"/>
        <v>0.87693777818994356</v>
      </c>
      <c r="Q508" s="88">
        <f t="shared" si="175"/>
        <v>-1299116</v>
      </c>
      <c r="R508" s="126">
        <f t="shared" si="176"/>
        <v>0.87921955839956678</v>
      </c>
      <c r="S508" s="88"/>
      <c r="T508" s="127" t="str">
        <f t="shared" si="179"/>
        <v/>
      </c>
      <c r="U508" s="160">
        <f t="shared" si="180"/>
        <v>11</v>
      </c>
    </row>
    <row r="509" spans="1:21" ht="11.25" customHeight="1" x14ac:dyDescent="0.25">
      <c r="A509" s="26" t="s">
        <v>1391</v>
      </c>
      <c r="B509" s="287">
        <f t="shared" si="177"/>
        <v>7</v>
      </c>
      <c r="C509" s="26"/>
      <c r="D509" s="23"/>
      <c r="E509" s="23"/>
      <c r="F509" s="382" t="s">
        <v>522</v>
      </c>
      <c r="G509" s="383"/>
      <c r="H509" s="25">
        <f t="shared" ref="H509:L509" si="199">SUM(H510:H515)</f>
        <v>-2177865</v>
      </c>
      <c r="I509" s="25">
        <f t="shared" si="199"/>
        <v>-2883836</v>
      </c>
      <c r="J509" s="25">
        <f t="shared" si="199"/>
        <v>0</v>
      </c>
      <c r="K509" s="132">
        <f t="shared" si="199"/>
        <v>0</v>
      </c>
      <c r="L509" s="143">
        <f t="shared" si="199"/>
        <v>-40243421</v>
      </c>
      <c r="O509" s="88">
        <f t="shared" si="173"/>
        <v>40243421</v>
      </c>
      <c r="P509" s="126" t="str">
        <f t="shared" si="174"/>
        <v/>
      </c>
      <c r="Q509" s="88">
        <f t="shared" si="175"/>
        <v>37359585</v>
      </c>
      <c r="R509" s="126">
        <f t="shared" si="176"/>
        <v>13.954823020449151</v>
      </c>
      <c r="S509" s="88"/>
      <c r="T509" s="127" t="str">
        <f t="shared" si="179"/>
        <v/>
      </c>
      <c r="U509" s="160">
        <f t="shared" si="180"/>
        <v>7</v>
      </c>
    </row>
    <row r="510" spans="1:21" ht="11.25" customHeight="1" x14ac:dyDescent="0.25">
      <c r="A510" s="42" t="s">
        <v>1392</v>
      </c>
      <c r="B510" s="287">
        <f t="shared" si="177"/>
        <v>11</v>
      </c>
      <c r="C510" s="20" t="s">
        <v>916</v>
      </c>
      <c r="D510" s="20" t="s">
        <v>923</v>
      </c>
      <c r="E510" s="20" t="s">
        <v>1246</v>
      </c>
      <c r="F510" s="368" t="s">
        <v>523</v>
      </c>
      <c r="G510" s="369"/>
      <c r="H510" s="11">
        <v>-1154128</v>
      </c>
      <c r="I510" s="11">
        <v>-2142483</v>
      </c>
      <c r="J510" s="11">
        <v>0</v>
      </c>
      <c r="K510" s="133">
        <v>0</v>
      </c>
      <c r="L510" s="145">
        <v>-1800000</v>
      </c>
      <c r="O510" s="88">
        <f t="shared" si="173"/>
        <v>1800000</v>
      </c>
      <c r="P510" s="126" t="str">
        <f t="shared" si="174"/>
        <v/>
      </c>
      <c r="Q510" s="88">
        <f t="shared" si="175"/>
        <v>-342483</v>
      </c>
      <c r="R510" s="126">
        <f t="shared" si="176"/>
        <v>0.84014668961200623</v>
      </c>
      <c r="S510" s="88"/>
      <c r="T510" s="127" t="str">
        <f t="shared" si="179"/>
        <v/>
      </c>
      <c r="U510" s="160">
        <f t="shared" si="180"/>
        <v>11</v>
      </c>
    </row>
    <row r="511" spans="1:21" ht="11.25" customHeight="1" x14ac:dyDescent="0.25">
      <c r="A511" s="42" t="s">
        <v>1393</v>
      </c>
      <c r="B511" s="287">
        <f t="shared" si="177"/>
        <v>11</v>
      </c>
      <c r="C511" s="20" t="s">
        <v>916</v>
      </c>
      <c r="D511" s="20" t="s">
        <v>923</v>
      </c>
      <c r="E511" s="20" t="s">
        <v>1246</v>
      </c>
      <c r="F511" s="368" t="s">
        <v>524</v>
      </c>
      <c r="G511" s="369"/>
      <c r="H511" s="11">
        <v>-96799</v>
      </c>
      <c r="I511" s="11">
        <v>-174015</v>
      </c>
      <c r="J511" s="11">
        <v>0</v>
      </c>
      <c r="K511" s="133">
        <v>0</v>
      </c>
      <c r="L511" s="187"/>
      <c r="O511" s="88">
        <f t="shared" si="173"/>
        <v>0</v>
      </c>
      <c r="P511" s="126" t="str">
        <f t="shared" si="174"/>
        <v/>
      </c>
      <c r="Q511" s="88">
        <f t="shared" si="175"/>
        <v>-174015</v>
      </c>
      <c r="R511" s="126">
        <f t="shared" si="176"/>
        <v>0</v>
      </c>
      <c r="S511" s="88"/>
      <c r="T511" s="127" t="str">
        <f t="shared" si="179"/>
        <v/>
      </c>
      <c r="U511" s="160">
        <f t="shared" si="180"/>
        <v>11</v>
      </c>
    </row>
    <row r="512" spans="1:21" ht="11.25" customHeight="1" x14ac:dyDescent="0.25">
      <c r="A512" s="42" t="s">
        <v>1394</v>
      </c>
      <c r="B512" s="287">
        <f t="shared" si="177"/>
        <v>11</v>
      </c>
      <c r="C512" s="20" t="s">
        <v>916</v>
      </c>
      <c r="D512" s="20" t="s">
        <v>923</v>
      </c>
      <c r="E512" s="20" t="s">
        <v>1246</v>
      </c>
      <c r="F512" s="368" t="s">
        <v>525</v>
      </c>
      <c r="G512" s="369"/>
      <c r="H512" s="11">
        <v>-435316</v>
      </c>
      <c r="I512" s="11">
        <v>0</v>
      </c>
      <c r="J512" s="11">
        <v>0</v>
      </c>
      <c r="K512" s="133">
        <v>0</v>
      </c>
      <c r="L512" s="187">
        <v>-344000</v>
      </c>
      <c r="M512" s="104">
        <v>32000000</v>
      </c>
      <c r="O512" s="88">
        <f t="shared" si="173"/>
        <v>344000</v>
      </c>
      <c r="P512" s="126" t="str">
        <f t="shared" si="174"/>
        <v/>
      </c>
      <c r="Q512" s="88">
        <f t="shared" si="175"/>
        <v>344000</v>
      </c>
      <c r="R512" s="126" t="str">
        <f t="shared" si="176"/>
        <v/>
      </c>
      <c r="S512" s="88"/>
      <c r="T512" s="127" t="str">
        <f t="shared" si="179"/>
        <v/>
      </c>
      <c r="U512" s="160">
        <f t="shared" si="180"/>
        <v>11</v>
      </c>
    </row>
    <row r="513" spans="1:21" ht="11.25" customHeight="1" x14ac:dyDescent="0.25">
      <c r="A513" s="42" t="s">
        <v>1641</v>
      </c>
      <c r="B513" s="287">
        <f t="shared" si="177"/>
        <v>11</v>
      </c>
      <c r="C513" s="21" t="s">
        <v>916</v>
      </c>
      <c r="D513" s="21" t="s">
        <v>923</v>
      </c>
      <c r="E513" s="21" t="s">
        <v>1246</v>
      </c>
      <c r="F513" s="370" t="s">
        <v>1642</v>
      </c>
      <c r="G513" s="371"/>
      <c r="H513" s="39"/>
      <c r="I513" s="19"/>
      <c r="J513" s="19"/>
      <c r="K513" s="134">
        <v>0</v>
      </c>
      <c r="L513" s="187"/>
      <c r="O513" s="88">
        <f t="shared" si="173"/>
        <v>0</v>
      </c>
      <c r="P513" s="126" t="str">
        <f t="shared" si="174"/>
        <v/>
      </c>
      <c r="Q513" s="88">
        <f t="shared" si="175"/>
        <v>0</v>
      </c>
      <c r="R513" s="126" t="str">
        <f t="shared" si="176"/>
        <v/>
      </c>
      <c r="S513" s="88"/>
      <c r="T513" s="127" t="str">
        <f t="shared" si="179"/>
        <v/>
      </c>
      <c r="U513" s="160">
        <f t="shared" si="180"/>
        <v>11</v>
      </c>
    </row>
    <row r="514" spans="1:21" ht="11.25" customHeight="1" x14ac:dyDescent="0.25">
      <c r="A514" s="42" t="s">
        <v>1395</v>
      </c>
      <c r="B514" s="287">
        <f t="shared" si="177"/>
        <v>11</v>
      </c>
      <c r="C514" s="14"/>
      <c r="D514" s="13"/>
      <c r="E514" s="13"/>
      <c r="F514" s="368" t="s">
        <v>526</v>
      </c>
      <c r="G514" s="369"/>
      <c r="H514" s="11">
        <v>-173997</v>
      </c>
      <c r="I514" s="11">
        <v>-329698</v>
      </c>
      <c r="J514" s="11">
        <v>0</v>
      </c>
      <c r="K514" s="133">
        <v>0</v>
      </c>
      <c r="L514" s="187">
        <f>-28200000-9261405-638016</f>
        <v>-38099421</v>
      </c>
      <c r="O514" s="88">
        <f t="shared" si="173"/>
        <v>38099421</v>
      </c>
      <c r="P514" s="126" t="str">
        <f t="shared" si="174"/>
        <v/>
      </c>
      <c r="Q514" s="88">
        <f t="shared" si="175"/>
        <v>37769723</v>
      </c>
      <c r="R514" s="126">
        <f t="shared" si="176"/>
        <v>115.55854448616613</v>
      </c>
      <c r="S514" s="88"/>
      <c r="T514" s="127" t="str">
        <f t="shared" si="179"/>
        <v/>
      </c>
      <c r="U514" s="160">
        <f t="shared" si="180"/>
        <v>11</v>
      </c>
    </row>
    <row r="515" spans="1:21" ht="11.25" customHeight="1" x14ac:dyDescent="0.25">
      <c r="A515" s="42" t="s">
        <v>1396</v>
      </c>
      <c r="B515" s="287">
        <f t="shared" si="177"/>
        <v>11</v>
      </c>
      <c r="C515" s="14"/>
      <c r="D515" s="13"/>
      <c r="E515" s="13"/>
      <c r="F515" s="368" t="s">
        <v>527</v>
      </c>
      <c r="G515" s="369"/>
      <c r="H515" s="11">
        <v>-317625</v>
      </c>
      <c r="I515" s="11">
        <v>-237640</v>
      </c>
      <c r="J515" s="11">
        <v>0</v>
      </c>
      <c r="K515" s="133">
        <v>0</v>
      </c>
      <c r="L515" s="187"/>
      <c r="O515" s="88">
        <f t="shared" si="173"/>
        <v>0</v>
      </c>
      <c r="P515" s="126" t="str">
        <f t="shared" si="174"/>
        <v/>
      </c>
      <c r="Q515" s="88">
        <f t="shared" si="175"/>
        <v>-237640</v>
      </c>
      <c r="R515" s="126">
        <f t="shared" si="176"/>
        <v>0</v>
      </c>
      <c r="S515" s="88"/>
      <c r="T515" s="127" t="str">
        <f t="shared" si="179"/>
        <v/>
      </c>
      <c r="U515" s="160">
        <f t="shared" si="180"/>
        <v>11</v>
      </c>
    </row>
    <row r="516" spans="1:21" ht="11.25" customHeight="1" x14ac:dyDescent="0.25">
      <c r="A516" s="26" t="s">
        <v>1397</v>
      </c>
      <c r="B516" s="287">
        <f t="shared" si="177"/>
        <v>7</v>
      </c>
      <c r="C516" s="26"/>
      <c r="D516" s="23"/>
      <c r="E516" s="23"/>
      <c r="F516" s="382" t="s">
        <v>528</v>
      </c>
      <c r="G516" s="383"/>
      <c r="H516" s="25">
        <f t="shared" ref="H516:L516" si="200">SUM(H517:H518)</f>
        <v>-356400.76</v>
      </c>
      <c r="I516" s="25">
        <f t="shared" si="200"/>
        <v>-377814.5</v>
      </c>
      <c r="J516" s="25">
        <f t="shared" si="200"/>
        <v>0</v>
      </c>
      <c r="K516" s="132">
        <f t="shared" si="200"/>
        <v>0</v>
      </c>
      <c r="L516" s="143">
        <f t="shared" si="200"/>
        <v>0</v>
      </c>
      <c r="O516" s="88">
        <f t="shared" si="173"/>
        <v>0</v>
      </c>
      <c r="P516" s="126" t="str">
        <f t="shared" si="174"/>
        <v/>
      </c>
      <c r="Q516" s="88">
        <f t="shared" si="175"/>
        <v>-377814.5</v>
      </c>
      <c r="R516" s="126">
        <f t="shared" si="176"/>
        <v>0</v>
      </c>
      <c r="S516" s="88"/>
      <c r="T516" s="127" t="str">
        <f t="shared" si="179"/>
        <v/>
      </c>
      <c r="U516" s="160">
        <f t="shared" si="180"/>
        <v>7</v>
      </c>
    </row>
    <row r="517" spans="1:21" ht="11.25" customHeight="1" x14ac:dyDescent="0.25">
      <c r="A517" s="42" t="s">
        <v>1398</v>
      </c>
      <c r="B517" s="287">
        <f t="shared" si="177"/>
        <v>11</v>
      </c>
      <c r="C517" s="14"/>
      <c r="D517" s="13"/>
      <c r="E517" s="13"/>
      <c r="F517" s="368" t="s">
        <v>529</v>
      </c>
      <c r="G517" s="369"/>
      <c r="H517" s="11">
        <v>-356400.76</v>
      </c>
      <c r="I517" s="11">
        <v>-377814.5</v>
      </c>
      <c r="J517" s="11">
        <v>0</v>
      </c>
      <c r="K517" s="133">
        <v>0</v>
      </c>
      <c r="L517" s="187"/>
      <c r="O517" s="88">
        <f t="shared" si="173"/>
        <v>0</v>
      </c>
      <c r="P517" s="126" t="str">
        <f t="shared" si="174"/>
        <v/>
      </c>
      <c r="Q517" s="88">
        <f t="shared" si="175"/>
        <v>-377814.5</v>
      </c>
      <c r="R517" s="126">
        <f t="shared" si="176"/>
        <v>0</v>
      </c>
      <c r="S517" s="88"/>
      <c r="T517" s="127" t="str">
        <f t="shared" si="179"/>
        <v/>
      </c>
      <c r="U517" s="160">
        <f t="shared" si="180"/>
        <v>11</v>
      </c>
    </row>
    <row r="518" spans="1:21" ht="11.25" customHeight="1" x14ac:dyDescent="0.25">
      <c r="A518" s="42" t="s">
        <v>1399</v>
      </c>
      <c r="B518" s="287">
        <f t="shared" si="177"/>
        <v>11</v>
      </c>
      <c r="C518" s="14"/>
      <c r="D518" s="13"/>
      <c r="E518" s="13"/>
      <c r="F518" s="368" t="s">
        <v>530</v>
      </c>
      <c r="G518" s="369"/>
      <c r="H518" s="11">
        <v>0</v>
      </c>
      <c r="I518" s="11">
        <v>0</v>
      </c>
      <c r="J518" s="11">
        <v>0</v>
      </c>
      <c r="K518" s="133">
        <v>0</v>
      </c>
      <c r="L518" s="187"/>
      <c r="O518" s="88">
        <f t="shared" si="173"/>
        <v>0</v>
      </c>
      <c r="P518" s="126" t="str">
        <f t="shared" si="174"/>
        <v/>
      </c>
      <c r="Q518" s="88">
        <f t="shared" si="175"/>
        <v>0</v>
      </c>
      <c r="R518" s="126" t="str">
        <f t="shared" si="176"/>
        <v/>
      </c>
      <c r="S518" s="88"/>
      <c r="T518" s="127" t="str">
        <f t="shared" si="179"/>
        <v/>
      </c>
      <c r="U518" s="160">
        <f t="shared" si="180"/>
        <v>11</v>
      </c>
    </row>
    <row r="519" spans="1:21" ht="11.25" customHeight="1" x14ac:dyDescent="0.25">
      <c r="A519" s="38" t="s">
        <v>531</v>
      </c>
      <c r="B519" s="287">
        <f t="shared" si="177"/>
        <v>4</v>
      </c>
      <c r="C519" s="38"/>
      <c r="D519" s="22"/>
      <c r="E519" s="22"/>
      <c r="F519" s="378" t="s">
        <v>532</v>
      </c>
      <c r="G519" s="379"/>
      <c r="H519" s="37">
        <v>0</v>
      </c>
      <c r="I519" s="37">
        <v>0</v>
      </c>
      <c r="J519" s="37">
        <v>0</v>
      </c>
      <c r="K519" s="135">
        <v>0</v>
      </c>
      <c r="L519" s="150">
        <f t="shared" ref="L519:L521" si="201">(K519/8)*12</f>
        <v>0</v>
      </c>
      <c r="O519" s="178">
        <f t="shared" si="173"/>
        <v>0</v>
      </c>
      <c r="P519" s="179" t="str">
        <f t="shared" si="174"/>
        <v/>
      </c>
      <c r="Q519" s="178">
        <f t="shared" si="175"/>
        <v>0</v>
      </c>
      <c r="R519" s="179" t="str">
        <f t="shared" si="176"/>
        <v/>
      </c>
      <c r="S519" s="178">
        <f t="shared" si="195"/>
        <v>0</v>
      </c>
      <c r="T519" s="180" t="str">
        <f t="shared" si="179"/>
        <v/>
      </c>
      <c r="U519" s="160">
        <f t="shared" si="180"/>
        <v>4</v>
      </c>
    </row>
    <row r="520" spans="1:21" ht="11.25" customHeight="1" x14ac:dyDescent="0.25">
      <c r="A520" s="38" t="s">
        <v>533</v>
      </c>
      <c r="B520" s="287">
        <f t="shared" si="177"/>
        <v>4</v>
      </c>
      <c r="C520" s="38"/>
      <c r="D520" s="22"/>
      <c r="E520" s="22"/>
      <c r="F520" s="378" t="s">
        <v>534</v>
      </c>
      <c r="G520" s="379"/>
      <c r="H520" s="37">
        <v>0</v>
      </c>
      <c r="I520" s="37">
        <v>0</v>
      </c>
      <c r="J520" s="37">
        <v>0</v>
      </c>
      <c r="K520" s="135">
        <v>0</v>
      </c>
      <c r="L520" s="150">
        <f t="shared" si="201"/>
        <v>0</v>
      </c>
      <c r="O520" s="178">
        <f t="shared" si="173"/>
        <v>0</v>
      </c>
      <c r="P520" s="179" t="str">
        <f t="shared" si="174"/>
        <v/>
      </c>
      <c r="Q520" s="178">
        <f t="shared" si="175"/>
        <v>0</v>
      </c>
      <c r="R520" s="179" t="str">
        <f t="shared" si="176"/>
        <v/>
      </c>
      <c r="S520" s="178">
        <f t="shared" si="195"/>
        <v>0</v>
      </c>
      <c r="T520" s="180" t="str">
        <f t="shared" si="179"/>
        <v/>
      </c>
      <c r="U520" s="160">
        <f t="shared" si="180"/>
        <v>4</v>
      </c>
    </row>
    <row r="521" spans="1:21" ht="11.25" customHeight="1" x14ac:dyDescent="0.25">
      <c r="A521" s="38" t="s">
        <v>535</v>
      </c>
      <c r="B521" s="287">
        <f t="shared" si="177"/>
        <v>4</v>
      </c>
      <c r="C521" s="38"/>
      <c r="D521" s="22"/>
      <c r="E521" s="22"/>
      <c r="F521" s="378" t="s">
        <v>536</v>
      </c>
      <c r="G521" s="379"/>
      <c r="H521" s="37">
        <v>0</v>
      </c>
      <c r="I521" s="37">
        <v>0</v>
      </c>
      <c r="J521" s="37">
        <v>0</v>
      </c>
      <c r="K521" s="135">
        <v>0</v>
      </c>
      <c r="L521" s="150">
        <f t="shared" si="201"/>
        <v>0</v>
      </c>
      <c r="O521" s="178">
        <f t="shared" si="173"/>
        <v>0</v>
      </c>
      <c r="P521" s="179" t="str">
        <f t="shared" si="174"/>
        <v/>
      </c>
      <c r="Q521" s="178">
        <f t="shared" si="175"/>
        <v>0</v>
      </c>
      <c r="R521" s="179" t="str">
        <f t="shared" si="176"/>
        <v/>
      </c>
      <c r="S521" s="178">
        <f t="shared" si="195"/>
        <v>0</v>
      </c>
      <c r="T521" s="180" t="str">
        <f t="shared" si="179"/>
        <v/>
      </c>
      <c r="U521" s="160">
        <f t="shared" si="180"/>
        <v>4</v>
      </c>
    </row>
    <row r="522" spans="1:21" ht="11.25" customHeight="1" x14ac:dyDescent="0.25">
      <c r="A522" s="38" t="s">
        <v>537</v>
      </c>
      <c r="B522" s="287">
        <f t="shared" si="177"/>
        <v>4</v>
      </c>
      <c r="C522" s="38"/>
      <c r="D522" s="22"/>
      <c r="E522" s="22"/>
      <c r="F522" s="378" t="s">
        <v>538</v>
      </c>
      <c r="G522" s="379"/>
      <c r="H522" s="37">
        <f t="shared" ref="H522:L522" si="202">H523+H525</f>
        <v>-957653.85</v>
      </c>
      <c r="I522" s="37">
        <f t="shared" si="202"/>
        <v>-547580.65</v>
      </c>
      <c r="J522" s="37">
        <f t="shared" si="202"/>
        <v>0</v>
      </c>
      <c r="K522" s="131">
        <v>-286014</v>
      </c>
      <c r="L522" s="142">
        <f t="shared" si="202"/>
        <v>0</v>
      </c>
      <c r="O522" s="178">
        <f t="shared" si="173"/>
        <v>0</v>
      </c>
      <c r="P522" s="179" t="str">
        <f t="shared" si="174"/>
        <v/>
      </c>
      <c r="Q522" s="178">
        <f t="shared" si="175"/>
        <v>-547580.65</v>
      </c>
      <c r="R522" s="179">
        <f t="shared" si="176"/>
        <v>0</v>
      </c>
      <c r="S522" s="178">
        <f t="shared" si="195"/>
        <v>-286014</v>
      </c>
      <c r="T522" s="180">
        <f t="shared" si="179"/>
        <v>0</v>
      </c>
      <c r="U522" s="160">
        <f t="shared" si="180"/>
        <v>4</v>
      </c>
    </row>
    <row r="523" spans="1:21" ht="11.25" customHeight="1" x14ac:dyDescent="0.25">
      <c r="A523" s="26" t="s">
        <v>1400</v>
      </c>
      <c r="B523" s="287">
        <f t="shared" si="177"/>
        <v>7</v>
      </c>
      <c r="C523" s="26"/>
      <c r="D523" s="23"/>
      <c r="E523" s="23"/>
      <c r="F523" s="382" t="s">
        <v>539</v>
      </c>
      <c r="G523" s="383"/>
      <c r="H523" s="25">
        <f t="shared" ref="H523:L523" si="203">H524</f>
        <v>-23320</v>
      </c>
      <c r="I523" s="25">
        <f t="shared" si="203"/>
        <v>-4188</v>
      </c>
      <c r="J523" s="25">
        <f t="shared" si="203"/>
        <v>0</v>
      </c>
      <c r="K523" s="132">
        <f t="shared" si="203"/>
        <v>0</v>
      </c>
      <c r="L523" s="143">
        <f t="shared" si="203"/>
        <v>0</v>
      </c>
      <c r="O523" s="88">
        <f t="shared" ref="O523:O586" si="204">-L523+J523</f>
        <v>0</v>
      </c>
      <c r="P523" s="126" t="str">
        <f t="shared" ref="P523:P586" si="205">IF(J523=0,"",L523/J523)</f>
        <v/>
      </c>
      <c r="Q523" s="88">
        <f t="shared" ref="Q523:Q586" si="206">-L523+I523</f>
        <v>-4188</v>
      </c>
      <c r="R523" s="126">
        <f t="shared" ref="R523:R586" si="207">IF(I523=0,"",L523/I523)</f>
        <v>0</v>
      </c>
      <c r="S523" s="88"/>
      <c r="T523" s="127" t="str">
        <f t="shared" si="179"/>
        <v/>
      </c>
      <c r="U523" s="160">
        <f t="shared" si="180"/>
        <v>7</v>
      </c>
    </row>
    <row r="524" spans="1:21" ht="11.25" customHeight="1" x14ac:dyDescent="0.25">
      <c r="A524" s="42" t="s">
        <v>1401</v>
      </c>
      <c r="B524" s="287">
        <f t="shared" ref="B524:B587" si="208">LEN(A524)</f>
        <v>11</v>
      </c>
      <c r="C524" s="14"/>
      <c r="D524" s="13"/>
      <c r="E524" s="13"/>
      <c r="F524" s="368" t="s">
        <v>540</v>
      </c>
      <c r="G524" s="369"/>
      <c r="H524" s="11">
        <v>-23320</v>
      </c>
      <c r="I524" s="11">
        <v>-4188</v>
      </c>
      <c r="J524" s="11">
        <v>0</v>
      </c>
      <c r="K524" s="133">
        <v>0</v>
      </c>
      <c r="L524" s="188"/>
      <c r="O524" s="88">
        <f t="shared" si="204"/>
        <v>0</v>
      </c>
      <c r="P524" s="126" t="str">
        <f t="shared" si="205"/>
        <v/>
      </c>
      <c r="Q524" s="88">
        <f t="shared" si="206"/>
        <v>-4188</v>
      </c>
      <c r="R524" s="126">
        <f t="shared" si="207"/>
        <v>0</v>
      </c>
      <c r="S524" s="88"/>
      <c r="T524" s="127" t="str">
        <f t="shared" si="179"/>
        <v/>
      </c>
      <c r="U524" s="160">
        <f t="shared" si="180"/>
        <v>11</v>
      </c>
    </row>
    <row r="525" spans="1:21" ht="11.25" customHeight="1" x14ac:dyDescent="0.25">
      <c r="A525" s="26" t="s">
        <v>1402</v>
      </c>
      <c r="B525" s="287">
        <f t="shared" si="208"/>
        <v>7</v>
      </c>
      <c r="C525" s="26"/>
      <c r="D525" s="23"/>
      <c r="E525" s="23"/>
      <c r="F525" s="382" t="s">
        <v>541</v>
      </c>
      <c r="G525" s="383"/>
      <c r="H525" s="25">
        <f t="shared" ref="H525:L525" si="209">H526</f>
        <v>-934333.85</v>
      </c>
      <c r="I525" s="25">
        <f t="shared" si="209"/>
        <v>-543392.65</v>
      </c>
      <c r="J525" s="25">
        <f t="shared" si="209"/>
        <v>0</v>
      </c>
      <c r="K525" s="132">
        <f t="shared" si="209"/>
        <v>0</v>
      </c>
      <c r="L525" s="143">
        <f t="shared" si="209"/>
        <v>0</v>
      </c>
      <c r="O525" s="88">
        <f t="shared" si="204"/>
        <v>0</v>
      </c>
      <c r="P525" s="126" t="str">
        <f t="shared" si="205"/>
        <v/>
      </c>
      <c r="Q525" s="88">
        <f t="shared" si="206"/>
        <v>-543392.65</v>
      </c>
      <c r="R525" s="126">
        <f t="shared" si="207"/>
        <v>0</v>
      </c>
      <c r="S525" s="88"/>
      <c r="T525" s="127" t="str">
        <f t="shared" ref="T525:T588" si="210">IF(K525=0,"",L525/K525)</f>
        <v/>
      </c>
      <c r="U525" s="160">
        <f t="shared" si="180"/>
        <v>7</v>
      </c>
    </row>
    <row r="526" spans="1:21" ht="11.25" customHeight="1" x14ac:dyDescent="0.25">
      <c r="A526" s="42" t="s">
        <v>1403</v>
      </c>
      <c r="B526" s="287">
        <f t="shared" si="208"/>
        <v>11</v>
      </c>
      <c r="C526" s="14"/>
      <c r="D526" s="13"/>
      <c r="E526" s="13"/>
      <c r="F526" s="368" t="s">
        <v>542</v>
      </c>
      <c r="G526" s="369"/>
      <c r="H526" s="11">
        <v>-934333.85</v>
      </c>
      <c r="I526" s="11">
        <v>-543392.65</v>
      </c>
      <c r="J526" s="11">
        <v>0</v>
      </c>
      <c r="K526" s="133">
        <v>0</v>
      </c>
      <c r="L526" s="188"/>
      <c r="O526" s="88">
        <f t="shared" si="204"/>
        <v>0</v>
      </c>
      <c r="P526" s="126" t="str">
        <f t="shared" si="205"/>
        <v/>
      </c>
      <c r="Q526" s="88">
        <f t="shared" si="206"/>
        <v>-543392.65</v>
      </c>
      <c r="R526" s="126">
        <f t="shared" si="207"/>
        <v>0</v>
      </c>
      <c r="S526" s="88"/>
      <c r="T526" s="127" t="str">
        <f t="shared" si="210"/>
        <v/>
      </c>
      <c r="U526" s="160">
        <f t="shared" si="180"/>
        <v>11</v>
      </c>
    </row>
    <row r="527" spans="1:21" ht="11.25" customHeight="1" x14ac:dyDescent="0.25">
      <c r="A527" s="38" t="s">
        <v>543</v>
      </c>
      <c r="B527" s="287">
        <f t="shared" si="208"/>
        <v>4</v>
      </c>
      <c r="C527" s="38"/>
      <c r="D527" s="22"/>
      <c r="E527" s="22"/>
      <c r="F527" s="378" t="s">
        <v>544</v>
      </c>
      <c r="G527" s="379"/>
      <c r="H527" s="37">
        <f t="shared" ref="H527:L527" si="211">H528+H530+H535+H543+H548+H553+H557+H561</f>
        <v>-46717437.960000001</v>
      </c>
      <c r="I527" s="37">
        <f t="shared" si="211"/>
        <v>-44727634.100000009</v>
      </c>
      <c r="J527" s="37">
        <f t="shared" si="211"/>
        <v>-49291333.333333194</v>
      </c>
      <c r="K527" s="131">
        <v>-35101828</v>
      </c>
      <c r="L527" s="142">
        <f t="shared" si="211"/>
        <v>-60145570</v>
      </c>
      <c r="O527" s="178">
        <f t="shared" si="204"/>
        <v>10854236.666666806</v>
      </c>
      <c r="P527" s="179">
        <f t="shared" si="205"/>
        <v>1.2202057833020037</v>
      </c>
      <c r="Q527" s="178">
        <f t="shared" si="206"/>
        <v>15417935.899999991</v>
      </c>
      <c r="R527" s="179">
        <f t="shared" si="207"/>
        <v>1.3447071639320174</v>
      </c>
      <c r="S527" s="178">
        <f t="shared" ref="S527:S577" si="212">-L527+K527</f>
        <v>25043742</v>
      </c>
      <c r="T527" s="180">
        <f t="shared" si="210"/>
        <v>1.7134597662549085</v>
      </c>
      <c r="U527" s="160">
        <f t="shared" ref="U527:U590" si="213">LEN(A527)</f>
        <v>4</v>
      </c>
    </row>
    <row r="528" spans="1:21" ht="11.25" customHeight="1" x14ac:dyDescent="0.25">
      <c r="A528" s="26" t="s">
        <v>1404</v>
      </c>
      <c r="B528" s="287">
        <f t="shared" si="208"/>
        <v>7</v>
      </c>
      <c r="C528" s="26"/>
      <c r="D528" s="23"/>
      <c r="E528" s="23"/>
      <c r="F528" s="382" t="s">
        <v>545</v>
      </c>
      <c r="G528" s="383"/>
      <c r="H528" s="25">
        <f t="shared" ref="H528:L528" si="214">SUM(H529)</f>
        <v>38186.9</v>
      </c>
      <c r="I528" s="25">
        <f t="shared" si="214"/>
        <v>8018.07</v>
      </c>
      <c r="J528" s="25">
        <f t="shared" si="214"/>
        <v>0</v>
      </c>
      <c r="K528" s="132">
        <f t="shared" si="214"/>
        <v>0</v>
      </c>
      <c r="L528" s="143">
        <f t="shared" si="214"/>
        <v>0</v>
      </c>
      <c r="O528" s="88">
        <f t="shared" si="204"/>
        <v>0</v>
      </c>
      <c r="P528" s="126" t="str">
        <f t="shared" si="205"/>
        <v/>
      </c>
      <c r="Q528" s="88">
        <f t="shared" si="206"/>
        <v>8018.07</v>
      </c>
      <c r="R528" s="126">
        <f t="shared" si="207"/>
        <v>0</v>
      </c>
      <c r="S528" s="88"/>
      <c r="T528" s="127" t="str">
        <f t="shared" si="210"/>
        <v/>
      </c>
      <c r="U528" s="160">
        <f t="shared" si="213"/>
        <v>7</v>
      </c>
    </row>
    <row r="529" spans="1:21" ht="11.25" customHeight="1" x14ac:dyDescent="0.25">
      <c r="A529" s="42" t="s">
        <v>1405</v>
      </c>
      <c r="B529" s="287">
        <f t="shared" si="208"/>
        <v>11</v>
      </c>
      <c r="C529" s="14"/>
      <c r="D529" s="13"/>
      <c r="E529" s="13"/>
      <c r="F529" s="368" t="s">
        <v>546</v>
      </c>
      <c r="G529" s="369"/>
      <c r="H529" s="11">
        <v>38186.9</v>
      </c>
      <c r="I529" s="11">
        <v>8018.07</v>
      </c>
      <c r="J529" s="11">
        <v>0</v>
      </c>
      <c r="K529" s="133">
        <v>0</v>
      </c>
      <c r="L529" s="188"/>
      <c r="O529" s="88">
        <f t="shared" si="204"/>
        <v>0</v>
      </c>
      <c r="P529" s="126" t="str">
        <f t="shared" si="205"/>
        <v/>
      </c>
      <c r="Q529" s="88">
        <f t="shared" si="206"/>
        <v>8018.07</v>
      </c>
      <c r="R529" s="126">
        <f t="shared" si="207"/>
        <v>0</v>
      </c>
      <c r="S529" s="88"/>
      <c r="T529" s="127" t="str">
        <f t="shared" si="210"/>
        <v/>
      </c>
      <c r="U529" s="160">
        <f t="shared" si="213"/>
        <v>11</v>
      </c>
    </row>
    <row r="530" spans="1:21" ht="11.25" customHeight="1" x14ac:dyDescent="0.25">
      <c r="A530" s="26" t="s">
        <v>1406</v>
      </c>
      <c r="B530" s="287">
        <f t="shared" si="208"/>
        <v>7</v>
      </c>
      <c r="C530" s="26"/>
      <c r="D530" s="23"/>
      <c r="E530" s="23"/>
      <c r="F530" s="382" t="s">
        <v>547</v>
      </c>
      <c r="G530" s="383"/>
      <c r="H530" s="25">
        <f t="shared" ref="H530:L530" si="215">SUM(H531:H534)</f>
        <v>-27148192.98</v>
      </c>
      <c r="I530" s="25">
        <f t="shared" si="215"/>
        <v>-21872360.840000004</v>
      </c>
      <c r="J530" s="25">
        <f t="shared" si="215"/>
        <v>-20953733.333333299</v>
      </c>
      <c r="K530" s="132">
        <f t="shared" si="215"/>
        <v>0</v>
      </c>
      <c r="L530" s="143">
        <f t="shared" si="215"/>
        <v>-30000000</v>
      </c>
      <c r="O530" s="88">
        <f t="shared" si="204"/>
        <v>9046266.6666667014</v>
      </c>
      <c r="P530" s="126">
        <f t="shared" si="205"/>
        <v>1.4317257704275475</v>
      </c>
      <c r="Q530" s="88">
        <f t="shared" si="206"/>
        <v>8127639.1599999964</v>
      </c>
      <c r="R530" s="126">
        <f t="shared" si="207"/>
        <v>1.3715940505670623</v>
      </c>
      <c r="S530" s="88"/>
      <c r="T530" s="127" t="str">
        <f t="shared" si="210"/>
        <v/>
      </c>
      <c r="U530" s="160">
        <f t="shared" si="213"/>
        <v>7</v>
      </c>
    </row>
    <row r="531" spans="1:21" ht="11.25" customHeight="1" x14ac:dyDescent="0.25">
      <c r="A531" s="42" t="s">
        <v>1407</v>
      </c>
      <c r="B531" s="287">
        <f t="shared" si="208"/>
        <v>11</v>
      </c>
      <c r="C531" s="20" t="s">
        <v>922</v>
      </c>
      <c r="D531" s="20" t="s">
        <v>920</v>
      </c>
      <c r="E531" s="20" t="s">
        <v>1433</v>
      </c>
      <c r="F531" s="368" t="s">
        <v>548</v>
      </c>
      <c r="G531" s="369"/>
      <c r="H531" s="11">
        <v>-25227963.030000001</v>
      </c>
      <c r="I531" s="11">
        <v>-20058174.600000001</v>
      </c>
      <c r="J531" s="11">
        <v>-20953733.333333299</v>
      </c>
      <c r="K531" s="133">
        <v>0</v>
      </c>
      <c r="L531" s="152">
        <f>-48000000+18000000+3000000-3000000</f>
        <v>-30000000</v>
      </c>
      <c r="O531" s="88">
        <f t="shared" si="204"/>
        <v>9046266.6666667014</v>
      </c>
      <c r="P531" s="126">
        <f t="shared" si="205"/>
        <v>1.4317257704275475</v>
      </c>
      <c r="Q531" s="88">
        <f t="shared" si="206"/>
        <v>9941825.3999999985</v>
      </c>
      <c r="R531" s="126">
        <f t="shared" si="207"/>
        <v>1.4956495592575008</v>
      </c>
      <c r="S531" s="88"/>
      <c r="T531" s="127" t="str">
        <f t="shared" si="210"/>
        <v/>
      </c>
      <c r="U531" s="160">
        <f t="shared" si="213"/>
        <v>11</v>
      </c>
    </row>
    <row r="532" spans="1:21" ht="11.25" customHeight="1" x14ac:dyDescent="0.25">
      <c r="A532" s="42" t="s">
        <v>1408</v>
      </c>
      <c r="B532" s="287">
        <f t="shared" si="208"/>
        <v>11</v>
      </c>
      <c r="C532" s="28" t="s">
        <v>922</v>
      </c>
      <c r="D532" s="20" t="s">
        <v>920</v>
      </c>
      <c r="E532" s="20" t="s">
        <v>1433</v>
      </c>
      <c r="F532" s="368" t="s">
        <v>549</v>
      </c>
      <c r="G532" s="369"/>
      <c r="H532" s="11">
        <v>-1575562.45</v>
      </c>
      <c r="I532" s="11">
        <v>-1580147.19</v>
      </c>
      <c r="J532" s="11">
        <v>0</v>
      </c>
      <c r="K532" s="133">
        <v>0</v>
      </c>
      <c r="L532" s="145">
        <v>0</v>
      </c>
      <c r="O532" s="88">
        <f t="shared" si="204"/>
        <v>0</v>
      </c>
      <c r="P532" s="126" t="str">
        <f t="shared" si="205"/>
        <v/>
      </c>
      <c r="Q532" s="88">
        <f t="shared" si="206"/>
        <v>-1580147.19</v>
      </c>
      <c r="R532" s="126">
        <f t="shared" si="207"/>
        <v>0</v>
      </c>
      <c r="S532" s="88"/>
      <c r="T532" s="127" t="str">
        <f t="shared" si="210"/>
        <v/>
      </c>
      <c r="U532" s="160">
        <f t="shared" si="213"/>
        <v>11</v>
      </c>
    </row>
    <row r="533" spans="1:21" ht="11.25" customHeight="1" x14ac:dyDescent="0.25">
      <c r="A533" s="42" t="s">
        <v>1409</v>
      </c>
      <c r="B533" s="287">
        <f t="shared" si="208"/>
        <v>11</v>
      </c>
      <c r="C533" s="14"/>
      <c r="D533" s="13"/>
      <c r="E533" s="13"/>
      <c r="F533" s="368" t="s">
        <v>550</v>
      </c>
      <c r="G533" s="369"/>
      <c r="H533" s="11">
        <v>-241743.5</v>
      </c>
      <c r="I533" s="11">
        <v>-150241.45000000001</v>
      </c>
      <c r="J533" s="11">
        <v>0</v>
      </c>
      <c r="K533" s="133">
        <v>0</v>
      </c>
      <c r="L533" s="145">
        <v>0</v>
      </c>
      <c r="O533" s="88">
        <f t="shared" si="204"/>
        <v>0</v>
      </c>
      <c r="P533" s="126" t="str">
        <f t="shared" si="205"/>
        <v/>
      </c>
      <c r="Q533" s="88">
        <f t="shared" si="206"/>
        <v>-150241.45000000001</v>
      </c>
      <c r="R533" s="126">
        <f t="shared" si="207"/>
        <v>0</v>
      </c>
      <c r="S533" s="88"/>
      <c r="T533" s="127" t="str">
        <f t="shared" si="210"/>
        <v/>
      </c>
      <c r="U533" s="160">
        <f t="shared" si="213"/>
        <v>11</v>
      </c>
    </row>
    <row r="534" spans="1:21" ht="11.25" customHeight="1" x14ac:dyDescent="0.25">
      <c r="A534" s="42" t="s">
        <v>1410</v>
      </c>
      <c r="B534" s="287">
        <f t="shared" si="208"/>
        <v>11</v>
      </c>
      <c r="C534" s="14"/>
      <c r="D534" s="13"/>
      <c r="E534" s="13"/>
      <c r="F534" s="368" t="s">
        <v>551</v>
      </c>
      <c r="G534" s="369"/>
      <c r="H534" s="11">
        <v>-102924</v>
      </c>
      <c r="I534" s="11">
        <v>-83797.600000000006</v>
      </c>
      <c r="J534" s="11">
        <v>0</v>
      </c>
      <c r="K534" s="133">
        <v>0</v>
      </c>
      <c r="L534" s="145">
        <v>0</v>
      </c>
      <c r="O534" s="88">
        <f t="shared" si="204"/>
        <v>0</v>
      </c>
      <c r="P534" s="126" t="str">
        <f t="shared" si="205"/>
        <v/>
      </c>
      <c r="Q534" s="88">
        <f t="shared" si="206"/>
        <v>-83797.600000000006</v>
      </c>
      <c r="R534" s="126">
        <f t="shared" si="207"/>
        <v>0</v>
      </c>
      <c r="S534" s="88"/>
      <c r="T534" s="127" t="str">
        <f t="shared" si="210"/>
        <v/>
      </c>
      <c r="U534" s="160">
        <f t="shared" si="213"/>
        <v>11</v>
      </c>
    </row>
    <row r="535" spans="1:21" ht="11.25" customHeight="1" x14ac:dyDescent="0.25">
      <c r="A535" s="26" t="s">
        <v>1411</v>
      </c>
      <c r="B535" s="287">
        <f t="shared" si="208"/>
        <v>7</v>
      </c>
      <c r="C535" s="26"/>
      <c r="D535" s="23"/>
      <c r="E535" s="23"/>
      <c r="F535" s="382" t="s">
        <v>552</v>
      </c>
      <c r="G535" s="383"/>
      <c r="H535" s="25">
        <f t="shared" ref="H535:L535" si="216">SUM(H536:H542)</f>
        <v>-3622545.55</v>
      </c>
      <c r="I535" s="25">
        <f t="shared" si="216"/>
        <v>-1720269.17</v>
      </c>
      <c r="J535" s="25">
        <f t="shared" si="216"/>
        <v>-1579999.9999998971</v>
      </c>
      <c r="K535" s="132">
        <f t="shared" si="216"/>
        <v>0</v>
      </c>
      <c r="L535" s="143">
        <f t="shared" si="216"/>
        <v>-1605000</v>
      </c>
      <c r="O535" s="88">
        <f t="shared" si="204"/>
        <v>25000.000000102911</v>
      </c>
      <c r="P535" s="126">
        <f t="shared" si="205"/>
        <v>1.0158227848101928</v>
      </c>
      <c r="Q535" s="88">
        <f t="shared" si="206"/>
        <v>-115269.16999999993</v>
      </c>
      <c r="R535" s="126">
        <f t="shared" si="207"/>
        <v>0.93299352682115444</v>
      </c>
      <c r="S535" s="88"/>
      <c r="T535" s="127" t="str">
        <f t="shared" si="210"/>
        <v/>
      </c>
      <c r="U535" s="160">
        <f t="shared" si="213"/>
        <v>7</v>
      </c>
    </row>
    <row r="536" spans="1:21" ht="11.25" customHeight="1" x14ac:dyDescent="0.25">
      <c r="A536" s="42" t="s">
        <v>1412</v>
      </c>
      <c r="B536" s="287">
        <f t="shared" si="208"/>
        <v>11</v>
      </c>
      <c r="C536" s="28" t="s">
        <v>916</v>
      </c>
      <c r="D536" s="28" t="s">
        <v>923</v>
      </c>
      <c r="E536" s="28" t="s">
        <v>1037</v>
      </c>
      <c r="F536" s="368" t="s">
        <v>553</v>
      </c>
      <c r="G536" s="369"/>
      <c r="H536" s="11">
        <v>-655057.78</v>
      </c>
      <c r="I536" s="11">
        <v>-783461</v>
      </c>
      <c r="J536" s="11">
        <v>-859999.99999995704</v>
      </c>
      <c r="K536" s="133">
        <v>0</v>
      </c>
      <c r="L536" s="145">
        <v>-860000</v>
      </c>
      <c r="O536" s="88">
        <f t="shared" si="204"/>
        <v>4.2957253754138947E-8</v>
      </c>
      <c r="P536" s="126">
        <f t="shared" si="205"/>
        <v>1.00000000000005</v>
      </c>
      <c r="Q536" s="88">
        <f t="shared" si="206"/>
        <v>76539</v>
      </c>
      <c r="R536" s="126">
        <f t="shared" si="207"/>
        <v>1.0976934397500322</v>
      </c>
      <c r="S536" s="88"/>
      <c r="T536" s="127" t="str">
        <f t="shared" si="210"/>
        <v/>
      </c>
      <c r="U536" s="160">
        <f t="shared" si="213"/>
        <v>11</v>
      </c>
    </row>
    <row r="537" spans="1:21" ht="11.25" customHeight="1" x14ac:dyDescent="0.25">
      <c r="A537" s="42" t="s">
        <v>1413</v>
      </c>
      <c r="B537" s="287">
        <f t="shared" si="208"/>
        <v>11</v>
      </c>
      <c r="C537" s="28" t="s">
        <v>916</v>
      </c>
      <c r="D537" s="28" t="s">
        <v>923</v>
      </c>
      <c r="E537" s="28" t="s">
        <v>1037</v>
      </c>
      <c r="F537" s="368" t="s">
        <v>554</v>
      </c>
      <c r="G537" s="369"/>
      <c r="H537" s="11">
        <v>-491485.45</v>
      </c>
      <c r="I537" s="11">
        <v>-333203.27</v>
      </c>
      <c r="J537" s="11">
        <v>-479999.99999995198</v>
      </c>
      <c r="K537" s="133">
        <v>0</v>
      </c>
      <c r="L537" s="145">
        <v>-510000</v>
      </c>
      <c r="O537" s="88">
        <f t="shared" si="204"/>
        <v>30000.000000048021</v>
      </c>
      <c r="P537" s="126">
        <f t="shared" si="205"/>
        <v>1.0625000000001064</v>
      </c>
      <c r="Q537" s="88">
        <f t="shared" si="206"/>
        <v>176796.72999999998</v>
      </c>
      <c r="R537" s="126">
        <f t="shared" si="207"/>
        <v>1.5305972237307275</v>
      </c>
      <c r="S537" s="88"/>
      <c r="T537" s="127" t="str">
        <f t="shared" si="210"/>
        <v/>
      </c>
      <c r="U537" s="160">
        <f t="shared" si="213"/>
        <v>11</v>
      </c>
    </row>
    <row r="538" spans="1:21" ht="11.25" customHeight="1" x14ac:dyDescent="0.25">
      <c r="A538" s="42" t="s">
        <v>1414</v>
      </c>
      <c r="B538" s="287">
        <f t="shared" si="208"/>
        <v>11</v>
      </c>
      <c r="C538" s="28" t="s">
        <v>916</v>
      </c>
      <c r="D538" s="28" t="s">
        <v>923</v>
      </c>
      <c r="E538" s="28" t="s">
        <v>1037</v>
      </c>
      <c r="F538" s="368" t="s">
        <v>555</v>
      </c>
      <c r="G538" s="369"/>
      <c r="H538" s="11">
        <v>-100096.38</v>
      </c>
      <c r="I538" s="11">
        <v>-214434.94</v>
      </c>
      <c r="J538" s="11">
        <v>-204999.99999999601</v>
      </c>
      <c r="K538" s="133">
        <v>0</v>
      </c>
      <c r="L538" s="145">
        <v>-200000</v>
      </c>
      <c r="M538" s="105" t="s">
        <v>1697</v>
      </c>
      <c r="N538" s="105"/>
      <c r="O538" s="88">
        <f t="shared" si="204"/>
        <v>-4999.9999999960128</v>
      </c>
      <c r="P538" s="126">
        <f t="shared" si="205"/>
        <v>0.97560975609757994</v>
      </c>
      <c r="Q538" s="88">
        <f t="shared" si="206"/>
        <v>-14434.940000000002</v>
      </c>
      <c r="R538" s="126">
        <f t="shared" si="207"/>
        <v>0.93268382475355927</v>
      </c>
      <c r="S538" s="88"/>
      <c r="T538" s="127" t="str">
        <f t="shared" si="210"/>
        <v/>
      </c>
      <c r="U538" s="160">
        <f t="shared" si="213"/>
        <v>11</v>
      </c>
    </row>
    <row r="539" spans="1:21" ht="11.25" customHeight="1" x14ac:dyDescent="0.25">
      <c r="A539" s="42" t="s">
        <v>1415</v>
      </c>
      <c r="B539" s="287">
        <f t="shared" si="208"/>
        <v>11</v>
      </c>
      <c r="C539" s="28" t="s">
        <v>916</v>
      </c>
      <c r="D539" s="28" t="s">
        <v>923</v>
      </c>
      <c r="E539" s="28" t="s">
        <v>1037</v>
      </c>
      <c r="F539" s="368" t="s">
        <v>556</v>
      </c>
      <c r="G539" s="369"/>
      <c r="H539" s="11">
        <v>-2275385.64</v>
      </c>
      <c r="I539" s="11">
        <v>-196668.56</v>
      </c>
      <c r="J539" s="11">
        <v>0</v>
      </c>
      <c r="K539" s="133">
        <v>0</v>
      </c>
      <c r="L539" s="145">
        <v>0</v>
      </c>
      <c r="O539" s="88">
        <f t="shared" si="204"/>
        <v>0</v>
      </c>
      <c r="P539" s="126" t="str">
        <f t="shared" si="205"/>
        <v/>
      </c>
      <c r="Q539" s="88">
        <f t="shared" si="206"/>
        <v>-196668.56</v>
      </c>
      <c r="R539" s="126">
        <f t="shared" si="207"/>
        <v>0</v>
      </c>
      <c r="S539" s="88"/>
      <c r="T539" s="127" t="str">
        <f t="shared" si="210"/>
        <v/>
      </c>
      <c r="U539" s="160">
        <f t="shared" si="213"/>
        <v>11</v>
      </c>
    </row>
    <row r="540" spans="1:21" ht="11.25" customHeight="1" x14ac:dyDescent="0.25">
      <c r="A540" s="42" t="s">
        <v>1416</v>
      </c>
      <c r="B540" s="287">
        <f t="shared" si="208"/>
        <v>11</v>
      </c>
      <c r="C540" s="28" t="s">
        <v>916</v>
      </c>
      <c r="D540" s="28" t="s">
        <v>923</v>
      </c>
      <c r="E540" s="28" t="s">
        <v>1037</v>
      </c>
      <c r="F540" s="368" t="s">
        <v>557</v>
      </c>
      <c r="G540" s="369"/>
      <c r="H540" s="11">
        <v>-57548.3</v>
      </c>
      <c r="I540" s="11">
        <v>-144825</v>
      </c>
      <c r="J540" s="11">
        <v>-34999.999999991996</v>
      </c>
      <c r="K540" s="133">
        <v>0</v>
      </c>
      <c r="L540" s="145">
        <v>-35000</v>
      </c>
      <c r="O540" s="88">
        <f t="shared" si="204"/>
        <v>8.0035533756017685E-9</v>
      </c>
      <c r="P540" s="126">
        <f t="shared" si="205"/>
        <v>1.0000000000002287</v>
      </c>
      <c r="Q540" s="88">
        <f t="shared" si="206"/>
        <v>-109825</v>
      </c>
      <c r="R540" s="126">
        <f t="shared" si="207"/>
        <v>0.24167098221992059</v>
      </c>
      <c r="S540" s="88"/>
      <c r="T540" s="127" t="str">
        <f t="shared" si="210"/>
        <v/>
      </c>
      <c r="U540" s="160">
        <f t="shared" si="213"/>
        <v>11</v>
      </c>
    </row>
    <row r="541" spans="1:21" ht="11.25" customHeight="1" x14ac:dyDescent="0.25">
      <c r="A541" s="42" t="s">
        <v>1417</v>
      </c>
      <c r="B541" s="287">
        <f t="shared" si="208"/>
        <v>11</v>
      </c>
      <c r="C541" s="14"/>
      <c r="D541" s="13"/>
      <c r="E541" s="13"/>
      <c r="F541" s="368" t="s">
        <v>558</v>
      </c>
      <c r="G541" s="369"/>
      <c r="H541" s="11">
        <v>-23160</v>
      </c>
      <c r="I541" s="11">
        <v>-22447.9</v>
      </c>
      <c r="J541" s="11">
        <v>0</v>
      </c>
      <c r="K541" s="133">
        <v>0</v>
      </c>
      <c r="L541" s="145">
        <v>0</v>
      </c>
      <c r="O541" s="88">
        <f t="shared" si="204"/>
        <v>0</v>
      </c>
      <c r="P541" s="126" t="str">
        <f t="shared" si="205"/>
        <v/>
      </c>
      <c r="Q541" s="88">
        <f t="shared" si="206"/>
        <v>-22447.9</v>
      </c>
      <c r="R541" s="126">
        <f t="shared" si="207"/>
        <v>0</v>
      </c>
      <c r="S541" s="88"/>
      <c r="T541" s="127" t="str">
        <f t="shared" si="210"/>
        <v/>
      </c>
      <c r="U541" s="160">
        <f t="shared" si="213"/>
        <v>11</v>
      </c>
    </row>
    <row r="542" spans="1:21" ht="11.25" customHeight="1" x14ac:dyDescent="0.25">
      <c r="A542" s="42" t="s">
        <v>1418</v>
      </c>
      <c r="B542" s="287">
        <f t="shared" si="208"/>
        <v>11</v>
      </c>
      <c r="C542" s="14"/>
      <c r="D542" s="13"/>
      <c r="E542" s="13"/>
      <c r="F542" s="368" t="s">
        <v>559</v>
      </c>
      <c r="G542" s="369"/>
      <c r="H542" s="11">
        <v>-19812</v>
      </c>
      <c r="I542" s="11">
        <v>-25228.5</v>
      </c>
      <c r="J542" s="11">
        <v>0</v>
      </c>
      <c r="K542" s="133">
        <v>0</v>
      </c>
      <c r="L542" s="145">
        <v>0</v>
      </c>
      <c r="O542" s="88">
        <f t="shared" si="204"/>
        <v>0</v>
      </c>
      <c r="P542" s="126" t="str">
        <f t="shared" si="205"/>
        <v/>
      </c>
      <c r="Q542" s="88">
        <f t="shared" si="206"/>
        <v>-25228.5</v>
      </c>
      <c r="R542" s="126">
        <f t="shared" si="207"/>
        <v>0</v>
      </c>
      <c r="S542" s="88"/>
      <c r="T542" s="127" t="str">
        <f t="shared" si="210"/>
        <v/>
      </c>
      <c r="U542" s="160">
        <f t="shared" si="213"/>
        <v>11</v>
      </c>
    </row>
    <row r="543" spans="1:21" ht="11.25" customHeight="1" x14ac:dyDescent="0.25">
      <c r="A543" s="26" t="s">
        <v>1419</v>
      </c>
      <c r="B543" s="287">
        <f t="shared" si="208"/>
        <v>7</v>
      </c>
      <c r="C543" s="26"/>
      <c r="D543" s="23"/>
      <c r="E543" s="23"/>
      <c r="F543" s="382" t="s">
        <v>560</v>
      </c>
      <c r="G543" s="383"/>
      <c r="H543" s="25">
        <f t="shared" ref="H543:L543" si="217">SUM(H544:H547)</f>
        <v>-7019339.8600000003</v>
      </c>
      <c r="I543" s="25">
        <f t="shared" si="217"/>
        <v>-6622573.9800000004</v>
      </c>
      <c r="J543" s="25">
        <f t="shared" si="217"/>
        <v>-14897000</v>
      </c>
      <c r="K543" s="132">
        <f t="shared" si="217"/>
        <v>0</v>
      </c>
      <c r="L543" s="143">
        <f t="shared" si="217"/>
        <v>-10042900</v>
      </c>
      <c r="O543" s="88">
        <f t="shared" si="204"/>
        <v>-4854100</v>
      </c>
      <c r="P543" s="126">
        <f t="shared" si="205"/>
        <v>0.67415587030945823</v>
      </c>
      <c r="Q543" s="88">
        <f t="shared" si="206"/>
        <v>3420326.0199999996</v>
      </c>
      <c r="R543" s="126">
        <f t="shared" si="207"/>
        <v>1.5164647507644753</v>
      </c>
      <c r="S543" s="88"/>
      <c r="T543" s="127" t="str">
        <f t="shared" si="210"/>
        <v/>
      </c>
      <c r="U543" s="160">
        <f t="shared" si="213"/>
        <v>7</v>
      </c>
    </row>
    <row r="544" spans="1:21" ht="11.25" customHeight="1" x14ac:dyDescent="0.25">
      <c r="A544" s="42" t="s">
        <v>1420</v>
      </c>
      <c r="B544" s="287">
        <f t="shared" si="208"/>
        <v>11</v>
      </c>
      <c r="C544" s="20" t="s">
        <v>1654</v>
      </c>
      <c r="D544" s="28" t="s">
        <v>919</v>
      </c>
      <c r="E544" s="20" t="s">
        <v>1655</v>
      </c>
      <c r="F544" s="368" t="s">
        <v>561</v>
      </c>
      <c r="G544" s="369"/>
      <c r="H544" s="11">
        <v>-6415858.4400000004</v>
      </c>
      <c r="I544" s="11">
        <v>-5916568.6500000004</v>
      </c>
      <c r="J544" s="11">
        <v>-14027000</v>
      </c>
      <c r="K544" s="133">
        <v>0</v>
      </c>
      <c r="L544" s="145">
        <f>-13456400+4525000</f>
        <v>-8931400</v>
      </c>
      <c r="O544" s="88">
        <f t="shared" si="204"/>
        <v>-5095600</v>
      </c>
      <c r="P544" s="126">
        <f t="shared" si="205"/>
        <v>0.63672916518143585</v>
      </c>
      <c r="Q544" s="88">
        <f t="shared" si="206"/>
        <v>3014831.3499999996</v>
      </c>
      <c r="R544" s="126">
        <f t="shared" si="207"/>
        <v>1.5095574019917777</v>
      </c>
      <c r="S544" s="88"/>
      <c r="T544" s="127" t="str">
        <f t="shared" si="210"/>
        <v/>
      </c>
      <c r="U544" s="160">
        <f t="shared" si="213"/>
        <v>11</v>
      </c>
    </row>
    <row r="545" spans="1:21" ht="11.25" customHeight="1" x14ac:dyDescent="0.25">
      <c r="A545" s="42" t="s">
        <v>1421</v>
      </c>
      <c r="B545" s="287">
        <f t="shared" si="208"/>
        <v>11</v>
      </c>
      <c r="C545" s="20" t="s">
        <v>1654</v>
      </c>
      <c r="D545" s="28" t="s">
        <v>919</v>
      </c>
      <c r="E545" s="20" t="s">
        <v>1655</v>
      </c>
      <c r="F545" s="368" t="s">
        <v>562</v>
      </c>
      <c r="G545" s="369"/>
      <c r="H545" s="11">
        <v>-539477.51</v>
      </c>
      <c r="I545" s="11">
        <v>-541893.1</v>
      </c>
      <c r="J545" s="11">
        <v>-870000</v>
      </c>
      <c r="K545" s="133">
        <v>0</v>
      </c>
      <c r="L545" s="145">
        <v>-1111500</v>
      </c>
      <c r="O545" s="88">
        <f t="shared" si="204"/>
        <v>241500</v>
      </c>
      <c r="P545" s="126">
        <f t="shared" si="205"/>
        <v>1.2775862068965518</v>
      </c>
      <c r="Q545" s="88">
        <f t="shared" si="206"/>
        <v>569606.9</v>
      </c>
      <c r="R545" s="126">
        <f t="shared" si="207"/>
        <v>2.0511425592981349</v>
      </c>
      <c r="S545" s="88"/>
      <c r="T545" s="127" t="str">
        <f t="shared" si="210"/>
        <v/>
      </c>
      <c r="U545" s="160">
        <f t="shared" si="213"/>
        <v>11</v>
      </c>
    </row>
    <row r="546" spans="1:21" ht="11.25" customHeight="1" x14ac:dyDescent="0.25">
      <c r="A546" s="42" t="s">
        <v>1422</v>
      </c>
      <c r="B546" s="287">
        <f t="shared" si="208"/>
        <v>11</v>
      </c>
      <c r="C546" s="14"/>
      <c r="D546" s="13"/>
      <c r="E546" s="13"/>
      <c r="F546" s="368" t="s">
        <v>563</v>
      </c>
      <c r="G546" s="369"/>
      <c r="H546" s="11">
        <v>-64003.91</v>
      </c>
      <c r="I546" s="11">
        <v>-32504</v>
      </c>
      <c r="J546" s="11">
        <v>0</v>
      </c>
      <c r="K546" s="133">
        <v>0</v>
      </c>
      <c r="L546" s="145">
        <v>0</v>
      </c>
      <c r="M546" s="105" t="s">
        <v>1706</v>
      </c>
      <c r="N546" s="105"/>
      <c r="O546" s="88">
        <f t="shared" si="204"/>
        <v>0</v>
      </c>
      <c r="P546" s="126" t="str">
        <f t="shared" si="205"/>
        <v/>
      </c>
      <c r="Q546" s="88">
        <f t="shared" si="206"/>
        <v>-32504</v>
      </c>
      <c r="R546" s="126">
        <f t="shared" si="207"/>
        <v>0</v>
      </c>
      <c r="S546" s="88"/>
      <c r="T546" s="127" t="str">
        <f t="shared" si="210"/>
        <v/>
      </c>
      <c r="U546" s="160">
        <f t="shared" si="213"/>
        <v>11</v>
      </c>
    </row>
    <row r="547" spans="1:21" ht="11.25" customHeight="1" x14ac:dyDescent="0.25">
      <c r="A547" s="42" t="s">
        <v>1423</v>
      </c>
      <c r="B547" s="287">
        <f t="shared" si="208"/>
        <v>11</v>
      </c>
      <c r="C547" s="14"/>
      <c r="D547" s="13"/>
      <c r="E547" s="13"/>
      <c r="F547" s="368" t="s">
        <v>564</v>
      </c>
      <c r="G547" s="369"/>
      <c r="H547" s="11">
        <v>0</v>
      </c>
      <c r="I547" s="11">
        <v>-131608.23000000001</v>
      </c>
      <c r="J547" s="11">
        <v>0</v>
      </c>
      <c r="K547" s="133">
        <v>0</v>
      </c>
      <c r="L547" s="145">
        <v>0</v>
      </c>
      <c r="M547" s="105" t="s">
        <v>1708</v>
      </c>
      <c r="N547" s="105"/>
      <c r="O547" s="88">
        <f t="shared" si="204"/>
        <v>0</v>
      </c>
      <c r="P547" s="126" t="str">
        <f t="shared" si="205"/>
        <v/>
      </c>
      <c r="Q547" s="88">
        <f t="shared" si="206"/>
        <v>-131608.23000000001</v>
      </c>
      <c r="R547" s="126">
        <f t="shared" si="207"/>
        <v>0</v>
      </c>
      <c r="S547" s="88"/>
      <c r="T547" s="127" t="str">
        <f t="shared" si="210"/>
        <v/>
      </c>
      <c r="U547" s="160">
        <f t="shared" si="213"/>
        <v>11</v>
      </c>
    </row>
    <row r="548" spans="1:21" ht="11.25" customHeight="1" x14ac:dyDescent="0.25">
      <c r="A548" s="26" t="s">
        <v>1424</v>
      </c>
      <c r="B548" s="287">
        <f t="shared" si="208"/>
        <v>7</v>
      </c>
      <c r="C548" s="26"/>
      <c r="D548" s="23"/>
      <c r="E548" s="23"/>
      <c r="F548" s="382" t="s">
        <v>565</v>
      </c>
      <c r="G548" s="383"/>
      <c r="H548" s="25">
        <f t="shared" ref="H548:L548" si="218">SUM(H549:H552)</f>
        <v>-7132869.8899999997</v>
      </c>
      <c r="I548" s="25">
        <f t="shared" si="218"/>
        <v>-12386086.560000001</v>
      </c>
      <c r="J548" s="25">
        <f t="shared" si="218"/>
        <v>-9149600</v>
      </c>
      <c r="K548" s="132">
        <f t="shared" si="218"/>
        <v>0</v>
      </c>
      <c r="L548" s="143">
        <f t="shared" si="218"/>
        <v>-13850000</v>
      </c>
      <c r="O548" s="88">
        <f t="shared" si="204"/>
        <v>4700400</v>
      </c>
      <c r="P548" s="126">
        <f t="shared" si="205"/>
        <v>1.5137273760601557</v>
      </c>
      <c r="Q548" s="88">
        <f t="shared" si="206"/>
        <v>1463913.4399999995</v>
      </c>
      <c r="R548" s="126">
        <f t="shared" si="207"/>
        <v>1.1181901509333549</v>
      </c>
      <c r="S548" s="88"/>
      <c r="T548" s="127" t="str">
        <f t="shared" si="210"/>
        <v/>
      </c>
      <c r="U548" s="160">
        <f t="shared" si="213"/>
        <v>7</v>
      </c>
    </row>
    <row r="549" spans="1:21" ht="11.25" customHeight="1" x14ac:dyDescent="0.25">
      <c r="A549" s="42" t="s">
        <v>1425</v>
      </c>
      <c r="B549" s="287">
        <f t="shared" si="208"/>
        <v>11</v>
      </c>
      <c r="C549" s="28" t="s">
        <v>916</v>
      </c>
      <c r="D549" s="28" t="s">
        <v>923</v>
      </c>
      <c r="E549" s="28" t="s">
        <v>1037</v>
      </c>
      <c r="F549" s="368" t="s">
        <v>566</v>
      </c>
      <c r="G549" s="369"/>
      <c r="H549" s="11">
        <v>-6700</v>
      </c>
      <c r="I549" s="11">
        <v>-909061.74</v>
      </c>
      <c r="J549" s="11">
        <v>-150000</v>
      </c>
      <c r="K549" s="133">
        <v>0</v>
      </c>
      <c r="L549" s="145">
        <v>-350000</v>
      </c>
      <c r="O549" s="88">
        <f t="shared" si="204"/>
        <v>200000</v>
      </c>
      <c r="P549" s="126">
        <f t="shared" si="205"/>
        <v>2.3333333333333335</v>
      </c>
      <c r="Q549" s="88">
        <f t="shared" si="206"/>
        <v>-559061.74</v>
      </c>
      <c r="R549" s="126">
        <f t="shared" si="207"/>
        <v>0.38501235350637458</v>
      </c>
      <c r="S549" s="88"/>
      <c r="T549" s="127" t="str">
        <f t="shared" si="210"/>
        <v/>
      </c>
      <c r="U549" s="160">
        <f t="shared" si="213"/>
        <v>11</v>
      </c>
    </row>
    <row r="550" spans="1:21" ht="11.25" customHeight="1" x14ac:dyDescent="0.25">
      <c r="A550" s="42" t="s">
        <v>1426</v>
      </c>
      <c r="B550" s="287">
        <f t="shared" si="208"/>
        <v>11</v>
      </c>
      <c r="C550" s="28" t="s">
        <v>916</v>
      </c>
      <c r="D550" s="28" t="s">
        <v>923</v>
      </c>
      <c r="E550" s="28" t="s">
        <v>1037</v>
      </c>
      <c r="F550" s="368" t="s">
        <v>567</v>
      </c>
      <c r="G550" s="369"/>
      <c r="H550" s="11">
        <v>-7109320.8899999997</v>
      </c>
      <c r="I550" s="11">
        <v>-11407038.82</v>
      </c>
      <c r="J550" s="11">
        <v>-8999600</v>
      </c>
      <c r="K550" s="133">
        <v>0</v>
      </c>
      <c r="L550" s="145">
        <f>-15000000+1500000</f>
        <v>-13500000</v>
      </c>
      <c r="O550" s="88">
        <f t="shared" si="204"/>
        <v>4500400</v>
      </c>
      <c r="P550" s="126">
        <f t="shared" si="205"/>
        <v>1.5000666696297613</v>
      </c>
      <c r="Q550" s="88">
        <f t="shared" si="206"/>
        <v>2092961.1799999997</v>
      </c>
      <c r="R550" s="126">
        <f t="shared" si="207"/>
        <v>1.1834797981339735</v>
      </c>
      <c r="S550" s="88"/>
      <c r="T550" s="127" t="str">
        <f t="shared" si="210"/>
        <v/>
      </c>
      <c r="U550" s="160">
        <f t="shared" si="213"/>
        <v>11</v>
      </c>
    </row>
    <row r="551" spans="1:21" ht="11.25" customHeight="1" x14ac:dyDescent="0.25">
      <c r="A551" s="42" t="s">
        <v>1427</v>
      </c>
      <c r="B551" s="287">
        <f t="shared" si="208"/>
        <v>11</v>
      </c>
      <c r="C551" s="14"/>
      <c r="D551" s="13"/>
      <c r="E551" s="13"/>
      <c r="F551" s="368" t="s">
        <v>568</v>
      </c>
      <c r="G551" s="369"/>
      <c r="H551" s="11">
        <v>-4172</v>
      </c>
      <c r="I551" s="11">
        <v>-69986</v>
      </c>
      <c r="J551" s="11">
        <v>0</v>
      </c>
      <c r="K551" s="133">
        <v>0</v>
      </c>
      <c r="L551" s="144"/>
      <c r="O551" s="88">
        <f t="shared" si="204"/>
        <v>0</v>
      </c>
      <c r="P551" s="126" t="str">
        <f t="shared" si="205"/>
        <v/>
      </c>
      <c r="Q551" s="88">
        <f t="shared" si="206"/>
        <v>-69986</v>
      </c>
      <c r="R551" s="126">
        <f t="shared" si="207"/>
        <v>0</v>
      </c>
      <c r="S551" s="88"/>
      <c r="T551" s="127" t="str">
        <f t="shared" si="210"/>
        <v/>
      </c>
      <c r="U551" s="160">
        <f t="shared" si="213"/>
        <v>11</v>
      </c>
    </row>
    <row r="552" spans="1:21" ht="11.25" customHeight="1" x14ac:dyDescent="0.25">
      <c r="A552" s="42" t="s">
        <v>1428</v>
      </c>
      <c r="B552" s="287">
        <f t="shared" si="208"/>
        <v>11</v>
      </c>
      <c r="C552" s="14"/>
      <c r="D552" s="13"/>
      <c r="E552" s="13"/>
      <c r="F552" s="368" t="s">
        <v>569</v>
      </c>
      <c r="G552" s="369"/>
      <c r="H552" s="11">
        <v>-12677</v>
      </c>
      <c r="I552" s="11">
        <v>0</v>
      </c>
      <c r="J552" s="11">
        <v>0</v>
      </c>
      <c r="K552" s="133">
        <v>0</v>
      </c>
      <c r="L552" s="144"/>
      <c r="O552" s="88">
        <f t="shared" si="204"/>
        <v>0</v>
      </c>
      <c r="P552" s="126" t="str">
        <f t="shared" si="205"/>
        <v/>
      </c>
      <c r="Q552" s="88">
        <f t="shared" si="206"/>
        <v>0</v>
      </c>
      <c r="R552" s="126" t="str">
        <f t="shared" si="207"/>
        <v/>
      </c>
      <c r="S552" s="88"/>
      <c r="T552" s="127" t="str">
        <f t="shared" si="210"/>
        <v/>
      </c>
      <c r="U552" s="160">
        <f t="shared" si="213"/>
        <v>11</v>
      </c>
    </row>
    <row r="553" spans="1:21" ht="11.25" customHeight="1" x14ac:dyDescent="0.25">
      <c r="A553" s="26" t="s">
        <v>1434</v>
      </c>
      <c r="B553" s="287">
        <f t="shared" si="208"/>
        <v>7</v>
      </c>
      <c r="C553" s="26"/>
      <c r="D553" s="23"/>
      <c r="E553" s="23"/>
      <c r="F553" s="382" t="s">
        <v>570</v>
      </c>
      <c r="G553" s="383"/>
      <c r="H553" s="25">
        <f t="shared" ref="H553:L553" si="219">SUM(H554:H556)</f>
        <v>-1573308.56</v>
      </c>
      <c r="I553" s="25">
        <f t="shared" si="219"/>
        <v>-1860956.5999999999</v>
      </c>
      <c r="J553" s="25">
        <f t="shared" si="219"/>
        <v>-1500000</v>
      </c>
      <c r="K553" s="132">
        <f t="shared" si="219"/>
        <v>0</v>
      </c>
      <c r="L553" s="143">
        <f t="shared" si="219"/>
        <v>-1000000</v>
      </c>
      <c r="O553" s="88">
        <f t="shared" si="204"/>
        <v>-500000</v>
      </c>
      <c r="P553" s="126">
        <f t="shared" si="205"/>
        <v>0.66666666666666663</v>
      </c>
      <c r="Q553" s="88">
        <f t="shared" si="206"/>
        <v>-860956.59999999986</v>
      </c>
      <c r="R553" s="126">
        <f t="shared" si="207"/>
        <v>0.53735804478191485</v>
      </c>
      <c r="S553" s="88"/>
      <c r="T553" s="127" t="str">
        <f t="shared" si="210"/>
        <v/>
      </c>
      <c r="U553" s="160">
        <f t="shared" si="213"/>
        <v>7</v>
      </c>
    </row>
    <row r="554" spans="1:21" ht="11.25" customHeight="1" x14ac:dyDescent="0.25">
      <c r="A554" s="42" t="s">
        <v>1429</v>
      </c>
      <c r="B554" s="287">
        <f t="shared" si="208"/>
        <v>11</v>
      </c>
      <c r="C554" s="28" t="s">
        <v>916</v>
      </c>
      <c r="D554" s="28" t="s">
        <v>923</v>
      </c>
      <c r="E554" s="28" t="s">
        <v>1037</v>
      </c>
      <c r="F554" s="368" t="s">
        <v>571</v>
      </c>
      <c r="G554" s="369"/>
      <c r="H554" s="11">
        <v>-1222139.83</v>
      </c>
      <c r="I554" s="11">
        <v>-1811356.23</v>
      </c>
      <c r="J554" s="11">
        <v>-1500000</v>
      </c>
      <c r="K554" s="133">
        <v>0</v>
      </c>
      <c r="L554" s="145">
        <v>-1000000</v>
      </c>
      <c r="O554" s="88">
        <f t="shared" si="204"/>
        <v>-500000</v>
      </c>
      <c r="P554" s="126">
        <f t="shared" si="205"/>
        <v>0.66666666666666663</v>
      </c>
      <c r="Q554" s="88">
        <f t="shared" si="206"/>
        <v>-811356.23</v>
      </c>
      <c r="R554" s="126">
        <f t="shared" si="207"/>
        <v>0.55207252082049041</v>
      </c>
      <c r="S554" s="88"/>
      <c r="T554" s="127" t="str">
        <f t="shared" si="210"/>
        <v/>
      </c>
      <c r="U554" s="160">
        <f t="shared" si="213"/>
        <v>11</v>
      </c>
    </row>
    <row r="555" spans="1:21" ht="11.25" customHeight="1" x14ac:dyDescent="0.25">
      <c r="A555" s="42" t="s">
        <v>1430</v>
      </c>
      <c r="B555" s="287">
        <f t="shared" si="208"/>
        <v>11</v>
      </c>
      <c r="C555" s="14"/>
      <c r="D555" s="13"/>
      <c r="E555" s="13"/>
      <c r="F555" s="368" t="s">
        <v>572</v>
      </c>
      <c r="G555" s="369"/>
      <c r="H555" s="11">
        <v>-320776.73</v>
      </c>
      <c r="I555" s="11">
        <v>-14241.7</v>
      </c>
      <c r="J555" s="11">
        <v>0</v>
      </c>
      <c r="K555" s="133">
        <v>0</v>
      </c>
      <c r="L555" s="144"/>
      <c r="O555" s="88">
        <f t="shared" si="204"/>
        <v>0</v>
      </c>
      <c r="P555" s="126" t="str">
        <f t="shared" si="205"/>
        <v/>
      </c>
      <c r="Q555" s="88">
        <f t="shared" si="206"/>
        <v>-14241.7</v>
      </c>
      <c r="R555" s="126">
        <f t="shared" si="207"/>
        <v>0</v>
      </c>
      <c r="S555" s="88"/>
      <c r="T555" s="127" t="str">
        <f t="shared" si="210"/>
        <v/>
      </c>
      <c r="U555" s="160">
        <f t="shared" si="213"/>
        <v>11</v>
      </c>
    </row>
    <row r="556" spans="1:21" ht="11.25" customHeight="1" x14ac:dyDescent="0.25">
      <c r="A556" s="42" t="s">
        <v>1431</v>
      </c>
      <c r="B556" s="287">
        <f t="shared" si="208"/>
        <v>11</v>
      </c>
      <c r="C556" s="14"/>
      <c r="D556" s="13"/>
      <c r="E556" s="13"/>
      <c r="F556" s="368" t="s">
        <v>573</v>
      </c>
      <c r="G556" s="369"/>
      <c r="H556" s="11">
        <v>-30392</v>
      </c>
      <c r="I556" s="11">
        <v>-35358.67</v>
      </c>
      <c r="J556" s="11">
        <v>0</v>
      </c>
      <c r="K556" s="133">
        <v>0</v>
      </c>
      <c r="L556" s="144"/>
      <c r="O556" s="88">
        <f t="shared" si="204"/>
        <v>0</v>
      </c>
      <c r="P556" s="126" t="str">
        <f t="shared" si="205"/>
        <v/>
      </c>
      <c r="Q556" s="88">
        <f t="shared" si="206"/>
        <v>-35358.67</v>
      </c>
      <c r="R556" s="126">
        <f t="shared" si="207"/>
        <v>0</v>
      </c>
      <c r="S556" s="88"/>
      <c r="T556" s="127" t="str">
        <f t="shared" si="210"/>
        <v/>
      </c>
      <c r="U556" s="160">
        <f t="shared" si="213"/>
        <v>11</v>
      </c>
    </row>
    <row r="557" spans="1:21" ht="11.25" customHeight="1" x14ac:dyDescent="0.25">
      <c r="A557" s="26" t="s">
        <v>1435</v>
      </c>
      <c r="B557" s="287">
        <f t="shared" si="208"/>
        <v>7</v>
      </c>
      <c r="C557" s="26"/>
      <c r="D557" s="23"/>
      <c r="E557" s="23"/>
      <c r="F557" s="382" t="s">
        <v>574</v>
      </c>
      <c r="G557" s="383"/>
      <c r="H557" s="25">
        <f t="shared" ref="H557:L557" si="220">SUM(H558:H560)</f>
        <v>-221181.12</v>
      </c>
      <c r="I557" s="25">
        <f t="shared" si="220"/>
        <v>-265386.95</v>
      </c>
      <c r="J557" s="25">
        <f t="shared" si="220"/>
        <v>-1211000</v>
      </c>
      <c r="K557" s="132">
        <f t="shared" si="220"/>
        <v>0</v>
      </c>
      <c r="L557" s="143">
        <f t="shared" si="220"/>
        <v>-3647670</v>
      </c>
      <c r="O557" s="88">
        <f t="shared" si="204"/>
        <v>2436670</v>
      </c>
      <c r="P557" s="126">
        <f t="shared" si="205"/>
        <v>3.0121139554087533</v>
      </c>
      <c r="Q557" s="88">
        <f t="shared" si="206"/>
        <v>3382283.05</v>
      </c>
      <c r="R557" s="126">
        <f t="shared" si="207"/>
        <v>13.744722564542077</v>
      </c>
      <c r="S557" s="88"/>
      <c r="T557" s="127" t="str">
        <f t="shared" si="210"/>
        <v/>
      </c>
      <c r="U557" s="160">
        <f t="shared" si="213"/>
        <v>7</v>
      </c>
    </row>
    <row r="558" spans="1:21" ht="11.25" customHeight="1" x14ac:dyDescent="0.25">
      <c r="A558" s="42" t="s">
        <v>1436</v>
      </c>
      <c r="B558" s="287">
        <f t="shared" si="208"/>
        <v>11</v>
      </c>
      <c r="C558" s="20" t="s">
        <v>1654</v>
      </c>
      <c r="D558" s="28" t="s">
        <v>919</v>
      </c>
      <c r="E558" s="20" t="s">
        <v>1656</v>
      </c>
      <c r="F558" s="368" t="s">
        <v>575</v>
      </c>
      <c r="G558" s="369"/>
      <c r="H558" s="11">
        <v>-215182.12</v>
      </c>
      <c r="I558" s="11">
        <v>-248416.6</v>
      </c>
      <c r="J558" s="11">
        <v>-1211000</v>
      </c>
      <c r="K558" s="133">
        <v>0</v>
      </c>
      <c r="L558" s="145">
        <f>-4222670+575000</f>
        <v>-3647670</v>
      </c>
      <c r="O558" s="88">
        <f t="shared" si="204"/>
        <v>2436670</v>
      </c>
      <c r="P558" s="126">
        <f t="shared" si="205"/>
        <v>3.0121139554087533</v>
      </c>
      <c r="Q558" s="88">
        <f t="shared" si="206"/>
        <v>3399253.4</v>
      </c>
      <c r="R558" s="126">
        <f t="shared" si="207"/>
        <v>14.683680559189684</v>
      </c>
      <c r="S558" s="88"/>
      <c r="T558" s="127" t="str">
        <f t="shared" si="210"/>
        <v/>
      </c>
      <c r="U558" s="160">
        <f t="shared" si="213"/>
        <v>11</v>
      </c>
    </row>
    <row r="559" spans="1:21" ht="11.25" customHeight="1" x14ac:dyDescent="0.25">
      <c r="A559" s="42" t="s">
        <v>1437</v>
      </c>
      <c r="B559" s="287">
        <f t="shared" si="208"/>
        <v>11</v>
      </c>
      <c r="C559" s="14"/>
      <c r="D559" s="13"/>
      <c r="E559" s="13"/>
      <c r="F559" s="368" t="s">
        <v>576</v>
      </c>
      <c r="G559" s="369"/>
      <c r="H559" s="11">
        <v>-5999</v>
      </c>
      <c r="I559" s="11">
        <v>-5734</v>
      </c>
      <c r="J559" s="11">
        <v>0</v>
      </c>
      <c r="K559" s="133">
        <v>0</v>
      </c>
      <c r="L559" s="144"/>
      <c r="O559" s="88">
        <f t="shared" si="204"/>
        <v>0</v>
      </c>
      <c r="P559" s="126" t="str">
        <f t="shared" si="205"/>
        <v/>
      </c>
      <c r="Q559" s="88">
        <f t="shared" si="206"/>
        <v>-5734</v>
      </c>
      <c r="R559" s="126">
        <f t="shared" si="207"/>
        <v>0</v>
      </c>
      <c r="S559" s="88"/>
      <c r="T559" s="127" t="str">
        <f t="shared" si="210"/>
        <v/>
      </c>
      <c r="U559" s="160">
        <f t="shared" si="213"/>
        <v>11</v>
      </c>
    </row>
    <row r="560" spans="1:21" ht="11.25" customHeight="1" x14ac:dyDescent="0.25">
      <c r="A560" s="42" t="s">
        <v>1438</v>
      </c>
      <c r="B560" s="287">
        <f t="shared" si="208"/>
        <v>11</v>
      </c>
      <c r="C560" s="14"/>
      <c r="D560" s="13"/>
      <c r="E560" s="13"/>
      <c r="F560" s="368" t="s">
        <v>577</v>
      </c>
      <c r="G560" s="369"/>
      <c r="H560" s="11">
        <v>0</v>
      </c>
      <c r="I560" s="11">
        <v>-11236.35</v>
      </c>
      <c r="J560" s="11">
        <v>0</v>
      </c>
      <c r="K560" s="133">
        <v>0</v>
      </c>
      <c r="L560" s="144"/>
      <c r="M560" s="105" t="s">
        <v>1709</v>
      </c>
      <c r="N560" s="105"/>
      <c r="O560" s="88">
        <f t="shared" si="204"/>
        <v>0</v>
      </c>
      <c r="P560" s="126" t="str">
        <f t="shared" si="205"/>
        <v/>
      </c>
      <c r="Q560" s="88">
        <f t="shared" si="206"/>
        <v>-11236.35</v>
      </c>
      <c r="R560" s="126">
        <f t="shared" si="207"/>
        <v>0</v>
      </c>
      <c r="S560" s="88"/>
      <c r="T560" s="127" t="str">
        <f t="shared" si="210"/>
        <v/>
      </c>
      <c r="U560" s="160">
        <f t="shared" si="213"/>
        <v>11</v>
      </c>
    </row>
    <row r="561" spans="1:21" ht="11.25" customHeight="1" x14ac:dyDescent="0.25">
      <c r="A561" s="26" t="s">
        <v>1439</v>
      </c>
      <c r="B561" s="287">
        <f t="shared" si="208"/>
        <v>7</v>
      </c>
      <c r="C561" s="26"/>
      <c r="D561" s="23"/>
      <c r="E561" s="23"/>
      <c r="F561" s="382" t="s">
        <v>578</v>
      </c>
      <c r="G561" s="383"/>
      <c r="H561" s="25">
        <f t="shared" ref="H561:L561" si="221">H562</f>
        <v>-38186.9</v>
      </c>
      <c r="I561" s="25">
        <f t="shared" si="221"/>
        <v>-8018.07</v>
      </c>
      <c r="J561" s="25">
        <f t="shared" si="221"/>
        <v>0</v>
      </c>
      <c r="K561" s="132">
        <f t="shared" si="221"/>
        <v>0</v>
      </c>
      <c r="L561" s="143">
        <f t="shared" si="221"/>
        <v>0</v>
      </c>
      <c r="O561" s="88">
        <f t="shared" si="204"/>
        <v>0</v>
      </c>
      <c r="P561" s="126" t="str">
        <f t="shared" si="205"/>
        <v/>
      </c>
      <c r="Q561" s="88">
        <f t="shared" si="206"/>
        <v>-8018.07</v>
      </c>
      <c r="R561" s="126">
        <f t="shared" si="207"/>
        <v>0</v>
      </c>
      <c r="S561" s="88"/>
      <c r="T561" s="127" t="str">
        <f t="shared" si="210"/>
        <v/>
      </c>
      <c r="U561" s="160">
        <f t="shared" si="213"/>
        <v>7</v>
      </c>
    </row>
    <row r="562" spans="1:21" ht="11.25" customHeight="1" x14ac:dyDescent="0.25">
      <c r="A562" s="42" t="s">
        <v>1440</v>
      </c>
      <c r="B562" s="287">
        <f t="shared" si="208"/>
        <v>11</v>
      </c>
      <c r="C562" s="14"/>
      <c r="D562" s="13"/>
      <c r="E562" s="13"/>
      <c r="F562" s="368" t="s">
        <v>163</v>
      </c>
      <c r="G562" s="369"/>
      <c r="H562" s="11">
        <v>-38186.9</v>
      </c>
      <c r="I562" s="11">
        <v>-8018.07</v>
      </c>
      <c r="J562" s="11">
        <v>0</v>
      </c>
      <c r="K562" s="133">
        <v>0</v>
      </c>
      <c r="L562" s="144"/>
      <c r="O562" s="88">
        <f t="shared" si="204"/>
        <v>0</v>
      </c>
      <c r="P562" s="126" t="str">
        <f t="shared" si="205"/>
        <v/>
      </c>
      <c r="Q562" s="88">
        <f t="shared" si="206"/>
        <v>-8018.07</v>
      </c>
      <c r="R562" s="126">
        <f t="shared" si="207"/>
        <v>0</v>
      </c>
      <c r="S562" s="88"/>
      <c r="T562" s="127" t="str">
        <f t="shared" si="210"/>
        <v/>
      </c>
      <c r="U562" s="160">
        <f t="shared" si="213"/>
        <v>11</v>
      </c>
    </row>
    <row r="563" spans="1:21" ht="11.25" customHeight="1" x14ac:dyDescent="0.25">
      <c r="A563" s="38" t="s">
        <v>579</v>
      </c>
      <c r="B563" s="287">
        <f t="shared" si="208"/>
        <v>4</v>
      </c>
      <c r="C563" s="38"/>
      <c r="D563" s="22"/>
      <c r="E563" s="22"/>
      <c r="F563" s="378" t="s">
        <v>580</v>
      </c>
      <c r="G563" s="379"/>
      <c r="H563" s="37">
        <v>0</v>
      </c>
      <c r="I563" s="37">
        <v>0</v>
      </c>
      <c r="J563" s="37">
        <v>0</v>
      </c>
      <c r="K563" s="135">
        <v>0</v>
      </c>
      <c r="L563" s="150">
        <f t="shared" ref="L563:L575" si="222">(K563/8)*12</f>
        <v>0</v>
      </c>
      <c r="O563" s="178">
        <f t="shared" si="204"/>
        <v>0</v>
      </c>
      <c r="P563" s="179" t="str">
        <f t="shared" si="205"/>
        <v/>
      </c>
      <c r="Q563" s="178">
        <f t="shared" si="206"/>
        <v>0</v>
      </c>
      <c r="R563" s="179" t="str">
        <f t="shared" si="207"/>
        <v/>
      </c>
      <c r="S563" s="178">
        <f t="shared" si="212"/>
        <v>0</v>
      </c>
      <c r="T563" s="180" t="str">
        <f t="shared" si="210"/>
        <v/>
      </c>
      <c r="U563" s="160">
        <f t="shared" si="213"/>
        <v>4</v>
      </c>
    </row>
    <row r="564" spans="1:21" ht="11.25" customHeight="1" x14ac:dyDescent="0.25">
      <c r="A564" s="38" t="s">
        <v>581</v>
      </c>
      <c r="B564" s="287">
        <f t="shared" si="208"/>
        <v>4</v>
      </c>
      <c r="C564" s="38"/>
      <c r="D564" s="22"/>
      <c r="E564" s="22"/>
      <c r="F564" s="378" t="s">
        <v>582</v>
      </c>
      <c r="G564" s="379"/>
      <c r="H564" s="37">
        <f>+H565</f>
        <v>-26600</v>
      </c>
      <c r="I564" s="37">
        <f>+I565</f>
        <v>-65200</v>
      </c>
      <c r="J564" s="37">
        <f>+J565</f>
        <v>0</v>
      </c>
      <c r="K564" s="135">
        <v>0</v>
      </c>
      <c r="L564" s="150">
        <f t="shared" si="222"/>
        <v>0</v>
      </c>
      <c r="O564" s="178">
        <f t="shared" si="204"/>
        <v>0</v>
      </c>
      <c r="P564" s="179" t="str">
        <f t="shared" si="205"/>
        <v/>
      </c>
      <c r="Q564" s="178">
        <f t="shared" si="206"/>
        <v>-65200</v>
      </c>
      <c r="R564" s="179">
        <f t="shared" si="207"/>
        <v>0</v>
      </c>
      <c r="S564" s="178">
        <f t="shared" si="212"/>
        <v>0</v>
      </c>
      <c r="T564" s="180" t="str">
        <f t="shared" si="210"/>
        <v/>
      </c>
      <c r="U564" s="160">
        <f t="shared" si="213"/>
        <v>4</v>
      </c>
    </row>
    <row r="565" spans="1:21" ht="11.25" customHeight="1" x14ac:dyDescent="0.25">
      <c r="A565" s="26" t="s">
        <v>1441</v>
      </c>
      <c r="B565" s="287">
        <f t="shared" si="208"/>
        <v>7</v>
      </c>
      <c r="C565" s="26"/>
      <c r="D565" s="23"/>
      <c r="E565" s="23"/>
      <c r="F565" s="382" t="s">
        <v>583</v>
      </c>
      <c r="G565" s="383"/>
      <c r="H565" s="25">
        <f t="shared" ref="H565:L565" si="223">H566</f>
        <v>-26600</v>
      </c>
      <c r="I565" s="25">
        <f t="shared" si="223"/>
        <v>-65200</v>
      </c>
      <c r="J565" s="25">
        <f t="shared" si="223"/>
        <v>0</v>
      </c>
      <c r="K565" s="132">
        <f t="shared" si="223"/>
        <v>0</v>
      </c>
      <c r="L565" s="143">
        <f t="shared" si="223"/>
        <v>0</v>
      </c>
      <c r="O565" s="88">
        <f t="shared" si="204"/>
        <v>0</v>
      </c>
      <c r="P565" s="126" t="str">
        <f t="shared" si="205"/>
        <v/>
      </c>
      <c r="Q565" s="88">
        <f t="shared" si="206"/>
        <v>-65200</v>
      </c>
      <c r="R565" s="126">
        <f t="shared" si="207"/>
        <v>0</v>
      </c>
      <c r="S565" s="88"/>
      <c r="T565" s="127" t="str">
        <f t="shared" si="210"/>
        <v/>
      </c>
      <c r="U565" s="160">
        <f t="shared" si="213"/>
        <v>7</v>
      </c>
    </row>
    <row r="566" spans="1:21" ht="11.25" customHeight="1" x14ac:dyDescent="0.25">
      <c r="A566" s="42" t="s">
        <v>1442</v>
      </c>
      <c r="B566" s="287">
        <f t="shared" si="208"/>
        <v>11</v>
      </c>
      <c r="C566" s="14"/>
      <c r="D566" s="13"/>
      <c r="E566" s="13"/>
      <c r="F566" s="368" t="s">
        <v>584</v>
      </c>
      <c r="G566" s="369"/>
      <c r="H566" s="11">
        <v>-26600</v>
      </c>
      <c r="I566" s="11">
        <v>-65200</v>
      </c>
      <c r="J566" s="11">
        <v>0</v>
      </c>
      <c r="K566" s="133">
        <v>0</v>
      </c>
      <c r="L566" s="144"/>
      <c r="O566" s="88">
        <f t="shared" si="204"/>
        <v>0</v>
      </c>
      <c r="P566" s="126" t="str">
        <f t="shared" si="205"/>
        <v/>
      </c>
      <c r="Q566" s="88">
        <f t="shared" si="206"/>
        <v>-65200</v>
      </c>
      <c r="R566" s="126">
        <f t="shared" si="207"/>
        <v>0</v>
      </c>
      <c r="S566" s="88"/>
      <c r="T566" s="127" t="str">
        <f t="shared" si="210"/>
        <v/>
      </c>
      <c r="U566" s="160">
        <f t="shared" si="213"/>
        <v>11</v>
      </c>
    </row>
    <row r="567" spans="1:21" ht="11.25" customHeight="1" x14ac:dyDescent="0.25">
      <c r="A567" s="38" t="s">
        <v>585</v>
      </c>
      <c r="B567" s="287">
        <f t="shared" si="208"/>
        <v>4</v>
      </c>
      <c r="C567" s="38"/>
      <c r="D567" s="22"/>
      <c r="E567" s="22"/>
      <c r="F567" s="378" t="s">
        <v>582</v>
      </c>
      <c r="G567" s="379"/>
      <c r="H567" s="37">
        <f t="shared" ref="H567:L567" si="224">H568+H570</f>
        <v>410792.07999999996</v>
      </c>
      <c r="I567" s="37">
        <f t="shared" si="224"/>
        <v>90894.47</v>
      </c>
      <c r="J567" s="37">
        <f t="shared" si="224"/>
        <v>0</v>
      </c>
      <c r="K567" s="131">
        <v>36049</v>
      </c>
      <c r="L567" s="142">
        <f t="shared" si="224"/>
        <v>0</v>
      </c>
      <c r="O567" s="178">
        <f t="shared" si="204"/>
        <v>0</v>
      </c>
      <c r="P567" s="179" t="str">
        <f t="shared" si="205"/>
        <v/>
      </c>
      <c r="Q567" s="178">
        <f t="shared" si="206"/>
        <v>90894.47</v>
      </c>
      <c r="R567" s="179">
        <f t="shared" si="207"/>
        <v>0</v>
      </c>
      <c r="S567" s="178">
        <f t="shared" si="212"/>
        <v>36049</v>
      </c>
      <c r="T567" s="180">
        <f t="shared" si="210"/>
        <v>0</v>
      </c>
      <c r="U567" s="160">
        <f t="shared" si="213"/>
        <v>4</v>
      </c>
    </row>
    <row r="568" spans="1:21" ht="11.25" customHeight="1" x14ac:dyDescent="0.25">
      <c r="A568" s="26" t="s">
        <v>1443</v>
      </c>
      <c r="B568" s="287">
        <f t="shared" si="208"/>
        <v>7</v>
      </c>
      <c r="C568" s="26"/>
      <c r="D568" s="23"/>
      <c r="E568" s="23"/>
      <c r="F568" s="382" t="s">
        <v>586</v>
      </c>
      <c r="G568" s="383"/>
      <c r="H568" s="25">
        <f t="shared" ref="H568:L568" si="225">H569</f>
        <v>83072.53</v>
      </c>
      <c r="I568" s="25">
        <f t="shared" si="225"/>
        <v>-180514.71</v>
      </c>
      <c r="J568" s="25">
        <f t="shared" si="225"/>
        <v>0</v>
      </c>
      <c r="K568" s="132">
        <f t="shared" si="225"/>
        <v>0</v>
      </c>
      <c r="L568" s="143">
        <f t="shared" si="225"/>
        <v>0</v>
      </c>
      <c r="O568" s="88">
        <f t="shared" si="204"/>
        <v>0</v>
      </c>
      <c r="P568" s="126" t="str">
        <f t="shared" si="205"/>
        <v/>
      </c>
      <c r="Q568" s="88">
        <f t="shared" si="206"/>
        <v>-180514.71</v>
      </c>
      <c r="R568" s="126">
        <f t="shared" si="207"/>
        <v>0</v>
      </c>
      <c r="S568" s="88"/>
      <c r="T568" s="127" t="str">
        <f t="shared" si="210"/>
        <v/>
      </c>
      <c r="U568" s="160">
        <f t="shared" si="213"/>
        <v>7</v>
      </c>
    </row>
    <row r="569" spans="1:21" ht="11.25" customHeight="1" x14ac:dyDescent="0.25">
      <c r="A569" s="42" t="s">
        <v>1444</v>
      </c>
      <c r="B569" s="287">
        <f t="shared" si="208"/>
        <v>11</v>
      </c>
      <c r="C569" s="14"/>
      <c r="D569" s="13"/>
      <c r="E569" s="13"/>
      <c r="F569" s="368" t="s">
        <v>587</v>
      </c>
      <c r="G569" s="369"/>
      <c r="H569" s="11">
        <v>83072.53</v>
      </c>
      <c r="I569" s="11">
        <v>-180514.71</v>
      </c>
      <c r="J569" s="11">
        <v>0</v>
      </c>
      <c r="K569" s="133">
        <v>0</v>
      </c>
      <c r="L569" s="144"/>
      <c r="O569" s="88">
        <f t="shared" si="204"/>
        <v>0</v>
      </c>
      <c r="P569" s="126" t="str">
        <f t="shared" si="205"/>
        <v/>
      </c>
      <c r="Q569" s="88">
        <f t="shared" si="206"/>
        <v>-180514.71</v>
      </c>
      <c r="R569" s="126">
        <f t="shared" si="207"/>
        <v>0</v>
      </c>
      <c r="S569" s="88"/>
      <c r="T569" s="127" t="str">
        <f t="shared" si="210"/>
        <v/>
      </c>
      <c r="U569" s="160">
        <f t="shared" si="213"/>
        <v>11</v>
      </c>
    </row>
    <row r="570" spans="1:21" ht="11.25" customHeight="1" x14ac:dyDescent="0.25">
      <c r="A570" s="26" t="s">
        <v>1445</v>
      </c>
      <c r="B570" s="287">
        <f t="shared" si="208"/>
        <v>7</v>
      </c>
      <c r="C570" s="26"/>
      <c r="D570" s="23"/>
      <c r="E570" s="23"/>
      <c r="F570" s="382" t="s">
        <v>588</v>
      </c>
      <c r="G570" s="383"/>
      <c r="H570" s="25">
        <f t="shared" ref="H570:L570" si="226">H571</f>
        <v>327719.55</v>
      </c>
      <c r="I570" s="25">
        <f t="shared" si="226"/>
        <v>271409.18</v>
      </c>
      <c r="J570" s="25">
        <f t="shared" si="226"/>
        <v>0</v>
      </c>
      <c r="K570" s="132">
        <f t="shared" si="226"/>
        <v>0</v>
      </c>
      <c r="L570" s="143">
        <f t="shared" si="226"/>
        <v>0</v>
      </c>
      <c r="O570" s="88">
        <f t="shared" si="204"/>
        <v>0</v>
      </c>
      <c r="P570" s="126" t="str">
        <f t="shared" si="205"/>
        <v/>
      </c>
      <c r="Q570" s="88">
        <f t="shared" si="206"/>
        <v>271409.18</v>
      </c>
      <c r="R570" s="126">
        <f t="shared" si="207"/>
        <v>0</v>
      </c>
      <c r="S570" s="88"/>
      <c r="T570" s="127" t="str">
        <f t="shared" si="210"/>
        <v/>
      </c>
      <c r="U570" s="160">
        <f t="shared" si="213"/>
        <v>7</v>
      </c>
    </row>
    <row r="571" spans="1:21" ht="11.25" customHeight="1" x14ac:dyDescent="0.25">
      <c r="A571" s="42" t="s">
        <v>1446</v>
      </c>
      <c r="B571" s="287">
        <f t="shared" si="208"/>
        <v>11</v>
      </c>
      <c r="C571" s="14"/>
      <c r="D571" s="13"/>
      <c r="E571" s="13"/>
      <c r="F571" s="368" t="s">
        <v>589</v>
      </c>
      <c r="G571" s="369"/>
      <c r="H571" s="11">
        <v>327719.55</v>
      </c>
      <c r="I571" s="11">
        <v>271409.18</v>
      </c>
      <c r="J571" s="11">
        <v>0</v>
      </c>
      <c r="K571" s="133">
        <v>0</v>
      </c>
      <c r="L571" s="144"/>
      <c r="O571" s="88">
        <f t="shared" si="204"/>
        <v>0</v>
      </c>
      <c r="P571" s="126" t="str">
        <f t="shared" si="205"/>
        <v/>
      </c>
      <c r="Q571" s="88">
        <f t="shared" si="206"/>
        <v>271409.18</v>
      </c>
      <c r="R571" s="126">
        <f t="shared" si="207"/>
        <v>0</v>
      </c>
      <c r="S571" s="88"/>
      <c r="T571" s="127" t="str">
        <f t="shared" si="210"/>
        <v/>
      </c>
      <c r="U571" s="160">
        <f t="shared" si="213"/>
        <v>11</v>
      </c>
    </row>
    <row r="572" spans="1:21" ht="11.25" customHeight="1" x14ac:dyDescent="0.25">
      <c r="A572" s="41" t="s">
        <v>590</v>
      </c>
      <c r="B572" s="287">
        <f t="shared" si="208"/>
        <v>3</v>
      </c>
      <c r="C572" s="41"/>
      <c r="D572" s="40"/>
      <c r="E572" s="40"/>
      <c r="F572" s="380" t="s">
        <v>591</v>
      </c>
      <c r="G572" s="381"/>
      <c r="H572" s="43">
        <f>H573+H574+H577+H584+H587+H588+H589+H590</f>
        <v>-197021.93999999997</v>
      </c>
      <c r="I572" s="43">
        <f>I573+I574+I577+I584+I587+I588+I589+I590</f>
        <v>-334483.24</v>
      </c>
      <c r="J572" s="43">
        <f>J573+J574+J577+J584+J587+J588+J589+J590</f>
        <v>-199999.999999992</v>
      </c>
      <c r="K572" s="130">
        <f t="shared" ref="K572:L572" si="227">K573+K574+K577+K584+K587+K588+K589+K590</f>
        <v>-240388</v>
      </c>
      <c r="L572" s="141">
        <f t="shared" si="227"/>
        <v>-280000</v>
      </c>
      <c r="O572" s="88">
        <f t="shared" si="204"/>
        <v>80000.000000008004</v>
      </c>
      <c r="P572" s="126">
        <f t="shared" si="205"/>
        <v>1.4000000000000561</v>
      </c>
      <c r="Q572" s="88">
        <f t="shared" si="206"/>
        <v>-54483.239999999991</v>
      </c>
      <c r="R572" s="126">
        <f t="shared" si="207"/>
        <v>0.83711219731069342</v>
      </c>
      <c r="S572" s="88">
        <f t="shared" si="212"/>
        <v>39612</v>
      </c>
      <c r="T572" s="127">
        <f t="shared" si="210"/>
        <v>1.1647835998469143</v>
      </c>
      <c r="U572" s="160">
        <f t="shared" si="213"/>
        <v>3</v>
      </c>
    </row>
    <row r="573" spans="1:21" ht="11.25" customHeight="1" x14ac:dyDescent="0.25">
      <c r="A573" s="38" t="s">
        <v>592</v>
      </c>
      <c r="B573" s="287">
        <f t="shared" si="208"/>
        <v>4</v>
      </c>
      <c r="C573" s="38"/>
      <c r="D573" s="22"/>
      <c r="E573" s="22"/>
      <c r="F573" s="378" t="s">
        <v>593</v>
      </c>
      <c r="G573" s="379"/>
      <c r="H573" s="37">
        <v>0</v>
      </c>
      <c r="I573" s="37">
        <v>0</v>
      </c>
      <c r="J573" s="37">
        <v>0</v>
      </c>
      <c r="K573" s="135">
        <v>0</v>
      </c>
      <c r="L573" s="150">
        <f t="shared" si="222"/>
        <v>0</v>
      </c>
      <c r="O573" s="178">
        <f t="shared" si="204"/>
        <v>0</v>
      </c>
      <c r="P573" s="179" t="str">
        <f t="shared" si="205"/>
        <v/>
      </c>
      <c r="Q573" s="178">
        <f t="shared" si="206"/>
        <v>0</v>
      </c>
      <c r="R573" s="179" t="str">
        <f t="shared" si="207"/>
        <v/>
      </c>
      <c r="S573" s="178">
        <f t="shared" si="212"/>
        <v>0</v>
      </c>
      <c r="T573" s="180" t="str">
        <f t="shared" si="210"/>
        <v/>
      </c>
      <c r="U573" s="160">
        <f t="shared" si="213"/>
        <v>4</v>
      </c>
    </row>
    <row r="574" spans="1:21" ht="11.25" customHeight="1" x14ac:dyDescent="0.25">
      <c r="A574" s="38" t="s">
        <v>594</v>
      </c>
      <c r="B574" s="287">
        <f t="shared" si="208"/>
        <v>4</v>
      </c>
      <c r="C574" s="38"/>
      <c r="D574" s="22"/>
      <c r="E574" s="22"/>
      <c r="F574" s="378" t="s">
        <v>595</v>
      </c>
      <c r="G574" s="379"/>
      <c r="H574" s="37">
        <f t="shared" ref="H574" si="228">H575</f>
        <v>-8.33</v>
      </c>
      <c r="I574" s="37">
        <f>I575</f>
        <v>0</v>
      </c>
      <c r="J574" s="37">
        <f t="shared" ref="J574" si="229">J575</f>
        <v>0</v>
      </c>
      <c r="K574" s="135">
        <v>0</v>
      </c>
      <c r="L574" s="150">
        <f t="shared" si="222"/>
        <v>0</v>
      </c>
      <c r="O574" s="178">
        <f t="shared" si="204"/>
        <v>0</v>
      </c>
      <c r="P574" s="179" t="str">
        <f t="shared" si="205"/>
        <v/>
      </c>
      <c r="Q574" s="178">
        <f t="shared" si="206"/>
        <v>0</v>
      </c>
      <c r="R574" s="179" t="str">
        <f t="shared" si="207"/>
        <v/>
      </c>
      <c r="S574" s="178">
        <f t="shared" si="212"/>
        <v>0</v>
      </c>
      <c r="T574" s="180" t="str">
        <f t="shared" si="210"/>
        <v/>
      </c>
      <c r="U574" s="160">
        <f t="shared" si="213"/>
        <v>4</v>
      </c>
    </row>
    <row r="575" spans="1:21" ht="11.25" customHeight="1" x14ac:dyDescent="0.25">
      <c r="A575" s="26" t="s">
        <v>1447</v>
      </c>
      <c r="B575" s="287">
        <f t="shared" si="208"/>
        <v>7</v>
      </c>
      <c r="C575" s="26"/>
      <c r="D575" s="23"/>
      <c r="E575" s="23"/>
      <c r="F575" s="382" t="s">
        <v>596</v>
      </c>
      <c r="G575" s="383"/>
      <c r="H575" s="25">
        <f t="shared" ref="H575" si="230">H576</f>
        <v>-8.33</v>
      </c>
      <c r="I575" s="25">
        <f>I576</f>
        <v>0</v>
      </c>
      <c r="J575" s="25">
        <f t="shared" ref="J575" si="231">J576</f>
        <v>0</v>
      </c>
      <c r="K575" s="136">
        <v>0</v>
      </c>
      <c r="L575" s="153">
        <f t="shared" si="222"/>
        <v>0</v>
      </c>
      <c r="O575" s="88">
        <f t="shared" si="204"/>
        <v>0</v>
      </c>
      <c r="P575" s="126" t="str">
        <f t="shared" si="205"/>
        <v/>
      </c>
      <c r="Q575" s="88">
        <f t="shared" si="206"/>
        <v>0</v>
      </c>
      <c r="R575" s="126" t="str">
        <f t="shared" si="207"/>
        <v/>
      </c>
      <c r="S575" s="88"/>
      <c r="T575" s="127" t="str">
        <f t="shared" si="210"/>
        <v/>
      </c>
      <c r="U575" s="160">
        <f t="shared" si="213"/>
        <v>7</v>
      </c>
    </row>
    <row r="576" spans="1:21" ht="11.25" customHeight="1" x14ac:dyDescent="0.25">
      <c r="A576" s="42" t="s">
        <v>1449</v>
      </c>
      <c r="B576" s="287">
        <f t="shared" si="208"/>
        <v>11</v>
      </c>
      <c r="C576" s="14"/>
      <c r="D576" s="13"/>
      <c r="E576" s="13"/>
      <c r="F576" s="368" t="s">
        <v>597</v>
      </c>
      <c r="G576" s="369"/>
      <c r="H576" s="11">
        <v>-8.33</v>
      </c>
      <c r="I576" s="11">
        <v>0</v>
      </c>
      <c r="J576" s="11">
        <v>0</v>
      </c>
      <c r="K576" s="133">
        <v>0</v>
      </c>
      <c r="L576" s="144"/>
      <c r="O576" s="88">
        <f t="shared" si="204"/>
        <v>0</v>
      </c>
      <c r="P576" s="126" t="str">
        <f t="shared" si="205"/>
        <v/>
      </c>
      <c r="Q576" s="88">
        <f t="shared" si="206"/>
        <v>0</v>
      </c>
      <c r="R576" s="126" t="str">
        <f t="shared" si="207"/>
        <v/>
      </c>
      <c r="S576" s="88"/>
      <c r="T576" s="127" t="str">
        <f t="shared" si="210"/>
        <v/>
      </c>
      <c r="U576" s="160">
        <f t="shared" si="213"/>
        <v>11</v>
      </c>
    </row>
    <row r="577" spans="1:21" ht="11.25" customHeight="1" x14ac:dyDescent="0.25">
      <c r="A577" s="38" t="s">
        <v>598</v>
      </c>
      <c r="B577" s="287">
        <f t="shared" si="208"/>
        <v>4</v>
      </c>
      <c r="C577" s="38"/>
      <c r="D577" s="22"/>
      <c r="E577" s="22"/>
      <c r="F577" s="378" t="s">
        <v>599</v>
      </c>
      <c r="G577" s="379"/>
      <c r="H577" s="37">
        <f t="shared" ref="H577" si="232">H578+H580+H582</f>
        <v>-197013.61</v>
      </c>
      <c r="I577" s="37">
        <f>I578+I580+I582</f>
        <v>-276585.24</v>
      </c>
      <c r="J577" s="37">
        <f t="shared" ref="J577:L577" si="233">J578+J580+J582</f>
        <v>-199999.999999992</v>
      </c>
      <c r="K577" s="131">
        <v>-240388</v>
      </c>
      <c r="L577" s="142">
        <f t="shared" si="233"/>
        <v>-280000</v>
      </c>
      <c r="O577" s="178">
        <f t="shared" si="204"/>
        <v>80000.000000008004</v>
      </c>
      <c r="P577" s="179">
        <f t="shared" si="205"/>
        <v>1.4000000000000561</v>
      </c>
      <c r="Q577" s="178">
        <f t="shared" si="206"/>
        <v>3414.7600000000093</v>
      </c>
      <c r="R577" s="179">
        <f t="shared" si="207"/>
        <v>1.0123461396566209</v>
      </c>
      <c r="S577" s="178">
        <f t="shared" si="212"/>
        <v>39612</v>
      </c>
      <c r="T577" s="180">
        <f t="shared" si="210"/>
        <v>1.1647835998469143</v>
      </c>
      <c r="U577" s="160">
        <f t="shared" si="213"/>
        <v>4</v>
      </c>
    </row>
    <row r="578" spans="1:21" ht="11.25" customHeight="1" x14ac:dyDescent="0.25">
      <c r="A578" s="26" t="s">
        <v>1450</v>
      </c>
      <c r="B578" s="287">
        <f t="shared" si="208"/>
        <v>7</v>
      </c>
      <c r="C578" s="26"/>
      <c r="D578" s="23"/>
      <c r="E578" s="23"/>
      <c r="F578" s="382" t="s">
        <v>600</v>
      </c>
      <c r="G578" s="383"/>
      <c r="H578" s="25">
        <f t="shared" ref="H578" si="234">H579</f>
        <v>0</v>
      </c>
      <c r="I578" s="25">
        <f>I579</f>
        <v>99.06</v>
      </c>
      <c r="J578" s="25">
        <f t="shared" ref="J578:L578" si="235">J579</f>
        <v>0</v>
      </c>
      <c r="K578" s="132">
        <f t="shared" si="235"/>
        <v>0</v>
      </c>
      <c r="L578" s="143">
        <f t="shared" si="235"/>
        <v>0</v>
      </c>
      <c r="O578" s="88">
        <f t="shared" si="204"/>
        <v>0</v>
      </c>
      <c r="P578" s="126" t="str">
        <f t="shared" si="205"/>
        <v/>
      </c>
      <c r="Q578" s="88">
        <f t="shared" si="206"/>
        <v>99.06</v>
      </c>
      <c r="R578" s="126">
        <f t="shared" si="207"/>
        <v>0</v>
      </c>
      <c r="S578" s="88"/>
      <c r="T578" s="127" t="str">
        <f t="shared" si="210"/>
        <v/>
      </c>
      <c r="U578" s="160">
        <f t="shared" si="213"/>
        <v>7</v>
      </c>
    </row>
    <row r="579" spans="1:21" ht="11.25" customHeight="1" x14ac:dyDescent="0.25">
      <c r="A579" s="42" t="s">
        <v>1451</v>
      </c>
      <c r="B579" s="287">
        <f t="shared" si="208"/>
        <v>11</v>
      </c>
      <c r="C579" s="14"/>
      <c r="D579" s="13"/>
      <c r="E579" s="13"/>
      <c r="F579" s="368" t="s">
        <v>601</v>
      </c>
      <c r="G579" s="369"/>
      <c r="H579" s="11">
        <v>0</v>
      </c>
      <c r="I579" s="11">
        <v>99.06</v>
      </c>
      <c r="J579" s="11">
        <v>0</v>
      </c>
      <c r="K579" s="133">
        <v>0</v>
      </c>
      <c r="L579" s="144"/>
      <c r="O579" s="88">
        <f t="shared" si="204"/>
        <v>0</v>
      </c>
      <c r="P579" s="126" t="str">
        <f t="shared" si="205"/>
        <v/>
      </c>
      <c r="Q579" s="88">
        <f t="shared" si="206"/>
        <v>99.06</v>
      </c>
      <c r="R579" s="126">
        <f t="shared" si="207"/>
        <v>0</v>
      </c>
      <c r="S579" s="88"/>
      <c r="T579" s="127" t="str">
        <f t="shared" si="210"/>
        <v/>
      </c>
      <c r="U579" s="160">
        <f t="shared" si="213"/>
        <v>11</v>
      </c>
    </row>
    <row r="580" spans="1:21" ht="11.25" customHeight="1" x14ac:dyDescent="0.25">
      <c r="A580" s="26" t="s">
        <v>1452</v>
      </c>
      <c r="B580" s="287">
        <f t="shared" si="208"/>
        <v>7</v>
      </c>
      <c r="C580" s="26"/>
      <c r="D580" s="23"/>
      <c r="E580" s="23"/>
      <c r="F580" s="382" t="s">
        <v>602</v>
      </c>
      <c r="G580" s="383"/>
      <c r="H580" s="25">
        <f t="shared" ref="H580" si="236">H581</f>
        <v>-197013.61</v>
      </c>
      <c r="I580" s="25">
        <f>I581</f>
        <v>-276585.24</v>
      </c>
      <c r="J580" s="25">
        <f t="shared" ref="J580:L580" si="237">J581</f>
        <v>-199999.999999992</v>
      </c>
      <c r="K580" s="132">
        <f t="shared" si="237"/>
        <v>0</v>
      </c>
      <c r="L580" s="143">
        <f t="shared" si="237"/>
        <v>-280000</v>
      </c>
      <c r="O580" s="88">
        <f t="shared" si="204"/>
        <v>80000.000000008004</v>
      </c>
      <c r="P580" s="126">
        <f t="shared" si="205"/>
        <v>1.4000000000000561</v>
      </c>
      <c r="Q580" s="88">
        <f t="shared" si="206"/>
        <v>3414.7600000000093</v>
      </c>
      <c r="R580" s="126">
        <f t="shared" si="207"/>
        <v>1.0123461396566209</v>
      </c>
      <c r="S580" s="88"/>
      <c r="T580" s="127" t="str">
        <f t="shared" si="210"/>
        <v/>
      </c>
      <c r="U580" s="160">
        <f t="shared" si="213"/>
        <v>7</v>
      </c>
    </row>
    <row r="581" spans="1:21" ht="11.25" customHeight="1" x14ac:dyDescent="0.25">
      <c r="A581" s="42" t="s">
        <v>1448</v>
      </c>
      <c r="B581" s="287">
        <f t="shared" si="208"/>
        <v>11</v>
      </c>
      <c r="C581" s="27" t="s">
        <v>916</v>
      </c>
      <c r="D581" s="28" t="s">
        <v>923</v>
      </c>
      <c r="E581" s="28" t="s">
        <v>1643</v>
      </c>
      <c r="F581" s="368" t="s">
        <v>603</v>
      </c>
      <c r="G581" s="369"/>
      <c r="H581" s="11">
        <v>-197013.61</v>
      </c>
      <c r="I581" s="11">
        <v>-276585.24</v>
      </c>
      <c r="J581" s="11">
        <v>-199999.999999992</v>
      </c>
      <c r="K581" s="133">
        <v>0</v>
      </c>
      <c r="L581" s="145">
        <v>-280000</v>
      </c>
      <c r="O581" s="88">
        <f t="shared" si="204"/>
        <v>80000.000000008004</v>
      </c>
      <c r="P581" s="126">
        <f t="shared" si="205"/>
        <v>1.4000000000000561</v>
      </c>
      <c r="Q581" s="88">
        <f t="shared" si="206"/>
        <v>3414.7600000000093</v>
      </c>
      <c r="R581" s="126">
        <f t="shared" si="207"/>
        <v>1.0123461396566209</v>
      </c>
      <c r="S581" s="88"/>
      <c r="T581" s="127" t="str">
        <f t="shared" si="210"/>
        <v/>
      </c>
      <c r="U581" s="160">
        <f t="shared" si="213"/>
        <v>11</v>
      </c>
    </row>
    <row r="582" spans="1:21" ht="11.25" customHeight="1" x14ac:dyDescent="0.25">
      <c r="A582" s="26" t="s">
        <v>1453</v>
      </c>
      <c r="B582" s="287">
        <f t="shared" si="208"/>
        <v>7</v>
      </c>
      <c r="C582" s="26"/>
      <c r="D582" s="23"/>
      <c r="E582" s="23"/>
      <c r="F582" s="382" t="s">
        <v>604</v>
      </c>
      <c r="G582" s="383"/>
      <c r="H582" s="25">
        <f t="shared" ref="H582" si="238">H583</f>
        <v>0</v>
      </c>
      <c r="I582" s="25">
        <f>I583</f>
        <v>-99.06</v>
      </c>
      <c r="J582" s="25">
        <f t="shared" ref="J582:L582" si="239">J583</f>
        <v>0</v>
      </c>
      <c r="K582" s="132">
        <f t="shared" si="239"/>
        <v>0</v>
      </c>
      <c r="L582" s="143">
        <f t="shared" si="239"/>
        <v>0</v>
      </c>
      <c r="O582" s="88">
        <f t="shared" si="204"/>
        <v>0</v>
      </c>
      <c r="P582" s="126" t="str">
        <f t="shared" si="205"/>
        <v/>
      </c>
      <c r="Q582" s="88">
        <f t="shared" si="206"/>
        <v>-99.06</v>
      </c>
      <c r="R582" s="126">
        <f t="shared" si="207"/>
        <v>0</v>
      </c>
      <c r="S582" s="88"/>
      <c r="T582" s="127" t="str">
        <f t="shared" si="210"/>
        <v/>
      </c>
      <c r="U582" s="160">
        <f t="shared" si="213"/>
        <v>7</v>
      </c>
    </row>
    <row r="583" spans="1:21" ht="11.25" customHeight="1" x14ac:dyDescent="0.25">
      <c r="A583" s="42" t="s">
        <v>1454</v>
      </c>
      <c r="B583" s="287">
        <f t="shared" si="208"/>
        <v>11</v>
      </c>
      <c r="C583" s="14"/>
      <c r="D583" s="13"/>
      <c r="E583" s="13"/>
      <c r="F583" s="368" t="s">
        <v>605</v>
      </c>
      <c r="G583" s="369"/>
      <c r="H583" s="11">
        <v>0</v>
      </c>
      <c r="I583" s="11">
        <v>-99.06</v>
      </c>
      <c r="J583" s="11">
        <v>0</v>
      </c>
      <c r="K583" s="133">
        <v>0</v>
      </c>
      <c r="L583" s="144"/>
      <c r="O583" s="88">
        <f t="shared" si="204"/>
        <v>0</v>
      </c>
      <c r="P583" s="126" t="str">
        <f t="shared" si="205"/>
        <v/>
      </c>
      <c r="Q583" s="88">
        <f t="shared" si="206"/>
        <v>-99.06</v>
      </c>
      <c r="R583" s="126">
        <f t="shared" si="207"/>
        <v>0</v>
      </c>
      <c r="S583" s="88"/>
      <c r="T583" s="127" t="str">
        <f t="shared" si="210"/>
        <v/>
      </c>
      <c r="U583" s="160">
        <f t="shared" si="213"/>
        <v>11</v>
      </c>
    </row>
    <row r="584" spans="1:21" ht="11.25" customHeight="1" x14ac:dyDescent="0.25">
      <c r="A584" s="38" t="s">
        <v>606</v>
      </c>
      <c r="B584" s="287">
        <f t="shared" si="208"/>
        <v>4</v>
      </c>
      <c r="C584" s="38"/>
      <c r="D584" s="22"/>
      <c r="E584" s="22"/>
      <c r="F584" s="378" t="s">
        <v>607</v>
      </c>
      <c r="G584" s="379"/>
      <c r="H584" s="37">
        <f t="shared" ref="H584" si="240">H585</f>
        <v>0</v>
      </c>
      <c r="I584" s="37">
        <f>I585</f>
        <v>-57898</v>
      </c>
      <c r="J584" s="37">
        <f t="shared" ref="J584:L584" si="241">J585</f>
        <v>0</v>
      </c>
      <c r="K584" s="131">
        <f t="shared" si="241"/>
        <v>0</v>
      </c>
      <c r="L584" s="142">
        <f t="shared" si="241"/>
        <v>0</v>
      </c>
      <c r="O584" s="178">
        <f t="shared" si="204"/>
        <v>0</v>
      </c>
      <c r="P584" s="179" t="str">
        <f t="shared" si="205"/>
        <v/>
      </c>
      <c r="Q584" s="178">
        <f t="shared" si="206"/>
        <v>-57898</v>
      </c>
      <c r="R584" s="179">
        <f t="shared" si="207"/>
        <v>0</v>
      </c>
      <c r="S584" s="178"/>
      <c r="T584" s="180" t="str">
        <f t="shared" si="210"/>
        <v/>
      </c>
      <c r="U584" s="160">
        <f t="shared" si="213"/>
        <v>4</v>
      </c>
    </row>
    <row r="585" spans="1:21" ht="11.25" customHeight="1" x14ac:dyDescent="0.25">
      <c r="A585" s="26" t="s">
        <v>1455</v>
      </c>
      <c r="B585" s="287">
        <f t="shared" si="208"/>
        <v>7</v>
      </c>
      <c r="C585" s="26"/>
      <c r="D585" s="23"/>
      <c r="E585" s="23"/>
      <c r="F585" s="382" t="s">
        <v>608</v>
      </c>
      <c r="G585" s="383"/>
      <c r="H585" s="25">
        <f t="shared" ref="H585" si="242">H586</f>
        <v>0</v>
      </c>
      <c r="I585" s="25">
        <f>I586</f>
        <v>-57898</v>
      </c>
      <c r="J585" s="25">
        <f t="shared" ref="J585:L585" si="243">J586</f>
        <v>0</v>
      </c>
      <c r="K585" s="132">
        <f t="shared" si="243"/>
        <v>0</v>
      </c>
      <c r="L585" s="143">
        <f t="shared" si="243"/>
        <v>0</v>
      </c>
      <c r="O585" s="88">
        <f t="shared" si="204"/>
        <v>0</v>
      </c>
      <c r="P585" s="126" t="str">
        <f t="shared" si="205"/>
        <v/>
      </c>
      <c r="Q585" s="88">
        <f t="shared" si="206"/>
        <v>-57898</v>
      </c>
      <c r="R585" s="126">
        <f t="shared" si="207"/>
        <v>0</v>
      </c>
      <c r="S585" s="88"/>
      <c r="T585" s="127" t="str">
        <f t="shared" si="210"/>
        <v/>
      </c>
      <c r="U585" s="160">
        <f t="shared" si="213"/>
        <v>7</v>
      </c>
    </row>
    <row r="586" spans="1:21" ht="11.25" customHeight="1" x14ac:dyDescent="0.25">
      <c r="A586" s="42" t="s">
        <v>1456</v>
      </c>
      <c r="B586" s="287">
        <f t="shared" si="208"/>
        <v>11</v>
      </c>
      <c r="C586" s="14"/>
      <c r="D586" s="13"/>
      <c r="E586" s="13"/>
      <c r="F586" s="368" t="s">
        <v>609</v>
      </c>
      <c r="G586" s="369"/>
      <c r="H586" s="11">
        <v>0</v>
      </c>
      <c r="I586" s="11">
        <v>-57898</v>
      </c>
      <c r="J586" s="11">
        <v>0</v>
      </c>
      <c r="K586" s="133">
        <v>0</v>
      </c>
      <c r="L586" s="144"/>
      <c r="O586" s="88">
        <f t="shared" si="204"/>
        <v>0</v>
      </c>
      <c r="P586" s="126" t="str">
        <f t="shared" si="205"/>
        <v/>
      </c>
      <c r="Q586" s="88">
        <f t="shared" si="206"/>
        <v>-57898</v>
      </c>
      <c r="R586" s="126">
        <f t="shared" si="207"/>
        <v>0</v>
      </c>
      <c r="S586" s="88"/>
      <c r="T586" s="127" t="str">
        <f t="shared" si="210"/>
        <v/>
      </c>
      <c r="U586" s="160">
        <f t="shared" si="213"/>
        <v>11</v>
      </c>
    </row>
    <row r="587" spans="1:21" ht="11.25" customHeight="1" x14ac:dyDescent="0.25">
      <c r="A587" s="38" t="s">
        <v>610</v>
      </c>
      <c r="B587" s="287">
        <f t="shared" si="208"/>
        <v>4</v>
      </c>
      <c r="C587" s="38"/>
      <c r="D587" s="22"/>
      <c r="E587" s="22"/>
      <c r="F587" s="378" t="s">
        <v>611</v>
      </c>
      <c r="G587" s="379"/>
      <c r="H587" s="37">
        <v>0</v>
      </c>
      <c r="I587" s="37">
        <v>0</v>
      </c>
      <c r="J587" s="37">
        <v>0</v>
      </c>
      <c r="K587" s="131">
        <v>0</v>
      </c>
      <c r="L587" s="142">
        <v>0</v>
      </c>
      <c r="O587" s="178">
        <f t="shared" ref="O587:O617" si="244">-L587+J587</f>
        <v>0</v>
      </c>
      <c r="P587" s="179" t="str">
        <f t="shared" ref="P587:P650" si="245">IF(J587=0,"",L587/J587)</f>
        <v/>
      </c>
      <c r="Q587" s="178">
        <f t="shared" ref="Q587:Q617" si="246">-L587+I587</f>
        <v>0</v>
      </c>
      <c r="R587" s="179" t="str">
        <f t="shared" ref="R587:R650" si="247">IF(I587=0,"",L587/I587)</f>
        <v/>
      </c>
      <c r="S587" s="178"/>
      <c r="T587" s="180" t="str">
        <f t="shared" si="210"/>
        <v/>
      </c>
      <c r="U587" s="160">
        <f t="shared" si="213"/>
        <v>4</v>
      </c>
    </row>
    <row r="588" spans="1:21" ht="11.25" customHeight="1" x14ac:dyDescent="0.25">
      <c r="A588" s="38" t="s">
        <v>612</v>
      </c>
      <c r="B588" s="287">
        <f t="shared" ref="B588:B651" si="248">LEN(A588)</f>
        <v>4</v>
      </c>
      <c r="C588" s="38"/>
      <c r="D588" s="22"/>
      <c r="E588" s="22"/>
      <c r="F588" s="378" t="s">
        <v>613</v>
      </c>
      <c r="G588" s="379"/>
      <c r="H588" s="37">
        <v>0</v>
      </c>
      <c r="I588" s="37">
        <v>0</v>
      </c>
      <c r="J588" s="37">
        <v>0</v>
      </c>
      <c r="K588" s="131">
        <v>0</v>
      </c>
      <c r="L588" s="142">
        <v>0</v>
      </c>
      <c r="O588" s="178">
        <f t="shared" si="244"/>
        <v>0</v>
      </c>
      <c r="P588" s="179" t="str">
        <f t="shared" si="245"/>
        <v/>
      </c>
      <c r="Q588" s="178">
        <f t="shared" si="246"/>
        <v>0</v>
      </c>
      <c r="R588" s="179" t="str">
        <f t="shared" si="247"/>
        <v/>
      </c>
      <c r="S588" s="178"/>
      <c r="T588" s="180" t="str">
        <f t="shared" si="210"/>
        <v/>
      </c>
      <c r="U588" s="160">
        <f t="shared" si="213"/>
        <v>4</v>
      </c>
    </row>
    <row r="589" spans="1:21" ht="11.25" customHeight="1" x14ac:dyDescent="0.25">
      <c r="A589" s="38" t="s">
        <v>614</v>
      </c>
      <c r="B589" s="287">
        <f t="shared" si="248"/>
        <v>4</v>
      </c>
      <c r="C589" s="38"/>
      <c r="D589" s="22"/>
      <c r="E589" s="22"/>
      <c r="F589" s="378" t="s">
        <v>615</v>
      </c>
      <c r="G589" s="379"/>
      <c r="H589" s="37">
        <v>0</v>
      </c>
      <c r="I589" s="37">
        <v>0</v>
      </c>
      <c r="J589" s="37">
        <v>0</v>
      </c>
      <c r="K589" s="131">
        <v>0</v>
      </c>
      <c r="L589" s="142">
        <v>0</v>
      </c>
      <c r="O589" s="178">
        <f t="shared" si="244"/>
        <v>0</v>
      </c>
      <c r="P589" s="179" t="str">
        <f t="shared" si="245"/>
        <v/>
      </c>
      <c r="Q589" s="178">
        <f t="shared" si="246"/>
        <v>0</v>
      </c>
      <c r="R589" s="179" t="str">
        <f t="shared" si="247"/>
        <v/>
      </c>
      <c r="S589" s="178"/>
      <c r="T589" s="180" t="str">
        <f t="shared" ref="T589:T652" si="249">IF(K589=0,"",L589/K589)</f>
        <v/>
      </c>
      <c r="U589" s="160">
        <f t="shared" si="213"/>
        <v>4</v>
      </c>
    </row>
    <row r="590" spans="1:21" ht="11.25" customHeight="1" x14ac:dyDescent="0.25">
      <c r="A590" s="38" t="s">
        <v>616</v>
      </c>
      <c r="B590" s="287">
        <f t="shared" si="248"/>
        <v>4</v>
      </c>
      <c r="C590" s="38"/>
      <c r="D590" s="22"/>
      <c r="E590" s="22"/>
      <c r="F590" s="378" t="s">
        <v>617</v>
      </c>
      <c r="G590" s="379"/>
      <c r="H590" s="37">
        <v>0</v>
      </c>
      <c r="I590" s="37">
        <v>0</v>
      </c>
      <c r="J590" s="37">
        <v>0</v>
      </c>
      <c r="K590" s="131">
        <v>0</v>
      </c>
      <c r="L590" s="142">
        <v>0</v>
      </c>
      <c r="O590" s="178">
        <f t="shared" si="244"/>
        <v>0</v>
      </c>
      <c r="P590" s="179" t="str">
        <f t="shared" si="245"/>
        <v/>
      </c>
      <c r="Q590" s="178">
        <f t="shared" si="246"/>
        <v>0</v>
      </c>
      <c r="R590" s="179" t="str">
        <f t="shared" si="247"/>
        <v/>
      </c>
      <c r="S590" s="178"/>
      <c r="T590" s="180" t="str">
        <f t="shared" si="249"/>
        <v/>
      </c>
      <c r="U590" s="160">
        <f t="shared" si="213"/>
        <v>4</v>
      </c>
    </row>
    <row r="591" spans="1:21" ht="11.25" customHeight="1" x14ac:dyDescent="0.25">
      <c r="A591" s="41" t="s">
        <v>618</v>
      </c>
      <c r="B591" s="287">
        <f t="shared" si="248"/>
        <v>3</v>
      </c>
      <c r="C591" s="41"/>
      <c r="D591" s="40"/>
      <c r="E591" s="40"/>
      <c r="F591" s="380" t="s">
        <v>619</v>
      </c>
      <c r="G591" s="381"/>
      <c r="H591" s="43">
        <f t="shared" ref="H591" si="250">H592+H593</f>
        <v>0</v>
      </c>
      <c r="I591" s="43">
        <f>I592+I593</f>
        <v>0</v>
      </c>
      <c r="J591" s="43">
        <f t="shared" ref="J591:L591" si="251">J592+J593</f>
        <v>0</v>
      </c>
      <c r="K591" s="130">
        <f t="shared" si="251"/>
        <v>0</v>
      </c>
      <c r="L591" s="141">
        <f t="shared" si="251"/>
        <v>0</v>
      </c>
      <c r="O591" s="88">
        <f t="shared" si="244"/>
        <v>0</v>
      </c>
      <c r="P591" s="126" t="str">
        <f t="shared" si="245"/>
        <v/>
      </c>
      <c r="Q591" s="88">
        <f t="shared" si="246"/>
        <v>0</v>
      </c>
      <c r="R591" s="126" t="str">
        <f t="shared" si="247"/>
        <v/>
      </c>
      <c r="S591" s="88"/>
      <c r="T591" s="127" t="str">
        <f t="shared" si="249"/>
        <v/>
      </c>
      <c r="U591" s="160">
        <f t="shared" ref="U591:U654" si="252">LEN(A591)</f>
        <v>3</v>
      </c>
    </row>
    <row r="592" spans="1:21" ht="11.25" customHeight="1" x14ac:dyDescent="0.25">
      <c r="A592" s="38" t="s">
        <v>620</v>
      </c>
      <c r="B592" s="287">
        <f t="shared" si="248"/>
        <v>4</v>
      </c>
      <c r="C592" s="38"/>
      <c r="D592" s="22"/>
      <c r="E592" s="22"/>
      <c r="F592" s="378" t="s">
        <v>621</v>
      </c>
      <c r="G592" s="379"/>
      <c r="H592" s="37">
        <v>0</v>
      </c>
      <c r="I592" s="37">
        <v>0</v>
      </c>
      <c r="J592" s="37">
        <v>0</v>
      </c>
      <c r="K592" s="131">
        <v>0</v>
      </c>
      <c r="L592" s="142">
        <v>0</v>
      </c>
      <c r="O592" s="178">
        <f t="shared" si="244"/>
        <v>0</v>
      </c>
      <c r="P592" s="179" t="str">
        <f t="shared" si="245"/>
        <v/>
      </c>
      <c r="Q592" s="178">
        <f t="shared" si="246"/>
        <v>0</v>
      </c>
      <c r="R592" s="179" t="str">
        <f t="shared" si="247"/>
        <v/>
      </c>
      <c r="S592" s="178"/>
      <c r="T592" s="180" t="str">
        <f t="shared" si="249"/>
        <v/>
      </c>
      <c r="U592" s="160">
        <f t="shared" si="252"/>
        <v>4</v>
      </c>
    </row>
    <row r="593" spans="1:21" ht="11.25" customHeight="1" x14ac:dyDescent="0.25">
      <c r="A593" s="38" t="s">
        <v>622</v>
      </c>
      <c r="B593" s="287">
        <f t="shared" si="248"/>
        <v>4</v>
      </c>
      <c r="C593" s="38"/>
      <c r="D593" s="22"/>
      <c r="E593" s="22"/>
      <c r="F593" s="378" t="s">
        <v>623</v>
      </c>
      <c r="G593" s="379"/>
      <c r="H593" s="37">
        <v>0</v>
      </c>
      <c r="I593" s="37">
        <v>0</v>
      </c>
      <c r="J593" s="37">
        <v>0</v>
      </c>
      <c r="K593" s="131">
        <v>0</v>
      </c>
      <c r="L593" s="142">
        <v>0</v>
      </c>
      <c r="O593" s="178">
        <f t="shared" si="244"/>
        <v>0</v>
      </c>
      <c r="P593" s="179" t="str">
        <f t="shared" si="245"/>
        <v/>
      </c>
      <c r="Q593" s="178">
        <f t="shared" si="246"/>
        <v>0</v>
      </c>
      <c r="R593" s="179" t="str">
        <f t="shared" si="247"/>
        <v/>
      </c>
      <c r="S593" s="178"/>
      <c r="T593" s="180" t="str">
        <f t="shared" si="249"/>
        <v/>
      </c>
      <c r="U593" s="160">
        <f t="shared" si="252"/>
        <v>4</v>
      </c>
    </row>
    <row r="594" spans="1:21" ht="11.25" customHeight="1" x14ac:dyDescent="0.25">
      <c r="A594" s="41" t="s">
        <v>624</v>
      </c>
      <c r="B594" s="287">
        <f t="shared" si="248"/>
        <v>3</v>
      </c>
      <c r="C594" s="41"/>
      <c r="D594" s="40"/>
      <c r="E594" s="40"/>
      <c r="F594" s="380" t="s">
        <v>625</v>
      </c>
      <c r="G594" s="381"/>
      <c r="H594" s="43">
        <f t="shared" ref="H594" si="253">H595+H596+H597+H598+H599+H600+H601++H602+H603</f>
        <v>0</v>
      </c>
      <c r="I594" s="43">
        <f>I595+I596+I597+I598+I599+I600+I601++I602+I603</f>
        <v>0</v>
      </c>
      <c r="J594" s="43">
        <f>J595+J596+J597+J598+J599+J600+J601++J602+J603</f>
        <v>0</v>
      </c>
      <c r="K594" s="130">
        <f t="shared" ref="K594:L594" si="254">K595+K596+K597+K598+K599+K600+K601++K602+K603</f>
        <v>0</v>
      </c>
      <c r="L594" s="141">
        <f t="shared" si="254"/>
        <v>0</v>
      </c>
      <c r="O594" s="88">
        <f t="shared" si="244"/>
        <v>0</v>
      </c>
      <c r="P594" s="126" t="str">
        <f t="shared" si="245"/>
        <v/>
      </c>
      <c r="Q594" s="88">
        <f t="shared" si="246"/>
        <v>0</v>
      </c>
      <c r="R594" s="126" t="str">
        <f t="shared" si="247"/>
        <v/>
      </c>
      <c r="S594" s="88"/>
      <c r="T594" s="127" t="str">
        <f t="shared" si="249"/>
        <v/>
      </c>
      <c r="U594" s="160">
        <f t="shared" si="252"/>
        <v>3</v>
      </c>
    </row>
    <row r="595" spans="1:21" ht="11.25" customHeight="1" x14ac:dyDescent="0.25">
      <c r="A595" s="38" t="s">
        <v>626</v>
      </c>
      <c r="B595" s="287">
        <f t="shared" si="248"/>
        <v>4</v>
      </c>
      <c r="C595" s="38"/>
      <c r="D595" s="22"/>
      <c r="E595" s="22"/>
      <c r="F595" s="378" t="s">
        <v>627</v>
      </c>
      <c r="G595" s="379"/>
      <c r="H595" s="37">
        <v>0</v>
      </c>
      <c r="I595" s="37">
        <v>0</v>
      </c>
      <c r="J595" s="37">
        <v>0</v>
      </c>
      <c r="K595" s="131">
        <v>0</v>
      </c>
      <c r="L595" s="142">
        <v>0</v>
      </c>
      <c r="O595" s="178">
        <f t="shared" si="244"/>
        <v>0</v>
      </c>
      <c r="P595" s="179" t="str">
        <f t="shared" si="245"/>
        <v/>
      </c>
      <c r="Q595" s="178">
        <f t="shared" si="246"/>
        <v>0</v>
      </c>
      <c r="R595" s="179" t="str">
        <f t="shared" si="247"/>
        <v/>
      </c>
      <c r="S595" s="178"/>
      <c r="T595" s="180" t="str">
        <f t="shared" si="249"/>
        <v/>
      </c>
      <c r="U595" s="160">
        <f t="shared" si="252"/>
        <v>4</v>
      </c>
    </row>
    <row r="596" spans="1:21" ht="11.25" customHeight="1" x14ac:dyDescent="0.25">
      <c r="A596" s="38" t="s">
        <v>628</v>
      </c>
      <c r="B596" s="287">
        <f t="shared" si="248"/>
        <v>4</v>
      </c>
      <c r="C596" s="38"/>
      <c r="D596" s="22"/>
      <c r="E596" s="22"/>
      <c r="F596" s="378" t="s">
        <v>629</v>
      </c>
      <c r="G596" s="379"/>
      <c r="H596" s="37">
        <v>0</v>
      </c>
      <c r="I596" s="37">
        <v>0</v>
      </c>
      <c r="J596" s="37">
        <v>0</v>
      </c>
      <c r="K596" s="131">
        <v>0</v>
      </c>
      <c r="L596" s="142">
        <v>0</v>
      </c>
      <c r="O596" s="178">
        <f t="shared" si="244"/>
        <v>0</v>
      </c>
      <c r="P596" s="179" t="str">
        <f t="shared" si="245"/>
        <v/>
      </c>
      <c r="Q596" s="178">
        <f t="shared" si="246"/>
        <v>0</v>
      </c>
      <c r="R596" s="179" t="str">
        <f t="shared" si="247"/>
        <v/>
      </c>
      <c r="S596" s="178"/>
      <c r="T596" s="180" t="str">
        <f t="shared" si="249"/>
        <v/>
      </c>
      <c r="U596" s="160">
        <f t="shared" si="252"/>
        <v>4</v>
      </c>
    </row>
    <row r="597" spans="1:21" ht="11.25" customHeight="1" x14ac:dyDescent="0.25">
      <c r="A597" s="38" t="s">
        <v>630</v>
      </c>
      <c r="B597" s="287">
        <f t="shared" si="248"/>
        <v>4</v>
      </c>
      <c r="C597" s="38"/>
      <c r="D597" s="22"/>
      <c r="E597" s="22"/>
      <c r="F597" s="378" t="s">
        <v>631</v>
      </c>
      <c r="G597" s="379"/>
      <c r="H597" s="37">
        <v>0</v>
      </c>
      <c r="I597" s="37">
        <v>0</v>
      </c>
      <c r="J597" s="37">
        <v>0</v>
      </c>
      <c r="K597" s="131">
        <v>0</v>
      </c>
      <c r="L597" s="142">
        <v>0</v>
      </c>
      <c r="O597" s="178">
        <f t="shared" si="244"/>
        <v>0</v>
      </c>
      <c r="P597" s="179" t="str">
        <f t="shared" si="245"/>
        <v/>
      </c>
      <c r="Q597" s="178">
        <f t="shared" si="246"/>
        <v>0</v>
      </c>
      <c r="R597" s="179" t="str">
        <f t="shared" si="247"/>
        <v/>
      </c>
      <c r="S597" s="178"/>
      <c r="T597" s="180" t="str">
        <f t="shared" si="249"/>
        <v/>
      </c>
      <c r="U597" s="160">
        <f t="shared" si="252"/>
        <v>4</v>
      </c>
    </row>
    <row r="598" spans="1:21" ht="11.25" customHeight="1" x14ac:dyDescent="0.25">
      <c r="A598" s="38" t="s">
        <v>632</v>
      </c>
      <c r="B598" s="287">
        <f t="shared" si="248"/>
        <v>4</v>
      </c>
      <c r="C598" s="38"/>
      <c r="D598" s="22"/>
      <c r="E598" s="22"/>
      <c r="F598" s="378" t="s">
        <v>633</v>
      </c>
      <c r="G598" s="379"/>
      <c r="H598" s="37">
        <v>0</v>
      </c>
      <c r="I598" s="37">
        <v>0</v>
      </c>
      <c r="J598" s="37">
        <v>0</v>
      </c>
      <c r="K598" s="131">
        <v>0</v>
      </c>
      <c r="L598" s="142">
        <v>0</v>
      </c>
      <c r="O598" s="178">
        <f t="shared" si="244"/>
        <v>0</v>
      </c>
      <c r="P598" s="179" t="str">
        <f t="shared" si="245"/>
        <v/>
      </c>
      <c r="Q598" s="178">
        <f t="shared" si="246"/>
        <v>0</v>
      </c>
      <c r="R598" s="179" t="str">
        <f t="shared" si="247"/>
        <v/>
      </c>
      <c r="S598" s="178"/>
      <c r="T598" s="180" t="str">
        <f t="shared" si="249"/>
        <v/>
      </c>
      <c r="U598" s="160">
        <f t="shared" si="252"/>
        <v>4</v>
      </c>
    </row>
    <row r="599" spans="1:21" ht="11.25" customHeight="1" x14ac:dyDescent="0.25">
      <c r="A599" s="38" t="s">
        <v>634</v>
      </c>
      <c r="B599" s="287">
        <f t="shared" si="248"/>
        <v>4</v>
      </c>
      <c r="C599" s="38"/>
      <c r="D599" s="22"/>
      <c r="E599" s="22"/>
      <c r="F599" s="378" t="s">
        <v>635</v>
      </c>
      <c r="G599" s="379"/>
      <c r="H599" s="37">
        <v>0</v>
      </c>
      <c r="I599" s="37">
        <v>0</v>
      </c>
      <c r="J599" s="37">
        <v>0</v>
      </c>
      <c r="K599" s="131">
        <v>0</v>
      </c>
      <c r="L599" s="142">
        <v>0</v>
      </c>
      <c r="O599" s="178">
        <f t="shared" si="244"/>
        <v>0</v>
      </c>
      <c r="P599" s="179" t="str">
        <f t="shared" si="245"/>
        <v/>
      </c>
      <c r="Q599" s="178">
        <f t="shared" si="246"/>
        <v>0</v>
      </c>
      <c r="R599" s="179" t="str">
        <f t="shared" si="247"/>
        <v/>
      </c>
      <c r="S599" s="178"/>
      <c r="T599" s="180" t="str">
        <f t="shared" si="249"/>
        <v/>
      </c>
      <c r="U599" s="160">
        <f t="shared" si="252"/>
        <v>4</v>
      </c>
    </row>
    <row r="600" spans="1:21" ht="11.25" customHeight="1" x14ac:dyDescent="0.25">
      <c r="A600" s="38" t="s">
        <v>636</v>
      </c>
      <c r="B600" s="287">
        <f t="shared" si="248"/>
        <v>4</v>
      </c>
      <c r="C600" s="38"/>
      <c r="D600" s="22"/>
      <c r="E600" s="22"/>
      <c r="F600" s="378" t="s">
        <v>637</v>
      </c>
      <c r="G600" s="379"/>
      <c r="H600" s="37">
        <v>0</v>
      </c>
      <c r="I600" s="37">
        <v>0</v>
      </c>
      <c r="J600" s="37">
        <v>0</v>
      </c>
      <c r="K600" s="131">
        <v>0</v>
      </c>
      <c r="L600" s="142">
        <v>0</v>
      </c>
      <c r="O600" s="178">
        <f t="shared" si="244"/>
        <v>0</v>
      </c>
      <c r="P600" s="179" t="str">
        <f t="shared" si="245"/>
        <v/>
      </c>
      <c r="Q600" s="178">
        <f t="shared" si="246"/>
        <v>0</v>
      </c>
      <c r="R600" s="179" t="str">
        <f t="shared" si="247"/>
        <v/>
      </c>
      <c r="S600" s="178"/>
      <c r="T600" s="180" t="str">
        <f t="shared" si="249"/>
        <v/>
      </c>
      <c r="U600" s="160">
        <f t="shared" si="252"/>
        <v>4</v>
      </c>
    </row>
    <row r="601" spans="1:21" ht="11.25" customHeight="1" x14ac:dyDescent="0.25">
      <c r="A601" s="38" t="s">
        <v>638</v>
      </c>
      <c r="B601" s="287">
        <f t="shared" si="248"/>
        <v>4</v>
      </c>
      <c r="C601" s="38"/>
      <c r="D601" s="22"/>
      <c r="E601" s="22"/>
      <c r="F601" s="378" t="s">
        <v>639</v>
      </c>
      <c r="G601" s="379"/>
      <c r="H601" s="37">
        <v>0</v>
      </c>
      <c r="I601" s="37">
        <v>0</v>
      </c>
      <c r="J601" s="37">
        <v>0</v>
      </c>
      <c r="K601" s="131">
        <v>0</v>
      </c>
      <c r="L601" s="142">
        <v>0</v>
      </c>
      <c r="O601" s="178">
        <f t="shared" si="244"/>
        <v>0</v>
      </c>
      <c r="P601" s="179" t="str">
        <f t="shared" si="245"/>
        <v/>
      </c>
      <c r="Q601" s="178">
        <f t="shared" si="246"/>
        <v>0</v>
      </c>
      <c r="R601" s="179" t="str">
        <f t="shared" si="247"/>
        <v/>
      </c>
      <c r="S601" s="178"/>
      <c r="T601" s="180" t="str">
        <f t="shared" si="249"/>
        <v/>
      </c>
      <c r="U601" s="160">
        <f t="shared" si="252"/>
        <v>4</v>
      </c>
    </row>
    <row r="602" spans="1:21" ht="11.25" customHeight="1" x14ac:dyDescent="0.25">
      <c r="A602" s="38" t="s">
        <v>640</v>
      </c>
      <c r="B602" s="287">
        <f t="shared" si="248"/>
        <v>4</v>
      </c>
      <c r="C602" s="38"/>
      <c r="D602" s="22"/>
      <c r="E602" s="22"/>
      <c r="F602" s="378" t="s">
        <v>641</v>
      </c>
      <c r="G602" s="379"/>
      <c r="H602" s="37">
        <v>0</v>
      </c>
      <c r="I602" s="37">
        <v>0</v>
      </c>
      <c r="J602" s="37">
        <v>0</v>
      </c>
      <c r="K602" s="131">
        <v>0</v>
      </c>
      <c r="L602" s="142">
        <v>0</v>
      </c>
      <c r="O602" s="178">
        <f t="shared" si="244"/>
        <v>0</v>
      </c>
      <c r="P602" s="179" t="str">
        <f t="shared" si="245"/>
        <v/>
      </c>
      <c r="Q602" s="178">
        <f t="shared" si="246"/>
        <v>0</v>
      </c>
      <c r="R602" s="179" t="str">
        <f t="shared" si="247"/>
        <v/>
      </c>
      <c r="S602" s="178"/>
      <c r="T602" s="180" t="str">
        <f t="shared" si="249"/>
        <v/>
      </c>
      <c r="U602" s="160">
        <f t="shared" si="252"/>
        <v>4</v>
      </c>
    </row>
    <row r="603" spans="1:21" ht="11.25" customHeight="1" x14ac:dyDescent="0.25">
      <c r="A603" s="38" t="s">
        <v>642</v>
      </c>
      <c r="B603" s="287">
        <f t="shared" si="248"/>
        <v>4</v>
      </c>
      <c r="C603" s="38"/>
      <c r="D603" s="22"/>
      <c r="E603" s="22"/>
      <c r="F603" s="378" t="s">
        <v>643</v>
      </c>
      <c r="G603" s="379"/>
      <c r="H603" s="37">
        <v>0</v>
      </c>
      <c r="I603" s="37">
        <v>0</v>
      </c>
      <c r="J603" s="37">
        <v>0</v>
      </c>
      <c r="K603" s="131">
        <v>0</v>
      </c>
      <c r="L603" s="142">
        <v>0</v>
      </c>
      <c r="O603" s="178">
        <f t="shared" si="244"/>
        <v>0</v>
      </c>
      <c r="P603" s="179" t="str">
        <f t="shared" si="245"/>
        <v/>
      </c>
      <c r="Q603" s="178">
        <f t="shared" si="246"/>
        <v>0</v>
      </c>
      <c r="R603" s="179" t="str">
        <f t="shared" si="247"/>
        <v/>
      </c>
      <c r="S603" s="178"/>
      <c r="T603" s="180" t="str">
        <f t="shared" si="249"/>
        <v/>
      </c>
      <c r="U603" s="160">
        <f t="shared" si="252"/>
        <v>4</v>
      </c>
    </row>
    <row r="604" spans="1:21" ht="11.25" customHeight="1" x14ac:dyDescent="0.25">
      <c r="A604" s="41" t="s">
        <v>644</v>
      </c>
      <c r="B604" s="287">
        <f t="shared" si="248"/>
        <v>3</v>
      </c>
      <c r="C604" s="41"/>
      <c r="D604" s="40"/>
      <c r="E604" s="40"/>
      <c r="F604" s="380" t="s">
        <v>645</v>
      </c>
      <c r="G604" s="381"/>
      <c r="H604" s="43">
        <f t="shared" ref="H604" si="255">H605+H610+H611+H612+H613+H614+H615+H616+H617</f>
        <v>-48844070</v>
      </c>
      <c r="I604" s="43">
        <f>I605+I610+I611+I612+I613+I614+I615+I616+I617</f>
        <v>-41891480</v>
      </c>
      <c r="J604" s="43">
        <f>J605+J610+J611+J612+J613+J614+J615+J616+J617</f>
        <v>-20000000</v>
      </c>
      <c r="K604" s="130">
        <f>K605+K610+K611+K612+K613+K614+K615+K616+K617</f>
        <v>-39347603</v>
      </c>
      <c r="L604" s="141">
        <f>L605+L610+L611+L612+L613+L614+L615+L616+L617</f>
        <v>-7500000</v>
      </c>
      <c r="O604" s="88">
        <f t="shared" si="244"/>
        <v>-12500000</v>
      </c>
      <c r="P604" s="126">
        <f t="shared" si="245"/>
        <v>0.375</v>
      </c>
      <c r="Q604" s="88">
        <f t="shared" si="246"/>
        <v>-34391480</v>
      </c>
      <c r="R604" s="126">
        <f t="shared" si="247"/>
        <v>0.17903401837318711</v>
      </c>
      <c r="S604" s="88">
        <f t="shared" ref="S604:S605" si="256">-L604+K604</f>
        <v>-31847603</v>
      </c>
      <c r="T604" s="127">
        <f t="shared" si="249"/>
        <v>0.19060881548489753</v>
      </c>
      <c r="U604" s="160">
        <f t="shared" si="252"/>
        <v>3</v>
      </c>
    </row>
    <row r="605" spans="1:21" ht="11.25" customHeight="1" x14ac:dyDescent="0.25">
      <c r="A605" s="38" t="s">
        <v>646</v>
      </c>
      <c r="B605" s="287">
        <f t="shared" si="248"/>
        <v>4</v>
      </c>
      <c r="C605" s="38"/>
      <c r="D605" s="22"/>
      <c r="E605" s="22"/>
      <c r="F605" s="378" t="s">
        <v>647</v>
      </c>
      <c r="G605" s="379"/>
      <c r="H605" s="37">
        <f t="shared" ref="H605" si="257">+H606</f>
        <v>-48844070</v>
      </c>
      <c r="I605" s="37">
        <f>+I606</f>
        <v>-41891480</v>
      </c>
      <c r="J605" s="37">
        <f>+J606</f>
        <v>-20000000</v>
      </c>
      <c r="K605" s="131">
        <v>-39347603</v>
      </c>
      <c r="L605" s="142">
        <v>-7500000</v>
      </c>
      <c r="O605" s="178">
        <f t="shared" si="244"/>
        <v>-12500000</v>
      </c>
      <c r="P605" s="179">
        <f t="shared" si="245"/>
        <v>0.375</v>
      </c>
      <c r="Q605" s="178">
        <f t="shared" si="246"/>
        <v>-34391480</v>
      </c>
      <c r="R605" s="179">
        <f t="shared" si="247"/>
        <v>0.17903401837318711</v>
      </c>
      <c r="S605" s="178">
        <f t="shared" si="256"/>
        <v>-31847603</v>
      </c>
      <c r="T605" s="180">
        <f t="shared" si="249"/>
        <v>0.19060881548489753</v>
      </c>
      <c r="U605" s="160">
        <f t="shared" si="252"/>
        <v>4</v>
      </c>
    </row>
    <row r="606" spans="1:21" ht="11.25" customHeight="1" x14ac:dyDescent="0.25">
      <c r="A606" s="26" t="s">
        <v>1457</v>
      </c>
      <c r="B606" s="287">
        <f t="shared" si="248"/>
        <v>7</v>
      </c>
      <c r="C606" s="26"/>
      <c r="D606" s="23"/>
      <c r="E606" s="23"/>
      <c r="F606" s="382" t="s">
        <v>648</v>
      </c>
      <c r="G606" s="383"/>
      <c r="H606" s="25">
        <f t="shared" ref="H606" si="258">SUM(H607:H609)</f>
        <v>-48844070</v>
      </c>
      <c r="I606" s="25">
        <f>SUM(I607:I609)</f>
        <v>-41891480</v>
      </c>
      <c r="J606" s="25">
        <f>SUM(J607:J609)</f>
        <v>-20000000</v>
      </c>
      <c r="K606" s="132">
        <f>SUM(K607:K609)</f>
        <v>0</v>
      </c>
      <c r="L606" s="143">
        <v>-7500000</v>
      </c>
      <c r="O606" s="88">
        <f t="shared" si="244"/>
        <v>-12500000</v>
      </c>
      <c r="P606" s="126">
        <f t="shared" si="245"/>
        <v>0.375</v>
      </c>
      <c r="Q606" s="88">
        <f t="shared" si="246"/>
        <v>-34391480</v>
      </c>
      <c r="R606" s="126">
        <f t="shared" si="247"/>
        <v>0.17903401837318711</v>
      </c>
      <c r="S606" s="88"/>
      <c r="T606" s="127" t="str">
        <f t="shared" si="249"/>
        <v/>
      </c>
      <c r="U606" s="160">
        <f t="shared" si="252"/>
        <v>7</v>
      </c>
    </row>
    <row r="607" spans="1:21" ht="11.25" customHeight="1" x14ac:dyDescent="0.25">
      <c r="A607" s="42" t="s">
        <v>1458</v>
      </c>
      <c r="B607" s="287">
        <f t="shared" si="248"/>
        <v>11</v>
      </c>
      <c r="C607" s="14"/>
      <c r="D607" s="13"/>
      <c r="E607" s="13"/>
      <c r="F607" s="368" t="s">
        <v>649</v>
      </c>
      <c r="G607" s="369"/>
      <c r="H607" s="11">
        <v>-46429280</v>
      </c>
      <c r="I607" s="11">
        <v>-52124570</v>
      </c>
      <c r="J607" s="11">
        <v>0</v>
      </c>
      <c r="K607" s="133">
        <v>0</v>
      </c>
      <c r="L607" s="144"/>
      <c r="O607" s="88">
        <f t="shared" si="244"/>
        <v>0</v>
      </c>
      <c r="P607" s="126" t="str">
        <f t="shared" si="245"/>
        <v/>
      </c>
      <c r="Q607" s="88">
        <f t="shared" si="246"/>
        <v>-52124570</v>
      </c>
      <c r="R607" s="126">
        <f t="shared" si="247"/>
        <v>0</v>
      </c>
      <c r="S607" s="88"/>
      <c r="T607" s="127" t="str">
        <f t="shared" si="249"/>
        <v/>
      </c>
      <c r="U607" s="160">
        <f t="shared" si="252"/>
        <v>11</v>
      </c>
    </row>
    <row r="608" spans="1:21" ht="11.25" customHeight="1" x14ac:dyDescent="0.25">
      <c r="A608" s="42" t="s">
        <v>1459</v>
      </c>
      <c r="B608" s="287">
        <f t="shared" si="248"/>
        <v>11</v>
      </c>
      <c r="C608" s="14"/>
      <c r="D608" s="13"/>
      <c r="E608" s="13"/>
      <c r="F608" s="368" t="s">
        <v>650</v>
      </c>
      <c r="G608" s="369"/>
      <c r="H608" s="11">
        <v>50710000</v>
      </c>
      <c r="I608" s="11">
        <v>53124790</v>
      </c>
      <c r="J608" s="11">
        <v>0</v>
      </c>
      <c r="K608" s="133">
        <v>0</v>
      </c>
      <c r="L608" s="144"/>
      <c r="O608" s="88">
        <f t="shared" si="244"/>
        <v>0</v>
      </c>
      <c r="P608" s="126" t="str">
        <f t="shared" si="245"/>
        <v/>
      </c>
      <c r="Q608" s="88">
        <f t="shared" si="246"/>
        <v>53124790</v>
      </c>
      <c r="R608" s="126">
        <f t="shared" si="247"/>
        <v>0</v>
      </c>
      <c r="S608" s="88"/>
      <c r="T608" s="127" t="str">
        <f t="shared" si="249"/>
        <v/>
      </c>
      <c r="U608" s="160">
        <f t="shared" si="252"/>
        <v>11</v>
      </c>
    </row>
    <row r="609" spans="1:21" ht="11.25" customHeight="1" x14ac:dyDescent="0.25">
      <c r="A609" s="42" t="s">
        <v>1460</v>
      </c>
      <c r="B609" s="287">
        <f t="shared" si="248"/>
        <v>11</v>
      </c>
      <c r="C609" s="27" t="s">
        <v>916</v>
      </c>
      <c r="D609" s="28" t="s">
        <v>923</v>
      </c>
      <c r="E609" s="28" t="s">
        <v>917</v>
      </c>
      <c r="F609" s="368" t="s">
        <v>1684</v>
      </c>
      <c r="G609" s="369"/>
      <c r="H609" s="11">
        <v>-53124790</v>
      </c>
      <c r="I609" s="11">
        <v>-42891700</v>
      </c>
      <c r="J609" s="11">
        <v>-20000000</v>
      </c>
      <c r="K609" s="133">
        <v>0</v>
      </c>
      <c r="L609" s="144">
        <v>-7500000</v>
      </c>
      <c r="O609" s="88">
        <f t="shared" si="244"/>
        <v>-12500000</v>
      </c>
      <c r="P609" s="126">
        <f t="shared" si="245"/>
        <v>0.375</v>
      </c>
      <c r="Q609" s="88">
        <f t="shared" si="246"/>
        <v>-35391700</v>
      </c>
      <c r="R609" s="126">
        <f t="shared" si="247"/>
        <v>0.17485900535534846</v>
      </c>
      <c r="S609" s="88"/>
      <c r="T609" s="127" t="str">
        <f t="shared" si="249"/>
        <v/>
      </c>
      <c r="U609" s="160">
        <f t="shared" si="252"/>
        <v>11</v>
      </c>
    </row>
    <row r="610" spans="1:21" ht="11.25" customHeight="1" x14ac:dyDescent="0.25">
      <c r="A610" s="38" t="s">
        <v>651</v>
      </c>
      <c r="B610" s="287">
        <f t="shared" si="248"/>
        <v>4</v>
      </c>
      <c r="C610" s="38"/>
      <c r="D610" s="22"/>
      <c r="E610" s="22"/>
      <c r="F610" s="378" t="s">
        <v>652</v>
      </c>
      <c r="G610" s="379"/>
      <c r="H610" s="37">
        <v>0</v>
      </c>
      <c r="I610" s="37">
        <v>0</v>
      </c>
      <c r="J610" s="37">
        <v>0</v>
      </c>
      <c r="K610" s="131">
        <v>0</v>
      </c>
      <c r="L610" s="142">
        <v>0</v>
      </c>
      <c r="O610" s="178">
        <f t="shared" si="244"/>
        <v>0</v>
      </c>
      <c r="P610" s="179" t="str">
        <f t="shared" si="245"/>
        <v/>
      </c>
      <c r="Q610" s="178">
        <f t="shared" si="246"/>
        <v>0</v>
      </c>
      <c r="R610" s="179" t="str">
        <f t="shared" si="247"/>
        <v/>
      </c>
      <c r="S610" s="178"/>
      <c r="T610" s="180" t="str">
        <f t="shared" si="249"/>
        <v/>
      </c>
      <c r="U610" s="160">
        <f t="shared" si="252"/>
        <v>4</v>
      </c>
    </row>
    <row r="611" spans="1:21" ht="11.25" customHeight="1" x14ac:dyDescent="0.25">
      <c r="A611" s="38" t="s">
        <v>653</v>
      </c>
      <c r="B611" s="287">
        <f t="shared" si="248"/>
        <v>4</v>
      </c>
      <c r="C611" s="38"/>
      <c r="D611" s="22"/>
      <c r="E611" s="22"/>
      <c r="F611" s="378" t="s">
        <v>654</v>
      </c>
      <c r="G611" s="379"/>
      <c r="H611" s="37">
        <v>0</v>
      </c>
      <c r="I611" s="37">
        <v>0</v>
      </c>
      <c r="J611" s="37">
        <v>0</v>
      </c>
      <c r="K611" s="131">
        <v>0</v>
      </c>
      <c r="L611" s="142">
        <v>0</v>
      </c>
      <c r="O611" s="178">
        <f t="shared" si="244"/>
        <v>0</v>
      </c>
      <c r="P611" s="179" t="str">
        <f t="shared" si="245"/>
        <v/>
      </c>
      <c r="Q611" s="178">
        <f t="shared" si="246"/>
        <v>0</v>
      </c>
      <c r="R611" s="179" t="str">
        <f t="shared" si="247"/>
        <v/>
      </c>
      <c r="S611" s="178"/>
      <c r="T611" s="180" t="str">
        <f t="shared" si="249"/>
        <v/>
      </c>
      <c r="U611" s="160">
        <f t="shared" si="252"/>
        <v>4</v>
      </c>
    </row>
    <row r="612" spans="1:21" ht="11.25" customHeight="1" x14ac:dyDescent="0.25">
      <c r="A612" s="38" t="s">
        <v>655</v>
      </c>
      <c r="B612" s="287">
        <f t="shared" si="248"/>
        <v>4</v>
      </c>
      <c r="C612" s="38"/>
      <c r="D612" s="22"/>
      <c r="E612" s="22"/>
      <c r="F612" s="378" t="s">
        <v>656</v>
      </c>
      <c r="G612" s="379"/>
      <c r="H612" s="37">
        <v>0</v>
      </c>
      <c r="I612" s="37">
        <v>0</v>
      </c>
      <c r="J612" s="37">
        <v>0</v>
      </c>
      <c r="K612" s="131">
        <v>0</v>
      </c>
      <c r="L612" s="142">
        <v>0</v>
      </c>
      <c r="O612" s="178">
        <f t="shared" si="244"/>
        <v>0</v>
      </c>
      <c r="P612" s="179" t="str">
        <f t="shared" si="245"/>
        <v/>
      </c>
      <c r="Q612" s="178">
        <f t="shared" si="246"/>
        <v>0</v>
      </c>
      <c r="R612" s="179" t="str">
        <f t="shared" si="247"/>
        <v/>
      </c>
      <c r="S612" s="178"/>
      <c r="T612" s="180" t="str">
        <f t="shared" si="249"/>
        <v/>
      </c>
      <c r="U612" s="160">
        <f t="shared" si="252"/>
        <v>4</v>
      </c>
    </row>
    <row r="613" spans="1:21" ht="11.25" customHeight="1" x14ac:dyDescent="0.25">
      <c r="A613" s="38" t="s">
        <v>657</v>
      </c>
      <c r="B613" s="287">
        <f t="shared" si="248"/>
        <v>4</v>
      </c>
      <c r="C613" s="38"/>
      <c r="D613" s="22"/>
      <c r="E613" s="22"/>
      <c r="F613" s="378" t="s">
        <v>658</v>
      </c>
      <c r="G613" s="379"/>
      <c r="H613" s="37">
        <v>0</v>
      </c>
      <c r="I613" s="37">
        <v>0</v>
      </c>
      <c r="J613" s="37">
        <v>0</v>
      </c>
      <c r="K613" s="131">
        <v>0</v>
      </c>
      <c r="L613" s="142">
        <v>0</v>
      </c>
      <c r="O613" s="178">
        <f t="shared" si="244"/>
        <v>0</v>
      </c>
      <c r="P613" s="179" t="str">
        <f t="shared" si="245"/>
        <v/>
      </c>
      <c r="Q613" s="178">
        <f t="shared" si="246"/>
        <v>0</v>
      </c>
      <c r="R613" s="179" t="str">
        <f t="shared" si="247"/>
        <v/>
      </c>
      <c r="S613" s="178"/>
      <c r="T613" s="180" t="str">
        <f t="shared" si="249"/>
        <v/>
      </c>
      <c r="U613" s="160">
        <f t="shared" si="252"/>
        <v>4</v>
      </c>
    </row>
    <row r="614" spans="1:21" ht="11.25" customHeight="1" x14ac:dyDescent="0.25">
      <c r="A614" s="38" t="s">
        <v>659</v>
      </c>
      <c r="B614" s="287">
        <f t="shared" si="248"/>
        <v>4</v>
      </c>
      <c r="C614" s="38"/>
      <c r="D614" s="22"/>
      <c r="E614" s="22"/>
      <c r="F614" s="378" t="s">
        <v>660</v>
      </c>
      <c r="G614" s="379"/>
      <c r="H614" s="37">
        <v>0</v>
      </c>
      <c r="I614" s="37">
        <v>0</v>
      </c>
      <c r="J614" s="37">
        <v>0</v>
      </c>
      <c r="K614" s="131">
        <v>0</v>
      </c>
      <c r="L614" s="142">
        <v>0</v>
      </c>
      <c r="O614" s="178">
        <f t="shared" si="244"/>
        <v>0</v>
      </c>
      <c r="P614" s="179" t="str">
        <f t="shared" si="245"/>
        <v/>
      </c>
      <c r="Q614" s="178">
        <f t="shared" si="246"/>
        <v>0</v>
      </c>
      <c r="R614" s="179" t="str">
        <f t="shared" si="247"/>
        <v/>
      </c>
      <c r="S614" s="178"/>
      <c r="T614" s="180" t="str">
        <f t="shared" si="249"/>
        <v/>
      </c>
      <c r="U614" s="160">
        <f t="shared" si="252"/>
        <v>4</v>
      </c>
    </row>
    <row r="615" spans="1:21" ht="11.25" customHeight="1" x14ac:dyDescent="0.25">
      <c r="A615" s="38" t="s">
        <v>661</v>
      </c>
      <c r="B615" s="287">
        <f t="shared" si="248"/>
        <v>4</v>
      </c>
      <c r="C615" s="38"/>
      <c r="D615" s="22"/>
      <c r="E615" s="22"/>
      <c r="F615" s="378" t="s">
        <v>662</v>
      </c>
      <c r="G615" s="379"/>
      <c r="H615" s="37">
        <v>0</v>
      </c>
      <c r="I615" s="37">
        <v>0</v>
      </c>
      <c r="J615" s="37">
        <v>0</v>
      </c>
      <c r="K615" s="131">
        <v>0</v>
      </c>
      <c r="L615" s="142">
        <v>0</v>
      </c>
      <c r="O615" s="178">
        <f t="shared" si="244"/>
        <v>0</v>
      </c>
      <c r="P615" s="179" t="str">
        <f t="shared" si="245"/>
        <v/>
      </c>
      <c r="Q615" s="178">
        <f t="shared" si="246"/>
        <v>0</v>
      </c>
      <c r="R615" s="179" t="str">
        <f t="shared" si="247"/>
        <v/>
      </c>
      <c r="S615" s="178"/>
      <c r="T615" s="180" t="str">
        <f t="shared" si="249"/>
        <v/>
      </c>
      <c r="U615" s="160">
        <f t="shared" si="252"/>
        <v>4</v>
      </c>
    </row>
    <row r="616" spans="1:21" ht="11.25" customHeight="1" x14ac:dyDescent="0.25">
      <c r="A616" s="38" t="s">
        <v>663</v>
      </c>
      <c r="B616" s="287">
        <f t="shared" si="248"/>
        <v>4</v>
      </c>
      <c r="C616" s="38"/>
      <c r="D616" s="22"/>
      <c r="E616" s="22"/>
      <c r="F616" s="378" t="s">
        <v>664</v>
      </c>
      <c r="G616" s="379"/>
      <c r="H616" s="37">
        <v>0</v>
      </c>
      <c r="I616" s="37">
        <v>0</v>
      </c>
      <c r="J616" s="37">
        <v>0</v>
      </c>
      <c r="K616" s="131">
        <v>0</v>
      </c>
      <c r="L616" s="142">
        <v>0</v>
      </c>
      <c r="O616" s="178">
        <f t="shared" si="244"/>
        <v>0</v>
      </c>
      <c r="P616" s="179" t="str">
        <f t="shared" si="245"/>
        <v/>
      </c>
      <c r="Q616" s="178">
        <f t="shared" si="246"/>
        <v>0</v>
      </c>
      <c r="R616" s="179" t="str">
        <f t="shared" si="247"/>
        <v/>
      </c>
      <c r="S616" s="178"/>
      <c r="T616" s="180" t="str">
        <f t="shared" si="249"/>
        <v/>
      </c>
      <c r="U616" s="160">
        <f t="shared" si="252"/>
        <v>4</v>
      </c>
    </row>
    <row r="617" spans="1:21" ht="11.25" customHeight="1" x14ac:dyDescent="0.25">
      <c r="A617" s="38" t="s">
        <v>665</v>
      </c>
      <c r="B617" s="287">
        <f t="shared" si="248"/>
        <v>4</v>
      </c>
      <c r="C617" s="38"/>
      <c r="D617" s="22"/>
      <c r="E617" s="22"/>
      <c r="F617" s="378" t="s">
        <v>666</v>
      </c>
      <c r="G617" s="379"/>
      <c r="H617" s="37">
        <v>0</v>
      </c>
      <c r="I617" s="37">
        <v>0</v>
      </c>
      <c r="J617" s="37">
        <v>0</v>
      </c>
      <c r="K617" s="131">
        <v>0</v>
      </c>
      <c r="L617" s="142">
        <v>0</v>
      </c>
      <c r="O617" s="178">
        <f t="shared" si="244"/>
        <v>0</v>
      </c>
      <c r="P617" s="179" t="str">
        <f t="shared" si="245"/>
        <v/>
      </c>
      <c r="Q617" s="178">
        <f t="shared" si="246"/>
        <v>0</v>
      </c>
      <c r="R617" s="179" t="str">
        <f t="shared" si="247"/>
        <v/>
      </c>
      <c r="S617" s="178"/>
      <c r="T617" s="180" t="str">
        <f t="shared" si="249"/>
        <v/>
      </c>
      <c r="U617" s="160">
        <f t="shared" si="252"/>
        <v>4</v>
      </c>
    </row>
    <row r="618" spans="1:21" s="271" customFormat="1" ht="15" customHeight="1" x14ac:dyDescent="0.25">
      <c r="A618" s="263" t="s">
        <v>667</v>
      </c>
      <c r="B618" s="287">
        <f t="shared" si="248"/>
        <v>2</v>
      </c>
      <c r="C618" s="263"/>
      <c r="D618" s="264"/>
      <c r="E618" s="264"/>
      <c r="F618" s="372" t="s">
        <v>668</v>
      </c>
      <c r="G618" s="373"/>
      <c r="H618" s="265">
        <f>H619+H707+H709+H714+H794+H797+H813+H829+H834</f>
        <v>5951585513.2200012</v>
      </c>
      <c r="I618" s="265">
        <f>I619+I707+I709+I714+I794+I797+I813+I829+I834</f>
        <v>6702755427.2400122</v>
      </c>
      <c r="J618" s="265">
        <f>J619+J707+J709+J714+J794+J797+J813+J829+J834</f>
        <v>7003666287.1932421</v>
      </c>
      <c r="K618" s="266">
        <f>K619+K707+K709+K714+K794+K797+K813+K829+K834</f>
        <v>7302784441.5436001</v>
      </c>
      <c r="L618" s="267">
        <f>L619+L707+L709+L714+L794+L797+L813+L829+L834</f>
        <v>7718184108.2414999</v>
      </c>
      <c r="M618" s="104"/>
      <c r="N618" s="104"/>
      <c r="O618" s="268">
        <f t="shared" ref="O618:O681" si="259">+L618-J618</f>
        <v>714517821.04825783</v>
      </c>
      <c r="P618" s="269">
        <f t="shared" si="245"/>
        <v>1.1020205406352399</v>
      </c>
      <c r="Q618" s="268">
        <f t="shared" ref="Q618:Q681" si="260">+L618-I618</f>
        <v>1015428681.0014877</v>
      </c>
      <c r="R618" s="269">
        <f t="shared" si="247"/>
        <v>1.1514942163747739</v>
      </c>
      <c r="S618" s="268">
        <f>L618-K618</f>
        <v>415399666.69789982</v>
      </c>
      <c r="T618" s="270">
        <f t="shared" si="249"/>
        <v>1.0568823672700514</v>
      </c>
      <c r="U618" s="271">
        <f t="shared" si="252"/>
        <v>2</v>
      </c>
    </row>
    <row r="619" spans="1:21" s="271" customFormat="1" ht="15" customHeight="1" x14ac:dyDescent="0.25">
      <c r="A619" s="272" t="s">
        <v>669</v>
      </c>
      <c r="B619" s="287">
        <f t="shared" si="248"/>
        <v>3</v>
      </c>
      <c r="C619" s="272"/>
      <c r="D619" s="273"/>
      <c r="E619" s="273"/>
      <c r="F619" s="374" t="s">
        <v>670</v>
      </c>
      <c r="G619" s="375"/>
      <c r="H619" s="274">
        <f t="shared" ref="H619:L619" si="261">H620+H621+H673+H696+H704</f>
        <v>5712012804.5200005</v>
      </c>
      <c r="I619" s="274">
        <f t="shared" si="261"/>
        <v>6273087326.7900114</v>
      </c>
      <c r="J619" s="274">
        <f t="shared" si="261"/>
        <v>6603246878.1679716</v>
      </c>
      <c r="K619" s="275">
        <f t="shared" si="261"/>
        <v>6880462915</v>
      </c>
      <c r="L619" s="276">
        <f t="shared" si="261"/>
        <v>7316258588.2414999</v>
      </c>
      <c r="M619" s="104"/>
      <c r="N619" s="104"/>
      <c r="O619" s="268">
        <f t="shared" si="259"/>
        <v>713011710.07352829</v>
      </c>
      <c r="P619" s="269">
        <f t="shared" si="245"/>
        <v>1.1079789569023881</v>
      </c>
      <c r="Q619" s="268">
        <f t="shared" si="260"/>
        <v>1043171261.4514885</v>
      </c>
      <c r="R619" s="269">
        <f t="shared" si="247"/>
        <v>1.1662931196568067</v>
      </c>
      <c r="S619" s="268">
        <f t="shared" ref="S619:S621" si="262">L619-K619</f>
        <v>435795673.2414999</v>
      </c>
      <c r="T619" s="270">
        <f t="shared" si="249"/>
        <v>1.0633381327136329</v>
      </c>
      <c r="U619" s="271">
        <f t="shared" si="252"/>
        <v>3</v>
      </c>
    </row>
    <row r="620" spans="1:21" s="271" customFormat="1" ht="15" customHeight="1" x14ac:dyDescent="0.25">
      <c r="A620" s="277" t="s">
        <v>671</v>
      </c>
      <c r="B620" s="287">
        <f t="shared" si="248"/>
        <v>4</v>
      </c>
      <c r="C620" s="277"/>
      <c r="D620" s="278"/>
      <c r="E620" s="278"/>
      <c r="F620" s="376" t="s">
        <v>672</v>
      </c>
      <c r="G620" s="377"/>
      <c r="H620" s="279">
        <v>0</v>
      </c>
      <c r="I620" s="279">
        <v>0</v>
      </c>
      <c r="J620" s="279">
        <v>0</v>
      </c>
      <c r="K620" s="280">
        <v>0</v>
      </c>
      <c r="L620" s="281">
        <f t="shared" ref="L620" si="263">(K620/8)*12</f>
        <v>0</v>
      </c>
      <c r="M620" s="268"/>
      <c r="N620" s="268"/>
      <c r="O620" s="282">
        <f t="shared" si="259"/>
        <v>0</v>
      </c>
      <c r="P620" s="283" t="str">
        <f t="shared" si="245"/>
        <v/>
      </c>
      <c r="Q620" s="282">
        <f t="shared" si="260"/>
        <v>0</v>
      </c>
      <c r="R620" s="283" t="str">
        <f t="shared" si="247"/>
        <v/>
      </c>
      <c r="S620" s="282">
        <f t="shared" si="262"/>
        <v>0</v>
      </c>
      <c r="T620" s="284" t="str">
        <f t="shared" si="249"/>
        <v/>
      </c>
      <c r="U620" s="271">
        <f t="shared" si="252"/>
        <v>4</v>
      </c>
    </row>
    <row r="621" spans="1:21" s="271" customFormat="1" ht="15" customHeight="1" x14ac:dyDescent="0.25">
      <c r="A621" s="277" t="s">
        <v>673</v>
      </c>
      <c r="B621" s="287">
        <f t="shared" si="248"/>
        <v>4</v>
      </c>
      <c r="C621" s="277"/>
      <c r="D621" s="278"/>
      <c r="E621" s="278"/>
      <c r="F621" s="376" t="s">
        <v>674</v>
      </c>
      <c r="G621" s="377"/>
      <c r="H621" s="279">
        <f t="shared" ref="H621:L621" si="264">H622+H629+H633+H640+H651+H654+H659+H662+H664+H670</f>
        <v>5307938210.0900002</v>
      </c>
      <c r="I621" s="279">
        <f t="shared" si="264"/>
        <v>5833749282.6500111</v>
      </c>
      <c r="J621" s="279">
        <f t="shared" si="264"/>
        <v>6146617878.1679716</v>
      </c>
      <c r="K621" s="285">
        <v>6417685648</v>
      </c>
      <c r="L621" s="286">
        <f t="shared" si="264"/>
        <v>6833450433</v>
      </c>
      <c r="M621" s="268"/>
      <c r="N621" s="268"/>
      <c r="O621" s="282">
        <f t="shared" si="259"/>
        <v>686832554.83202839</v>
      </c>
      <c r="P621" s="283">
        <f t="shared" si="245"/>
        <v>1.1117415411931777</v>
      </c>
      <c r="Q621" s="282">
        <f t="shared" si="260"/>
        <v>999701150.34998894</v>
      </c>
      <c r="R621" s="283">
        <f t="shared" si="247"/>
        <v>1.171365120767732</v>
      </c>
      <c r="S621" s="282">
        <f t="shared" si="262"/>
        <v>415764785</v>
      </c>
      <c r="T621" s="284">
        <f t="shared" si="249"/>
        <v>1.0647842240651921</v>
      </c>
      <c r="U621" s="271">
        <f t="shared" si="252"/>
        <v>4</v>
      </c>
    </row>
    <row r="622" spans="1:21" ht="11.25" customHeight="1" x14ac:dyDescent="0.25">
      <c r="A622" s="55" t="s">
        <v>1461</v>
      </c>
      <c r="B622" s="287">
        <f t="shared" si="248"/>
        <v>7</v>
      </c>
      <c r="C622" s="55"/>
      <c r="D622" s="53"/>
      <c r="E622" s="53"/>
      <c r="F622" s="366" t="s">
        <v>675</v>
      </c>
      <c r="G622" s="367"/>
      <c r="H622" s="54">
        <f t="shared" ref="H622:L622" si="265">SUM(H623:H628)</f>
        <v>40780302.939999998</v>
      </c>
      <c r="I622" s="54">
        <f t="shared" si="265"/>
        <v>47495394.68999999</v>
      </c>
      <c r="J622" s="54">
        <f t="shared" si="265"/>
        <v>46618158.978544928</v>
      </c>
      <c r="K622" s="139"/>
      <c r="L622" s="156">
        <f t="shared" si="265"/>
        <v>51600000</v>
      </c>
      <c r="M622" s="268"/>
      <c r="N622" s="268"/>
      <c r="O622" s="88">
        <f t="shared" si="259"/>
        <v>4981841.0214550719</v>
      </c>
      <c r="P622" s="126">
        <f t="shared" si="245"/>
        <v>1.1068648168570505</v>
      </c>
      <c r="Q622" s="88">
        <f t="shared" si="260"/>
        <v>4104605.3100000098</v>
      </c>
      <c r="R622" s="126">
        <f t="shared" si="247"/>
        <v>1.0864211222328093</v>
      </c>
      <c r="S622" s="88"/>
      <c r="T622" s="127" t="str">
        <f t="shared" si="249"/>
        <v/>
      </c>
      <c r="U622" s="160">
        <f t="shared" si="252"/>
        <v>7</v>
      </c>
    </row>
    <row r="623" spans="1:21" ht="11.25" customHeight="1" x14ac:dyDescent="0.25">
      <c r="A623" s="42" t="s">
        <v>1462</v>
      </c>
      <c r="B623" s="287">
        <f t="shared" si="248"/>
        <v>11</v>
      </c>
      <c r="C623" s="27" t="s">
        <v>916</v>
      </c>
      <c r="D623" s="28" t="s">
        <v>923</v>
      </c>
      <c r="E623" s="28" t="s">
        <v>917</v>
      </c>
      <c r="F623" s="368" t="s">
        <v>676</v>
      </c>
      <c r="G623" s="369"/>
      <c r="H623" s="11">
        <v>4854040.51</v>
      </c>
      <c r="I623" s="11">
        <v>4813977.62</v>
      </c>
      <c r="J623" s="11">
        <v>4900189.7009195602</v>
      </c>
      <c r="K623" s="133">
        <v>0</v>
      </c>
      <c r="L623" s="145">
        <v>4200000</v>
      </c>
      <c r="M623" s="268"/>
      <c r="N623" s="268"/>
      <c r="O623" s="88">
        <f t="shared" si="259"/>
        <v>-700189.70091956016</v>
      </c>
      <c r="P623" s="126">
        <f t="shared" si="245"/>
        <v>0.85710967459317666</v>
      </c>
      <c r="Q623" s="88">
        <f t="shared" si="260"/>
        <v>-613977.62000000011</v>
      </c>
      <c r="R623" s="126">
        <f t="shared" si="247"/>
        <v>0.87245939460765498</v>
      </c>
      <c r="S623" s="88"/>
      <c r="T623" s="127" t="str">
        <f t="shared" si="249"/>
        <v/>
      </c>
      <c r="U623" s="160">
        <f t="shared" si="252"/>
        <v>11</v>
      </c>
    </row>
    <row r="624" spans="1:21" ht="11.25" customHeight="1" x14ac:dyDescent="0.25">
      <c r="A624" s="42" t="s">
        <v>1463</v>
      </c>
      <c r="B624" s="287">
        <f t="shared" si="248"/>
        <v>11</v>
      </c>
      <c r="C624" s="27" t="s">
        <v>916</v>
      </c>
      <c r="D624" s="28" t="s">
        <v>923</v>
      </c>
      <c r="E624" s="28" t="s">
        <v>917</v>
      </c>
      <c r="F624" s="368" t="s">
        <v>677</v>
      </c>
      <c r="G624" s="369"/>
      <c r="H624" s="11">
        <v>967636.38</v>
      </c>
      <c r="I624" s="11">
        <v>1068144.72</v>
      </c>
      <c r="J624" s="11">
        <v>1149599.9999999399</v>
      </c>
      <c r="K624" s="133">
        <v>0</v>
      </c>
      <c r="L624" s="145">
        <v>1150000</v>
      </c>
      <c r="O624" s="88">
        <f t="shared" si="259"/>
        <v>400.00000006007031</v>
      </c>
      <c r="P624" s="126">
        <f t="shared" si="245"/>
        <v>1.0003479471120913</v>
      </c>
      <c r="Q624" s="88">
        <f t="shared" si="260"/>
        <v>81855.280000000028</v>
      </c>
      <c r="R624" s="126">
        <f t="shared" si="247"/>
        <v>1.0766331363787485</v>
      </c>
      <c r="S624" s="88"/>
      <c r="T624" s="127" t="str">
        <f t="shared" si="249"/>
        <v/>
      </c>
      <c r="U624" s="160">
        <f t="shared" si="252"/>
        <v>11</v>
      </c>
    </row>
    <row r="625" spans="1:21" ht="11.25" customHeight="1" x14ac:dyDescent="0.25">
      <c r="A625" s="42" t="s">
        <v>1464</v>
      </c>
      <c r="B625" s="287">
        <f t="shared" si="248"/>
        <v>11</v>
      </c>
      <c r="C625" s="27" t="s">
        <v>916</v>
      </c>
      <c r="D625" s="28" t="s">
        <v>923</v>
      </c>
      <c r="E625" s="28" t="s">
        <v>917</v>
      </c>
      <c r="F625" s="368" t="s">
        <v>678</v>
      </c>
      <c r="G625" s="369"/>
      <c r="H625" s="11">
        <v>1627737.02</v>
      </c>
      <c r="I625" s="11">
        <v>1778785.86</v>
      </c>
      <c r="J625" s="11">
        <v>1729999.9999999399</v>
      </c>
      <c r="K625" s="133">
        <v>0</v>
      </c>
      <c r="L625" s="145">
        <v>1900000</v>
      </c>
      <c r="O625" s="88">
        <f t="shared" si="259"/>
        <v>170000.00000006007</v>
      </c>
      <c r="P625" s="126">
        <f t="shared" si="245"/>
        <v>1.0982658959537954</v>
      </c>
      <c r="Q625" s="88">
        <f t="shared" si="260"/>
        <v>121214.1399999999</v>
      </c>
      <c r="R625" s="126">
        <f t="shared" si="247"/>
        <v>1.0681443127729833</v>
      </c>
      <c r="S625" s="88"/>
      <c r="T625" s="127" t="str">
        <f t="shared" si="249"/>
        <v/>
      </c>
      <c r="U625" s="160">
        <f t="shared" si="252"/>
        <v>11</v>
      </c>
    </row>
    <row r="626" spans="1:21" ht="11.25" customHeight="1" x14ac:dyDescent="0.25">
      <c r="A626" s="42" t="s">
        <v>1465</v>
      </c>
      <c r="B626" s="287">
        <f t="shared" si="248"/>
        <v>11</v>
      </c>
      <c r="C626" s="27" t="s">
        <v>916</v>
      </c>
      <c r="D626" s="28" t="s">
        <v>923</v>
      </c>
      <c r="E626" s="28" t="s">
        <v>917</v>
      </c>
      <c r="F626" s="368" t="s">
        <v>679</v>
      </c>
      <c r="G626" s="369"/>
      <c r="H626" s="11">
        <v>508657.99</v>
      </c>
      <c r="I626" s="11">
        <v>727917.7</v>
      </c>
      <c r="J626" s="11">
        <v>689999.999999961</v>
      </c>
      <c r="K626" s="133">
        <v>0</v>
      </c>
      <c r="L626" s="145">
        <v>750000</v>
      </c>
      <c r="O626" s="88">
        <f t="shared" si="259"/>
        <v>60000.000000038999</v>
      </c>
      <c r="P626" s="126">
        <f t="shared" si="245"/>
        <v>1.0869565217391919</v>
      </c>
      <c r="Q626" s="88">
        <f t="shared" si="260"/>
        <v>22082.300000000047</v>
      </c>
      <c r="R626" s="126">
        <f t="shared" si="247"/>
        <v>1.0303362591677603</v>
      </c>
      <c r="S626" s="88"/>
      <c r="T626" s="127" t="str">
        <f t="shared" si="249"/>
        <v/>
      </c>
      <c r="U626" s="160">
        <f t="shared" si="252"/>
        <v>11</v>
      </c>
    </row>
    <row r="627" spans="1:21" ht="11.25" customHeight="1" x14ac:dyDescent="0.25">
      <c r="A627" s="42" t="s">
        <v>1466</v>
      </c>
      <c r="B627" s="287">
        <f t="shared" si="248"/>
        <v>11</v>
      </c>
      <c r="C627" s="27" t="s">
        <v>916</v>
      </c>
      <c r="D627" s="28" t="s">
        <v>923</v>
      </c>
      <c r="E627" s="28" t="s">
        <v>917</v>
      </c>
      <c r="F627" s="368" t="s">
        <v>680</v>
      </c>
      <c r="G627" s="369"/>
      <c r="H627" s="11">
        <v>4374386.12</v>
      </c>
      <c r="I627" s="11">
        <v>7170147.02999999</v>
      </c>
      <c r="J627" s="11">
        <v>7147999.9999997299</v>
      </c>
      <c r="K627" s="133">
        <v>18467842</v>
      </c>
      <c r="L627" s="145">
        <v>8600000</v>
      </c>
      <c r="O627" s="88">
        <f t="shared" si="259"/>
        <v>1452000.0000002701</v>
      </c>
      <c r="P627" s="126">
        <f t="shared" si="245"/>
        <v>1.2031337437045782</v>
      </c>
      <c r="Q627" s="88">
        <f t="shared" si="260"/>
        <v>1429852.97000001</v>
      </c>
      <c r="R627" s="126">
        <f t="shared" si="247"/>
        <v>1.1994175243572394</v>
      </c>
      <c r="S627" s="88">
        <f t="shared" ref="S627:S673" si="266">L627-K627</f>
        <v>-9867842</v>
      </c>
      <c r="T627" s="127">
        <f t="shared" si="249"/>
        <v>0.46567433271304792</v>
      </c>
      <c r="U627" s="160">
        <f t="shared" si="252"/>
        <v>11</v>
      </c>
    </row>
    <row r="628" spans="1:21" ht="11.25" customHeight="1" x14ac:dyDescent="0.25">
      <c r="A628" s="42" t="s">
        <v>1467</v>
      </c>
      <c r="B628" s="287">
        <f t="shared" si="248"/>
        <v>11</v>
      </c>
      <c r="C628" s="27" t="s">
        <v>916</v>
      </c>
      <c r="D628" s="28" t="s">
        <v>923</v>
      </c>
      <c r="E628" s="28" t="s">
        <v>917</v>
      </c>
      <c r="F628" s="368" t="s">
        <v>681</v>
      </c>
      <c r="G628" s="369"/>
      <c r="H628" s="11">
        <v>28447844.920000002</v>
      </c>
      <c r="I628" s="11">
        <v>31936421.760000002</v>
      </c>
      <c r="J628" s="11">
        <v>31000369.277625799</v>
      </c>
      <c r="K628" s="133">
        <v>0</v>
      </c>
      <c r="L628" s="145">
        <v>35000000</v>
      </c>
      <c r="O628" s="88">
        <f t="shared" si="259"/>
        <v>3999630.7223742008</v>
      </c>
      <c r="P628" s="126">
        <f t="shared" si="245"/>
        <v>1.1290188089875721</v>
      </c>
      <c r="Q628" s="88">
        <f t="shared" si="260"/>
        <v>3063578.2399999984</v>
      </c>
      <c r="R628" s="126">
        <f t="shared" si="247"/>
        <v>1.095927410497725</v>
      </c>
      <c r="S628" s="88"/>
      <c r="T628" s="127" t="str">
        <f t="shared" si="249"/>
        <v/>
      </c>
      <c r="U628" s="160">
        <f t="shared" si="252"/>
        <v>11</v>
      </c>
    </row>
    <row r="629" spans="1:21" ht="11.25" customHeight="1" x14ac:dyDescent="0.25">
      <c r="A629" s="55" t="s">
        <v>1468</v>
      </c>
      <c r="B629" s="287">
        <f t="shared" si="248"/>
        <v>7</v>
      </c>
      <c r="C629" s="55"/>
      <c r="D629" s="53"/>
      <c r="E629" s="53"/>
      <c r="F629" s="366" t="s">
        <v>682</v>
      </c>
      <c r="G629" s="367"/>
      <c r="H629" s="54">
        <f t="shared" ref="H629:L629" si="267">SUM(H630:H632)</f>
        <v>12447666.390000001</v>
      </c>
      <c r="I629" s="54">
        <f t="shared" si="267"/>
        <v>13962978.879999999</v>
      </c>
      <c r="J629" s="54">
        <f t="shared" si="267"/>
        <v>12999999.99999998</v>
      </c>
      <c r="K629" s="139">
        <f t="shared" si="267"/>
        <v>0</v>
      </c>
      <c r="L629" s="156">
        <f t="shared" si="267"/>
        <v>15050000</v>
      </c>
      <c r="O629" s="88">
        <f t="shared" si="259"/>
        <v>2050000.0000000205</v>
      </c>
      <c r="P629" s="126">
        <f t="shared" si="245"/>
        <v>1.1576923076923096</v>
      </c>
      <c r="Q629" s="88">
        <f t="shared" si="260"/>
        <v>1087021.120000001</v>
      </c>
      <c r="R629" s="126">
        <f t="shared" si="247"/>
        <v>1.0778502301938597</v>
      </c>
      <c r="S629" s="88"/>
      <c r="T629" s="127" t="str">
        <f t="shared" si="249"/>
        <v/>
      </c>
      <c r="U629" s="160">
        <f t="shared" si="252"/>
        <v>7</v>
      </c>
    </row>
    <row r="630" spans="1:21" ht="11.25" customHeight="1" x14ac:dyDescent="0.25">
      <c r="A630" s="42" t="s">
        <v>1469</v>
      </c>
      <c r="B630" s="287">
        <f t="shared" si="248"/>
        <v>11</v>
      </c>
      <c r="C630" s="20" t="s">
        <v>922</v>
      </c>
      <c r="D630" s="20" t="s">
        <v>923</v>
      </c>
      <c r="E630" s="20" t="s">
        <v>1114</v>
      </c>
      <c r="F630" s="368" t="s">
        <v>683</v>
      </c>
      <c r="G630" s="369"/>
      <c r="H630" s="11">
        <v>5419619</v>
      </c>
      <c r="I630" s="11">
        <v>6566815.54</v>
      </c>
      <c r="J630" s="11">
        <v>10500000</v>
      </c>
      <c r="K630" s="133">
        <v>0</v>
      </c>
      <c r="L630" s="145">
        <f>10000000*1.025</f>
        <v>10250000</v>
      </c>
      <c r="O630" s="88">
        <f t="shared" si="259"/>
        <v>-250000</v>
      </c>
      <c r="P630" s="126">
        <f t="shared" si="245"/>
        <v>0.97619047619047616</v>
      </c>
      <c r="Q630" s="88">
        <f t="shared" si="260"/>
        <v>3683184.46</v>
      </c>
      <c r="R630" s="126">
        <f t="shared" si="247"/>
        <v>1.5608783188083886</v>
      </c>
      <c r="S630" s="88"/>
      <c r="T630" s="127" t="str">
        <f t="shared" si="249"/>
        <v/>
      </c>
      <c r="U630" s="160">
        <f t="shared" si="252"/>
        <v>11</v>
      </c>
    </row>
    <row r="631" spans="1:21" ht="11.25" customHeight="1" x14ac:dyDescent="0.25">
      <c r="A631" s="42" t="s">
        <v>1470</v>
      </c>
      <c r="B631" s="287">
        <f t="shared" si="248"/>
        <v>11</v>
      </c>
      <c r="C631" s="20" t="s">
        <v>922</v>
      </c>
      <c r="D631" s="20" t="s">
        <v>923</v>
      </c>
      <c r="E631" s="20" t="s">
        <v>1114</v>
      </c>
      <c r="F631" s="368" t="s">
        <v>684</v>
      </c>
      <c r="G631" s="369"/>
      <c r="H631" s="11">
        <v>2287340.39</v>
      </c>
      <c r="I631" s="11">
        <v>2379257.34</v>
      </c>
      <c r="J631" s="11">
        <v>2499999.99999998</v>
      </c>
      <c r="K631" s="133">
        <v>0</v>
      </c>
      <c r="L631" s="145">
        <v>4800000</v>
      </c>
      <c r="O631" s="88">
        <f t="shared" si="259"/>
        <v>2300000.00000002</v>
      </c>
      <c r="P631" s="126">
        <f t="shared" si="245"/>
        <v>1.9200000000000155</v>
      </c>
      <c r="Q631" s="88">
        <f t="shared" si="260"/>
        <v>2420742.66</v>
      </c>
      <c r="R631" s="126">
        <f t="shared" si="247"/>
        <v>2.0174362475645449</v>
      </c>
      <c r="S631" s="88"/>
      <c r="T631" s="127" t="str">
        <f t="shared" si="249"/>
        <v/>
      </c>
      <c r="U631" s="160">
        <f t="shared" si="252"/>
        <v>11</v>
      </c>
    </row>
    <row r="632" spans="1:21" ht="11.25" customHeight="1" x14ac:dyDescent="0.25">
      <c r="A632" s="42" t="s">
        <v>1471</v>
      </c>
      <c r="B632" s="287">
        <f t="shared" si="248"/>
        <v>11</v>
      </c>
      <c r="C632" s="14"/>
      <c r="D632" s="13"/>
      <c r="E632" s="13"/>
      <c r="F632" s="368" t="s">
        <v>685</v>
      </c>
      <c r="G632" s="369"/>
      <c r="H632" s="11">
        <v>4740707</v>
      </c>
      <c r="I632" s="11">
        <v>5016906</v>
      </c>
      <c r="J632" s="11">
        <v>0</v>
      </c>
      <c r="K632" s="133">
        <v>0</v>
      </c>
      <c r="L632" s="144"/>
      <c r="O632" s="88">
        <f t="shared" si="259"/>
        <v>0</v>
      </c>
      <c r="P632" s="126" t="str">
        <f t="shared" si="245"/>
        <v/>
      </c>
      <c r="Q632" s="88">
        <f t="shared" si="260"/>
        <v>-5016906</v>
      </c>
      <c r="R632" s="126">
        <f t="shared" si="247"/>
        <v>0</v>
      </c>
      <c r="S632" s="88"/>
      <c r="T632" s="127" t="str">
        <f t="shared" si="249"/>
        <v/>
      </c>
      <c r="U632" s="160">
        <f t="shared" si="252"/>
        <v>11</v>
      </c>
    </row>
    <row r="633" spans="1:21" ht="11.25" customHeight="1" x14ac:dyDescent="0.25">
      <c r="A633" s="55" t="s">
        <v>1472</v>
      </c>
      <c r="B633" s="287">
        <f t="shared" si="248"/>
        <v>7</v>
      </c>
      <c r="C633" s="55"/>
      <c r="D633" s="53"/>
      <c r="E633" s="53"/>
      <c r="F633" s="366" t="s">
        <v>686</v>
      </c>
      <c r="G633" s="367"/>
      <c r="H633" s="54">
        <f t="shared" ref="H633:L633" si="268">SUM(H634:H639)</f>
        <v>36308434.330000006</v>
      </c>
      <c r="I633" s="54">
        <f t="shared" si="268"/>
        <v>34913249.300000004</v>
      </c>
      <c r="J633" s="54">
        <f t="shared" si="268"/>
        <v>0</v>
      </c>
      <c r="K633" s="139">
        <f t="shared" si="268"/>
        <v>0</v>
      </c>
      <c r="L633" s="156">
        <f t="shared" si="268"/>
        <v>0</v>
      </c>
      <c r="O633" s="88">
        <f t="shared" si="259"/>
        <v>0</v>
      </c>
      <c r="P633" s="126" t="str">
        <f t="shared" si="245"/>
        <v/>
      </c>
      <c r="Q633" s="88">
        <f t="shared" si="260"/>
        <v>-34913249.300000004</v>
      </c>
      <c r="R633" s="126">
        <f t="shared" si="247"/>
        <v>0</v>
      </c>
      <c r="S633" s="88"/>
      <c r="T633" s="127" t="str">
        <f t="shared" si="249"/>
        <v/>
      </c>
      <c r="U633" s="160">
        <f t="shared" si="252"/>
        <v>7</v>
      </c>
    </row>
    <row r="634" spans="1:21" ht="11.25" customHeight="1" x14ac:dyDescent="0.25">
      <c r="A634" s="42" t="s">
        <v>1473</v>
      </c>
      <c r="B634" s="287">
        <f t="shared" si="248"/>
        <v>11</v>
      </c>
      <c r="C634" s="20"/>
      <c r="D634" s="20"/>
      <c r="E634" s="20"/>
      <c r="F634" s="368" t="s">
        <v>687</v>
      </c>
      <c r="G634" s="369"/>
      <c r="H634" s="11">
        <v>3718181.3</v>
      </c>
      <c r="I634" s="11">
        <v>5919982.71</v>
      </c>
      <c r="J634" s="11">
        <v>0</v>
      </c>
      <c r="K634" s="133">
        <v>0</v>
      </c>
      <c r="L634" s="144"/>
      <c r="O634" s="88">
        <f t="shared" si="259"/>
        <v>0</v>
      </c>
      <c r="P634" s="126" t="str">
        <f t="shared" si="245"/>
        <v/>
      </c>
      <c r="Q634" s="88">
        <f t="shared" si="260"/>
        <v>-5919982.71</v>
      </c>
      <c r="R634" s="126">
        <f t="shared" si="247"/>
        <v>0</v>
      </c>
      <c r="S634" s="88"/>
      <c r="T634" s="127" t="str">
        <f t="shared" si="249"/>
        <v/>
      </c>
      <c r="U634" s="160">
        <f t="shared" si="252"/>
        <v>11</v>
      </c>
    </row>
    <row r="635" spans="1:21" ht="11.25" customHeight="1" x14ac:dyDescent="0.25">
      <c r="A635" s="42" t="s">
        <v>1474</v>
      </c>
      <c r="B635" s="287">
        <f t="shared" si="248"/>
        <v>11</v>
      </c>
      <c r="C635" s="20"/>
      <c r="D635" s="20"/>
      <c r="E635" s="20"/>
      <c r="F635" s="368" t="s">
        <v>688</v>
      </c>
      <c r="G635" s="369"/>
      <c r="H635" s="11">
        <v>12394769</v>
      </c>
      <c r="I635" s="11">
        <v>12180270</v>
      </c>
      <c r="J635" s="11">
        <v>0</v>
      </c>
      <c r="K635" s="133">
        <v>0</v>
      </c>
      <c r="L635" s="144"/>
      <c r="O635" s="88">
        <f t="shared" si="259"/>
        <v>0</v>
      </c>
      <c r="P635" s="126" t="str">
        <f t="shared" si="245"/>
        <v/>
      </c>
      <c r="Q635" s="88">
        <f t="shared" si="260"/>
        <v>-12180270</v>
      </c>
      <c r="R635" s="126">
        <f t="shared" si="247"/>
        <v>0</v>
      </c>
      <c r="S635" s="88"/>
      <c r="T635" s="127" t="str">
        <f t="shared" si="249"/>
        <v/>
      </c>
      <c r="U635" s="160">
        <f t="shared" si="252"/>
        <v>11</v>
      </c>
    </row>
    <row r="636" spans="1:21" ht="11.25" customHeight="1" x14ac:dyDescent="0.25">
      <c r="A636" s="42" t="s">
        <v>1475</v>
      </c>
      <c r="B636" s="287">
        <f t="shared" si="248"/>
        <v>11</v>
      </c>
      <c r="C636" s="20"/>
      <c r="D636" s="20"/>
      <c r="E636" s="20"/>
      <c r="F636" s="368" t="s">
        <v>689</v>
      </c>
      <c r="G636" s="369"/>
      <c r="H636" s="11">
        <v>3553164.66</v>
      </c>
      <c r="I636" s="11">
        <v>2020995.7</v>
      </c>
      <c r="J636" s="11">
        <v>0</v>
      </c>
      <c r="K636" s="133">
        <v>0</v>
      </c>
      <c r="L636" s="144"/>
      <c r="O636" s="88">
        <f t="shared" si="259"/>
        <v>0</v>
      </c>
      <c r="P636" s="126" t="str">
        <f t="shared" si="245"/>
        <v/>
      </c>
      <c r="Q636" s="88">
        <f t="shared" si="260"/>
        <v>-2020995.7</v>
      </c>
      <c r="R636" s="126">
        <f t="shared" si="247"/>
        <v>0</v>
      </c>
      <c r="S636" s="88"/>
      <c r="T636" s="127" t="str">
        <f t="shared" si="249"/>
        <v/>
      </c>
      <c r="U636" s="160">
        <f t="shared" si="252"/>
        <v>11</v>
      </c>
    </row>
    <row r="637" spans="1:21" ht="11.25" customHeight="1" x14ac:dyDescent="0.25">
      <c r="A637" s="42" t="s">
        <v>1476</v>
      </c>
      <c r="B637" s="287">
        <f t="shared" si="248"/>
        <v>11</v>
      </c>
      <c r="C637" s="20"/>
      <c r="D637" s="20"/>
      <c r="E637" s="20"/>
      <c r="F637" s="368" t="s">
        <v>690</v>
      </c>
      <c r="G637" s="369"/>
      <c r="H637" s="11">
        <v>17427.349999999999</v>
      </c>
      <c r="I637" s="11">
        <v>0</v>
      </c>
      <c r="J637" s="11">
        <v>0</v>
      </c>
      <c r="K637" s="133">
        <v>0</v>
      </c>
      <c r="L637" s="144"/>
      <c r="O637" s="88">
        <f t="shared" si="259"/>
        <v>0</v>
      </c>
      <c r="P637" s="126" t="str">
        <f t="shared" si="245"/>
        <v/>
      </c>
      <c r="Q637" s="88">
        <f t="shared" si="260"/>
        <v>0</v>
      </c>
      <c r="R637" s="126" t="str">
        <f t="shared" si="247"/>
        <v/>
      </c>
      <c r="S637" s="88"/>
      <c r="T637" s="127" t="str">
        <f t="shared" si="249"/>
        <v/>
      </c>
      <c r="U637" s="160">
        <f t="shared" si="252"/>
        <v>11</v>
      </c>
    </row>
    <row r="638" spans="1:21" ht="11.25" customHeight="1" x14ac:dyDescent="0.25">
      <c r="A638" s="42" t="s">
        <v>1477</v>
      </c>
      <c r="B638" s="287">
        <f t="shared" si="248"/>
        <v>11</v>
      </c>
      <c r="C638" s="20"/>
      <c r="D638" s="20"/>
      <c r="E638" s="20"/>
      <c r="F638" s="368" t="s">
        <v>691</v>
      </c>
      <c r="G638" s="369"/>
      <c r="H638" s="11">
        <v>16461438.82</v>
      </c>
      <c r="I638" s="11">
        <v>14538428.51</v>
      </c>
      <c r="J638" s="11">
        <v>0</v>
      </c>
      <c r="K638" s="133">
        <v>0</v>
      </c>
      <c r="L638" s="144"/>
      <c r="O638" s="88">
        <f t="shared" si="259"/>
        <v>0</v>
      </c>
      <c r="P638" s="126" t="str">
        <f t="shared" si="245"/>
        <v/>
      </c>
      <c r="Q638" s="88">
        <f t="shared" si="260"/>
        <v>-14538428.51</v>
      </c>
      <c r="R638" s="126">
        <f t="shared" si="247"/>
        <v>0</v>
      </c>
      <c r="S638" s="88"/>
      <c r="T638" s="127" t="str">
        <f t="shared" si="249"/>
        <v/>
      </c>
      <c r="U638" s="160">
        <f t="shared" si="252"/>
        <v>11</v>
      </c>
    </row>
    <row r="639" spans="1:21" ht="11.25" customHeight="1" x14ac:dyDescent="0.25">
      <c r="A639" s="42" t="s">
        <v>1478</v>
      </c>
      <c r="B639" s="287">
        <f t="shared" si="248"/>
        <v>11</v>
      </c>
      <c r="C639" s="20"/>
      <c r="D639" s="20"/>
      <c r="E639" s="20"/>
      <c r="F639" s="368" t="s">
        <v>692</v>
      </c>
      <c r="G639" s="369"/>
      <c r="H639" s="11">
        <v>163453.20000000001</v>
      </c>
      <c r="I639" s="11">
        <v>253572.38</v>
      </c>
      <c r="J639" s="11">
        <v>0</v>
      </c>
      <c r="K639" s="133">
        <v>0</v>
      </c>
      <c r="L639" s="144"/>
      <c r="O639" s="88">
        <f t="shared" si="259"/>
        <v>0</v>
      </c>
      <c r="P639" s="126" t="str">
        <f t="shared" si="245"/>
        <v/>
      </c>
      <c r="Q639" s="88">
        <f t="shared" si="260"/>
        <v>-253572.38</v>
      </c>
      <c r="R639" s="126">
        <f t="shared" si="247"/>
        <v>0</v>
      </c>
      <c r="S639" s="88"/>
      <c r="T639" s="127" t="str">
        <f t="shared" si="249"/>
        <v/>
      </c>
      <c r="U639" s="160">
        <f t="shared" si="252"/>
        <v>11</v>
      </c>
    </row>
    <row r="640" spans="1:21" ht="11.25" customHeight="1" x14ac:dyDescent="0.25">
      <c r="A640" s="55" t="s">
        <v>1479</v>
      </c>
      <c r="B640" s="287">
        <f t="shared" si="248"/>
        <v>7</v>
      </c>
      <c r="C640" s="55"/>
      <c r="D640" s="53"/>
      <c r="E640" s="53"/>
      <c r="F640" s="366" t="s">
        <v>693</v>
      </c>
      <c r="G640" s="367"/>
      <c r="H640" s="54">
        <f t="shared" ref="H640:L640" si="269">SUM(H641:H650)</f>
        <v>49998727.699999996</v>
      </c>
      <c r="I640" s="54">
        <f t="shared" si="269"/>
        <v>61518952.020000018</v>
      </c>
      <c r="J640" s="54">
        <f t="shared" si="269"/>
        <v>73099811.917753398</v>
      </c>
      <c r="K640" s="139">
        <f t="shared" si="269"/>
        <v>0</v>
      </c>
      <c r="L640" s="156">
        <f t="shared" si="269"/>
        <v>0</v>
      </c>
      <c r="O640" s="88">
        <f t="shared" si="259"/>
        <v>-73099811.917753398</v>
      </c>
      <c r="P640" s="126">
        <f t="shared" si="245"/>
        <v>0</v>
      </c>
      <c r="Q640" s="88">
        <f t="shared" si="260"/>
        <v>-61518952.020000018</v>
      </c>
      <c r="R640" s="126">
        <f t="shared" si="247"/>
        <v>0</v>
      </c>
      <c r="S640" s="88"/>
      <c r="T640" s="127" t="str">
        <f t="shared" si="249"/>
        <v/>
      </c>
      <c r="U640" s="160">
        <f t="shared" si="252"/>
        <v>7</v>
      </c>
    </row>
    <row r="641" spans="1:21" ht="11.25" customHeight="1" x14ac:dyDescent="0.25">
      <c r="A641" s="42" t="s">
        <v>1480</v>
      </c>
      <c r="B641" s="287">
        <f t="shared" si="248"/>
        <v>11</v>
      </c>
      <c r="C641" s="20" t="s">
        <v>916</v>
      </c>
      <c r="D641" s="20" t="s">
        <v>920</v>
      </c>
      <c r="E641" s="20" t="s">
        <v>1523</v>
      </c>
      <c r="F641" s="368" t="s">
        <v>694</v>
      </c>
      <c r="G641" s="369"/>
      <c r="H641" s="11">
        <v>0</v>
      </c>
      <c r="I641" s="11">
        <v>0</v>
      </c>
      <c r="J641" s="11">
        <v>62926811.917753503</v>
      </c>
      <c r="K641" s="133">
        <v>0</v>
      </c>
      <c r="L641" s="144"/>
      <c r="O641" s="88">
        <f t="shared" si="259"/>
        <v>-62926811.917753503</v>
      </c>
      <c r="P641" s="126">
        <f t="shared" si="245"/>
        <v>0</v>
      </c>
      <c r="Q641" s="88">
        <f t="shared" si="260"/>
        <v>0</v>
      </c>
      <c r="R641" s="126" t="str">
        <f t="shared" si="247"/>
        <v/>
      </c>
      <c r="S641" s="88"/>
      <c r="T641" s="127" t="str">
        <f t="shared" si="249"/>
        <v/>
      </c>
      <c r="U641" s="160">
        <f t="shared" si="252"/>
        <v>11</v>
      </c>
    </row>
    <row r="642" spans="1:21" ht="11.25" customHeight="1" x14ac:dyDescent="0.25">
      <c r="A642" s="42" t="s">
        <v>1481</v>
      </c>
      <c r="B642" s="287">
        <f t="shared" si="248"/>
        <v>11</v>
      </c>
      <c r="C642" s="20" t="s">
        <v>916</v>
      </c>
      <c r="D642" s="20" t="s">
        <v>920</v>
      </c>
      <c r="E642" s="20" t="s">
        <v>1523</v>
      </c>
      <c r="F642" s="368" t="s">
        <v>695</v>
      </c>
      <c r="G642" s="369"/>
      <c r="H642" s="11">
        <v>0</v>
      </c>
      <c r="I642" s="11">
        <v>0</v>
      </c>
      <c r="J642" s="11">
        <v>10172999.999999899</v>
      </c>
      <c r="K642" s="133">
        <v>0</v>
      </c>
      <c r="L642" s="144"/>
      <c r="O642" s="88">
        <f t="shared" si="259"/>
        <v>-10172999.999999899</v>
      </c>
      <c r="P642" s="126">
        <f t="shared" si="245"/>
        <v>0</v>
      </c>
      <c r="Q642" s="88">
        <f t="shared" si="260"/>
        <v>0</v>
      </c>
      <c r="R642" s="126" t="str">
        <f t="shared" si="247"/>
        <v/>
      </c>
      <c r="S642" s="88"/>
      <c r="T642" s="127" t="str">
        <f t="shared" si="249"/>
        <v/>
      </c>
      <c r="U642" s="160">
        <f t="shared" si="252"/>
        <v>11</v>
      </c>
    </row>
    <row r="643" spans="1:21" ht="11.25" customHeight="1" x14ac:dyDescent="0.25">
      <c r="A643" s="42" t="s">
        <v>1482</v>
      </c>
      <c r="B643" s="287">
        <f t="shared" si="248"/>
        <v>11</v>
      </c>
      <c r="C643" s="20"/>
      <c r="D643" s="20"/>
      <c r="E643" s="20"/>
      <c r="F643" s="368" t="s">
        <v>696</v>
      </c>
      <c r="G643" s="369"/>
      <c r="H643" s="11">
        <v>10716869.98</v>
      </c>
      <c r="I643" s="11">
        <v>19469662.899999999</v>
      </c>
      <c r="J643" s="11">
        <v>0</v>
      </c>
      <c r="K643" s="133">
        <v>0</v>
      </c>
      <c r="L643" s="144"/>
      <c r="O643" s="88">
        <f t="shared" si="259"/>
        <v>0</v>
      </c>
      <c r="P643" s="126" t="str">
        <f t="shared" si="245"/>
        <v/>
      </c>
      <c r="Q643" s="88">
        <f t="shared" si="260"/>
        <v>-19469662.899999999</v>
      </c>
      <c r="R643" s="126">
        <f t="shared" si="247"/>
        <v>0</v>
      </c>
      <c r="S643" s="88"/>
      <c r="T643" s="127" t="str">
        <f t="shared" si="249"/>
        <v/>
      </c>
      <c r="U643" s="160">
        <f t="shared" si="252"/>
        <v>11</v>
      </c>
    </row>
    <row r="644" spans="1:21" ht="11.25" customHeight="1" x14ac:dyDescent="0.25">
      <c r="A644" s="42" t="s">
        <v>1483</v>
      </c>
      <c r="B644" s="287">
        <f t="shared" si="248"/>
        <v>11</v>
      </c>
      <c r="C644" s="20"/>
      <c r="D644" s="20"/>
      <c r="E644" s="20"/>
      <c r="F644" s="368" t="s">
        <v>688</v>
      </c>
      <c r="G644" s="369"/>
      <c r="H644" s="11">
        <v>23607117.699999999</v>
      </c>
      <c r="I644" s="11">
        <v>23652343.300000001</v>
      </c>
      <c r="J644" s="11">
        <v>0</v>
      </c>
      <c r="K644" s="133">
        <v>0</v>
      </c>
      <c r="L644" s="144"/>
      <c r="O644" s="88">
        <f t="shared" si="259"/>
        <v>0</v>
      </c>
      <c r="P644" s="126" t="str">
        <f t="shared" si="245"/>
        <v/>
      </c>
      <c r="Q644" s="88">
        <f t="shared" si="260"/>
        <v>-23652343.300000001</v>
      </c>
      <c r="R644" s="126">
        <f t="shared" si="247"/>
        <v>0</v>
      </c>
      <c r="S644" s="88"/>
      <c r="T644" s="127" t="str">
        <f t="shared" si="249"/>
        <v/>
      </c>
      <c r="U644" s="160">
        <f t="shared" si="252"/>
        <v>11</v>
      </c>
    </row>
    <row r="645" spans="1:21" ht="11.25" customHeight="1" x14ac:dyDescent="0.25">
      <c r="A645" s="42" t="s">
        <v>1484</v>
      </c>
      <c r="B645" s="287">
        <f t="shared" si="248"/>
        <v>11</v>
      </c>
      <c r="C645" s="20"/>
      <c r="D645" s="20"/>
      <c r="E645" s="20"/>
      <c r="F645" s="368" t="s">
        <v>697</v>
      </c>
      <c r="G645" s="369"/>
      <c r="H645" s="11">
        <v>961160.26</v>
      </c>
      <c r="I645" s="11">
        <v>1202274.8500000001</v>
      </c>
      <c r="J645" s="11">
        <v>0</v>
      </c>
      <c r="K645" s="133">
        <v>0</v>
      </c>
      <c r="L645" s="144"/>
      <c r="O645" s="88">
        <f t="shared" si="259"/>
        <v>0</v>
      </c>
      <c r="P645" s="126" t="str">
        <f t="shared" si="245"/>
        <v/>
      </c>
      <c r="Q645" s="88">
        <f t="shared" si="260"/>
        <v>-1202274.8500000001</v>
      </c>
      <c r="R645" s="126">
        <f t="shared" si="247"/>
        <v>0</v>
      </c>
      <c r="S645" s="88"/>
      <c r="T645" s="127" t="str">
        <f t="shared" si="249"/>
        <v/>
      </c>
      <c r="U645" s="160">
        <f t="shared" si="252"/>
        <v>11</v>
      </c>
    </row>
    <row r="646" spans="1:21" ht="11.25" customHeight="1" x14ac:dyDescent="0.25">
      <c r="A646" s="42" t="s">
        <v>1485</v>
      </c>
      <c r="B646" s="287">
        <f t="shared" si="248"/>
        <v>11</v>
      </c>
      <c r="C646" s="20"/>
      <c r="D646" s="20"/>
      <c r="E646" s="20"/>
      <c r="F646" s="368" t="s">
        <v>689</v>
      </c>
      <c r="G646" s="369"/>
      <c r="H646" s="11">
        <v>5081215.66</v>
      </c>
      <c r="I646" s="11">
        <v>3639962.77</v>
      </c>
      <c r="J646" s="11">
        <v>0</v>
      </c>
      <c r="K646" s="133">
        <v>0</v>
      </c>
      <c r="L646" s="144"/>
      <c r="O646" s="88">
        <f t="shared" si="259"/>
        <v>0</v>
      </c>
      <c r="P646" s="126" t="str">
        <f t="shared" si="245"/>
        <v/>
      </c>
      <c r="Q646" s="88">
        <f t="shared" si="260"/>
        <v>-3639962.77</v>
      </c>
      <c r="R646" s="126">
        <f t="shared" si="247"/>
        <v>0</v>
      </c>
      <c r="S646" s="88"/>
      <c r="T646" s="127" t="str">
        <f t="shared" si="249"/>
        <v/>
      </c>
      <c r="U646" s="160">
        <f t="shared" si="252"/>
        <v>11</v>
      </c>
    </row>
    <row r="647" spans="1:21" ht="11.25" customHeight="1" x14ac:dyDescent="0.25">
      <c r="A647" s="42" t="s">
        <v>1486</v>
      </c>
      <c r="B647" s="287">
        <f t="shared" si="248"/>
        <v>11</v>
      </c>
      <c r="C647" s="20"/>
      <c r="D647" s="20"/>
      <c r="E647" s="20"/>
      <c r="F647" s="368" t="s">
        <v>690</v>
      </c>
      <c r="G647" s="369"/>
      <c r="H647" s="11">
        <v>951433.19</v>
      </c>
      <c r="I647" s="11">
        <v>975786.14</v>
      </c>
      <c r="J647" s="11">
        <v>0</v>
      </c>
      <c r="K647" s="133">
        <v>0</v>
      </c>
      <c r="L647" s="144"/>
      <c r="O647" s="88">
        <f t="shared" si="259"/>
        <v>0</v>
      </c>
      <c r="P647" s="126" t="str">
        <f t="shared" si="245"/>
        <v/>
      </c>
      <c r="Q647" s="88">
        <f t="shared" si="260"/>
        <v>-975786.14</v>
      </c>
      <c r="R647" s="126">
        <f t="shared" si="247"/>
        <v>0</v>
      </c>
      <c r="S647" s="88"/>
      <c r="T647" s="127" t="str">
        <f t="shared" si="249"/>
        <v/>
      </c>
      <c r="U647" s="160">
        <f t="shared" si="252"/>
        <v>11</v>
      </c>
    </row>
    <row r="648" spans="1:21" ht="11.25" customHeight="1" x14ac:dyDescent="0.25">
      <c r="A648" s="42" t="s">
        <v>1487</v>
      </c>
      <c r="B648" s="287">
        <f t="shared" si="248"/>
        <v>11</v>
      </c>
      <c r="C648" s="20"/>
      <c r="D648" s="20"/>
      <c r="E648" s="20"/>
      <c r="F648" s="368" t="s">
        <v>698</v>
      </c>
      <c r="G648" s="369"/>
      <c r="H648" s="11">
        <v>968300</v>
      </c>
      <c r="I648" s="11">
        <v>1148225</v>
      </c>
      <c r="J648" s="11">
        <v>0</v>
      </c>
      <c r="K648" s="133">
        <v>0</v>
      </c>
      <c r="L648" s="144"/>
      <c r="O648" s="88">
        <f t="shared" si="259"/>
        <v>0</v>
      </c>
      <c r="P648" s="126" t="str">
        <f t="shared" si="245"/>
        <v/>
      </c>
      <c r="Q648" s="88">
        <f t="shared" si="260"/>
        <v>-1148225</v>
      </c>
      <c r="R648" s="126">
        <f t="shared" si="247"/>
        <v>0</v>
      </c>
      <c r="S648" s="88"/>
      <c r="T648" s="127" t="str">
        <f t="shared" si="249"/>
        <v/>
      </c>
      <c r="U648" s="160">
        <f t="shared" si="252"/>
        <v>11</v>
      </c>
    </row>
    <row r="649" spans="1:21" ht="11.25" customHeight="1" x14ac:dyDescent="0.25">
      <c r="A649" s="42" t="s">
        <v>1488</v>
      </c>
      <c r="B649" s="287">
        <f t="shared" si="248"/>
        <v>11</v>
      </c>
      <c r="C649" s="20"/>
      <c r="D649" s="20"/>
      <c r="E649" s="20"/>
      <c r="F649" s="368" t="s">
        <v>699</v>
      </c>
      <c r="G649" s="369"/>
      <c r="H649" s="11">
        <v>3403251.53</v>
      </c>
      <c r="I649" s="11">
        <v>3595633.65</v>
      </c>
      <c r="J649" s="11">
        <v>0</v>
      </c>
      <c r="K649" s="133">
        <v>0</v>
      </c>
      <c r="L649" s="144"/>
      <c r="O649" s="88">
        <f t="shared" si="259"/>
        <v>0</v>
      </c>
      <c r="P649" s="126" t="str">
        <f t="shared" si="245"/>
        <v/>
      </c>
      <c r="Q649" s="88">
        <f t="shared" si="260"/>
        <v>-3595633.65</v>
      </c>
      <c r="R649" s="126">
        <f t="shared" si="247"/>
        <v>0</v>
      </c>
      <c r="S649" s="88"/>
      <c r="T649" s="127" t="str">
        <f t="shared" si="249"/>
        <v/>
      </c>
      <c r="U649" s="160">
        <f t="shared" si="252"/>
        <v>11</v>
      </c>
    </row>
    <row r="650" spans="1:21" ht="11.25" customHeight="1" x14ac:dyDescent="0.25">
      <c r="A650" s="42" t="s">
        <v>1489</v>
      </c>
      <c r="B650" s="287">
        <f t="shared" si="248"/>
        <v>11</v>
      </c>
      <c r="C650" s="20"/>
      <c r="D650" s="20"/>
      <c r="E650" s="20"/>
      <c r="F650" s="368" t="s">
        <v>691</v>
      </c>
      <c r="G650" s="369"/>
      <c r="H650" s="11">
        <v>4309379.38</v>
      </c>
      <c r="I650" s="11">
        <v>7835063.4100000104</v>
      </c>
      <c r="J650" s="11">
        <v>0</v>
      </c>
      <c r="K650" s="133">
        <v>0</v>
      </c>
      <c r="L650" s="144"/>
      <c r="O650" s="88">
        <f t="shared" si="259"/>
        <v>0</v>
      </c>
      <c r="P650" s="126" t="str">
        <f t="shared" si="245"/>
        <v/>
      </c>
      <c r="Q650" s="88">
        <f t="shared" si="260"/>
        <v>-7835063.4100000104</v>
      </c>
      <c r="R650" s="126">
        <f t="shared" si="247"/>
        <v>0</v>
      </c>
      <c r="S650" s="88"/>
      <c r="T650" s="127" t="str">
        <f t="shared" si="249"/>
        <v/>
      </c>
      <c r="U650" s="160">
        <f t="shared" si="252"/>
        <v>11</v>
      </c>
    </row>
    <row r="651" spans="1:21" ht="11.25" customHeight="1" x14ac:dyDescent="0.25">
      <c r="A651" s="55" t="s">
        <v>1490</v>
      </c>
      <c r="B651" s="287">
        <f t="shared" si="248"/>
        <v>7</v>
      </c>
      <c r="C651" s="55"/>
      <c r="D651" s="53"/>
      <c r="E651" s="53"/>
      <c r="F651" s="366" t="s">
        <v>700</v>
      </c>
      <c r="G651" s="367"/>
      <c r="H651" s="54">
        <f t="shared" ref="H651:L651" si="270">SUM(H652:H653)</f>
        <v>4279802.38</v>
      </c>
      <c r="I651" s="54">
        <f t="shared" si="270"/>
        <v>4885249.4800000004</v>
      </c>
      <c r="J651" s="54">
        <f t="shared" si="270"/>
        <v>0</v>
      </c>
      <c r="K651" s="139">
        <f t="shared" si="270"/>
        <v>0</v>
      </c>
      <c r="L651" s="156">
        <f t="shared" si="270"/>
        <v>0</v>
      </c>
      <c r="O651" s="88">
        <f t="shared" si="259"/>
        <v>0</v>
      </c>
      <c r="P651" s="126" t="str">
        <f t="shared" ref="P651:P714" si="271">IF(J651=0,"",L651/J651)</f>
        <v/>
      </c>
      <c r="Q651" s="88">
        <f t="shared" si="260"/>
        <v>-4885249.4800000004</v>
      </c>
      <c r="R651" s="126">
        <f t="shared" ref="R651:R714" si="272">IF(I651=0,"",L651/I651)</f>
        <v>0</v>
      </c>
      <c r="S651" s="88"/>
      <c r="T651" s="127" t="str">
        <f t="shared" si="249"/>
        <v/>
      </c>
      <c r="U651" s="160">
        <f t="shared" si="252"/>
        <v>7</v>
      </c>
    </row>
    <row r="652" spans="1:21" ht="11.25" customHeight="1" x14ac:dyDescent="0.25">
      <c r="A652" s="42" t="s">
        <v>1491</v>
      </c>
      <c r="B652" s="287">
        <f t="shared" ref="B652:B715" si="273">LEN(A652)</f>
        <v>11</v>
      </c>
      <c r="C652" s="20"/>
      <c r="D652" s="20"/>
      <c r="E652" s="20"/>
      <c r="F652" s="368" t="s">
        <v>701</v>
      </c>
      <c r="G652" s="369"/>
      <c r="H652" s="11">
        <v>10711.91</v>
      </c>
      <c r="I652" s="11">
        <v>4521.9799999999996</v>
      </c>
      <c r="J652" s="11">
        <v>0</v>
      </c>
      <c r="K652" s="133">
        <v>0</v>
      </c>
      <c r="L652" s="144"/>
      <c r="O652" s="88">
        <f t="shared" si="259"/>
        <v>0</v>
      </c>
      <c r="P652" s="126" t="str">
        <f t="shared" si="271"/>
        <v/>
      </c>
      <c r="Q652" s="88">
        <f t="shared" si="260"/>
        <v>-4521.9799999999996</v>
      </c>
      <c r="R652" s="126">
        <f t="shared" si="272"/>
        <v>0</v>
      </c>
      <c r="S652" s="88"/>
      <c r="T652" s="127" t="str">
        <f t="shared" si="249"/>
        <v/>
      </c>
      <c r="U652" s="160">
        <f t="shared" si="252"/>
        <v>11</v>
      </c>
    </row>
    <row r="653" spans="1:21" ht="11.25" customHeight="1" x14ac:dyDescent="0.25">
      <c r="A653" s="42" t="s">
        <v>1492</v>
      </c>
      <c r="B653" s="287">
        <f t="shared" si="273"/>
        <v>11</v>
      </c>
      <c r="C653" s="20" t="s">
        <v>916</v>
      </c>
      <c r="D653" s="20" t="s">
        <v>920</v>
      </c>
      <c r="E653" s="20" t="s">
        <v>1523</v>
      </c>
      <c r="F653" s="368" t="s">
        <v>702</v>
      </c>
      <c r="G653" s="369"/>
      <c r="H653" s="11">
        <v>4269090.47</v>
      </c>
      <c r="I653" s="11">
        <v>4880727.5</v>
      </c>
      <c r="J653" s="11">
        <v>0</v>
      </c>
      <c r="K653" s="133">
        <v>0</v>
      </c>
      <c r="L653" s="144"/>
      <c r="O653" s="88">
        <f t="shared" si="259"/>
        <v>0</v>
      </c>
      <c r="P653" s="126" t="str">
        <f t="shared" si="271"/>
        <v/>
      </c>
      <c r="Q653" s="88">
        <f t="shared" si="260"/>
        <v>-4880727.5</v>
      </c>
      <c r="R653" s="126">
        <f t="shared" si="272"/>
        <v>0</v>
      </c>
      <c r="S653" s="88"/>
      <c r="T653" s="127" t="str">
        <f t="shared" ref="T653:T716" si="274">IF(K653=0,"",L653/K653)</f>
        <v/>
      </c>
      <c r="U653" s="160">
        <f t="shared" si="252"/>
        <v>11</v>
      </c>
    </row>
    <row r="654" spans="1:21" ht="11.25" customHeight="1" x14ac:dyDescent="0.25">
      <c r="A654" s="55" t="s">
        <v>1493</v>
      </c>
      <c r="B654" s="287">
        <f t="shared" si="273"/>
        <v>7</v>
      </c>
      <c r="C654" s="55"/>
      <c r="D654" s="53"/>
      <c r="E654" s="53"/>
      <c r="F654" s="366" t="s">
        <v>703</v>
      </c>
      <c r="G654" s="367"/>
      <c r="H654" s="54">
        <f t="shared" ref="H654:L654" si="275">SUM(H655:H658)</f>
        <v>36790000</v>
      </c>
      <c r="I654" s="54">
        <f t="shared" si="275"/>
        <v>-104900000</v>
      </c>
      <c r="J654" s="54">
        <f t="shared" si="275"/>
        <v>0</v>
      </c>
      <c r="K654" s="139">
        <f t="shared" si="275"/>
        <v>0</v>
      </c>
      <c r="L654" s="156">
        <f t="shared" si="275"/>
        <v>0</v>
      </c>
      <c r="O654" s="88">
        <f t="shared" si="259"/>
        <v>0</v>
      </c>
      <c r="P654" s="126" t="str">
        <f t="shared" si="271"/>
        <v/>
      </c>
      <c r="Q654" s="88">
        <f t="shared" si="260"/>
        <v>104900000</v>
      </c>
      <c r="R654" s="126">
        <f t="shared" si="272"/>
        <v>0</v>
      </c>
      <c r="S654" s="88"/>
      <c r="T654" s="127" t="str">
        <f t="shared" si="274"/>
        <v/>
      </c>
      <c r="U654" s="160">
        <f t="shared" si="252"/>
        <v>7</v>
      </c>
    </row>
    <row r="655" spans="1:21" ht="11.25" customHeight="1" x14ac:dyDescent="0.25">
      <c r="A655" s="42" t="s">
        <v>1494</v>
      </c>
      <c r="B655" s="287">
        <f t="shared" si="273"/>
        <v>11</v>
      </c>
      <c r="C655" s="20" t="s">
        <v>916</v>
      </c>
      <c r="D655" s="20" t="s">
        <v>920</v>
      </c>
      <c r="E655" s="20" t="s">
        <v>1523</v>
      </c>
      <c r="F655" s="368" t="s">
        <v>704</v>
      </c>
      <c r="G655" s="369"/>
      <c r="H655" s="11">
        <v>-43210000</v>
      </c>
      <c r="I655" s="11">
        <v>-70100000</v>
      </c>
      <c r="J655" s="11">
        <v>0</v>
      </c>
      <c r="K655" s="133">
        <v>0</v>
      </c>
      <c r="L655" s="144"/>
      <c r="O655" s="88">
        <f t="shared" si="259"/>
        <v>0</v>
      </c>
      <c r="P655" s="126" t="str">
        <f t="shared" si="271"/>
        <v/>
      </c>
      <c r="Q655" s="88">
        <f t="shared" si="260"/>
        <v>70100000</v>
      </c>
      <c r="R655" s="126">
        <f t="shared" si="272"/>
        <v>0</v>
      </c>
      <c r="S655" s="88"/>
      <c r="T655" s="127" t="str">
        <f t="shared" si="274"/>
        <v/>
      </c>
      <c r="U655" s="160">
        <f t="shared" ref="U655:U718" si="276">LEN(A655)</f>
        <v>11</v>
      </c>
    </row>
    <row r="656" spans="1:21" ht="11.25" customHeight="1" x14ac:dyDescent="0.25">
      <c r="A656" s="42" t="s">
        <v>1644</v>
      </c>
      <c r="B656" s="287">
        <f t="shared" si="273"/>
        <v>11</v>
      </c>
      <c r="C656" s="21" t="s">
        <v>916</v>
      </c>
      <c r="D656" s="21" t="s">
        <v>920</v>
      </c>
      <c r="E656" s="21" t="s">
        <v>1523</v>
      </c>
      <c r="F656" s="370" t="s">
        <v>1647</v>
      </c>
      <c r="G656" s="371"/>
      <c r="H656" s="19"/>
      <c r="I656" s="19"/>
      <c r="J656" s="19"/>
      <c r="K656" s="134">
        <v>0</v>
      </c>
      <c r="L656" s="176"/>
      <c r="O656" s="88">
        <f t="shared" si="259"/>
        <v>0</v>
      </c>
      <c r="P656" s="126" t="str">
        <f t="shared" si="271"/>
        <v/>
      </c>
      <c r="Q656" s="88">
        <f t="shared" si="260"/>
        <v>0</v>
      </c>
      <c r="R656" s="126" t="str">
        <f t="shared" si="272"/>
        <v/>
      </c>
      <c r="S656" s="88"/>
      <c r="T656" s="127" t="str">
        <f t="shared" si="274"/>
        <v/>
      </c>
      <c r="U656" s="160">
        <f t="shared" si="276"/>
        <v>11</v>
      </c>
    </row>
    <row r="657" spans="1:21" ht="11.25" customHeight="1" x14ac:dyDescent="0.25">
      <c r="A657" s="42" t="s">
        <v>1645</v>
      </c>
      <c r="B657" s="287">
        <f t="shared" si="273"/>
        <v>11</v>
      </c>
      <c r="C657" s="21" t="s">
        <v>916</v>
      </c>
      <c r="D657" s="21" t="s">
        <v>920</v>
      </c>
      <c r="E657" s="21" t="s">
        <v>1523</v>
      </c>
      <c r="F657" s="370" t="s">
        <v>1646</v>
      </c>
      <c r="G657" s="371"/>
      <c r="H657" s="19"/>
      <c r="I657" s="19"/>
      <c r="J657" s="19"/>
      <c r="K657" s="134">
        <v>0</v>
      </c>
      <c r="L657" s="176"/>
      <c r="O657" s="88">
        <f t="shared" si="259"/>
        <v>0</v>
      </c>
      <c r="P657" s="126" t="str">
        <f t="shared" si="271"/>
        <v/>
      </c>
      <c r="Q657" s="88">
        <f t="shared" si="260"/>
        <v>0</v>
      </c>
      <c r="R657" s="126" t="str">
        <f t="shared" si="272"/>
        <v/>
      </c>
      <c r="S657" s="88"/>
      <c r="T657" s="127" t="str">
        <f t="shared" si="274"/>
        <v/>
      </c>
      <c r="U657" s="160">
        <f t="shared" si="276"/>
        <v>11</v>
      </c>
    </row>
    <row r="658" spans="1:21" ht="11.25" customHeight="1" x14ac:dyDescent="0.25">
      <c r="A658" s="42" t="s">
        <v>1495</v>
      </c>
      <c r="B658" s="287">
        <f t="shared" si="273"/>
        <v>11</v>
      </c>
      <c r="C658" s="20" t="s">
        <v>916</v>
      </c>
      <c r="D658" s="20" t="s">
        <v>920</v>
      </c>
      <c r="E658" s="20" t="s">
        <v>1523</v>
      </c>
      <c r="F658" s="368" t="s">
        <v>705</v>
      </c>
      <c r="G658" s="369"/>
      <c r="H658" s="11">
        <v>80000000</v>
      </c>
      <c r="I658" s="11">
        <v>-34800000</v>
      </c>
      <c r="J658" s="11">
        <v>0</v>
      </c>
      <c r="K658" s="133">
        <v>0</v>
      </c>
      <c r="L658" s="144"/>
      <c r="O658" s="88">
        <f t="shared" si="259"/>
        <v>0</v>
      </c>
      <c r="P658" s="126" t="str">
        <f t="shared" si="271"/>
        <v/>
      </c>
      <c r="Q658" s="88">
        <f t="shared" si="260"/>
        <v>34800000</v>
      </c>
      <c r="R658" s="126">
        <f t="shared" si="272"/>
        <v>0</v>
      </c>
      <c r="S658" s="88"/>
      <c r="T658" s="127" t="str">
        <f t="shared" si="274"/>
        <v/>
      </c>
      <c r="U658" s="160">
        <f t="shared" si="276"/>
        <v>11</v>
      </c>
    </row>
    <row r="659" spans="1:21" ht="11.25" customHeight="1" x14ac:dyDescent="0.25">
      <c r="A659" s="55" t="s">
        <v>1496</v>
      </c>
      <c r="B659" s="287">
        <f t="shared" si="273"/>
        <v>7</v>
      </c>
      <c r="C659" s="55"/>
      <c r="D659" s="53"/>
      <c r="E659" s="53"/>
      <c r="F659" s="366" t="s">
        <v>706</v>
      </c>
      <c r="G659" s="367"/>
      <c r="H659" s="54">
        <f t="shared" ref="H659:L659" si="277">SUM(H660:H661)</f>
        <v>-173859.61</v>
      </c>
      <c r="I659" s="54">
        <f t="shared" si="277"/>
        <v>-241117.3</v>
      </c>
      <c r="J659" s="54">
        <f t="shared" si="277"/>
        <v>0</v>
      </c>
      <c r="K659" s="139">
        <f t="shared" si="277"/>
        <v>0</v>
      </c>
      <c r="L659" s="156">
        <f t="shared" si="277"/>
        <v>0</v>
      </c>
      <c r="O659" s="88">
        <f t="shared" si="259"/>
        <v>0</v>
      </c>
      <c r="P659" s="126" t="str">
        <f t="shared" si="271"/>
        <v/>
      </c>
      <c r="Q659" s="88">
        <f t="shared" si="260"/>
        <v>241117.3</v>
      </c>
      <c r="R659" s="126">
        <f t="shared" si="272"/>
        <v>0</v>
      </c>
      <c r="S659" s="88"/>
      <c r="T659" s="127" t="str">
        <f t="shared" si="274"/>
        <v/>
      </c>
      <c r="U659" s="160">
        <f t="shared" si="276"/>
        <v>7</v>
      </c>
    </row>
    <row r="660" spans="1:21" ht="11.25" customHeight="1" x14ac:dyDescent="0.25">
      <c r="A660" s="42" t="s">
        <v>1497</v>
      </c>
      <c r="B660" s="287">
        <f t="shared" si="273"/>
        <v>11</v>
      </c>
      <c r="C660" s="20" t="s">
        <v>916</v>
      </c>
      <c r="D660" s="20" t="s">
        <v>920</v>
      </c>
      <c r="E660" s="20" t="s">
        <v>1523</v>
      </c>
      <c r="F660" s="368" t="s">
        <v>707</v>
      </c>
      <c r="G660" s="369"/>
      <c r="H660" s="11">
        <v>-5516.4</v>
      </c>
      <c r="I660" s="11">
        <v>-5862.53</v>
      </c>
      <c r="J660" s="11">
        <v>0</v>
      </c>
      <c r="K660" s="133">
        <v>0</v>
      </c>
      <c r="L660" s="144"/>
      <c r="O660" s="88">
        <f t="shared" si="259"/>
        <v>0</v>
      </c>
      <c r="P660" s="126" t="str">
        <f t="shared" si="271"/>
        <v/>
      </c>
      <c r="Q660" s="88">
        <f t="shared" si="260"/>
        <v>5862.53</v>
      </c>
      <c r="R660" s="126">
        <f t="shared" si="272"/>
        <v>0</v>
      </c>
      <c r="S660" s="88"/>
      <c r="T660" s="127" t="str">
        <f t="shared" si="274"/>
        <v/>
      </c>
      <c r="U660" s="160">
        <f t="shared" si="276"/>
        <v>11</v>
      </c>
    </row>
    <row r="661" spans="1:21" ht="11.25" customHeight="1" x14ac:dyDescent="0.25">
      <c r="A661" s="42" t="s">
        <v>1498</v>
      </c>
      <c r="B661" s="287">
        <f t="shared" si="273"/>
        <v>11</v>
      </c>
      <c r="C661" s="14"/>
      <c r="D661" s="13"/>
      <c r="E661" s="13"/>
      <c r="F661" s="368" t="s">
        <v>708</v>
      </c>
      <c r="G661" s="369"/>
      <c r="H661" s="11">
        <v>-168343.21</v>
      </c>
      <c r="I661" s="11">
        <v>-235254.77</v>
      </c>
      <c r="J661" s="11">
        <v>0</v>
      </c>
      <c r="K661" s="133">
        <v>0</v>
      </c>
      <c r="L661" s="144"/>
      <c r="O661" s="88">
        <f t="shared" si="259"/>
        <v>0</v>
      </c>
      <c r="P661" s="126" t="str">
        <f t="shared" si="271"/>
        <v/>
      </c>
      <c r="Q661" s="88">
        <f t="shared" si="260"/>
        <v>235254.77</v>
      </c>
      <c r="R661" s="126">
        <f t="shared" si="272"/>
        <v>0</v>
      </c>
      <c r="S661" s="88"/>
      <c r="T661" s="127" t="str">
        <f t="shared" si="274"/>
        <v/>
      </c>
      <c r="U661" s="160">
        <f t="shared" si="276"/>
        <v>11</v>
      </c>
    </row>
    <row r="662" spans="1:21" ht="11.25" customHeight="1" x14ac:dyDescent="0.25">
      <c r="A662" s="55" t="s">
        <v>1499</v>
      </c>
      <c r="B662" s="287">
        <f t="shared" si="273"/>
        <v>7</v>
      </c>
      <c r="C662" s="55"/>
      <c r="D662" s="53"/>
      <c r="E662" s="53"/>
      <c r="F662" s="366" t="s">
        <v>709</v>
      </c>
      <c r="G662" s="367"/>
      <c r="H662" s="54">
        <f t="shared" ref="H662:L662" si="278">SUM(H663)</f>
        <v>1304123.3799999999</v>
      </c>
      <c r="I662" s="54">
        <f t="shared" si="278"/>
        <v>964162.82</v>
      </c>
      <c r="J662" s="54">
        <f t="shared" si="278"/>
        <v>999723.93720356096</v>
      </c>
      <c r="K662" s="139">
        <f t="shared" si="278"/>
        <v>0</v>
      </c>
      <c r="L662" s="156">
        <f t="shared" si="278"/>
        <v>0</v>
      </c>
      <c r="O662" s="88">
        <f t="shared" si="259"/>
        <v>-999723.93720356096</v>
      </c>
      <c r="P662" s="126">
        <f t="shared" si="271"/>
        <v>0</v>
      </c>
      <c r="Q662" s="88">
        <f t="shared" si="260"/>
        <v>-964162.82</v>
      </c>
      <c r="R662" s="126">
        <f t="shared" si="272"/>
        <v>0</v>
      </c>
      <c r="S662" s="88"/>
      <c r="T662" s="127" t="str">
        <f t="shared" si="274"/>
        <v/>
      </c>
      <c r="U662" s="160">
        <f t="shared" si="276"/>
        <v>7</v>
      </c>
    </row>
    <row r="663" spans="1:21" ht="11.25" customHeight="1" x14ac:dyDescent="0.25">
      <c r="A663" s="42" t="s">
        <v>1500</v>
      </c>
      <c r="B663" s="287">
        <f t="shared" si="273"/>
        <v>11</v>
      </c>
      <c r="C663" s="20" t="s">
        <v>916</v>
      </c>
      <c r="D663" s="20" t="s">
        <v>920</v>
      </c>
      <c r="E663" s="20" t="s">
        <v>1523</v>
      </c>
      <c r="F663" s="368" t="s">
        <v>710</v>
      </c>
      <c r="G663" s="369"/>
      <c r="H663" s="11">
        <v>1304123.3799999999</v>
      </c>
      <c r="I663" s="11">
        <v>964162.82</v>
      </c>
      <c r="J663" s="11">
        <v>999723.93720356096</v>
      </c>
      <c r="K663" s="133">
        <v>0</v>
      </c>
      <c r="L663" s="144"/>
      <c r="O663" s="88">
        <f t="shared" si="259"/>
        <v>-999723.93720356096</v>
      </c>
      <c r="P663" s="126">
        <f t="shared" si="271"/>
        <v>0</v>
      </c>
      <c r="Q663" s="88">
        <f t="shared" si="260"/>
        <v>-964162.82</v>
      </c>
      <c r="R663" s="126">
        <f t="shared" si="272"/>
        <v>0</v>
      </c>
      <c r="S663" s="88"/>
      <c r="T663" s="127" t="str">
        <f t="shared" si="274"/>
        <v/>
      </c>
      <c r="U663" s="160">
        <f t="shared" si="276"/>
        <v>11</v>
      </c>
    </row>
    <row r="664" spans="1:21" ht="11.25" customHeight="1" x14ac:dyDescent="0.25">
      <c r="A664" s="55" t="s">
        <v>1501</v>
      </c>
      <c r="B664" s="287">
        <f t="shared" si="273"/>
        <v>7</v>
      </c>
      <c r="C664" s="55"/>
      <c r="D664" s="53"/>
      <c r="E664" s="53"/>
      <c r="F664" s="366" t="s">
        <v>711</v>
      </c>
      <c r="G664" s="367"/>
      <c r="H664" s="54">
        <f t="shared" ref="H664:L664" si="279">SUM(H665:H669)</f>
        <v>5038052548</v>
      </c>
      <c r="I664" s="54">
        <f t="shared" si="279"/>
        <v>5566810265.0000105</v>
      </c>
      <c r="J664" s="139">
        <f t="shared" si="279"/>
        <v>6012900183.3344698</v>
      </c>
      <c r="K664" s="186">
        <f t="shared" si="279"/>
        <v>6156064801</v>
      </c>
      <c r="L664" s="156">
        <f t="shared" si="279"/>
        <v>6766800433</v>
      </c>
      <c r="O664" s="88">
        <f t="shared" si="259"/>
        <v>753900249.6655302</v>
      </c>
      <c r="P664" s="126">
        <f t="shared" si="271"/>
        <v>1.1253804697698229</v>
      </c>
      <c r="Q664" s="88">
        <f t="shared" si="260"/>
        <v>1199990167.9999895</v>
      </c>
      <c r="R664" s="126">
        <f t="shared" si="272"/>
        <v>1.2155615353993006</v>
      </c>
      <c r="S664" s="88">
        <f t="shared" si="266"/>
        <v>610735632</v>
      </c>
      <c r="T664" s="127">
        <f t="shared" si="274"/>
        <v>1.0992087724451489</v>
      </c>
      <c r="U664" s="160">
        <f t="shared" si="276"/>
        <v>7</v>
      </c>
    </row>
    <row r="665" spans="1:21" ht="11.25" customHeight="1" x14ac:dyDescent="0.25">
      <c r="A665" s="42" t="s">
        <v>1502</v>
      </c>
      <c r="B665" s="287">
        <f t="shared" si="273"/>
        <v>11</v>
      </c>
      <c r="C665" s="20" t="s">
        <v>916</v>
      </c>
      <c r="D665" s="20" t="s">
        <v>920</v>
      </c>
      <c r="E665" s="20" t="s">
        <v>1523</v>
      </c>
      <c r="F665" s="368" t="s">
        <v>712</v>
      </c>
      <c r="G665" s="369"/>
      <c r="H665" s="11">
        <v>2254460950.5799999</v>
      </c>
      <c r="I665" s="11">
        <v>2452610875.4300098</v>
      </c>
      <c r="J665" s="11">
        <v>4906219183.3344698</v>
      </c>
      <c r="K665" s="133">
        <v>4940748988</v>
      </c>
      <c r="L665" s="145">
        <f>6742000000+33000000-20000000-L666+32400000+3500000-24099567</f>
        <v>5416800433</v>
      </c>
      <c r="O665" s="88">
        <f t="shared" si="259"/>
        <v>510581249.6655302</v>
      </c>
      <c r="P665" s="126">
        <f t="shared" si="271"/>
        <v>1.1040681695183701</v>
      </c>
      <c r="Q665" s="88">
        <f t="shared" si="260"/>
        <v>2964189557.5699902</v>
      </c>
      <c r="R665" s="126">
        <f t="shared" si="272"/>
        <v>2.2085853435883043</v>
      </c>
      <c r="S665" s="88">
        <f t="shared" si="266"/>
        <v>476051445</v>
      </c>
      <c r="T665" s="127">
        <f t="shared" si="274"/>
        <v>1.0963520806574518</v>
      </c>
      <c r="U665" s="160">
        <f t="shared" si="276"/>
        <v>11</v>
      </c>
    </row>
    <row r="666" spans="1:21" ht="11.25" customHeight="1" x14ac:dyDescent="0.25">
      <c r="A666" s="42" t="s">
        <v>1503</v>
      </c>
      <c r="B666" s="287">
        <f t="shared" si="273"/>
        <v>11</v>
      </c>
      <c r="C666" s="20" t="s">
        <v>916</v>
      </c>
      <c r="D666" s="20" t="s">
        <v>920</v>
      </c>
      <c r="E666" s="20" t="s">
        <v>1523</v>
      </c>
      <c r="F666" s="368" t="s">
        <v>713</v>
      </c>
      <c r="G666" s="369"/>
      <c r="H666" s="11">
        <v>488751281.42000002</v>
      </c>
      <c r="I666" s="11">
        <v>556677020.57000005</v>
      </c>
      <c r="J666" s="11">
        <v>1106681000</v>
      </c>
      <c r="K666" s="133">
        <v>1215315813</v>
      </c>
      <c r="L666" s="148">
        <v>1350000000</v>
      </c>
      <c r="M666" s="104">
        <f>6742+33</f>
        <v>6775</v>
      </c>
      <c r="O666" s="88">
        <f t="shared" si="259"/>
        <v>243319000</v>
      </c>
      <c r="P666" s="126">
        <f t="shared" si="271"/>
        <v>1.2198637186325598</v>
      </c>
      <c r="Q666" s="88">
        <f t="shared" si="260"/>
        <v>793322979.42999995</v>
      </c>
      <c r="R666" s="126">
        <f t="shared" si="272"/>
        <v>2.4251045940744782</v>
      </c>
      <c r="S666" s="88">
        <f t="shared" si="266"/>
        <v>134684187</v>
      </c>
      <c r="T666" s="127">
        <f t="shared" si="274"/>
        <v>1.1108223768335022</v>
      </c>
      <c r="U666" s="160">
        <f t="shared" si="276"/>
        <v>11</v>
      </c>
    </row>
    <row r="667" spans="1:21" ht="11.25" customHeight="1" x14ac:dyDescent="0.25">
      <c r="A667" s="42" t="s">
        <v>1504</v>
      </c>
      <c r="B667" s="287">
        <f t="shared" si="273"/>
        <v>11</v>
      </c>
      <c r="C667" s="20"/>
      <c r="D667" s="20"/>
      <c r="E667" s="20"/>
      <c r="F667" s="368" t="s">
        <v>714</v>
      </c>
      <c r="G667" s="369"/>
      <c r="H667" s="11">
        <v>1923309130.5</v>
      </c>
      <c r="I667" s="11">
        <v>2130169635.24</v>
      </c>
      <c r="J667" s="11">
        <v>0</v>
      </c>
      <c r="K667" s="133">
        <v>0</v>
      </c>
      <c r="L667" s="144"/>
      <c r="O667" s="88">
        <f t="shared" si="259"/>
        <v>0</v>
      </c>
      <c r="P667" s="126" t="str">
        <f t="shared" si="271"/>
        <v/>
      </c>
      <c r="Q667" s="88">
        <f t="shared" si="260"/>
        <v>-2130169635.24</v>
      </c>
      <c r="R667" s="126">
        <f t="shared" si="272"/>
        <v>0</v>
      </c>
      <c r="S667" s="88"/>
      <c r="T667" s="127" t="str">
        <f t="shared" si="274"/>
        <v/>
      </c>
      <c r="U667" s="160">
        <f t="shared" si="276"/>
        <v>11</v>
      </c>
    </row>
    <row r="668" spans="1:21" ht="11.25" customHeight="1" x14ac:dyDescent="0.25">
      <c r="A668" s="42" t="s">
        <v>1505</v>
      </c>
      <c r="B668" s="287">
        <f t="shared" si="273"/>
        <v>11</v>
      </c>
      <c r="C668" s="14"/>
      <c r="D668" s="13"/>
      <c r="E668" s="13"/>
      <c r="F668" s="368" t="s">
        <v>715</v>
      </c>
      <c r="G668" s="369"/>
      <c r="H668" s="11">
        <v>4295088</v>
      </c>
      <c r="I668" s="11">
        <v>5016925</v>
      </c>
      <c r="J668" s="11">
        <v>0</v>
      </c>
      <c r="K668" s="133">
        <v>0</v>
      </c>
      <c r="L668" s="144"/>
      <c r="M668" s="104">
        <f>5633-5566</f>
        <v>67</v>
      </c>
      <c r="O668" s="88">
        <f t="shared" si="259"/>
        <v>0</v>
      </c>
      <c r="P668" s="126" t="str">
        <f t="shared" si="271"/>
        <v/>
      </c>
      <c r="Q668" s="88">
        <f t="shared" si="260"/>
        <v>-5016925</v>
      </c>
      <c r="R668" s="126">
        <f t="shared" si="272"/>
        <v>0</v>
      </c>
      <c r="S668" s="88"/>
      <c r="T668" s="127" t="str">
        <f t="shared" si="274"/>
        <v/>
      </c>
      <c r="U668" s="160">
        <f t="shared" si="276"/>
        <v>11</v>
      </c>
    </row>
    <row r="669" spans="1:21" ht="11.25" customHeight="1" x14ac:dyDescent="0.25">
      <c r="A669" s="42" t="s">
        <v>1506</v>
      </c>
      <c r="B669" s="287">
        <f t="shared" si="273"/>
        <v>11</v>
      </c>
      <c r="C669" s="20"/>
      <c r="D669" s="20"/>
      <c r="E669" s="20"/>
      <c r="F669" s="368" t="s">
        <v>716</v>
      </c>
      <c r="G669" s="369"/>
      <c r="H669" s="11">
        <v>367236097.5</v>
      </c>
      <c r="I669" s="11">
        <v>422335808.75999999</v>
      </c>
      <c r="J669" s="11">
        <v>0</v>
      </c>
      <c r="K669" s="133">
        <v>0</v>
      </c>
      <c r="L669" s="144"/>
      <c r="O669" s="88">
        <f t="shared" si="259"/>
        <v>0</v>
      </c>
      <c r="P669" s="126" t="str">
        <f t="shared" si="271"/>
        <v/>
      </c>
      <c r="Q669" s="88">
        <f t="shared" si="260"/>
        <v>-422335808.75999999</v>
      </c>
      <c r="R669" s="126">
        <f t="shared" si="272"/>
        <v>0</v>
      </c>
      <c r="S669" s="88"/>
      <c r="T669" s="127" t="str">
        <f t="shared" si="274"/>
        <v/>
      </c>
      <c r="U669" s="160">
        <f t="shared" si="276"/>
        <v>11</v>
      </c>
    </row>
    <row r="670" spans="1:21" ht="11.25" customHeight="1" x14ac:dyDescent="0.25">
      <c r="A670" s="55" t="s">
        <v>1507</v>
      </c>
      <c r="B670" s="287">
        <f t="shared" si="273"/>
        <v>7</v>
      </c>
      <c r="C670" s="55"/>
      <c r="D670" s="53"/>
      <c r="E670" s="53"/>
      <c r="F670" s="366" t="s">
        <v>717</v>
      </c>
      <c r="G670" s="367"/>
      <c r="H670" s="54">
        <f t="shared" ref="H670:L670" si="280">SUM(H671:H672)</f>
        <v>88150464.579999998</v>
      </c>
      <c r="I670" s="54">
        <f t="shared" si="280"/>
        <v>208340147.75999999</v>
      </c>
      <c r="J670" s="54">
        <f t="shared" si="280"/>
        <v>0</v>
      </c>
      <c r="K670" s="139">
        <f t="shared" si="280"/>
        <v>0</v>
      </c>
      <c r="L670" s="156">
        <f t="shared" si="280"/>
        <v>0</v>
      </c>
      <c r="O670" s="88">
        <f t="shared" si="259"/>
        <v>0</v>
      </c>
      <c r="P670" s="126" t="str">
        <f t="shared" si="271"/>
        <v/>
      </c>
      <c r="Q670" s="88">
        <f t="shared" si="260"/>
        <v>-208340147.75999999</v>
      </c>
      <c r="R670" s="126">
        <f t="shared" si="272"/>
        <v>0</v>
      </c>
      <c r="S670" s="88"/>
      <c r="T670" s="127" t="str">
        <f t="shared" si="274"/>
        <v/>
      </c>
      <c r="U670" s="160">
        <f t="shared" si="276"/>
        <v>7</v>
      </c>
    </row>
    <row r="671" spans="1:21" ht="11.25" customHeight="1" x14ac:dyDescent="0.25">
      <c r="A671" s="42" t="s">
        <v>1508</v>
      </c>
      <c r="B671" s="287">
        <f t="shared" si="273"/>
        <v>11</v>
      </c>
      <c r="C671" s="20" t="s">
        <v>916</v>
      </c>
      <c r="D671" s="20" t="s">
        <v>920</v>
      </c>
      <c r="E671" s="20" t="s">
        <v>1523</v>
      </c>
      <c r="F671" s="368" t="s">
        <v>718</v>
      </c>
      <c r="G671" s="369"/>
      <c r="H671" s="11">
        <v>22471793.149999999</v>
      </c>
      <c r="I671" s="11">
        <v>136361971.75999999</v>
      </c>
      <c r="J671" s="11">
        <v>0</v>
      </c>
      <c r="K671" s="133">
        <v>0</v>
      </c>
      <c r="L671" s="144"/>
      <c r="O671" s="88">
        <f t="shared" si="259"/>
        <v>0</v>
      </c>
      <c r="P671" s="126" t="str">
        <f t="shared" si="271"/>
        <v/>
      </c>
      <c r="Q671" s="88">
        <f t="shared" si="260"/>
        <v>-136361971.75999999</v>
      </c>
      <c r="R671" s="126">
        <f t="shared" si="272"/>
        <v>0</v>
      </c>
      <c r="S671" s="88"/>
      <c r="T671" s="127" t="str">
        <f t="shared" si="274"/>
        <v/>
      </c>
      <c r="U671" s="160">
        <f t="shared" si="276"/>
        <v>11</v>
      </c>
    </row>
    <row r="672" spans="1:21" ht="11.25" customHeight="1" x14ac:dyDescent="0.25">
      <c r="A672" s="42" t="s">
        <v>1509</v>
      </c>
      <c r="B672" s="287">
        <f t="shared" si="273"/>
        <v>11</v>
      </c>
      <c r="C672" s="14"/>
      <c r="D672" s="13"/>
      <c r="E672" s="13"/>
      <c r="F672" s="368" t="s">
        <v>719</v>
      </c>
      <c r="G672" s="369"/>
      <c r="H672" s="11">
        <v>65678671.43</v>
      </c>
      <c r="I672" s="11">
        <v>71978176</v>
      </c>
      <c r="J672" s="11">
        <v>0</v>
      </c>
      <c r="K672" s="133">
        <v>0</v>
      </c>
      <c r="L672" s="144"/>
      <c r="O672" s="88">
        <f t="shared" si="259"/>
        <v>0</v>
      </c>
      <c r="P672" s="126" t="str">
        <f t="shared" si="271"/>
        <v/>
      </c>
      <c r="Q672" s="88">
        <f t="shared" si="260"/>
        <v>-71978176</v>
      </c>
      <c r="R672" s="126">
        <f t="shared" si="272"/>
        <v>0</v>
      </c>
      <c r="S672" s="88"/>
      <c r="T672" s="127" t="str">
        <f t="shared" si="274"/>
        <v/>
      </c>
      <c r="U672" s="160">
        <f t="shared" si="276"/>
        <v>11</v>
      </c>
    </row>
    <row r="673" spans="1:21" ht="11.25" customHeight="1" x14ac:dyDescent="0.25">
      <c r="A673" s="51" t="s">
        <v>720</v>
      </c>
      <c r="B673" s="287">
        <f t="shared" si="273"/>
        <v>4</v>
      </c>
      <c r="C673" s="51"/>
      <c r="D673" s="49"/>
      <c r="E673" s="49"/>
      <c r="F673" s="360" t="s">
        <v>721</v>
      </c>
      <c r="G673" s="361"/>
      <c r="H673" s="50">
        <f t="shared" ref="H673:L673" si="281">H674+H677</f>
        <v>377757773.86999995</v>
      </c>
      <c r="I673" s="50">
        <f t="shared" si="281"/>
        <v>412942426.13000005</v>
      </c>
      <c r="J673" s="50">
        <f t="shared" si="281"/>
        <v>430369000</v>
      </c>
      <c r="K673" s="138">
        <v>434878899</v>
      </c>
      <c r="L673" s="155">
        <f t="shared" si="281"/>
        <v>454304005.24149996</v>
      </c>
      <c r="O673" s="181">
        <f t="shared" si="259"/>
        <v>23935005.24149996</v>
      </c>
      <c r="P673" s="182">
        <f t="shared" si="271"/>
        <v>1.0556150773905648</v>
      </c>
      <c r="Q673" s="181">
        <f t="shared" si="260"/>
        <v>41361579.111499906</v>
      </c>
      <c r="R673" s="182">
        <f t="shared" si="272"/>
        <v>1.1001630651011836</v>
      </c>
      <c r="S673" s="181">
        <f t="shared" si="266"/>
        <v>19425106.24149996</v>
      </c>
      <c r="T673" s="183">
        <f t="shared" si="274"/>
        <v>1.0446678518690324</v>
      </c>
      <c r="U673" s="160">
        <f t="shared" si="276"/>
        <v>4</v>
      </c>
    </row>
    <row r="674" spans="1:21" ht="11.25" customHeight="1" x14ac:dyDescent="0.25">
      <c r="A674" s="55" t="s">
        <v>1510</v>
      </c>
      <c r="B674" s="287">
        <f t="shared" si="273"/>
        <v>7</v>
      </c>
      <c r="C674" s="55"/>
      <c r="D674" s="53"/>
      <c r="E674" s="53"/>
      <c r="F674" s="366" t="s">
        <v>722</v>
      </c>
      <c r="G674" s="367"/>
      <c r="H674" s="54">
        <f t="shared" ref="H674:L674" si="282">SUM(H675:H676)</f>
        <v>2565334.52</v>
      </c>
      <c r="I674" s="54">
        <f t="shared" si="282"/>
        <v>4228457.8500000006</v>
      </c>
      <c r="J674" s="54">
        <f t="shared" si="282"/>
        <v>4468999.9999999804</v>
      </c>
      <c r="K674" s="139">
        <f t="shared" si="282"/>
        <v>0</v>
      </c>
      <c r="L674" s="156">
        <f t="shared" si="282"/>
        <v>4547000</v>
      </c>
      <c r="O674" s="88">
        <f t="shared" si="259"/>
        <v>78000.000000019558</v>
      </c>
      <c r="P674" s="126">
        <f t="shared" si="271"/>
        <v>1.0174535690311075</v>
      </c>
      <c r="Q674" s="88">
        <f t="shared" si="260"/>
        <v>318542.14999999944</v>
      </c>
      <c r="R674" s="126">
        <f t="shared" si="272"/>
        <v>1.0753329372787763</v>
      </c>
      <c r="S674" s="88"/>
      <c r="T674" s="127" t="str">
        <f t="shared" si="274"/>
        <v/>
      </c>
      <c r="U674" s="160">
        <f t="shared" si="276"/>
        <v>7</v>
      </c>
    </row>
    <row r="675" spans="1:21" ht="11.25" customHeight="1" x14ac:dyDescent="0.25">
      <c r="A675" s="42" t="s">
        <v>1511</v>
      </c>
      <c r="B675" s="287">
        <f t="shared" si="273"/>
        <v>11</v>
      </c>
      <c r="C675" s="27" t="s">
        <v>916</v>
      </c>
      <c r="D675" s="28" t="s">
        <v>923</v>
      </c>
      <c r="E675" s="28" t="s">
        <v>917</v>
      </c>
      <c r="F675" s="368" t="s">
        <v>723</v>
      </c>
      <c r="G675" s="369"/>
      <c r="H675" s="11">
        <v>2376387.29</v>
      </c>
      <c r="I675" s="11">
        <v>3999993.62</v>
      </c>
      <c r="J675" s="11">
        <v>4153999.9999999902</v>
      </c>
      <c r="K675" s="133">
        <v>0</v>
      </c>
      <c r="L675" s="145">
        <f>3297000+1010000</f>
        <v>4307000</v>
      </c>
      <c r="M675" s="189">
        <v>0.05</v>
      </c>
      <c r="N675" s="189"/>
      <c r="O675" s="88">
        <f t="shared" si="259"/>
        <v>153000.00000000978</v>
      </c>
      <c r="P675" s="126">
        <f t="shared" si="271"/>
        <v>1.0368319691863288</v>
      </c>
      <c r="Q675" s="88">
        <f t="shared" si="260"/>
        <v>307006.37999999989</v>
      </c>
      <c r="R675" s="126">
        <f t="shared" si="272"/>
        <v>1.0767517174189893</v>
      </c>
      <c r="S675" s="88"/>
      <c r="T675" s="127" t="str">
        <f t="shared" si="274"/>
        <v/>
      </c>
      <c r="U675" s="160">
        <f t="shared" si="276"/>
        <v>11</v>
      </c>
    </row>
    <row r="676" spans="1:21" ht="11.25" customHeight="1" x14ac:dyDescent="0.25">
      <c r="A676" s="42" t="s">
        <v>1512</v>
      </c>
      <c r="B676" s="287">
        <f t="shared" si="273"/>
        <v>11</v>
      </c>
      <c r="C676" s="27" t="s">
        <v>916</v>
      </c>
      <c r="D676" s="28" t="s">
        <v>919</v>
      </c>
      <c r="E676" s="28" t="s">
        <v>917</v>
      </c>
      <c r="F676" s="368" t="s">
        <v>184</v>
      </c>
      <c r="G676" s="369"/>
      <c r="H676" s="11">
        <v>188947.23</v>
      </c>
      <c r="I676" s="11">
        <v>228464.23</v>
      </c>
      <c r="J676" s="11">
        <v>314999.99999998999</v>
      </c>
      <c r="K676" s="133">
        <v>0</v>
      </c>
      <c r="L676" s="145">
        <v>240000</v>
      </c>
      <c r="O676" s="88">
        <f t="shared" si="259"/>
        <v>-74999.999999989988</v>
      </c>
      <c r="P676" s="126">
        <f t="shared" si="271"/>
        <v>0.76190476190478607</v>
      </c>
      <c r="Q676" s="88">
        <f t="shared" si="260"/>
        <v>11535.76999999999</v>
      </c>
      <c r="R676" s="126">
        <f t="shared" si="272"/>
        <v>1.0504926744987606</v>
      </c>
      <c r="S676" s="88"/>
      <c r="T676" s="127" t="str">
        <f t="shared" si="274"/>
        <v/>
      </c>
      <c r="U676" s="160">
        <f t="shared" si="276"/>
        <v>11</v>
      </c>
    </row>
    <row r="677" spans="1:21" ht="11.25" customHeight="1" x14ac:dyDescent="0.25">
      <c r="A677" s="55" t="s">
        <v>1513</v>
      </c>
      <c r="B677" s="287">
        <f t="shared" si="273"/>
        <v>7</v>
      </c>
      <c r="C677" s="55"/>
      <c r="D677" s="53"/>
      <c r="E677" s="53"/>
      <c r="F677" s="366" t="s">
        <v>724</v>
      </c>
      <c r="G677" s="367"/>
      <c r="H677" s="54">
        <f t="shared" ref="H677:L677" si="283">SUM(H678:H695)</f>
        <v>375192439.34999996</v>
      </c>
      <c r="I677" s="54">
        <f t="shared" si="283"/>
        <v>408713968.28000003</v>
      </c>
      <c r="J677" s="54">
        <f t="shared" si="283"/>
        <v>425900000</v>
      </c>
      <c r="K677" s="139">
        <f t="shared" si="283"/>
        <v>0</v>
      </c>
      <c r="L677" s="156">
        <f t="shared" si="283"/>
        <v>449757005.24149996</v>
      </c>
      <c r="O677" s="88">
        <f t="shared" si="259"/>
        <v>23857005.24149996</v>
      </c>
      <c r="P677" s="126">
        <f t="shared" si="271"/>
        <v>1.0560155089023244</v>
      </c>
      <c r="Q677" s="88">
        <f t="shared" si="260"/>
        <v>41043036.961499929</v>
      </c>
      <c r="R677" s="126">
        <f t="shared" si="272"/>
        <v>1.1004199517188566</v>
      </c>
      <c r="S677" s="88"/>
      <c r="T677" s="127" t="str">
        <f t="shared" si="274"/>
        <v/>
      </c>
      <c r="U677" s="160">
        <f t="shared" si="276"/>
        <v>7</v>
      </c>
    </row>
    <row r="678" spans="1:21" ht="11.25" customHeight="1" x14ac:dyDescent="0.25">
      <c r="A678" s="42" t="s">
        <v>1514</v>
      </c>
      <c r="B678" s="287">
        <f t="shared" si="273"/>
        <v>11</v>
      </c>
      <c r="C678" s="20" t="s">
        <v>922</v>
      </c>
      <c r="D678" s="20" t="s">
        <v>923</v>
      </c>
      <c r="E678" s="20" t="s">
        <v>1114</v>
      </c>
      <c r="F678" s="368" t="s">
        <v>725</v>
      </c>
      <c r="G678" s="369"/>
      <c r="H678" s="11">
        <v>28803425.780000001</v>
      </c>
      <c r="I678" s="11">
        <v>33321246.829999998</v>
      </c>
      <c r="J678" s="11">
        <v>34300000</v>
      </c>
      <c r="K678" s="133">
        <v>0</v>
      </c>
      <c r="L678" s="145">
        <v>38920396.004050002</v>
      </c>
      <c r="O678" s="88">
        <f t="shared" si="259"/>
        <v>4620396.0040500015</v>
      </c>
      <c r="P678" s="126">
        <f t="shared" si="271"/>
        <v>1.1347054228586007</v>
      </c>
      <c r="Q678" s="88">
        <f t="shared" si="260"/>
        <v>5599149.1740500033</v>
      </c>
      <c r="R678" s="126">
        <f t="shared" si="272"/>
        <v>1.16803540403563</v>
      </c>
      <c r="S678" s="88"/>
      <c r="T678" s="127" t="str">
        <f t="shared" si="274"/>
        <v/>
      </c>
      <c r="U678" s="160">
        <f t="shared" si="276"/>
        <v>11</v>
      </c>
    </row>
    <row r="679" spans="1:21" ht="11.25" customHeight="1" x14ac:dyDescent="0.25">
      <c r="A679" s="42" t="s">
        <v>1515</v>
      </c>
      <c r="B679" s="287">
        <f t="shared" si="273"/>
        <v>11</v>
      </c>
      <c r="C679" s="20" t="s">
        <v>922</v>
      </c>
      <c r="D679" s="20" t="s">
        <v>923</v>
      </c>
      <c r="E679" s="20" t="s">
        <v>1114</v>
      </c>
      <c r="F679" s="368" t="s">
        <v>726</v>
      </c>
      <c r="G679" s="369"/>
      <c r="H679" s="11">
        <v>1079488.8</v>
      </c>
      <c r="I679" s="11">
        <v>1394878.33</v>
      </c>
      <c r="J679" s="11">
        <v>1400000</v>
      </c>
      <c r="K679" s="133">
        <v>0</v>
      </c>
      <c r="L679" s="145">
        <v>1952586.7845000001</v>
      </c>
      <c r="O679" s="88">
        <f t="shared" si="259"/>
        <v>552586.78450000007</v>
      </c>
      <c r="P679" s="126">
        <f t="shared" si="271"/>
        <v>1.3947048460714286</v>
      </c>
      <c r="Q679" s="88">
        <f t="shared" si="260"/>
        <v>557708.45449999999</v>
      </c>
      <c r="R679" s="126">
        <f t="shared" si="272"/>
        <v>1.3998258790786433</v>
      </c>
      <c r="S679" s="88"/>
      <c r="T679" s="127" t="str">
        <f t="shared" si="274"/>
        <v/>
      </c>
      <c r="U679" s="160">
        <f t="shared" si="276"/>
        <v>11</v>
      </c>
    </row>
    <row r="680" spans="1:21" ht="11.25" customHeight="1" x14ac:dyDescent="0.25">
      <c r="A680" s="42" t="s">
        <v>1516</v>
      </c>
      <c r="B680" s="287">
        <f t="shared" si="273"/>
        <v>11</v>
      </c>
      <c r="C680" s="20" t="s">
        <v>922</v>
      </c>
      <c r="D680" s="20" t="s">
        <v>923</v>
      </c>
      <c r="E680" s="20" t="s">
        <v>1114</v>
      </c>
      <c r="F680" s="368" t="s">
        <v>727</v>
      </c>
      <c r="G680" s="369"/>
      <c r="H680" s="11">
        <v>6172310.8099999996</v>
      </c>
      <c r="I680" s="11">
        <v>4617057.9800000004</v>
      </c>
      <c r="J680" s="11">
        <v>5299999.9999999898</v>
      </c>
      <c r="K680" s="133">
        <v>0</v>
      </c>
      <c r="L680" s="145">
        <v>1507442.7318499999</v>
      </c>
      <c r="O680" s="88">
        <f t="shared" si="259"/>
        <v>-3792557.2681499897</v>
      </c>
      <c r="P680" s="126">
        <f t="shared" si="271"/>
        <v>0.28442315695283071</v>
      </c>
      <c r="Q680" s="88">
        <f t="shared" si="260"/>
        <v>-3109615.2481500003</v>
      </c>
      <c r="R680" s="126">
        <f t="shared" si="272"/>
        <v>0.32649421739555451</v>
      </c>
      <c r="S680" s="88"/>
      <c r="T680" s="127" t="str">
        <f t="shared" si="274"/>
        <v/>
      </c>
      <c r="U680" s="160">
        <f t="shared" si="276"/>
        <v>11</v>
      </c>
    </row>
    <row r="681" spans="1:21" ht="11.25" customHeight="1" x14ac:dyDescent="0.25">
      <c r="A681" s="42" t="s">
        <v>1517</v>
      </c>
      <c r="B681" s="287">
        <f t="shared" si="273"/>
        <v>11</v>
      </c>
      <c r="C681" s="20" t="s">
        <v>922</v>
      </c>
      <c r="D681" s="20" t="s">
        <v>923</v>
      </c>
      <c r="E681" s="20" t="s">
        <v>1114</v>
      </c>
      <c r="F681" s="368" t="s">
        <v>728</v>
      </c>
      <c r="G681" s="369"/>
      <c r="H681" s="11">
        <v>161199697.06</v>
      </c>
      <c r="I681" s="11">
        <v>179798752.49000001</v>
      </c>
      <c r="J681" s="11">
        <v>315100000</v>
      </c>
      <c r="K681" s="133">
        <v>0</v>
      </c>
      <c r="L681" s="145">
        <v>331398848.32339996</v>
      </c>
      <c r="O681" s="88">
        <f t="shared" si="259"/>
        <v>16298848.323399961</v>
      </c>
      <c r="P681" s="126">
        <f t="shared" si="271"/>
        <v>1.0517259546918438</v>
      </c>
      <c r="Q681" s="88">
        <f t="shared" si="260"/>
        <v>151600095.83339995</v>
      </c>
      <c r="R681" s="126">
        <f t="shared" si="272"/>
        <v>1.8431654487804725</v>
      </c>
      <c r="S681" s="88"/>
      <c r="T681" s="127" t="str">
        <f t="shared" si="274"/>
        <v/>
      </c>
      <c r="U681" s="160">
        <f t="shared" si="276"/>
        <v>11</v>
      </c>
    </row>
    <row r="682" spans="1:21" ht="11.25" customHeight="1" x14ac:dyDescent="0.25">
      <c r="A682" s="42" t="s">
        <v>1518</v>
      </c>
      <c r="B682" s="287">
        <f t="shared" si="273"/>
        <v>11</v>
      </c>
      <c r="C682" s="20" t="s">
        <v>922</v>
      </c>
      <c r="D682" s="20" t="s">
        <v>923</v>
      </c>
      <c r="E682" s="20" t="s">
        <v>1114</v>
      </c>
      <c r="F682" s="368" t="s">
        <v>729</v>
      </c>
      <c r="G682" s="369"/>
      <c r="H682" s="11">
        <v>5646116.9800000004</v>
      </c>
      <c r="I682" s="11">
        <v>6695984.21</v>
      </c>
      <c r="J682" s="11">
        <v>6999999.9999999898</v>
      </c>
      <c r="K682" s="133">
        <v>0</v>
      </c>
      <c r="L682" s="145">
        <v>7710128.8896499993</v>
      </c>
      <c r="O682" s="88">
        <f t="shared" ref="O682:O745" si="284">+L682-J682</f>
        <v>710128.88965000957</v>
      </c>
      <c r="P682" s="126">
        <f t="shared" si="271"/>
        <v>1.1014469842357157</v>
      </c>
      <c r="Q682" s="88">
        <f t="shared" ref="Q682:Q745" si="285">+L682-I682</f>
        <v>1014144.6796499994</v>
      </c>
      <c r="R682" s="126">
        <f t="shared" si="272"/>
        <v>1.1514556557847677</v>
      </c>
      <c r="S682" s="88"/>
      <c r="T682" s="127" t="str">
        <f t="shared" si="274"/>
        <v/>
      </c>
      <c r="U682" s="160">
        <f t="shared" si="276"/>
        <v>11</v>
      </c>
    </row>
    <row r="683" spans="1:21" ht="11.25" customHeight="1" x14ac:dyDescent="0.25">
      <c r="A683" s="42" t="s">
        <v>1519</v>
      </c>
      <c r="B683" s="287">
        <f t="shared" si="273"/>
        <v>11</v>
      </c>
      <c r="C683" s="20" t="s">
        <v>922</v>
      </c>
      <c r="D683" s="20" t="s">
        <v>923</v>
      </c>
      <c r="E683" s="20" t="s">
        <v>1114</v>
      </c>
      <c r="F683" s="368" t="s">
        <v>730</v>
      </c>
      <c r="G683" s="369"/>
      <c r="H683" s="11">
        <v>22115759.140000001</v>
      </c>
      <c r="I683" s="11">
        <v>24788679.289999999</v>
      </c>
      <c r="J683" s="11">
        <v>46800000</v>
      </c>
      <c r="K683" s="133">
        <v>0</v>
      </c>
      <c r="L683" s="145">
        <v>50627060.116599992</v>
      </c>
      <c r="O683" s="88">
        <f t="shared" si="284"/>
        <v>3827060.1165999919</v>
      </c>
      <c r="P683" s="126">
        <f t="shared" si="271"/>
        <v>1.0817747888162392</v>
      </c>
      <c r="Q683" s="88">
        <f t="shared" si="285"/>
        <v>25838380.826599993</v>
      </c>
      <c r="R683" s="126">
        <f t="shared" si="272"/>
        <v>2.0423460049775</v>
      </c>
      <c r="S683" s="88"/>
      <c r="T683" s="127" t="str">
        <f t="shared" si="274"/>
        <v/>
      </c>
      <c r="U683" s="160">
        <f t="shared" si="276"/>
        <v>11</v>
      </c>
    </row>
    <row r="684" spans="1:21" ht="11.25" customHeight="1" x14ac:dyDescent="0.25">
      <c r="A684" s="42" t="s">
        <v>1520</v>
      </c>
      <c r="B684" s="287">
        <f t="shared" si="273"/>
        <v>11</v>
      </c>
      <c r="C684" s="35" t="s">
        <v>922</v>
      </c>
      <c r="D684" s="35" t="s">
        <v>923</v>
      </c>
      <c r="E684" s="35" t="s">
        <v>1114</v>
      </c>
      <c r="F684" s="368" t="s">
        <v>731</v>
      </c>
      <c r="G684" s="369"/>
      <c r="H684" s="11">
        <v>780387.44</v>
      </c>
      <c r="I684" s="11">
        <v>516002.58</v>
      </c>
      <c r="J684" s="11">
        <v>599999.99999998196</v>
      </c>
      <c r="K684" s="133">
        <v>0</v>
      </c>
      <c r="L684" s="145">
        <v>2441391.8776499997</v>
      </c>
      <c r="O684" s="88">
        <f t="shared" si="284"/>
        <v>1841391.8776500179</v>
      </c>
      <c r="P684" s="126">
        <f t="shared" si="271"/>
        <v>4.0689864627501215</v>
      </c>
      <c r="Q684" s="88">
        <f t="shared" si="285"/>
        <v>1925389.2976499996</v>
      </c>
      <c r="R684" s="126">
        <f t="shared" si="272"/>
        <v>4.731355951069081</v>
      </c>
      <c r="S684" s="88"/>
      <c r="T684" s="127" t="str">
        <f t="shared" si="274"/>
        <v/>
      </c>
      <c r="U684" s="160">
        <f t="shared" si="276"/>
        <v>11</v>
      </c>
    </row>
    <row r="685" spans="1:21" ht="11.25" customHeight="1" x14ac:dyDescent="0.25">
      <c r="A685" s="42" t="s">
        <v>1521</v>
      </c>
      <c r="B685" s="287">
        <f t="shared" si="273"/>
        <v>11</v>
      </c>
      <c r="C685" s="20" t="s">
        <v>922</v>
      </c>
      <c r="D685" s="20" t="s">
        <v>923</v>
      </c>
      <c r="E685" s="20" t="s">
        <v>1114</v>
      </c>
      <c r="F685" s="368" t="s">
        <v>732</v>
      </c>
      <c r="G685" s="369"/>
      <c r="H685" s="11">
        <v>234599.4</v>
      </c>
      <c r="I685" s="11">
        <v>178250.91</v>
      </c>
      <c r="J685" s="11">
        <v>399999.999999994</v>
      </c>
      <c r="K685" s="133">
        <v>0</v>
      </c>
      <c r="L685" s="145">
        <v>386485.37069999997</v>
      </c>
      <c r="O685" s="88">
        <f t="shared" si="284"/>
        <v>-13514.629299994034</v>
      </c>
      <c r="P685" s="126">
        <f t="shared" si="271"/>
        <v>0.96621342675001443</v>
      </c>
      <c r="Q685" s="88">
        <f t="shared" si="285"/>
        <v>208234.46069999997</v>
      </c>
      <c r="R685" s="126">
        <f t="shared" si="272"/>
        <v>2.1682098043707039</v>
      </c>
      <c r="S685" s="88"/>
      <c r="T685" s="127" t="str">
        <f t="shared" si="274"/>
        <v/>
      </c>
      <c r="U685" s="160">
        <f t="shared" si="276"/>
        <v>11</v>
      </c>
    </row>
    <row r="686" spans="1:21" ht="11.25" customHeight="1" x14ac:dyDescent="0.25">
      <c r="A686" s="42" t="s">
        <v>1522</v>
      </c>
      <c r="B686" s="287">
        <f t="shared" si="273"/>
        <v>11</v>
      </c>
      <c r="C686" s="20" t="s">
        <v>922</v>
      </c>
      <c r="D686" s="20" t="s">
        <v>923</v>
      </c>
      <c r="E686" s="20" t="s">
        <v>1114</v>
      </c>
      <c r="F686" s="368" t="s">
        <v>733</v>
      </c>
      <c r="G686" s="369"/>
      <c r="H686" s="11">
        <v>650769.47</v>
      </c>
      <c r="I686" s="11">
        <v>625566.81999999995</v>
      </c>
      <c r="J686" s="11">
        <v>1350000</v>
      </c>
      <c r="K686" s="133">
        <v>0</v>
      </c>
      <c r="L686" s="145">
        <v>913640.44859999989</v>
      </c>
      <c r="O686" s="88">
        <f t="shared" si="284"/>
        <v>-436359.55140000011</v>
      </c>
      <c r="P686" s="126">
        <f t="shared" si="271"/>
        <v>0.67677070266666661</v>
      </c>
      <c r="Q686" s="88">
        <f t="shared" si="285"/>
        <v>288073.62859999994</v>
      </c>
      <c r="R686" s="126">
        <f t="shared" si="272"/>
        <v>1.460500172627442</v>
      </c>
      <c r="S686" s="88"/>
      <c r="T686" s="127" t="str">
        <f t="shared" si="274"/>
        <v/>
      </c>
      <c r="U686" s="160">
        <f t="shared" si="276"/>
        <v>11</v>
      </c>
    </row>
    <row r="687" spans="1:21" ht="11.25" customHeight="1" x14ac:dyDescent="0.25">
      <c r="A687" s="42" t="s">
        <v>1524</v>
      </c>
      <c r="B687" s="287">
        <f t="shared" si="273"/>
        <v>11</v>
      </c>
      <c r="C687" s="20" t="s">
        <v>922</v>
      </c>
      <c r="D687" s="20" t="s">
        <v>923</v>
      </c>
      <c r="E687" s="20" t="s">
        <v>1114</v>
      </c>
      <c r="F687" s="368" t="s">
        <v>734</v>
      </c>
      <c r="G687" s="369"/>
      <c r="H687" s="11">
        <v>1576511.28</v>
      </c>
      <c r="I687" s="11">
        <v>1693233.32</v>
      </c>
      <c r="J687" s="11">
        <v>1700000</v>
      </c>
      <c r="K687" s="133">
        <v>0</v>
      </c>
      <c r="L687" s="145">
        <v>165440.32449999999</v>
      </c>
      <c r="O687" s="88">
        <f t="shared" si="284"/>
        <v>-1534559.6754999999</v>
      </c>
      <c r="P687" s="126">
        <f t="shared" si="271"/>
        <v>9.731783794117646E-2</v>
      </c>
      <c r="Q687" s="88">
        <f t="shared" si="285"/>
        <v>-1527792.9955000002</v>
      </c>
      <c r="R687" s="126">
        <f t="shared" si="272"/>
        <v>9.7706749888432379E-2</v>
      </c>
      <c r="S687" s="88"/>
      <c r="T687" s="127" t="str">
        <f t="shared" si="274"/>
        <v/>
      </c>
      <c r="U687" s="160">
        <f t="shared" si="276"/>
        <v>11</v>
      </c>
    </row>
    <row r="688" spans="1:21" ht="11.25" customHeight="1" x14ac:dyDescent="0.25">
      <c r="A688" s="42" t="s">
        <v>1525</v>
      </c>
      <c r="B688" s="287">
        <f t="shared" si="273"/>
        <v>11</v>
      </c>
      <c r="C688" s="20" t="s">
        <v>922</v>
      </c>
      <c r="D688" s="20" t="s">
        <v>923</v>
      </c>
      <c r="E688" s="20" t="s">
        <v>1114</v>
      </c>
      <c r="F688" s="368" t="s">
        <v>735</v>
      </c>
      <c r="G688" s="369"/>
      <c r="H688" s="11">
        <v>9916638.8399999999</v>
      </c>
      <c r="I688" s="11">
        <v>11565783.83</v>
      </c>
      <c r="J688" s="11">
        <v>11700000</v>
      </c>
      <c r="K688" s="133">
        <v>0</v>
      </c>
      <c r="L688" s="145">
        <v>13733584.369999999</v>
      </c>
      <c r="O688" s="88">
        <f t="shared" si="284"/>
        <v>2033584.3699999992</v>
      </c>
      <c r="P688" s="126">
        <f t="shared" si="271"/>
        <v>1.1738106299145299</v>
      </c>
      <c r="Q688" s="88">
        <f t="shared" si="285"/>
        <v>2167800.5399999991</v>
      </c>
      <c r="R688" s="126">
        <f t="shared" si="272"/>
        <v>1.1874322200607825</v>
      </c>
      <c r="S688" s="88"/>
      <c r="T688" s="127" t="str">
        <f t="shared" si="274"/>
        <v/>
      </c>
      <c r="U688" s="160">
        <f t="shared" si="276"/>
        <v>11</v>
      </c>
    </row>
    <row r="689" spans="1:21" ht="11.25" customHeight="1" x14ac:dyDescent="0.25">
      <c r="A689" s="42" t="s">
        <v>1526</v>
      </c>
      <c r="B689" s="287">
        <f t="shared" si="273"/>
        <v>11</v>
      </c>
      <c r="C689" s="20" t="s">
        <v>922</v>
      </c>
      <c r="D689" s="20" t="s">
        <v>923</v>
      </c>
      <c r="E689" s="20" t="s">
        <v>1114</v>
      </c>
      <c r="F689" s="368" t="s">
        <v>1674</v>
      </c>
      <c r="G689" s="369"/>
      <c r="H689" s="11">
        <v>89739.42</v>
      </c>
      <c r="I689" s="11">
        <v>148034.46</v>
      </c>
      <c r="J689" s="11">
        <v>249999.999999997</v>
      </c>
      <c r="K689" s="133">
        <v>0</v>
      </c>
      <c r="L689" s="144"/>
      <c r="O689" s="88">
        <f t="shared" si="284"/>
        <v>-249999.999999997</v>
      </c>
      <c r="P689" s="126">
        <f t="shared" si="271"/>
        <v>0</v>
      </c>
      <c r="Q689" s="88">
        <f t="shared" si="285"/>
        <v>-148034.46</v>
      </c>
      <c r="R689" s="126">
        <f t="shared" si="272"/>
        <v>0</v>
      </c>
      <c r="S689" s="88"/>
      <c r="T689" s="127" t="str">
        <f t="shared" si="274"/>
        <v/>
      </c>
      <c r="U689" s="160">
        <f t="shared" si="276"/>
        <v>11</v>
      </c>
    </row>
    <row r="690" spans="1:21" ht="11.25" customHeight="1" x14ac:dyDescent="0.25">
      <c r="A690" s="42" t="s">
        <v>1527</v>
      </c>
      <c r="B690" s="287">
        <f t="shared" si="273"/>
        <v>11</v>
      </c>
      <c r="C690" s="35"/>
      <c r="D690" s="35"/>
      <c r="E690" s="35"/>
      <c r="F690" s="368" t="s">
        <v>736</v>
      </c>
      <c r="G690" s="369"/>
      <c r="H690" s="11">
        <v>117632581.48999999</v>
      </c>
      <c r="I690" s="11">
        <v>122455356.63</v>
      </c>
      <c r="J690" s="11">
        <v>0</v>
      </c>
      <c r="K690" s="133">
        <v>0</v>
      </c>
      <c r="L690" s="144"/>
      <c r="O690" s="88">
        <f t="shared" si="284"/>
        <v>0</v>
      </c>
      <c r="P690" s="126" t="str">
        <f t="shared" si="271"/>
        <v/>
      </c>
      <c r="Q690" s="88">
        <f t="shared" si="285"/>
        <v>-122455356.63</v>
      </c>
      <c r="R690" s="126">
        <f t="shared" si="272"/>
        <v>0</v>
      </c>
      <c r="S690" s="88"/>
      <c r="T690" s="127" t="str">
        <f t="shared" si="274"/>
        <v/>
      </c>
      <c r="U690" s="160">
        <f t="shared" si="276"/>
        <v>11</v>
      </c>
    </row>
    <row r="691" spans="1:21" ht="11.25" customHeight="1" x14ac:dyDescent="0.25">
      <c r="A691" s="42" t="s">
        <v>1528</v>
      </c>
      <c r="B691" s="287">
        <f t="shared" si="273"/>
        <v>11</v>
      </c>
      <c r="C691" s="20"/>
      <c r="D691" s="20"/>
      <c r="E691" s="20"/>
      <c r="F691" s="368" t="s">
        <v>737</v>
      </c>
      <c r="G691" s="369"/>
      <c r="H691" s="11">
        <v>18056580.140000001</v>
      </c>
      <c r="I691" s="11">
        <v>20084519.359999999</v>
      </c>
      <c r="J691" s="11">
        <v>0</v>
      </c>
      <c r="K691" s="133">
        <v>0</v>
      </c>
      <c r="L691" s="144"/>
      <c r="O691" s="88">
        <f t="shared" si="284"/>
        <v>0</v>
      </c>
      <c r="P691" s="126" t="str">
        <f t="shared" si="271"/>
        <v/>
      </c>
      <c r="Q691" s="88">
        <f t="shared" si="285"/>
        <v>-20084519.359999999</v>
      </c>
      <c r="R691" s="126">
        <f t="shared" si="272"/>
        <v>0</v>
      </c>
      <c r="S691" s="88"/>
      <c r="T691" s="127" t="str">
        <f t="shared" si="274"/>
        <v/>
      </c>
      <c r="U691" s="160">
        <f t="shared" si="276"/>
        <v>11</v>
      </c>
    </row>
    <row r="692" spans="1:21" ht="11.25" customHeight="1" x14ac:dyDescent="0.25">
      <c r="A692" s="83" t="s">
        <v>1672</v>
      </c>
      <c r="B692" s="287">
        <f t="shared" si="273"/>
        <v>11</v>
      </c>
      <c r="C692" s="21" t="s">
        <v>922</v>
      </c>
      <c r="D692" s="21" t="s">
        <v>923</v>
      </c>
      <c r="E692" s="21" t="s">
        <v>1114</v>
      </c>
      <c r="F692" s="370" t="s">
        <v>1673</v>
      </c>
      <c r="G692" s="371"/>
      <c r="H692" s="84"/>
      <c r="I692" s="84"/>
      <c r="J692" s="84"/>
      <c r="K692" s="134"/>
      <c r="L692" s="176"/>
      <c r="O692" s="88">
        <f t="shared" si="284"/>
        <v>0</v>
      </c>
      <c r="P692" s="126" t="str">
        <f t="shared" si="271"/>
        <v/>
      </c>
      <c r="Q692" s="88">
        <f t="shared" si="285"/>
        <v>0</v>
      </c>
      <c r="R692" s="126" t="str">
        <f t="shared" si="272"/>
        <v/>
      </c>
      <c r="S692" s="88"/>
      <c r="T692" s="127" t="str">
        <f t="shared" si="274"/>
        <v/>
      </c>
      <c r="U692" s="160">
        <f t="shared" si="276"/>
        <v>11</v>
      </c>
    </row>
    <row r="693" spans="1:21" ht="11.25" customHeight="1" x14ac:dyDescent="0.25">
      <c r="A693" s="42" t="s">
        <v>1529</v>
      </c>
      <c r="B693" s="287">
        <f t="shared" si="273"/>
        <v>11</v>
      </c>
      <c r="C693" s="20" t="s">
        <v>922</v>
      </c>
      <c r="D693" s="20" t="s">
        <v>923</v>
      </c>
      <c r="E693" s="20" t="s">
        <v>1114</v>
      </c>
      <c r="F693" s="368" t="s">
        <v>738</v>
      </c>
      <c r="G693" s="369"/>
      <c r="H693" s="11">
        <v>0</v>
      </c>
      <c r="I693" s="11">
        <v>4491.0200000000004</v>
      </c>
      <c r="J693" s="11">
        <v>0</v>
      </c>
      <c r="K693" s="133">
        <v>0</v>
      </c>
      <c r="L693" s="144"/>
      <c r="O693" s="88">
        <f t="shared" si="284"/>
        <v>0</v>
      </c>
      <c r="P693" s="126" t="str">
        <f t="shared" si="271"/>
        <v/>
      </c>
      <c r="Q693" s="88">
        <f t="shared" si="285"/>
        <v>-4491.0200000000004</v>
      </c>
      <c r="R693" s="126">
        <f t="shared" si="272"/>
        <v>0</v>
      </c>
      <c r="S693" s="88"/>
      <c r="T693" s="127" t="str">
        <f t="shared" si="274"/>
        <v/>
      </c>
      <c r="U693" s="160">
        <f t="shared" si="276"/>
        <v>11</v>
      </c>
    </row>
    <row r="694" spans="1:21" ht="11.25" customHeight="1" x14ac:dyDescent="0.25">
      <c r="A694" s="42" t="s">
        <v>1530</v>
      </c>
      <c r="B694" s="287">
        <f t="shared" si="273"/>
        <v>11</v>
      </c>
      <c r="C694" s="20"/>
      <c r="D694" s="20"/>
      <c r="E694" s="20"/>
      <c r="F694" s="368" t="s">
        <v>739</v>
      </c>
      <c r="G694" s="369"/>
      <c r="H694" s="11">
        <v>506311.86</v>
      </c>
      <c r="I694" s="11">
        <v>163105</v>
      </c>
      <c r="J694" s="11">
        <v>0</v>
      </c>
      <c r="K694" s="133">
        <v>0</v>
      </c>
      <c r="L694" s="144"/>
      <c r="O694" s="88">
        <f t="shared" si="284"/>
        <v>0</v>
      </c>
      <c r="P694" s="126" t="str">
        <f t="shared" si="271"/>
        <v/>
      </c>
      <c r="Q694" s="88">
        <f t="shared" si="285"/>
        <v>-163105</v>
      </c>
      <c r="R694" s="126">
        <f t="shared" si="272"/>
        <v>0</v>
      </c>
      <c r="S694" s="88"/>
      <c r="T694" s="127" t="str">
        <f t="shared" si="274"/>
        <v/>
      </c>
      <c r="U694" s="160">
        <f t="shared" si="276"/>
        <v>11</v>
      </c>
    </row>
    <row r="695" spans="1:21" ht="11.25" customHeight="1" x14ac:dyDescent="0.25">
      <c r="A695" s="42" t="s">
        <v>1531</v>
      </c>
      <c r="B695" s="287">
        <f t="shared" si="273"/>
        <v>11</v>
      </c>
      <c r="C695" s="20"/>
      <c r="D695" s="20"/>
      <c r="E695" s="20"/>
      <c r="F695" s="368" t="s">
        <v>740</v>
      </c>
      <c r="G695" s="369"/>
      <c r="H695" s="11">
        <v>731521.44</v>
      </c>
      <c r="I695" s="11">
        <v>663025.22</v>
      </c>
      <c r="J695" s="11">
        <v>0</v>
      </c>
      <c r="K695" s="133">
        <v>0</v>
      </c>
      <c r="L695" s="144"/>
      <c r="O695" s="88">
        <f t="shared" si="284"/>
        <v>0</v>
      </c>
      <c r="P695" s="126" t="str">
        <f t="shared" si="271"/>
        <v/>
      </c>
      <c r="Q695" s="88">
        <f t="shared" si="285"/>
        <v>-663025.22</v>
      </c>
      <c r="R695" s="126">
        <f t="shared" si="272"/>
        <v>0</v>
      </c>
      <c r="S695" s="88"/>
      <c r="T695" s="127" t="str">
        <f t="shared" si="274"/>
        <v/>
      </c>
      <c r="U695" s="160">
        <f t="shared" si="276"/>
        <v>11</v>
      </c>
    </row>
    <row r="696" spans="1:21" ht="11.25" customHeight="1" x14ac:dyDescent="0.25">
      <c r="A696" s="51" t="s">
        <v>741</v>
      </c>
      <c r="B696" s="287">
        <f t="shared" si="273"/>
        <v>4</v>
      </c>
      <c r="C696" s="51"/>
      <c r="D696" s="49"/>
      <c r="E696" s="49"/>
      <c r="F696" s="360" t="s">
        <v>742</v>
      </c>
      <c r="G696" s="361"/>
      <c r="H696" s="50">
        <f t="shared" ref="H696:L696" si="286">H697</f>
        <v>20878811.559999999</v>
      </c>
      <c r="I696" s="50">
        <f t="shared" si="286"/>
        <v>20547568.760000005</v>
      </c>
      <c r="J696" s="50">
        <f t="shared" si="286"/>
        <v>20459999.99999994</v>
      </c>
      <c r="K696" s="138">
        <v>21951148</v>
      </c>
      <c r="L696" s="155">
        <f t="shared" si="286"/>
        <v>22604150</v>
      </c>
      <c r="O696" s="181">
        <f t="shared" si="284"/>
        <v>2144150.0000000596</v>
      </c>
      <c r="P696" s="182">
        <f t="shared" si="271"/>
        <v>1.1047971652003943</v>
      </c>
      <c r="Q696" s="181">
        <f t="shared" si="285"/>
        <v>2056581.2399999946</v>
      </c>
      <c r="R696" s="182">
        <f t="shared" si="272"/>
        <v>1.1000887873412812</v>
      </c>
      <c r="S696" s="181">
        <f t="shared" ref="S696:S743" si="287">L696-K696</f>
        <v>653002</v>
      </c>
      <c r="T696" s="183">
        <f t="shared" si="274"/>
        <v>1.0297479658011508</v>
      </c>
      <c r="U696" s="160">
        <f t="shared" si="276"/>
        <v>4</v>
      </c>
    </row>
    <row r="697" spans="1:21" ht="11.25" customHeight="1" x14ac:dyDescent="0.25">
      <c r="A697" s="55" t="s">
        <v>1532</v>
      </c>
      <c r="B697" s="287">
        <f t="shared" si="273"/>
        <v>7</v>
      </c>
      <c r="C697" s="55"/>
      <c r="D697" s="53"/>
      <c r="E697" s="53"/>
      <c r="F697" s="366" t="s">
        <v>743</v>
      </c>
      <c r="G697" s="367"/>
      <c r="H697" s="54">
        <f t="shared" ref="H697:L697" si="288">SUM(H698:H703)</f>
        <v>20878811.559999999</v>
      </c>
      <c r="I697" s="54">
        <f t="shared" si="288"/>
        <v>20547568.760000005</v>
      </c>
      <c r="J697" s="54">
        <f t="shared" si="288"/>
        <v>20459999.99999994</v>
      </c>
      <c r="K697" s="139">
        <f t="shared" si="288"/>
        <v>0</v>
      </c>
      <c r="L697" s="156">
        <f t="shared" si="288"/>
        <v>22604150</v>
      </c>
      <c r="O697" s="88">
        <f t="shared" si="284"/>
        <v>2144150.0000000596</v>
      </c>
      <c r="P697" s="126">
        <f t="shared" si="271"/>
        <v>1.1047971652003943</v>
      </c>
      <c r="Q697" s="88">
        <f t="shared" si="285"/>
        <v>2056581.2399999946</v>
      </c>
      <c r="R697" s="126">
        <f t="shared" si="272"/>
        <v>1.1000887873412812</v>
      </c>
      <c r="S697" s="88"/>
      <c r="T697" s="127" t="str">
        <f t="shared" si="274"/>
        <v/>
      </c>
      <c r="U697" s="160">
        <f t="shared" si="276"/>
        <v>7</v>
      </c>
    </row>
    <row r="698" spans="1:21" ht="11.25" customHeight="1" x14ac:dyDescent="0.25">
      <c r="A698" s="42" t="s">
        <v>1533</v>
      </c>
      <c r="B698" s="287">
        <f t="shared" si="273"/>
        <v>11</v>
      </c>
      <c r="C698" s="27" t="s">
        <v>916</v>
      </c>
      <c r="D698" s="28" t="s">
        <v>919</v>
      </c>
      <c r="E698" s="28" t="s">
        <v>917</v>
      </c>
      <c r="F698" s="368" t="s">
        <v>744</v>
      </c>
      <c r="G698" s="369"/>
      <c r="H698" s="11">
        <v>9351870.8499999996</v>
      </c>
      <c r="I698" s="11">
        <v>9573251.9600000009</v>
      </c>
      <c r="J698" s="11">
        <v>9500000</v>
      </c>
      <c r="K698" s="133">
        <v>0</v>
      </c>
      <c r="L698" s="145">
        <v>10296000</v>
      </c>
      <c r="O698" s="88">
        <f t="shared" si="284"/>
        <v>796000</v>
      </c>
      <c r="P698" s="126">
        <f t="shared" si="271"/>
        <v>1.0837894736842106</v>
      </c>
      <c r="Q698" s="88">
        <f t="shared" si="285"/>
        <v>722748.03999999911</v>
      </c>
      <c r="R698" s="126">
        <f t="shared" si="272"/>
        <v>1.0754966069022172</v>
      </c>
      <c r="S698" s="88"/>
      <c r="T698" s="127" t="str">
        <f t="shared" si="274"/>
        <v/>
      </c>
      <c r="U698" s="160">
        <f t="shared" si="276"/>
        <v>11</v>
      </c>
    </row>
    <row r="699" spans="1:21" ht="11.25" customHeight="1" x14ac:dyDescent="0.25">
      <c r="A699" s="42" t="s">
        <v>1534</v>
      </c>
      <c r="B699" s="287">
        <f t="shared" si="273"/>
        <v>11</v>
      </c>
      <c r="C699" s="27" t="s">
        <v>916</v>
      </c>
      <c r="D699" s="28" t="s">
        <v>919</v>
      </c>
      <c r="E699" s="28" t="s">
        <v>917</v>
      </c>
      <c r="F699" s="368" t="s">
        <v>745</v>
      </c>
      <c r="G699" s="369"/>
      <c r="H699" s="11">
        <v>917676</v>
      </c>
      <c r="I699" s="11">
        <v>902736</v>
      </c>
      <c r="J699" s="11">
        <v>949999.99999999604</v>
      </c>
      <c r="K699" s="133">
        <v>0</v>
      </c>
      <c r="L699" s="145">
        <v>962000</v>
      </c>
      <c r="O699" s="88">
        <f t="shared" si="284"/>
        <v>12000.000000003958</v>
      </c>
      <c r="P699" s="126">
        <f t="shared" si="271"/>
        <v>1.0126315789473725</v>
      </c>
      <c r="Q699" s="88">
        <f t="shared" si="285"/>
        <v>59264</v>
      </c>
      <c r="R699" s="126">
        <f t="shared" si="272"/>
        <v>1.0656493149713759</v>
      </c>
      <c r="S699" s="88"/>
      <c r="T699" s="127" t="str">
        <f t="shared" si="274"/>
        <v/>
      </c>
      <c r="U699" s="160">
        <f t="shared" si="276"/>
        <v>11</v>
      </c>
    </row>
    <row r="700" spans="1:21" ht="11.25" customHeight="1" x14ac:dyDescent="0.25">
      <c r="A700" s="42" t="s">
        <v>1535</v>
      </c>
      <c r="B700" s="287">
        <f t="shared" si="273"/>
        <v>11</v>
      </c>
      <c r="C700" s="27" t="s">
        <v>916</v>
      </c>
      <c r="D700" s="28" t="s">
        <v>919</v>
      </c>
      <c r="E700" s="28" t="s">
        <v>917</v>
      </c>
      <c r="F700" s="368" t="s">
        <v>746</v>
      </c>
      <c r="G700" s="369"/>
      <c r="H700" s="11">
        <v>8029264.2199999997</v>
      </c>
      <c r="I700" s="11">
        <v>7718707.6699999999</v>
      </c>
      <c r="J700" s="11">
        <v>7629999.9999999898</v>
      </c>
      <c r="K700" s="133">
        <v>0</v>
      </c>
      <c r="L700" s="145">
        <f>8716000*1.025</f>
        <v>8933900</v>
      </c>
      <c r="O700" s="88">
        <f t="shared" si="284"/>
        <v>1303900.0000000102</v>
      </c>
      <c r="P700" s="126">
        <f t="shared" si="271"/>
        <v>1.1708912188728717</v>
      </c>
      <c r="Q700" s="88">
        <f t="shared" si="285"/>
        <v>1215192.33</v>
      </c>
      <c r="R700" s="126">
        <f t="shared" si="272"/>
        <v>1.1574346875090296</v>
      </c>
      <c r="S700" s="88"/>
      <c r="T700" s="127" t="str">
        <f t="shared" si="274"/>
        <v/>
      </c>
      <c r="U700" s="160">
        <f t="shared" si="276"/>
        <v>11</v>
      </c>
    </row>
    <row r="701" spans="1:21" ht="11.25" customHeight="1" x14ac:dyDescent="0.25">
      <c r="A701" s="42" t="s">
        <v>1536</v>
      </c>
      <c r="B701" s="287">
        <f t="shared" si="273"/>
        <v>11</v>
      </c>
      <c r="C701" s="27" t="s">
        <v>916</v>
      </c>
      <c r="D701" s="28" t="s">
        <v>919</v>
      </c>
      <c r="E701" s="28" t="s">
        <v>917</v>
      </c>
      <c r="F701" s="368" t="s">
        <v>747</v>
      </c>
      <c r="G701" s="369"/>
      <c r="H701" s="11">
        <v>1805187.84</v>
      </c>
      <c r="I701" s="11">
        <v>1526135.94</v>
      </c>
      <c r="J701" s="11">
        <v>1589999.99999999</v>
      </c>
      <c r="K701" s="133">
        <v>0</v>
      </c>
      <c r="L701" s="145">
        <v>1590000</v>
      </c>
      <c r="O701" s="88">
        <f t="shared" si="284"/>
        <v>1.0011717677116394E-8</v>
      </c>
      <c r="P701" s="126">
        <f t="shared" si="271"/>
        <v>1.0000000000000062</v>
      </c>
      <c r="Q701" s="88">
        <f t="shared" si="285"/>
        <v>63864.060000000056</v>
      </c>
      <c r="R701" s="126">
        <f t="shared" si="272"/>
        <v>1.0418469012662135</v>
      </c>
      <c r="S701" s="88"/>
      <c r="T701" s="127" t="str">
        <f t="shared" si="274"/>
        <v/>
      </c>
      <c r="U701" s="160">
        <f t="shared" si="276"/>
        <v>11</v>
      </c>
    </row>
    <row r="702" spans="1:21" ht="11.25" customHeight="1" x14ac:dyDescent="0.25">
      <c r="A702" s="42" t="s">
        <v>1537</v>
      </c>
      <c r="B702" s="287">
        <f t="shared" si="273"/>
        <v>11</v>
      </c>
      <c r="C702" s="27" t="s">
        <v>916</v>
      </c>
      <c r="D702" s="28" t="s">
        <v>919</v>
      </c>
      <c r="E702" s="28" t="s">
        <v>917</v>
      </c>
      <c r="F702" s="368" t="s">
        <v>748</v>
      </c>
      <c r="G702" s="369"/>
      <c r="H702" s="11">
        <v>364880.49</v>
      </c>
      <c r="I702" s="11">
        <v>325047.34000000003</v>
      </c>
      <c r="J702" s="11">
        <v>319999.99999997701</v>
      </c>
      <c r="K702" s="133">
        <v>0</v>
      </c>
      <c r="L702" s="145">
        <v>320000</v>
      </c>
      <c r="M702" s="105" t="s">
        <v>1751</v>
      </c>
      <c r="N702" s="105"/>
      <c r="O702" s="88">
        <f t="shared" si="284"/>
        <v>2.2992026060819626E-8</v>
      </c>
      <c r="P702" s="126">
        <f t="shared" si="271"/>
        <v>1.0000000000000719</v>
      </c>
      <c r="Q702" s="88">
        <f t="shared" si="285"/>
        <v>-5047.3400000000256</v>
      </c>
      <c r="R702" s="126">
        <f t="shared" si="272"/>
        <v>0.98447198491149002</v>
      </c>
      <c r="S702" s="88"/>
      <c r="T702" s="127" t="str">
        <f t="shared" si="274"/>
        <v/>
      </c>
      <c r="U702" s="160">
        <f t="shared" si="276"/>
        <v>11</v>
      </c>
    </row>
    <row r="703" spans="1:21" ht="11.25" customHeight="1" x14ac:dyDescent="0.25">
      <c r="A703" s="42" t="s">
        <v>1538</v>
      </c>
      <c r="B703" s="287">
        <f t="shared" si="273"/>
        <v>11</v>
      </c>
      <c r="C703" s="27" t="s">
        <v>916</v>
      </c>
      <c r="D703" s="28" t="s">
        <v>919</v>
      </c>
      <c r="E703" s="28" t="s">
        <v>917</v>
      </c>
      <c r="F703" s="368" t="s">
        <v>749</v>
      </c>
      <c r="G703" s="369"/>
      <c r="H703" s="11">
        <v>409932.16</v>
      </c>
      <c r="I703" s="11">
        <v>501689.85</v>
      </c>
      <c r="J703" s="11">
        <v>469999.999999989</v>
      </c>
      <c r="K703" s="133">
        <v>0</v>
      </c>
      <c r="L703" s="145">
        <f>490000*1.025</f>
        <v>502249.99999999994</v>
      </c>
      <c r="O703" s="88">
        <f t="shared" si="284"/>
        <v>32250.000000010943</v>
      </c>
      <c r="P703" s="126">
        <f t="shared" si="271"/>
        <v>1.0686170212766206</v>
      </c>
      <c r="Q703" s="88">
        <f t="shared" si="285"/>
        <v>560.14999999996508</v>
      </c>
      <c r="R703" s="126">
        <f t="shared" si="272"/>
        <v>1.0011165264754709</v>
      </c>
      <c r="S703" s="88"/>
      <c r="T703" s="127" t="str">
        <f t="shared" si="274"/>
        <v/>
      </c>
      <c r="U703" s="160">
        <f t="shared" si="276"/>
        <v>11</v>
      </c>
    </row>
    <row r="704" spans="1:21" ht="11.25" customHeight="1" x14ac:dyDescent="0.25">
      <c r="A704" s="51" t="s">
        <v>750</v>
      </c>
      <c r="B704" s="287">
        <f t="shared" si="273"/>
        <v>4</v>
      </c>
      <c r="C704" s="51"/>
      <c r="D704" s="49"/>
      <c r="E704" s="49"/>
      <c r="F704" s="360" t="s">
        <v>751</v>
      </c>
      <c r="G704" s="361"/>
      <c r="H704" s="50">
        <f t="shared" ref="H704:L704" si="289">H705</f>
        <v>5438009</v>
      </c>
      <c r="I704" s="50">
        <f t="shared" si="289"/>
        <v>5848049.25</v>
      </c>
      <c r="J704" s="50">
        <f t="shared" si="289"/>
        <v>5800000</v>
      </c>
      <c r="K704" s="138">
        <v>5947220</v>
      </c>
      <c r="L704" s="155">
        <f t="shared" si="289"/>
        <v>5900000</v>
      </c>
      <c r="O704" s="181">
        <f t="shared" si="284"/>
        <v>100000</v>
      </c>
      <c r="P704" s="182">
        <f t="shared" si="271"/>
        <v>1.0172413793103448</v>
      </c>
      <c r="Q704" s="181">
        <f t="shared" si="285"/>
        <v>51950.75</v>
      </c>
      <c r="R704" s="182">
        <f t="shared" si="272"/>
        <v>1.0088834323684945</v>
      </c>
      <c r="S704" s="181">
        <f t="shared" si="287"/>
        <v>-47220</v>
      </c>
      <c r="T704" s="183">
        <f t="shared" si="274"/>
        <v>0.99206015583751739</v>
      </c>
      <c r="U704" s="160">
        <f t="shared" si="276"/>
        <v>4</v>
      </c>
    </row>
    <row r="705" spans="1:21" ht="11.25" customHeight="1" x14ac:dyDescent="0.25">
      <c r="A705" s="55" t="s">
        <v>1539</v>
      </c>
      <c r="B705" s="287">
        <f t="shared" si="273"/>
        <v>7</v>
      </c>
      <c r="C705" s="55"/>
      <c r="D705" s="53"/>
      <c r="E705" s="53"/>
      <c r="F705" s="366" t="s">
        <v>752</v>
      </c>
      <c r="G705" s="367"/>
      <c r="H705" s="54">
        <f t="shared" ref="H705:L705" si="290">SUM(H706)</f>
        <v>5438009</v>
      </c>
      <c r="I705" s="54">
        <f t="shared" si="290"/>
        <v>5848049.25</v>
      </c>
      <c r="J705" s="54">
        <f t="shared" si="290"/>
        <v>5800000</v>
      </c>
      <c r="K705" s="139">
        <f t="shared" si="290"/>
        <v>5900000</v>
      </c>
      <c r="L705" s="156">
        <f t="shared" si="290"/>
        <v>5900000</v>
      </c>
      <c r="O705" s="88">
        <f t="shared" si="284"/>
        <v>100000</v>
      </c>
      <c r="P705" s="126">
        <f t="shared" si="271"/>
        <v>1.0172413793103448</v>
      </c>
      <c r="Q705" s="88">
        <f t="shared" si="285"/>
        <v>51950.75</v>
      </c>
      <c r="R705" s="126">
        <f t="shared" si="272"/>
        <v>1.0088834323684945</v>
      </c>
      <c r="S705" s="88"/>
      <c r="T705" s="127">
        <f t="shared" si="274"/>
        <v>1</v>
      </c>
      <c r="U705" s="160">
        <f t="shared" si="276"/>
        <v>7</v>
      </c>
    </row>
    <row r="706" spans="1:21" ht="11.25" customHeight="1" x14ac:dyDescent="0.25">
      <c r="A706" s="42" t="s">
        <v>1540</v>
      </c>
      <c r="B706" s="287">
        <f t="shared" si="273"/>
        <v>11</v>
      </c>
      <c r="C706" s="20" t="s">
        <v>916</v>
      </c>
      <c r="D706" s="20" t="s">
        <v>920</v>
      </c>
      <c r="E706" s="20" t="s">
        <v>1523</v>
      </c>
      <c r="F706" s="368" t="s">
        <v>753</v>
      </c>
      <c r="G706" s="369"/>
      <c r="H706" s="11">
        <v>5438009</v>
      </c>
      <c r="I706" s="11">
        <v>5848049.25</v>
      </c>
      <c r="J706" s="11">
        <v>5800000</v>
      </c>
      <c r="K706" s="133">
        <v>5900000</v>
      </c>
      <c r="L706" s="144">
        <v>5900000</v>
      </c>
      <c r="O706" s="88">
        <f t="shared" si="284"/>
        <v>100000</v>
      </c>
      <c r="P706" s="126">
        <f t="shared" si="271"/>
        <v>1.0172413793103448</v>
      </c>
      <c r="Q706" s="88">
        <f t="shared" si="285"/>
        <v>51950.75</v>
      </c>
      <c r="R706" s="126">
        <f t="shared" si="272"/>
        <v>1.0088834323684945</v>
      </c>
      <c r="S706" s="88"/>
      <c r="T706" s="127">
        <f t="shared" si="274"/>
        <v>1</v>
      </c>
      <c r="U706" s="160">
        <f t="shared" si="276"/>
        <v>11</v>
      </c>
    </row>
    <row r="707" spans="1:21" ht="11.25" customHeight="1" x14ac:dyDescent="0.25">
      <c r="A707" s="58" t="s">
        <v>754</v>
      </c>
      <c r="B707" s="287">
        <f t="shared" si="273"/>
        <v>3</v>
      </c>
      <c r="C707" s="58"/>
      <c r="D707" s="59"/>
      <c r="E707" s="59"/>
      <c r="F707" s="362" t="s">
        <v>755</v>
      </c>
      <c r="G707" s="363"/>
      <c r="H707" s="61">
        <f>H708</f>
        <v>0</v>
      </c>
      <c r="I707" s="61">
        <f>I708</f>
        <v>0</v>
      </c>
      <c r="J707" s="61">
        <f>J708</f>
        <v>0</v>
      </c>
      <c r="K707" s="137">
        <f t="shared" ref="K707:L707" si="291">K708</f>
        <v>0</v>
      </c>
      <c r="L707" s="154">
        <f t="shared" si="291"/>
        <v>0</v>
      </c>
      <c r="O707" s="88">
        <f t="shared" si="284"/>
        <v>0</v>
      </c>
      <c r="P707" s="126" t="str">
        <f t="shared" si="271"/>
        <v/>
      </c>
      <c r="Q707" s="88">
        <f t="shared" si="285"/>
        <v>0</v>
      </c>
      <c r="R707" s="126" t="str">
        <f t="shared" si="272"/>
        <v/>
      </c>
      <c r="S707" s="88"/>
      <c r="T707" s="127" t="str">
        <f t="shared" si="274"/>
        <v/>
      </c>
      <c r="U707" s="160">
        <f t="shared" si="276"/>
        <v>3</v>
      </c>
    </row>
    <row r="708" spans="1:21" ht="11.25" customHeight="1" x14ac:dyDescent="0.25">
      <c r="A708" s="51" t="s">
        <v>756</v>
      </c>
      <c r="B708" s="287">
        <f t="shared" si="273"/>
        <v>4</v>
      </c>
      <c r="C708" s="51"/>
      <c r="D708" s="49"/>
      <c r="E708" s="49"/>
      <c r="F708" s="360" t="s">
        <v>757</v>
      </c>
      <c r="G708" s="361"/>
      <c r="H708" s="50">
        <v>0</v>
      </c>
      <c r="I708" s="50">
        <v>0</v>
      </c>
      <c r="J708" s="50">
        <v>0</v>
      </c>
      <c r="K708" s="138">
        <v>0</v>
      </c>
      <c r="L708" s="155">
        <v>0</v>
      </c>
      <c r="O708" s="181">
        <f t="shared" si="284"/>
        <v>0</v>
      </c>
      <c r="P708" s="182" t="str">
        <f t="shared" si="271"/>
        <v/>
      </c>
      <c r="Q708" s="181">
        <f t="shared" si="285"/>
        <v>0</v>
      </c>
      <c r="R708" s="182" t="str">
        <f t="shared" si="272"/>
        <v/>
      </c>
      <c r="S708" s="181"/>
      <c r="T708" s="183" t="str">
        <f t="shared" si="274"/>
        <v/>
      </c>
      <c r="U708" s="160">
        <f t="shared" si="276"/>
        <v>4</v>
      </c>
    </row>
    <row r="709" spans="1:21" ht="11.25" customHeight="1" x14ac:dyDescent="0.25">
      <c r="A709" s="58" t="s">
        <v>758</v>
      </c>
      <c r="B709" s="287">
        <f t="shared" si="273"/>
        <v>3</v>
      </c>
      <c r="C709" s="58"/>
      <c r="D709" s="59"/>
      <c r="E709" s="59"/>
      <c r="F709" s="362" t="s">
        <v>759</v>
      </c>
      <c r="G709" s="363"/>
      <c r="H709" s="61">
        <f>H710+H711+H712+H713</f>
        <v>0</v>
      </c>
      <c r="I709" s="61">
        <f>I710+I711+I712+I713</f>
        <v>0</v>
      </c>
      <c r="J709" s="61">
        <f>J710+J711+J712+J713</f>
        <v>0</v>
      </c>
      <c r="K709" s="137">
        <f t="shared" ref="K709:L709" si="292">K710+K711+K712+K713</f>
        <v>0</v>
      </c>
      <c r="L709" s="154">
        <f t="shared" si="292"/>
        <v>0</v>
      </c>
      <c r="O709" s="88">
        <f t="shared" si="284"/>
        <v>0</v>
      </c>
      <c r="P709" s="126" t="str">
        <f t="shared" si="271"/>
        <v/>
      </c>
      <c r="Q709" s="88">
        <f t="shared" si="285"/>
        <v>0</v>
      </c>
      <c r="R709" s="126" t="str">
        <f t="shared" si="272"/>
        <v/>
      </c>
      <c r="S709" s="88"/>
      <c r="T709" s="127" t="str">
        <f t="shared" si="274"/>
        <v/>
      </c>
      <c r="U709" s="160">
        <f t="shared" si="276"/>
        <v>3</v>
      </c>
    </row>
    <row r="710" spans="1:21" ht="11.25" customHeight="1" x14ac:dyDescent="0.25">
      <c r="A710" s="51" t="s">
        <v>760</v>
      </c>
      <c r="B710" s="287">
        <f t="shared" si="273"/>
        <v>4</v>
      </c>
      <c r="C710" s="51"/>
      <c r="D710" s="49"/>
      <c r="E710" s="49"/>
      <c r="F710" s="360" t="s">
        <v>635</v>
      </c>
      <c r="G710" s="361"/>
      <c r="H710" s="50">
        <v>0</v>
      </c>
      <c r="I710" s="50">
        <v>0</v>
      </c>
      <c r="J710" s="50">
        <v>0</v>
      </c>
      <c r="K710" s="138">
        <v>0</v>
      </c>
      <c r="L710" s="155">
        <v>0</v>
      </c>
      <c r="O710" s="181">
        <f t="shared" si="284"/>
        <v>0</v>
      </c>
      <c r="P710" s="182" t="str">
        <f t="shared" si="271"/>
        <v/>
      </c>
      <c r="Q710" s="181">
        <f t="shared" si="285"/>
        <v>0</v>
      </c>
      <c r="R710" s="182" t="str">
        <f t="shared" si="272"/>
        <v/>
      </c>
      <c r="S710" s="181"/>
      <c r="T710" s="183" t="str">
        <f t="shared" si="274"/>
        <v/>
      </c>
      <c r="U710" s="160">
        <f t="shared" si="276"/>
        <v>4</v>
      </c>
    </row>
    <row r="711" spans="1:21" ht="11.25" customHeight="1" x14ac:dyDescent="0.25">
      <c r="A711" s="51" t="s">
        <v>761</v>
      </c>
      <c r="B711" s="287">
        <f t="shared" si="273"/>
        <v>4</v>
      </c>
      <c r="C711" s="51"/>
      <c r="D711" s="49"/>
      <c r="E711" s="49"/>
      <c r="F711" s="360" t="s">
        <v>637</v>
      </c>
      <c r="G711" s="361"/>
      <c r="H711" s="50">
        <v>0</v>
      </c>
      <c r="I711" s="50">
        <v>0</v>
      </c>
      <c r="J711" s="50">
        <v>0</v>
      </c>
      <c r="K711" s="138">
        <v>0</v>
      </c>
      <c r="L711" s="155">
        <v>0</v>
      </c>
      <c r="O711" s="181">
        <f t="shared" si="284"/>
        <v>0</v>
      </c>
      <c r="P711" s="182" t="str">
        <f t="shared" si="271"/>
        <v/>
      </c>
      <c r="Q711" s="181">
        <f t="shared" si="285"/>
        <v>0</v>
      </c>
      <c r="R711" s="182" t="str">
        <f t="shared" si="272"/>
        <v/>
      </c>
      <c r="S711" s="181"/>
      <c r="T711" s="183" t="str">
        <f t="shared" si="274"/>
        <v/>
      </c>
      <c r="U711" s="160">
        <f t="shared" si="276"/>
        <v>4</v>
      </c>
    </row>
    <row r="712" spans="1:21" ht="11.25" customHeight="1" x14ac:dyDescent="0.25">
      <c r="A712" s="51" t="s">
        <v>762</v>
      </c>
      <c r="B712" s="287">
        <f t="shared" si="273"/>
        <v>4</v>
      </c>
      <c r="C712" s="51"/>
      <c r="D712" s="49"/>
      <c r="E712" s="49"/>
      <c r="F712" s="360" t="s">
        <v>639</v>
      </c>
      <c r="G712" s="361"/>
      <c r="H712" s="50">
        <v>0</v>
      </c>
      <c r="I712" s="50">
        <v>0</v>
      </c>
      <c r="J712" s="50">
        <v>0</v>
      </c>
      <c r="K712" s="138">
        <v>0</v>
      </c>
      <c r="L712" s="155">
        <v>0</v>
      </c>
      <c r="O712" s="181">
        <f t="shared" si="284"/>
        <v>0</v>
      </c>
      <c r="P712" s="182" t="str">
        <f t="shared" si="271"/>
        <v/>
      </c>
      <c r="Q712" s="181">
        <f t="shared" si="285"/>
        <v>0</v>
      </c>
      <c r="R712" s="182" t="str">
        <f t="shared" si="272"/>
        <v/>
      </c>
      <c r="S712" s="181"/>
      <c r="T712" s="183" t="str">
        <f t="shared" si="274"/>
        <v/>
      </c>
      <c r="U712" s="160">
        <f t="shared" si="276"/>
        <v>4</v>
      </c>
    </row>
    <row r="713" spans="1:21" ht="11.25" customHeight="1" x14ac:dyDescent="0.25">
      <c r="A713" s="51" t="s">
        <v>763</v>
      </c>
      <c r="B713" s="287">
        <f t="shared" si="273"/>
        <v>4</v>
      </c>
      <c r="C713" s="51"/>
      <c r="D713" s="49"/>
      <c r="E713" s="49"/>
      <c r="F713" s="360" t="s">
        <v>764</v>
      </c>
      <c r="G713" s="361"/>
      <c r="H713" s="50">
        <v>0</v>
      </c>
      <c r="I713" s="50">
        <v>0</v>
      </c>
      <c r="J713" s="50">
        <v>0</v>
      </c>
      <c r="K713" s="138">
        <v>0</v>
      </c>
      <c r="L713" s="155">
        <v>0</v>
      </c>
      <c r="O713" s="181">
        <f t="shared" si="284"/>
        <v>0</v>
      </c>
      <c r="P713" s="182" t="str">
        <f t="shared" si="271"/>
        <v/>
      </c>
      <c r="Q713" s="181">
        <f t="shared" si="285"/>
        <v>0</v>
      </c>
      <c r="R713" s="182" t="str">
        <f t="shared" si="272"/>
        <v/>
      </c>
      <c r="S713" s="181"/>
      <c r="T713" s="183" t="str">
        <f t="shared" si="274"/>
        <v/>
      </c>
      <c r="U713" s="160">
        <f t="shared" si="276"/>
        <v>4</v>
      </c>
    </row>
    <row r="714" spans="1:21" ht="11.25" customHeight="1" x14ac:dyDescent="0.25">
      <c r="A714" s="58" t="s">
        <v>765</v>
      </c>
      <c r="B714" s="287">
        <f t="shared" si="273"/>
        <v>3</v>
      </c>
      <c r="C714" s="58"/>
      <c r="D714" s="59"/>
      <c r="E714" s="59"/>
      <c r="F714" s="362" t="s">
        <v>766</v>
      </c>
      <c r="G714" s="363"/>
      <c r="H714" s="61">
        <f t="shared" ref="H714:L714" si="293">H715+H720+H721+H724+H731+H734+H743</f>
        <v>182493026.52000004</v>
      </c>
      <c r="I714" s="61">
        <f t="shared" si="293"/>
        <v>382642646.09999996</v>
      </c>
      <c r="J714" s="61">
        <f t="shared" si="293"/>
        <v>357626409.02527046</v>
      </c>
      <c r="K714" s="137">
        <f t="shared" si="293"/>
        <v>362073467.54359996</v>
      </c>
      <c r="L714" s="154">
        <f t="shared" si="293"/>
        <v>348407520</v>
      </c>
      <c r="O714" s="88">
        <f t="shared" si="284"/>
        <v>-9218889.025270462</v>
      </c>
      <c r="P714" s="126">
        <f t="shared" si="271"/>
        <v>0.97422201271321929</v>
      </c>
      <c r="Q714" s="88">
        <f t="shared" si="285"/>
        <v>-34235126.099999964</v>
      </c>
      <c r="R714" s="126">
        <f t="shared" si="272"/>
        <v>0.91052976857406287</v>
      </c>
      <c r="S714" s="88">
        <f t="shared" si="287"/>
        <v>-13665947.543599963</v>
      </c>
      <c r="T714" s="127">
        <f t="shared" si="274"/>
        <v>0.96225642371336051</v>
      </c>
      <c r="U714" s="160">
        <f t="shared" si="276"/>
        <v>3</v>
      </c>
    </row>
    <row r="715" spans="1:21" ht="11.25" customHeight="1" x14ac:dyDescent="0.25">
      <c r="A715" s="51" t="s">
        <v>767</v>
      </c>
      <c r="B715" s="287">
        <f t="shared" si="273"/>
        <v>4</v>
      </c>
      <c r="C715" s="51"/>
      <c r="D715" s="49"/>
      <c r="E715" s="49"/>
      <c r="F715" s="360" t="s">
        <v>768</v>
      </c>
      <c r="G715" s="361"/>
      <c r="H715" s="50">
        <f t="shared" ref="H715:L715" si="294">H716</f>
        <v>1377677.5</v>
      </c>
      <c r="I715" s="50">
        <f t="shared" si="294"/>
        <v>2046673.74</v>
      </c>
      <c r="J715" s="50">
        <f t="shared" si="294"/>
        <v>0</v>
      </c>
      <c r="K715" s="138">
        <v>9603745</v>
      </c>
      <c r="L715" s="155">
        <f t="shared" si="294"/>
        <v>0</v>
      </c>
      <c r="O715" s="181">
        <f t="shared" si="284"/>
        <v>0</v>
      </c>
      <c r="P715" s="182" t="str">
        <f t="shared" ref="P715:P777" si="295">IF(J715=0,"",L715/J715)</f>
        <v/>
      </c>
      <c r="Q715" s="181">
        <f t="shared" si="285"/>
        <v>-2046673.74</v>
      </c>
      <c r="R715" s="182">
        <f t="shared" ref="R715:R777" si="296">IF(I715=0,"",L715/I715)</f>
        <v>0</v>
      </c>
      <c r="S715" s="181">
        <f t="shared" si="287"/>
        <v>-9603745</v>
      </c>
      <c r="T715" s="183">
        <f t="shared" si="274"/>
        <v>0</v>
      </c>
      <c r="U715" s="160">
        <f t="shared" si="276"/>
        <v>4</v>
      </c>
    </row>
    <row r="716" spans="1:21" ht="11.25" customHeight="1" x14ac:dyDescent="0.25">
      <c r="A716" s="55" t="s">
        <v>1541</v>
      </c>
      <c r="B716" s="287">
        <f t="shared" ref="B716:B779" si="297">LEN(A716)</f>
        <v>7</v>
      </c>
      <c r="C716" s="55"/>
      <c r="D716" s="53"/>
      <c r="E716" s="53"/>
      <c r="F716" s="366" t="s">
        <v>769</v>
      </c>
      <c r="G716" s="367"/>
      <c r="H716" s="54">
        <f t="shared" ref="H716:L716" si="298">SUM(H717:H719)</f>
        <v>1377677.5</v>
      </c>
      <c r="I716" s="54">
        <f t="shared" si="298"/>
        <v>2046673.74</v>
      </c>
      <c r="J716" s="54">
        <f t="shared" si="298"/>
        <v>0</v>
      </c>
      <c r="K716" s="139">
        <f t="shared" si="298"/>
        <v>0</v>
      </c>
      <c r="L716" s="156">
        <f t="shared" si="298"/>
        <v>0</v>
      </c>
      <c r="O716" s="88">
        <f t="shared" si="284"/>
        <v>0</v>
      </c>
      <c r="P716" s="126" t="str">
        <f t="shared" si="295"/>
        <v/>
      </c>
      <c r="Q716" s="88">
        <f t="shared" si="285"/>
        <v>-2046673.74</v>
      </c>
      <c r="R716" s="126">
        <f t="shared" si="296"/>
        <v>0</v>
      </c>
      <c r="S716" s="88"/>
      <c r="T716" s="127" t="str">
        <f t="shared" si="274"/>
        <v/>
      </c>
      <c r="U716" s="160">
        <f t="shared" si="276"/>
        <v>7</v>
      </c>
    </row>
    <row r="717" spans="1:21" ht="11.25" customHeight="1" x14ac:dyDescent="0.25">
      <c r="A717" s="42" t="s">
        <v>1542</v>
      </c>
      <c r="B717" s="287">
        <f t="shared" si="297"/>
        <v>11</v>
      </c>
      <c r="C717" s="14"/>
      <c r="D717" s="13"/>
      <c r="E717" s="13"/>
      <c r="F717" s="368" t="s">
        <v>770</v>
      </c>
      <c r="G717" s="369"/>
      <c r="H717" s="11">
        <v>1352429.85</v>
      </c>
      <c r="I717" s="11">
        <v>1130327.3600000001</v>
      </c>
      <c r="J717" s="11">
        <v>0</v>
      </c>
      <c r="K717" s="133">
        <v>0</v>
      </c>
      <c r="L717" s="144"/>
      <c r="O717" s="88">
        <f t="shared" si="284"/>
        <v>0</v>
      </c>
      <c r="P717" s="126" t="str">
        <f t="shared" si="295"/>
        <v/>
      </c>
      <c r="Q717" s="88">
        <f t="shared" si="285"/>
        <v>-1130327.3600000001</v>
      </c>
      <c r="R717" s="126">
        <f t="shared" si="296"/>
        <v>0</v>
      </c>
      <c r="S717" s="88"/>
      <c r="T717" s="127" t="str">
        <f t="shared" ref="T717:T779" si="299">IF(K717=0,"",L717/K717)</f>
        <v/>
      </c>
      <c r="U717" s="160">
        <f t="shared" si="276"/>
        <v>11</v>
      </c>
    </row>
    <row r="718" spans="1:21" ht="11.25" customHeight="1" x14ac:dyDescent="0.25">
      <c r="A718" s="42" t="s">
        <v>1543</v>
      </c>
      <c r="B718" s="287">
        <f t="shared" si="297"/>
        <v>11</v>
      </c>
      <c r="C718" s="14"/>
      <c r="D718" s="13"/>
      <c r="E718" s="13"/>
      <c r="F718" s="368" t="s">
        <v>771</v>
      </c>
      <c r="G718" s="369"/>
      <c r="H718" s="11">
        <v>0</v>
      </c>
      <c r="I718" s="11">
        <v>898246.39</v>
      </c>
      <c r="J718" s="11">
        <v>0</v>
      </c>
      <c r="K718" s="133">
        <v>0</v>
      </c>
      <c r="L718" s="144"/>
      <c r="O718" s="88">
        <f t="shared" si="284"/>
        <v>0</v>
      </c>
      <c r="P718" s="126" t="str">
        <f t="shared" si="295"/>
        <v/>
      </c>
      <c r="Q718" s="88">
        <f t="shared" si="285"/>
        <v>-898246.39</v>
      </c>
      <c r="R718" s="126">
        <f t="shared" si="296"/>
        <v>0</v>
      </c>
      <c r="S718" s="88"/>
      <c r="T718" s="127" t="str">
        <f t="shared" si="299"/>
        <v/>
      </c>
      <c r="U718" s="160">
        <f t="shared" si="276"/>
        <v>11</v>
      </c>
    </row>
    <row r="719" spans="1:21" ht="11.25" customHeight="1" x14ac:dyDescent="0.25">
      <c r="A719" s="42" t="s">
        <v>1544</v>
      </c>
      <c r="B719" s="287">
        <f t="shared" si="297"/>
        <v>11</v>
      </c>
      <c r="C719" s="14"/>
      <c r="D719" s="13"/>
      <c r="E719" s="13"/>
      <c r="F719" s="368" t="s">
        <v>772</v>
      </c>
      <c r="G719" s="369"/>
      <c r="H719" s="11">
        <v>25247.65</v>
      </c>
      <c r="I719" s="11">
        <v>18099.990000000002</v>
      </c>
      <c r="J719" s="11">
        <v>0</v>
      </c>
      <c r="K719" s="133">
        <v>0</v>
      </c>
      <c r="L719" s="144"/>
      <c r="O719" s="88">
        <f t="shared" si="284"/>
        <v>0</v>
      </c>
      <c r="P719" s="126" t="str">
        <f t="shared" si="295"/>
        <v/>
      </c>
      <c r="Q719" s="88">
        <f t="shared" si="285"/>
        <v>-18099.990000000002</v>
      </c>
      <c r="R719" s="126">
        <f t="shared" si="296"/>
        <v>0</v>
      </c>
      <c r="S719" s="88"/>
      <c r="T719" s="127" t="str">
        <f t="shared" si="299"/>
        <v/>
      </c>
      <c r="U719" s="160">
        <f t="shared" ref="U719:U781" si="300">LEN(A719)</f>
        <v>11</v>
      </c>
    </row>
    <row r="720" spans="1:21" ht="11.25" customHeight="1" x14ac:dyDescent="0.25">
      <c r="A720" s="51" t="s">
        <v>773</v>
      </c>
      <c r="B720" s="287">
        <f t="shared" si="297"/>
        <v>4</v>
      </c>
      <c r="C720" s="51"/>
      <c r="D720" s="49"/>
      <c r="E720" s="49"/>
      <c r="F720" s="360" t="s">
        <v>774</v>
      </c>
      <c r="G720" s="361"/>
      <c r="H720" s="50">
        <v>0</v>
      </c>
      <c r="I720" s="50">
        <v>0</v>
      </c>
      <c r="J720" s="50">
        <v>0</v>
      </c>
      <c r="K720" s="138">
        <v>0</v>
      </c>
      <c r="L720" s="155">
        <v>0</v>
      </c>
      <c r="O720" s="181">
        <f t="shared" si="284"/>
        <v>0</v>
      </c>
      <c r="P720" s="182" t="str">
        <f t="shared" si="295"/>
        <v/>
      </c>
      <c r="Q720" s="181">
        <f t="shared" si="285"/>
        <v>0</v>
      </c>
      <c r="R720" s="182" t="str">
        <f t="shared" si="296"/>
        <v/>
      </c>
      <c r="S720" s="181"/>
      <c r="T720" s="183" t="str">
        <f t="shared" si="299"/>
        <v/>
      </c>
      <c r="U720" s="160">
        <f t="shared" si="300"/>
        <v>4</v>
      </c>
    </row>
    <row r="721" spans="1:21" ht="11.25" customHeight="1" x14ac:dyDescent="0.25">
      <c r="A721" s="51" t="s">
        <v>775</v>
      </c>
      <c r="B721" s="287">
        <f t="shared" si="297"/>
        <v>4</v>
      </c>
      <c r="C721" s="51"/>
      <c r="D721" s="49"/>
      <c r="E721" s="49"/>
      <c r="F721" s="360" t="s">
        <v>425</v>
      </c>
      <c r="G721" s="361"/>
      <c r="H721" s="50">
        <f>H722</f>
        <v>450</v>
      </c>
      <c r="I721" s="50">
        <f>I722</f>
        <v>90</v>
      </c>
      <c r="J721" s="50">
        <f>J722</f>
        <v>0</v>
      </c>
      <c r="K721" s="138">
        <v>90</v>
      </c>
      <c r="L721" s="155">
        <f t="shared" ref="L721" si="301">L722</f>
        <v>0</v>
      </c>
      <c r="O721" s="181">
        <f t="shared" si="284"/>
        <v>0</v>
      </c>
      <c r="P721" s="182" t="str">
        <f t="shared" si="295"/>
        <v/>
      </c>
      <c r="Q721" s="181">
        <f t="shared" si="285"/>
        <v>-90</v>
      </c>
      <c r="R721" s="182">
        <f t="shared" si="296"/>
        <v>0</v>
      </c>
      <c r="S721" s="181">
        <f t="shared" si="287"/>
        <v>-90</v>
      </c>
      <c r="T721" s="183">
        <f t="shared" si="299"/>
        <v>0</v>
      </c>
      <c r="U721" s="160">
        <f t="shared" si="300"/>
        <v>4</v>
      </c>
    </row>
    <row r="722" spans="1:21" ht="11.25" customHeight="1" x14ac:dyDescent="0.25">
      <c r="A722" s="55" t="s">
        <v>1545</v>
      </c>
      <c r="B722" s="287">
        <f t="shared" si="297"/>
        <v>7</v>
      </c>
      <c r="C722" s="55"/>
      <c r="D722" s="53"/>
      <c r="E722" s="53"/>
      <c r="F722" s="366" t="s">
        <v>776</v>
      </c>
      <c r="G722" s="367"/>
      <c r="H722" s="54">
        <f t="shared" ref="H722:L722" si="302">SUM(H723)</f>
        <v>450</v>
      </c>
      <c r="I722" s="54">
        <f t="shared" si="302"/>
        <v>90</v>
      </c>
      <c r="J722" s="54">
        <f t="shared" si="302"/>
        <v>0</v>
      </c>
      <c r="K722" s="139">
        <f t="shared" si="302"/>
        <v>0</v>
      </c>
      <c r="L722" s="156">
        <f t="shared" si="302"/>
        <v>0</v>
      </c>
      <c r="O722" s="88">
        <f t="shared" si="284"/>
        <v>0</v>
      </c>
      <c r="P722" s="126" t="str">
        <f t="shared" si="295"/>
        <v/>
      </c>
      <c r="Q722" s="88">
        <f t="shared" si="285"/>
        <v>-90</v>
      </c>
      <c r="R722" s="126">
        <f t="shared" si="296"/>
        <v>0</v>
      </c>
      <c r="S722" s="88"/>
      <c r="T722" s="127" t="str">
        <f t="shared" si="299"/>
        <v/>
      </c>
      <c r="U722" s="160">
        <f t="shared" si="300"/>
        <v>7</v>
      </c>
    </row>
    <row r="723" spans="1:21" ht="11.25" customHeight="1" x14ac:dyDescent="0.25">
      <c r="A723" s="42" t="s">
        <v>1546</v>
      </c>
      <c r="B723" s="287">
        <f t="shared" si="297"/>
        <v>11</v>
      </c>
      <c r="C723" s="14"/>
      <c r="D723" s="13"/>
      <c r="E723" s="13"/>
      <c r="F723" s="368" t="s">
        <v>777</v>
      </c>
      <c r="G723" s="369"/>
      <c r="H723" s="11">
        <v>450</v>
      </c>
      <c r="I723" s="11">
        <v>90</v>
      </c>
      <c r="J723" s="11">
        <v>0</v>
      </c>
      <c r="K723" s="133">
        <v>0</v>
      </c>
      <c r="L723" s="144"/>
      <c r="O723" s="88">
        <f t="shared" si="284"/>
        <v>0</v>
      </c>
      <c r="P723" s="126" t="str">
        <f t="shared" si="295"/>
        <v/>
      </c>
      <c r="Q723" s="88">
        <f t="shared" si="285"/>
        <v>-90</v>
      </c>
      <c r="R723" s="126">
        <f t="shared" si="296"/>
        <v>0</v>
      </c>
      <c r="S723" s="88"/>
      <c r="T723" s="127" t="str">
        <f t="shared" si="299"/>
        <v/>
      </c>
      <c r="U723" s="160">
        <f t="shared" si="300"/>
        <v>11</v>
      </c>
    </row>
    <row r="724" spans="1:21" ht="11.25" customHeight="1" x14ac:dyDescent="0.25">
      <c r="A724" s="51" t="s">
        <v>778</v>
      </c>
      <c r="B724" s="287">
        <f t="shared" si="297"/>
        <v>4</v>
      </c>
      <c r="C724" s="51"/>
      <c r="D724" s="49"/>
      <c r="E724" s="49"/>
      <c r="F724" s="360" t="s">
        <v>427</v>
      </c>
      <c r="G724" s="361"/>
      <c r="H724" s="50">
        <f t="shared" ref="H724:L724" si="303">H725</f>
        <v>55014527.550000004</v>
      </c>
      <c r="I724" s="50">
        <f t="shared" si="303"/>
        <v>57819164.979999997</v>
      </c>
      <c r="J724" s="50">
        <f t="shared" si="303"/>
        <v>58919999.999999993</v>
      </c>
      <c r="K724" s="138">
        <v>53900490</v>
      </c>
      <c r="L724" s="155">
        <f t="shared" si="303"/>
        <v>59269000</v>
      </c>
      <c r="O724" s="181">
        <f t="shared" si="284"/>
        <v>349000.00000000745</v>
      </c>
      <c r="P724" s="182">
        <f t="shared" si="295"/>
        <v>1.0059232858112697</v>
      </c>
      <c r="Q724" s="181">
        <f t="shared" si="285"/>
        <v>1449835.0200000033</v>
      </c>
      <c r="R724" s="182">
        <f t="shared" si="296"/>
        <v>1.0250753365342014</v>
      </c>
      <c r="S724" s="181">
        <f t="shared" si="287"/>
        <v>5368510</v>
      </c>
      <c r="T724" s="183">
        <f t="shared" si="299"/>
        <v>1.0996003932431784</v>
      </c>
      <c r="U724" s="160">
        <f t="shared" si="300"/>
        <v>4</v>
      </c>
    </row>
    <row r="725" spans="1:21" ht="11.25" customHeight="1" x14ac:dyDescent="0.25">
      <c r="A725" s="55" t="s">
        <v>1547</v>
      </c>
      <c r="B725" s="287">
        <f t="shared" si="297"/>
        <v>7</v>
      </c>
      <c r="C725" s="55"/>
      <c r="D725" s="53"/>
      <c r="E725" s="53"/>
      <c r="F725" s="366" t="s">
        <v>779</v>
      </c>
      <c r="G725" s="367"/>
      <c r="H725" s="54">
        <f t="shared" ref="H725:L725" si="304">SUM(H726:H730)</f>
        <v>55014527.550000004</v>
      </c>
      <c r="I725" s="54">
        <f t="shared" si="304"/>
        <v>57819164.979999997</v>
      </c>
      <c r="J725" s="54">
        <f t="shared" si="304"/>
        <v>58919999.999999993</v>
      </c>
      <c r="K725" s="139">
        <f t="shared" si="304"/>
        <v>0</v>
      </c>
      <c r="L725" s="156">
        <f t="shared" si="304"/>
        <v>59269000</v>
      </c>
      <c r="O725" s="88">
        <f t="shared" si="284"/>
        <v>349000.00000000745</v>
      </c>
      <c r="P725" s="126">
        <f t="shared" si="295"/>
        <v>1.0059232858112697</v>
      </c>
      <c r="Q725" s="88">
        <f t="shared" si="285"/>
        <v>1449835.0200000033</v>
      </c>
      <c r="R725" s="126">
        <f t="shared" si="296"/>
        <v>1.0250753365342014</v>
      </c>
      <c r="S725" s="88"/>
      <c r="T725" s="127" t="str">
        <f t="shared" si="299"/>
        <v/>
      </c>
      <c r="U725" s="160">
        <f t="shared" si="300"/>
        <v>7</v>
      </c>
    </row>
    <row r="726" spans="1:21" ht="11.25" customHeight="1" x14ac:dyDescent="0.25">
      <c r="A726" s="42" t="s">
        <v>1548</v>
      </c>
      <c r="B726" s="287">
        <f t="shared" si="297"/>
        <v>11</v>
      </c>
      <c r="C726" s="20" t="s">
        <v>922</v>
      </c>
      <c r="D726" s="20" t="s">
        <v>919</v>
      </c>
      <c r="E726" s="20" t="s">
        <v>924</v>
      </c>
      <c r="F726" s="368" t="s">
        <v>780</v>
      </c>
      <c r="G726" s="369"/>
      <c r="H726" s="11">
        <v>12349544.5</v>
      </c>
      <c r="I726" s="11">
        <v>12770397.5</v>
      </c>
      <c r="J726" s="11">
        <v>14800000</v>
      </c>
      <c r="K726" s="133">
        <v>0</v>
      </c>
      <c r="L726" s="145">
        <v>14997000</v>
      </c>
      <c r="O726" s="88">
        <f t="shared" si="284"/>
        <v>197000</v>
      </c>
      <c r="P726" s="126">
        <f t="shared" si="295"/>
        <v>1.0133108108108109</v>
      </c>
      <c r="Q726" s="88">
        <f t="shared" si="285"/>
        <v>2226602.5</v>
      </c>
      <c r="R726" s="126">
        <f t="shared" si="296"/>
        <v>1.1743565538974021</v>
      </c>
      <c r="S726" s="88"/>
      <c r="T726" s="127" t="str">
        <f t="shared" si="299"/>
        <v/>
      </c>
      <c r="U726" s="160">
        <f t="shared" si="300"/>
        <v>11</v>
      </c>
    </row>
    <row r="727" spans="1:21" ht="11.25" customHeight="1" x14ac:dyDescent="0.25">
      <c r="A727" s="42" t="s">
        <v>1549</v>
      </c>
      <c r="B727" s="287">
        <f t="shared" si="297"/>
        <v>11</v>
      </c>
      <c r="C727" s="20" t="s">
        <v>922</v>
      </c>
      <c r="D727" s="20" t="s">
        <v>919</v>
      </c>
      <c r="E727" s="20" t="s">
        <v>924</v>
      </c>
      <c r="F727" s="368" t="s">
        <v>781</v>
      </c>
      <c r="G727" s="369"/>
      <c r="H727" s="11">
        <v>42448350.149999999</v>
      </c>
      <c r="I727" s="11">
        <v>44883799.149999999</v>
      </c>
      <c r="J727" s="11">
        <v>44000000</v>
      </c>
      <c r="K727" s="133">
        <v>0</v>
      </c>
      <c r="L727" s="145">
        <v>43878000</v>
      </c>
      <c r="O727" s="88">
        <f t="shared" si="284"/>
        <v>-122000</v>
      </c>
      <c r="P727" s="126">
        <f t="shared" si="295"/>
        <v>0.99722727272727274</v>
      </c>
      <c r="Q727" s="88">
        <f t="shared" si="285"/>
        <v>-1005799.1499999985</v>
      </c>
      <c r="R727" s="126">
        <f t="shared" si="296"/>
        <v>0.97759104244632555</v>
      </c>
      <c r="S727" s="88"/>
      <c r="T727" s="127" t="str">
        <f t="shared" si="299"/>
        <v/>
      </c>
      <c r="U727" s="160">
        <f t="shared" si="300"/>
        <v>11</v>
      </c>
    </row>
    <row r="728" spans="1:21" ht="11.25" customHeight="1" x14ac:dyDescent="0.25">
      <c r="A728" s="42" t="s">
        <v>1550</v>
      </c>
      <c r="B728" s="287">
        <f t="shared" si="297"/>
        <v>11</v>
      </c>
      <c r="C728" s="20" t="s">
        <v>922</v>
      </c>
      <c r="D728" s="20" t="s">
        <v>919</v>
      </c>
      <c r="E728" s="20" t="s">
        <v>924</v>
      </c>
      <c r="F728" s="368" t="s">
        <v>782</v>
      </c>
      <c r="G728" s="369"/>
      <c r="H728" s="11">
        <v>172533.6</v>
      </c>
      <c r="I728" s="11">
        <v>77306.41</v>
      </c>
      <c r="J728" s="11">
        <v>100000</v>
      </c>
      <c r="K728" s="133">
        <v>0</v>
      </c>
      <c r="L728" s="145">
        <v>374000</v>
      </c>
      <c r="O728" s="88">
        <f t="shared" si="284"/>
        <v>274000</v>
      </c>
      <c r="P728" s="126">
        <f t="shared" si="295"/>
        <v>3.74</v>
      </c>
      <c r="Q728" s="88">
        <f t="shared" si="285"/>
        <v>296693.58999999997</v>
      </c>
      <c r="R728" s="126">
        <f t="shared" si="296"/>
        <v>4.837891191687727</v>
      </c>
      <c r="S728" s="88"/>
      <c r="T728" s="127" t="str">
        <f t="shared" si="299"/>
        <v/>
      </c>
      <c r="U728" s="160">
        <f t="shared" si="300"/>
        <v>11</v>
      </c>
    </row>
    <row r="729" spans="1:21" ht="11.25" customHeight="1" x14ac:dyDescent="0.25">
      <c r="A729" s="42" t="s">
        <v>1551</v>
      </c>
      <c r="B729" s="287">
        <f t="shared" si="297"/>
        <v>11</v>
      </c>
      <c r="C729" s="20" t="s">
        <v>916</v>
      </c>
      <c r="D729" s="20" t="s">
        <v>919</v>
      </c>
      <c r="E729" s="20" t="s">
        <v>1649</v>
      </c>
      <c r="F729" s="368" t="s">
        <v>783</v>
      </c>
      <c r="G729" s="369"/>
      <c r="H729" s="11">
        <v>38727.699999999997</v>
      </c>
      <c r="I729" s="11">
        <v>82455.600000000006</v>
      </c>
      <c r="J729" s="11">
        <v>19999.999999994001</v>
      </c>
      <c r="K729" s="133">
        <v>0</v>
      </c>
      <c r="L729" s="145">
        <v>20000</v>
      </c>
      <c r="O729" s="88">
        <f t="shared" si="284"/>
        <v>5.9990270528942347E-9</v>
      </c>
      <c r="P729" s="126">
        <f t="shared" si="295"/>
        <v>1.0000000000003</v>
      </c>
      <c r="Q729" s="88">
        <f t="shared" si="285"/>
        <v>-62455.600000000006</v>
      </c>
      <c r="R729" s="126">
        <f t="shared" si="296"/>
        <v>0.24255478099728822</v>
      </c>
      <c r="S729" s="88"/>
      <c r="T729" s="127" t="str">
        <f t="shared" si="299"/>
        <v/>
      </c>
      <c r="U729" s="160">
        <f t="shared" si="300"/>
        <v>11</v>
      </c>
    </row>
    <row r="730" spans="1:21" ht="11.25" customHeight="1" x14ac:dyDescent="0.25">
      <c r="A730" s="42" t="s">
        <v>1552</v>
      </c>
      <c r="B730" s="287">
        <f t="shared" si="297"/>
        <v>11</v>
      </c>
      <c r="C730" s="14"/>
      <c r="D730" s="13"/>
      <c r="E730" s="13"/>
      <c r="F730" s="368" t="s">
        <v>784</v>
      </c>
      <c r="G730" s="369"/>
      <c r="H730" s="11">
        <v>5371.6</v>
      </c>
      <c r="I730" s="11">
        <v>5206.32</v>
      </c>
      <c r="J730" s="11">
        <v>0</v>
      </c>
      <c r="K730" s="133">
        <v>0</v>
      </c>
      <c r="L730" s="144"/>
      <c r="O730" s="88">
        <f t="shared" si="284"/>
        <v>0</v>
      </c>
      <c r="P730" s="126" t="str">
        <f t="shared" si="295"/>
        <v/>
      </c>
      <c r="Q730" s="88">
        <f t="shared" si="285"/>
        <v>-5206.32</v>
      </c>
      <c r="R730" s="126">
        <f t="shared" si="296"/>
        <v>0</v>
      </c>
      <c r="S730" s="88"/>
      <c r="T730" s="127" t="str">
        <f t="shared" si="299"/>
        <v/>
      </c>
      <c r="U730" s="160">
        <f t="shared" si="300"/>
        <v>11</v>
      </c>
    </row>
    <row r="731" spans="1:21" ht="11.25" customHeight="1" x14ac:dyDescent="0.25">
      <c r="A731" s="51" t="s">
        <v>785</v>
      </c>
      <c r="B731" s="287">
        <f t="shared" si="297"/>
        <v>4</v>
      </c>
      <c r="C731" s="51"/>
      <c r="D731" s="49"/>
      <c r="E731" s="49"/>
      <c r="F731" s="360" t="s">
        <v>786</v>
      </c>
      <c r="G731" s="361"/>
      <c r="H731" s="50">
        <f>H732</f>
        <v>24793.39</v>
      </c>
      <c r="I731" s="50">
        <f>I732</f>
        <v>37190</v>
      </c>
      <c r="J731" s="50">
        <f>J732</f>
        <v>0</v>
      </c>
      <c r="K731" s="138">
        <f t="shared" ref="K731:L731" si="305">K732</f>
        <v>0</v>
      </c>
      <c r="L731" s="155">
        <f t="shared" si="305"/>
        <v>0</v>
      </c>
      <c r="O731" s="181">
        <f t="shared" si="284"/>
        <v>0</v>
      </c>
      <c r="P731" s="182" t="str">
        <f t="shared" si="295"/>
        <v/>
      </c>
      <c r="Q731" s="181">
        <f t="shared" si="285"/>
        <v>-37190</v>
      </c>
      <c r="R731" s="182">
        <f t="shared" si="296"/>
        <v>0</v>
      </c>
      <c r="S731" s="181">
        <f t="shared" si="287"/>
        <v>0</v>
      </c>
      <c r="T731" s="183" t="str">
        <f t="shared" si="299"/>
        <v/>
      </c>
      <c r="U731" s="160">
        <f t="shared" si="300"/>
        <v>4</v>
      </c>
    </row>
    <row r="732" spans="1:21" ht="11.25" customHeight="1" x14ac:dyDescent="0.25">
      <c r="A732" s="55" t="s">
        <v>1553</v>
      </c>
      <c r="B732" s="287">
        <f t="shared" si="297"/>
        <v>7</v>
      </c>
      <c r="C732" s="55"/>
      <c r="D732" s="53"/>
      <c r="E732" s="53"/>
      <c r="F732" s="366" t="s">
        <v>787</v>
      </c>
      <c r="G732" s="367"/>
      <c r="H732" s="54">
        <f t="shared" ref="H732:L732" si="306">SUM(H733)</f>
        <v>24793.39</v>
      </c>
      <c r="I732" s="54">
        <f t="shared" si="306"/>
        <v>37190</v>
      </c>
      <c r="J732" s="54">
        <f t="shared" si="306"/>
        <v>0</v>
      </c>
      <c r="K732" s="139">
        <f t="shared" si="306"/>
        <v>0</v>
      </c>
      <c r="L732" s="156">
        <f t="shared" si="306"/>
        <v>0</v>
      </c>
      <c r="O732" s="88">
        <f t="shared" si="284"/>
        <v>0</v>
      </c>
      <c r="P732" s="126" t="str">
        <f t="shared" si="295"/>
        <v/>
      </c>
      <c r="Q732" s="88">
        <f t="shared" si="285"/>
        <v>-37190</v>
      </c>
      <c r="R732" s="126">
        <f t="shared" si="296"/>
        <v>0</v>
      </c>
      <c r="S732" s="88"/>
      <c r="T732" s="127" t="str">
        <f t="shared" si="299"/>
        <v/>
      </c>
      <c r="U732" s="160">
        <f t="shared" si="300"/>
        <v>7</v>
      </c>
    </row>
    <row r="733" spans="1:21" ht="11.25" customHeight="1" x14ac:dyDescent="0.25">
      <c r="A733" s="42" t="s">
        <v>1554</v>
      </c>
      <c r="B733" s="287">
        <f t="shared" si="297"/>
        <v>11</v>
      </c>
      <c r="C733" s="14"/>
      <c r="D733" s="13"/>
      <c r="E733" s="13"/>
      <c r="F733" s="368" t="s">
        <v>788</v>
      </c>
      <c r="G733" s="369"/>
      <c r="H733" s="11">
        <v>24793.39</v>
      </c>
      <c r="I733" s="11">
        <v>37190</v>
      </c>
      <c r="J733" s="11">
        <v>0</v>
      </c>
      <c r="K733" s="133">
        <v>0</v>
      </c>
      <c r="L733" s="144"/>
      <c r="O733" s="88">
        <f t="shared" si="284"/>
        <v>0</v>
      </c>
      <c r="P733" s="126" t="str">
        <f t="shared" si="295"/>
        <v/>
      </c>
      <c r="Q733" s="88">
        <f t="shared" si="285"/>
        <v>-37190</v>
      </c>
      <c r="R733" s="126">
        <f t="shared" si="296"/>
        <v>0</v>
      </c>
      <c r="S733" s="88"/>
      <c r="T733" s="127" t="str">
        <f t="shared" si="299"/>
        <v/>
      </c>
      <c r="U733" s="160">
        <f t="shared" si="300"/>
        <v>11</v>
      </c>
    </row>
    <row r="734" spans="1:21" ht="11.25" customHeight="1" x14ac:dyDescent="0.25">
      <c r="A734" s="51" t="s">
        <v>789</v>
      </c>
      <c r="B734" s="287">
        <f t="shared" si="297"/>
        <v>4</v>
      </c>
      <c r="C734" s="51"/>
      <c r="D734" s="49"/>
      <c r="E734" s="49"/>
      <c r="F734" s="360" t="s">
        <v>790</v>
      </c>
      <c r="G734" s="361"/>
      <c r="H734" s="50">
        <f t="shared" ref="H734:L734" si="307">H735+H737+H739</f>
        <v>12609879.220000001</v>
      </c>
      <c r="I734" s="50">
        <f t="shared" si="307"/>
        <v>11192220.67</v>
      </c>
      <c r="J734" s="50">
        <f t="shared" si="307"/>
        <v>11064000</v>
      </c>
      <c r="K734" s="50">
        <f t="shared" si="307"/>
        <v>4530329.5436000004</v>
      </c>
      <c r="L734" s="155">
        <f t="shared" si="307"/>
        <v>13281122</v>
      </c>
      <c r="O734" s="181">
        <f t="shared" si="284"/>
        <v>2217122</v>
      </c>
      <c r="P734" s="182">
        <f t="shared" si="295"/>
        <v>1.2003906362979031</v>
      </c>
      <c r="Q734" s="181">
        <f t="shared" si="285"/>
        <v>2088901.33</v>
      </c>
      <c r="R734" s="182">
        <f t="shared" si="296"/>
        <v>1.1866386833847156</v>
      </c>
      <c r="S734" s="181">
        <f t="shared" si="287"/>
        <v>8750792.4563999996</v>
      </c>
      <c r="T734" s="183">
        <f t="shared" si="299"/>
        <v>2.9316017460059278</v>
      </c>
      <c r="U734" s="160">
        <f t="shared" si="300"/>
        <v>4</v>
      </c>
    </row>
    <row r="735" spans="1:21" ht="11.25" customHeight="1" x14ac:dyDescent="0.25">
      <c r="A735" s="55" t="s">
        <v>1555</v>
      </c>
      <c r="B735" s="287">
        <f t="shared" si="297"/>
        <v>7</v>
      </c>
      <c r="C735" s="55"/>
      <c r="D735" s="53"/>
      <c r="E735" s="53"/>
      <c r="F735" s="366" t="s">
        <v>791</v>
      </c>
      <c r="G735" s="367"/>
      <c r="H735" s="54">
        <f>SUM(H736)</f>
        <v>3697558</v>
      </c>
      <c r="I735" s="54">
        <f>SUM(I736)</f>
        <v>0</v>
      </c>
      <c r="J735" s="54">
        <f>SUM(J736)</f>
        <v>0</v>
      </c>
      <c r="K735" s="164">
        <v>0</v>
      </c>
      <c r="L735" s="177"/>
      <c r="O735" s="88">
        <f t="shared" si="284"/>
        <v>0</v>
      </c>
      <c r="P735" s="126" t="str">
        <f t="shared" si="295"/>
        <v/>
      </c>
      <c r="Q735" s="88">
        <f t="shared" si="285"/>
        <v>0</v>
      </c>
      <c r="R735" s="126" t="str">
        <f t="shared" si="296"/>
        <v/>
      </c>
      <c r="S735" s="88"/>
      <c r="T735" s="127" t="str">
        <f t="shared" si="299"/>
        <v/>
      </c>
      <c r="U735" s="160">
        <f t="shared" si="300"/>
        <v>7</v>
      </c>
    </row>
    <row r="736" spans="1:21" ht="11.25" customHeight="1" x14ac:dyDescent="0.25">
      <c r="A736" s="42" t="s">
        <v>1556</v>
      </c>
      <c r="B736" s="287">
        <f t="shared" si="297"/>
        <v>11</v>
      </c>
      <c r="C736" s="27"/>
      <c r="D736" s="28"/>
      <c r="E736" s="28"/>
      <c r="F736" s="368" t="s">
        <v>792</v>
      </c>
      <c r="G736" s="369"/>
      <c r="H736" s="11">
        <v>3697558</v>
      </c>
      <c r="I736" s="11">
        <v>0</v>
      </c>
      <c r="J736" s="11">
        <v>0</v>
      </c>
      <c r="K736" s="133">
        <v>0</v>
      </c>
      <c r="L736" s="144"/>
      <c r="O736" s="88">
        <f t="shared" si="284"/>
        <v>0</v>
      </c>
      <c r="P736" s="126" t="str">
        <f t="shared" si="295"/>
        <v/>
      </c>
      <c r="Q736" s="88">
        <f t="shared" si="285"/>
        <v>0</v>
      </c>
      <c r="R736" s="126" t="str">
        <f t="shared" si="296"/>
        <v/>
      </c>
      <c r="S736" s="88"/>
      <c r="T736" s="127" t="str">
        <f t="shared" si="299"/>
        <v/>
      </c>
      <c r="U736" s="160">
        <f t="shared" si="300"/>
        <v>11</v>
      </c>
    </row>
    <row r="737" spans="1:21" ht="11.25" customHeight="1" x14ac:dyDescent="0.25">
      <c r="A737" s="55" t="s">
        <v>1557</v>
      </c>
      <c r="B737" s="287">
        <f t="shared" si="297"/>
        <v>7</v>
      </c>
      <c r="C737" s="55"/>
      <c r="D737" s="53"/>
      <c r="E737" s="53"/>
      <c r="F737" s="366" t="s">
        <v>793</v>
      </c>
      <c r="G737" s="367"/>
      <c r="H737" s="54">
        <f t="shared" ref="H737:L737" si="308">SUM(H738)</f>
        <v>3336710.32</v>
      </c>
      <c r="I737" s="54">
        <f t="shared" si="308"/>
        <v>2280883.4</v>
      </c>
      <c r="J737" s="54">
        <f t="shared" si="308"/>
        <v>2000000</v>
      </c>
      <c r="K737" s="139">
        <v>0</v>
      </c>
      <c r="L737" s="156">
        <f t="shared" si="308"/>
        <v>2500000</v>
      </c>
      <c r="O737" s="88">
        <f t="shared" si="284"/>
        <v>500000</v>
      </c>
      <c r="P737" s="126">
        <f t="shared" si="295"/>
        <v>1.25</v>
      </c>
      <c r="Q737" s="88">
        <f t="shared" si="285"/>
        <v>219116.60000000009</v>
      </c>
      <c r="R737" s="126">
        <f t="shared" si="296"/>
        <v>1.0960665503550073</v>
      </c>
      <c r="S737" s="88"/>
      <c r="T737" s="127" t="str">
        <f t="shared" si="299"/>
        <v/>
      </c>
      <c r="U737" s="160">
        <f t="shared" si="300"/>
        <v>7</v>
      </c>
    </row>
    <row r="738" spans="1:21" ht="11.25" customHeight="1" x14ac:dyDescent="0.25">
      <c r="A738" s="42" t="s">
        <v>1558</v>
      </c>
      <c r="B738" s="287">
        <f t="shared" si="297"/>
        <v>11</v>
      </c>
      <c r="C738" s="27" t="s">
        <v>916</v>
      </c>
      <c r="D738" s="28" t="s">
        <v>920</v>
      </c>
      <c r="E738" s="28" t="s">
        <v>917</v>
      </c>
      <c r="F738" s="368" t="s">
        <v>794</v>
      </c>
      <c r="G738" s="369"/>
      <c r="H738" s="11">
        <v>3336710.32</v>
      </c>
      <c r="I738" s="11">
        <v>2280883.4</v>
      </c>
      <c r="J738" s="11">
        <v>2000000</v>
      </c>
      <c r="K738" s="133">
        <v>0</v>
      </c>
      <c r="L738" s="145">
        <v>2500000</v>
      </c>
      <c r="O738" s="88">
        <f t="shared" si="284"/>
        <v>500000</v>
      </c>
      <c r="P738" s="126">
        <f t="shared" si="295"/>
        <v>1.25</v>
      </c>
      <c r="Q738" s="88">
        <f t="shared" si="285"/>
        <v>219116.60000000009</v>
      </c>
      <c r="R738" s="126">
        <f t="shared" si="296"/>
        <v>1.0960665503550073</v>
      </c>
      <c r="S738" s="88"/>
      <c r="T738" s="127" t="str">
        <f t="shared" si="299"/>
        <v/>
      </c>
      <c r="U738" s="160">
        <f t="shared" si="300"/>
        <v>11</v>
      </c>
    </row>
    <row r="739" spans="1:21" ht="11.25" customHeight="1" x14ac:dyDescent="0.25">
      <c r="A739" s="55" t="s">
        <v>1559</v>
      </c>
      <c r="B739" s="287">
        <f t="shared" si="297"/>
        <v>7</v>
      </c>
      <c r="C739" s="55"/>
      <c r="D739" s="53"/>
      <c r="E739" s="53"/>
      <c r="F739" s="366" t="s">
        <v>795</v>
      </c>
      <c r="G739" s="367"/>
      <c r="H739" s="54">
        <f t="shared" ref="H739:L739" si="309">SUM(H740:H742)</f>
        <v>5575610.9000000004</v>
      </c>
      <c r="I739" s="54">
        <f t="shared" si="309"/>
        <v>8911337.2699999996</v>
      </c>
      <c r="J739" s="54">
        <f t="shared" si="309"/>
        <v>9064000</v>
      </c>
      <c r="K739" s="139">
        <f t="shared" si="309"/>
        <v>4530329.5436000004</v>
      </c>
      <c r="L739" s="156">
        <f t="shared" si="309"/>
        <v>10781122</v>
      </c>
      <c r="O739" s="88">
        <f t="shared" si="284"/>
        <v>1717122</v>
      </c>
      <c r="P739" s="126">
        <f t="shared" si="295"/>
        <v>1.1894441747572815</v>
      </c>
      <c r="Q739" s="88">
        <f t="shared" si="285"/>
        <v>1869784.7300000004</v>
      </c>
      <c r="R739" s="126">
        <f t="shared" si="296"/>
        <v>1.2098208914496624</v>
      </c>
      <c r="S739" s="88"/>
      <c r="T739" s="127">
        <f t="shared" si="299"/>
        <v>2.3797655107078244</v>
      </c>
      <c r="U739" s="160">
        <f t="shared" si="300"/>
        <v>7</v>
      </c>
    </row>
    <row r="740" spans="1:21" ht="11.25" customHeight="1" x14ac:dyDescent="0.25">
      <c r="A740" s="42" t="s">
        <v>1560</v>
      </c>
      <c r="B740" s="287">
        <f t="shared" si="297"/>
        <v>11</v>
      </c>
      <c r="C740" s="27" t="s">
        <v>916</v>
      </c>
      <c r="D740" s="28" t="s">
        <v>919</v>
      </c>
      <c r="E740" s="28" t="s">
        <v>917</v>
      </c>
      <c r="F740" s="368" t="s">
        <v>796</v>
      </c>
      <c r="G740" s="369"/>
      <c r="H740" s="11">
        <v>2425000</v>
      </c>
      <c r="I740" s="11">
        <v>3813500</v>
      </c>
      <c r="J740" s="11">
        <v>4064000</v>
      </c>
      <c r="K740" s="201">
        <v>4530329.5436000004</v>
      </c>
      <c r="L740" s="145">
        <v>4505330</v>
      </c>
      <c r="O740" s="88">
        <f t="shared" si="284"/>
        <v>441330</v>
      </c>
      <c r="P740" s="126">
        <f t="shared" si="295"/>
        <v>1.1085949803149606</v>
      </c>
      <c r="Q740" s="88">
        <f t="shared" si="285"/>
        <v>691830</v>
      </c>
      <c r="R740" s="126">
        <f t="shared" si="296"/>
        <v>1.1814160220270093</v>
      </c>
      <c r="S740" s="88"/>
      <c r="T740" s="127">
        <f t="shared" si="299"/>
        <v>0.99448173839024201</v>
      </c>
      <c r="U740" s="160">
        <f t="shared" si="300"/>
        <v>11</v>
      </c>
    </row>
    <row r="741" spans="1:21" ht="11.25" customHeight="1" x14ac:dyDescent="0.25">
      <c r="A741" s="42" t="s">
        <v>1561</v>
      </c>
      <c r="B741" s="287">
        <f t="shared" si="297"/>
        <v>11</v>
      </c>
      <c r="C741" s="27" t="s">
        <v>916</v>
      </c>
      <c r="D741" s="28" t="s">
        <v>919</v>
      </c>
      <c r="E741" s="28" t="s">
        <v>917</v>
      </c>
      <c r="F741" s="368" t="s">
        <v>797</v>
      </c>
      <c r="G741" s="369"/>
      <c r="H741" s="11">
        <v>3150610.9</v>
      </c>
      <c r="I741" s="11">
        <v>5038216.2699999996</v>
      </c>
      <c r="J741" s="11">
        <v>5000000</v>
      </c>
      <c r="K741" s="133">
        <v>0</v>
      </c>
      <c r="L741" s="145">
        <f>6006529+196541+72722</f>
        <v>6275792</v>
      </c>
      <c r="O741" s="88">
        <f t="shared" si="284"/>
        <v>1275792</v>
      </c>
      <c r="P741" s="126">
        <f t="shared" si="295"/>
        <v>1.2551584</v>
      </c>
      <c r="Q741" s="88">
        <f t="shared" si="285"/>
        <v>1237575.7300000004</v>
      </c>
      <c r="R741" s="126">
        <f t="shared" si="296"/>
        <v>1.2456376748590827</v>
      </c>
      <c r="S741" s="88"/>
      <c r="T741" s="127" t="str">
        <f t="shared" si="299"/>
        <v/>
      </c>
      <c r="U741" s="160">
        <f t="shared" si="300"/>
        <v>11</v>
      </c>
    </row>
    <row r="742" spans="1:21" ht="11.25" customHeight="1" x14ac:dyDescent="0.25">
      <c r="A742" s="42" t="s">
        <v>1562</v>
      </c>
      <c r="B742" s="287">
        <f t="shared" si="297"/>
        <v>11</v>
      </c>
      <c r="C742" s="27" t="s">
        <v>916</v>
      </c>
      <c r="D742" s="28" t="s">
        <v>919</v>
      </c>
      <c r="E742" s="93" t="s">
        <v>917</v>
      </c>
      <c r="F742" s="368" t="s">
        <v>798</v>
      </c>
      <c r="G742" s="369"/>
      <c r="H742" s="11">
        <v>0</v>
      </c>
      <c r="I742" s="11">
        <v>59621</v>
      </c>
      <c r="J742" s="11">
        <v>0</v>
      </c>
      <c r="K742" s="133">
        <v>0</v>
      </c>
      <c r="L742" s="145">
        <v>0</v>
      </c>
      <c r="M742" s="202"/>
      <c r="O742" s="88">
        <f t="shared" si="284"/>
        <v>0</v>
      </c>
      <c r="P742" s="126" t="str">
        <f t="shared" si="295"/>
        <v/>
      </c>
      <c r="Q742" s="88">
        <f t="shared" si="285"/>
        <v>-59621</v>
      </c>
      <c r="R742" s="126">
        <f t="shared" si="296"/>
        <v>0</v>
      </c>
      <c r="S742" s="88"/>
      <c r="T742" s="127" t="str">
        <f t="shared" si="299"/>
        <v/>
      </c>
      <c r="U742" s="160">
        <f t="shared" si="300"/>
        <v>11</v>
      </c>
    </row>
    <row r="743" spans="1:21" ht="11.25" customHeight="1" x14ac:dyDescent="0.25">
      <c r="A743" s="51" t="s">
        <v>799</v>
      </c>
      <c r="B743" s="287">
        <f t="shared" si="297"/>
        <v>4</v>
      </c>
      <c r="C743" s="51"/>
      <c r="D743" s="49"/>
      <c r="E743" s="49"/>
      <c r="F743" s="360" t="s">
        <v>800</v>
      </c>
      <c r="G743" s="361"/>
      <c r="H743" s="50">
        <f>H744+H746+H755+H760+H785+H792</f>
        <v>113465698.86000001</v>
      </c>
      <c r="I743" s="50">
        <f>I744+I746+I755+I760+I785+I792</f>
        <v>311547306.70999998</v>
      </c>
      <c r="J743" s="50">
        <f>J744+J746+J755+J760+J785+J792</f>
        <v>287642409.02527046</v>
      </c>
      <c r="K743" s="138">
        <f>282258813+11780000</f>
        <v>294038813</v>
      </c>
      <c r="L743" s="155">
        <f>L744+L746+L755+L760+L785+L792</f>
        <v>275857398</v>
      </c>
      <c r="M743" s="108" t="s">
        <v>1712</v>
      </c>
      <c r="N743" s="108"/>
      <c r="O743" s="181">
        <f t="shared" si="284"/>
        <v>-11785011.025270462</v>
      </c>
      <c r="P743" s="182">
        <f t="shared" si="295"/>
        <v>0.95902895172792446</v>
      </c>
      <c r="Q743" s="181">
        <f t="shared" si="285"/>
        <v>-35689908.709999979</v>
      </c>
      <c r="R743" s="182">
        <f t="shared" si="296"/>
        <v>0.88544305169287985</v>
      </c>
      <c r="S743" s="181">
        <f t="shared" si="287"/>
        <v>-18181415</v>
      </c>
      <c r="T743" s="183">
        <f t="shared" si="299"/>
        <v>0.93816661543930258</v>
      </c>
      <c r="U743" s="160">
        <f t="shared" si="300"/>
        <v>4</v>
      </c>
    </row>
    <row r="744" spans="1:21" ht="11.25" customHeight="1" x14ac:dyDescent="0.25">
      <c r="A744" s="55" t="s">
        <v>1563</v>
      </c>
      <c r="B744" s="287">
        <f t="shared" si="297"/>
        <v>7</v>
      </c>
      <c r="C744" s="55"/>
      <c r="D744" s="53"/>
      <c r="E744" s="53"/>
      <c r="F744" s="366" t="s">
        <v>801</v>
      </c>
      <c r="G744" s="367"/>
      <c r="H744" s="54">
        <f t="shared" ref="H744:L744" si="310">SUM(H745)</f>
        <v>61612.3</v>
      </c>
      <c r="I744" s="54">
        <f t="shared" si="310"/>
        <v>77944.570000000007</v>
      </c>
      <c r="J744" s="54">
        <f t="shared" si="310"/>
        <v>0</v>
      </c>
      <c r="K744" s="139">
        <f t="shared" si="310"/>
        <v>0</v>
      </c>
      <c r="L744" s="156">
        <f t="shared" si="310"/>
        <v>0</v>
      </c>
      <c r="O744" s="88">
        <f t="shared" si="284"/>
        <v>0</v>
      </c>
      <c r="P744" s="126" t="str">
        <f t="shared" si="295"/>
        <v/>
      </c>
      <c r="Q744" s="88">
        <f t="shared" si="285"/>
        <v>-77944.570000000007</v>
      </c>
      <c r="R744" s="126">
        <f t="shared" si="296"/>
        <v>0</v>
      </c>
      <c r="S744" s="88"/>
      <c r="T744" s="127" t="str">
        <f t="shared" si="299"/>
        <v/>
      </c>
      <c r="U744" s="160">
        <f t="shared" si="300"/>
        <v>7</v>
      </c>
    </row>
    <row r="745" spans="1:21" ht="11.25" customHeight="1" x14ac:dyDescent="0.25">
      <c r="A745" s="42" t="s">
        <v>1564</v>
      </c>
      <c r="B745" s="287">
        <f t="shared" si="297"/>
        <v>11</v>
      </c>
      <c r="C745" s="14"/>
      <c r="D745" s="13"/>
      <c r="E745" s="13"/>
      <c r="F745" s="368" t="s">
        <v>802</v>
      </c>
      <c r="G745" s="369"/>
      <c r="H745" s="11">
        <v>61612.3</v>
      </c>
      <c r="I745" s="11">
        <v>77944.570000000007</v>
      </c>
      <c r="J745" s="11">
        <v>0</v>
      </c>
      <c r="K745" s="133">
        <v>0</v>
      </c>
      <c r="L745" s="144"/>
      <c r="O745" s="88">
        <f t="shared" si="284"/>
        <v>0</v>
      </c>
      <c r="P745" s="126" t="str">
        <f t="shared" si="295"/>
        <v/>
      </c>
      <c r="Q745" s="88">
        <f t="shared" si="285"/>
        <v>-77944.570000000007</v>
      </c>
      <c r="R745" s="126">
        <f t="shared" si="296"/>
        <v>0</v>
      </c>
      <c r="S745" s="88"/>
      <c r="T745" s="127" t="str">
        <f t="shared" si="299"/>
        <v/>
      </c>
      <c r="U745" s="160">
        <f t="shared" si="300"/>
        <v>11</v>
      </c>
    </row>
    <row r="746" spans="1:21" ht="11.25" customHeight="1" x14ac:dyDescent="0.25">
      <c r="A746" s="55" t="s">
        <v>1565</v>
      </c>
      <c r="B746" s="287">
        <f t="shared" si="297"/>
        <v>7</v>
      </c>
      <c r="C746" s="55"/>
      <c r="D746" s="53"/>
      <c r="E746" s="53"/>
      <c r="F746" s="366" t="s">
        <v>803</v>
      </c>
      <c r="G746" s="367"/>
      <c r="H746" s="54">
        <f t="shared" ref="H746:L746" si="311">SUM(H747:H754)</f>
        <v>10665776.24</v>
      </c>
      <c r="I746" s="54">
        <f t="shared" si="311"/>
        <v>6956960.8100000005</v>
      </c>
      <c r="J746" s="54">
        <f t="shared" si="311"/>
        <v>999999.99999999499</v>
      </c>
      <c r="K746" s="139">
        <f t="shared" si="311"/>
        <v>0</v>
      </c>
      <c r="L746" s="156">
        <f t="shared" si="311"/>
        <v>17109449</v>
      </c>
      <c r="O746" s="88">
        <f t="shared" ref="O746:O808" si="312">+L746-J746</f>
        <v>16109449.000000006</v>
      </c>
      <c r="P746" s="126">
        <f t="shared" si="295"/>
        <v>17.109449000000087</v>
      </c>
      <c r="Q746" s="88">
        <f t="shared" ref="Q746:Q808" si="313">+L746-I746</f>
        <v>10152488.189999999</v>
      </c>
      <c r="R746" s="126">
        <f t="shared" si="296"/>
        <v>2.4593280697235951</v>
      </c>
      <c r="S746" s="88"/>
      <c r="T746" s="127" t="str">
        <f t="shared" si="299"/>
        <v/>
      </c>
      <c r="U746" s="160">
        <f t="shared" si="300"/>
        <v>7</v>
      </c>
    </row>
    <row r="747" spans="1:21" ht="11.25" customHeight="1" x14ac:dyDescent="0.25">
      <c r="A747" s="42" t="s">
        <v>1566</v>
      </c>
      <c r="B747" s="287">
        <f t="shared" si="297"/>
        <v>11</v>
      </c>
      <c r="C747" s="14"/>
      <c r="D747" s="13"/>
      <c r="E747" s="13"/>
      <c r="F747" s="368" t="s">
        <v>804</v>
      </c>
      <c r="G747" s="369"/>
      <c r="H747" s="11">
        <v>1312.59</v>
      </c>
      <c r="I747" s="11">
        <v>409.35</v>
      </c>
      <c r="J747" s="11">
        <v>0</v>
      </c>
      <c r="K747" s="133">
        <v>0</v>
      </c>
      <c r="L747" s="144"/>
      <c r="O747" s="88">
        <f t="shared" si="312"/>
        <v>0</v>
      </c>
      <c r="P747" s="126" t="str">
        <f t="shared" si="295"/>
        <v/>
      </c>
      <c r="Q747" s="88">
        <f t="shared" si="313"/>
        <v>-409.35</v>
      </c>
      <c r="R747" s="126">
        <f t="shared" si="296"/>
        <v>0</v>
      </c>
      <c r="S747" s="88"/>
      <c r="T747" s="127" t="str">
        <f t="shared" si="299"/>
        <v/>
      </c>
      <c r="U747" s="160">
        <f t="shared" si="300"/>
        <v>11</v>
      </c>
    </row>
    <row r="748" spans="1:21" ht="11.25" customHeight="1" x14ac:dyDescent="0.25">
      <c r="A748" s="42" t="s">
        <v>1567</v>
      </c>
      <c r="B748" s="287">
        <f t="shared" si="297"/>
        <v>11</v>
      </c>
      <c r="C748" s="27" t="s">
        <v>916</v>
      </c>
      <c r="D748" s="28" t="s">
        <v>920</v>
      </c>
      <c r="E748" s="28" t="s">
        <v>917</v>
      </c>
      <c r="F748" s="368" t="s">
        <v>805</v>
      </c>
      <c r="G748" s="369"/>
      <c r="H748" s="11">
        <v>671796.09</v>
      </c>
      <c r="I748" s="11">
        <v>1615940.71</v>
      </c>
      <c r="J748" s="11">
        <v>0</v>
      </c>
      <c r="K748" s="133">
        <v>0</v>
      </c>
      <c r="L748" s="188">
        <v>5000000</v>
      </c>
      <c r="O748" s="88">
        <f t="shared" si="312"/>
        <v>5000000</v>
      </c>
      <c r="P748" s="126" t="str">
        <f t="shared" si="295"/>
        <v/>
      </c>
      <c r="Q748" s="88">
        <f t="shared" si="313"/>
        <v>3384059.29</v>
      </c>
      <c r="R748" s="126">
        <f t="shared" si="296"/>
        <v>3.0941729291540652</v>
      </c>
      <c r="S748" s="88"/>
      <c r="T748" s="127" t="str">
        <f t="shared" si="299"/>
        <v/>
      </c>
      <c r="U748" s="160">
        <f t="shared" si="300"/>
        <v>11</v>
      </c>
    </row>
    <row r="749" spans="1:21" ht="11.25" customHeight="1" x14ac:dyDescent="0.25">
      <c r="A749" s="42" t="s">
        <v>1568</v>
      </c>
      <c r="B749" s="287">
        <f t="shared" si="297"/>
        <v>11</v>
      </c>
      <c r="C749" s="27" t="s">
        <v>916</v>
      </c>
      <c r="D749" s="28" t="s">
        <v>923</v>
      </c>
      <c r="E749" s="28" t="s">
        <v>1633</v>
      </c>
      <c r="F749" s="368" t="s">
        <v>806</v>
      </c>
      <c r="G749" s="369"/>
      <c r="H749" s="11">
        <v>-0.04</v>
      </c>
      <c r="I749" s="11">
        <v>85101</v>
      </c>
      <c r="J749" s="11">
        <v>0</v>
      </c>
      <c r="K749" s="133">
        <v>0</v>
      </c>
      <c r="L749" s="145">
        <f>10472000+720000</f>
        <v>11192000</v>
      </c>
      <c r="O749" s="88">
        <f t="shared" si="312"/>
        <v>11192000</v>
      </c>
      <c r="P749" s="126" t="str">
        <f t="shared" si="295"/>
        <v/>
      </c>
      <c r="Q749" s="88">
        <f t="shared" si="313"/>
        <v>11106899</v>
      </c>
      <c r="R749" s="126">
        <f t="shared" si="296"/>
        <v>131.51431828063124</v>
      </c>
      <c r="S749" s="88"/>
      <c r="T749" s="127" t="str">
        <f t="shared" si="299"/>
        <v/>
      </c>
      <c r="U749" s="160">
        <f t="shared" si="300"/>
        <v>11</v>
      </c>
    </row>
    <row r="750" spans="1:21" ht="11.25" customHeight="1" x14ac:dyDescent="0.25">
      <c r="A750" s="42" t="s">
        <v>1569</v>
      </c>
      <c r="B750" s="287">
        <f t="shared" si="297"/>
        <v>11</v>
      </c>
      <c r="C750" s="14"/>
      <c r="D750" s="13"/>
      <c r="E750" s="13"/>
      <c r="F750" s="368" t="s">
        <v>807</v>
      </c>
      <c r="G750" s="369"/>
      <c r="H750" s="11">
        <v>806953</v>
      </c>
      <c r="I750" s="11">
        <v>3110379</v>
      </c>
      <c r="J750" s="11">
        <v>0</v>
      </c>
      <c r="K750" s="133">
        <v>0</v>
      </c>
      <c r="L750" s="144"/>
      <c r="O750" s="88">
        <f t="shared" si="312"/>
        <v>0</v>
      </c>
      <c r="P750" s="126" t="str">
        <f t="shared" si="295"/>
        <v/>
      </c>
      <c r="Q750" s="88">
        <f t="shared" si="313"/>
        <v>-3110379</v>
      </c>
      <c r="R750" s="126">
        <f t="shared" si="296"/>
        <v>0</v>
      </c>
      <c r="S750" s="88"/>
      <c r="T750" s="127" t="str">
        <f t="shared" si="299"/>
        <v/>
      </c>
      <c r="U750" s="160">
        <f t="shared" si="300"/>
        <v>11</v>
      </c>
    </row>
    <row r="751" spans="1:21" ht="11.25" customHeight="1" x14ac:dyDescent="0.25">
      <c r="A751" s="42" t="s">
        <v>1570</v>
      </c>
      <c r="B751" s="287">
        <f t="shared" si="297"/>
        <v>11</v>
      </c>
      <c r="C751" s="14"/>
      <c r="D751" s="13"/>
      <c r="E751" s="13"/>
      <c r="F751" s="368" t="s">
        <v>808</v>
      </c>
      <c r="G751" s="369"/>
      <c r="H751" s="11">
        <v>915069</v>
      </c>
      <c r="I751" s="11">
        <v>956280</v>
      </c>
      <c r="J751" s="11">
        <v>0</v>
      </c>
      <c r="K751" s="133">
        <v>0</v>
      </c>
      <c r="L751" s="144"/>
      <c r="O751" s="88">
        <f t="shared" si="312"/>
        <v>0</v>
      </c>
      <c r="P751" s="126" t="str">
        <f t="shared" si="295"/>
        <v/>
      </c>
      <c r="Q751" s="88">
        <f t="shared" si="313"/>
        <v>-956280</v>
      </c>
      <c r="R751" s="126">
        <f t="shared" si="296"/>
        <v>0</v>
      </c>
      <c r="S751" s="88"/>
      <c r="T751" s="127" t="str">
        <f t="shared" si="299"/>
        <v/>
      </c>
      <c r="U751" s="160">
        <f t="shared" si="300"/>
        <v>11</v>
      </c>
    </row>
    <row r="752" spans="1:21" ht="11.25" customHeight="1" x14ac:dyDescent="0.25">
      <c r="A752" s="42" t="s">
        <v>1571</v>
      </c>
      <c r="B752" s="287">
        <f t="shared" si="297"/>
        <v>11</v>
      </c>
      <c r="C752" s="27" t="s">
        <v>916</v>
      </c>
      <c r="D752" s="28" t="s">
        <v>919</v>
      </c>
      <c r="E752" s="28" t="s">
        <v>917</v>
      </c>
      <c r="F752" s="368" t="s">
        <v>809</v>
      </c>
      <c r="G752" s="369"/>
      <c r="H752" s="11">
        <v>992850.4</v>
      </c>
      <c r="I752" s="11">
        <v>1095219.25</v>
      </c>
      <c r="J752" s="11">
        <v>999999.99999999499</v>
      </c>
      <c r="K752" s="133">
        <v>0</v>
      </c>
      <c r="L752" s="145">
        <v>917449</v>
      </c>
      <c r="O752" s="88">
        <f t="shared" si="312"/>
        <v>-82550.999999994994</v>
      </c>
      <c r="P752" s="126">
        <f t="shared" si="295"/>
        <v>0.91744900000000462</v>
      </c>
      <c r="Q752" s="88">
        <f t="shared" si="313"/>
        <v>-177770.25</v>
      </c>
      <c r="R752" s="126">
        <f t="shared" si="296"/>
        <v>0.83768523973624465</v>
      </c>
      <c r="S752" s="88"/>
      <c r="T752" s="127" t="str">
        <f t="shared" si="299"/>
        <v/>
      </c>
      <c r="U752" s="160">
        <f t="shared" si="300"/>
        <v>11</v>
      </c>
    </row>
    <row r="753" spans="1:21" ht="11.25" customHeight="1" x14ac:dyDescent="0.25">
      <c r="A753" s="42" t="s">
        <v>1572</v>
      </c>
      <c r="B753" s="287">
        <f t="shared" si="297"/>
        <v>11</v>
      </c>
      <c r="C753" s="14"/>
      <c r="D753" s="13"/>
      <c r="E753" s="13"/>
      <c r="F753" s="368" t="s">
        <v>810</v>
      </c>
      <c r="G753" s="369"/>
      <c r="H753" s="11">
        <v>5803823.2000000002</v>
      </c>
      <c r="I753" s="11">
        <v>0</v>
      </c>
      <c r="J753" s="11">
        <v>0</v>
      </c>
      <c r="K753" s="133">
        <v>0</v>
      </c>
      <c r="L753" s="145">
        <v>0</v>
      </c>
      <c r="O753" s="88">
        <f t="shared" si="312"/>
        <v>0</v>
      </c>
      <c r="P753" s="126" t="str">
        <f t="shared" si="295"/>
        <v/>
      </c>
      <c r="Q753" s="88">
        <f t="shared" si="313"/>
        <v>0</v>
      </c>
      <c r="R753" s="126" t="str">
        <f t="shared" si="296"/>
        <v/>
      </c>
      <c r="S753" s="88"/>
      <c r="T753" s="127" t="str">
        <f t="shared" si="299"/>
        <v/>
      </c>
      <c r="U753" s="160">
        <f t="shared" si="300"/>
        <v>11</v>
      </c>
    </row>
    <row r="754" spans="1:21" ht="11.25" customHeight="1" x14ac:dyDescent="0.25">
      <c r="A754" s="42" t="s">
        <v>1573</v>
      </c>
      <c r="B754" s="287">
        <f t="shared" si="297"/>
        <v>11</v>
      </c>
      <c r="C754" s="14"/>
      <c r="D754" s="13"/>
      <c r="E754" s="13"/>
      <c r="F754" s="368" t="s">
        <v>811</v>
      </c>
      <c r="G754" s="369"/>
      <c r="H754" s="11">
        <v>1473972</v>
      </c>
      <c r="I754" s="11">
        <v>93631.5</v>
      </c>
      <c r="J754" s="11">
        <v>0</v>
      </c>
      <c r="K754" s="133">
        <v>0</v>
      </c>
      <c r="L754" s="145">
        <v>0</v>
      </c>
      <c r="O754" s="88">
        <f t="shared" si="312"/>
        <v>0</v>
      </c>
      <c r="P754" s="126" t="str">
        <f t="shared" si="295"/>
        <v/>
      </c>
      <c r="Q754" s="88">
        <f t="shared" si="313"/>
        <v>-93631.5</v>
      </c>
      <c r="R754" s="126">
        <f t="shared" si="296"/>
        <v>0</v>
      </c>
      <c r="S754" s="88"/>
      <c r="T754" s="127" t="str">
        <f t="shared" si="299"/>
        <v/>
      </c>
      <c r="U754" s="160">
        <f t="shared" si="300"/>
        <v>11</v>
      </c>
    </row>
    <row r="755" spans="1:21" ht="11.25" customHeight="1" x14ac:dyDescent="0.25">
      <c r="A755" s="55" t="s">
        <v>1574</v>
      </c>
      <c r="B755" s="287">
        <f t="shared" si="297"/>
        <v>7</v>
      </c>
      <c r="C755" s="55"/>
      <c r="D755" s="53"/>
      <c r="E755" s="53"/>
      <c r="F755" s="366" t="s">
        <v>812</v>
      </c>
      <c r="G755" s="367"/>
      <c r="H755" s="54">
        <f>SUM(H756:H759)</f>
        <v>0</v>
      </c>
      <c r="I755" s="54">
        <f>SUM(I756:I759)</f>
        <v>191105603.09999999</v>
      </c>
      <c r="J755" s="54">
        <f>SUM(J756:J759)</f>
        <v>170500000</v>
      </c>
      <c r="K755" s="139">
        <f>SUM(K756:K759)</f>
        <v>0</v>
      </c>
      <c r="L755" s="156">
        <f>SUM(L756:L759)</f>
        <v>130500000</v>
      </c>
      <c r="O755" s="88">
        <f t="shared" si="312"/>
        <v>-40000000</v>
      </c>
      <c r="P755" s="126">
        <f t="shared" si="295"/>
        <v>0.76539589442815248</v>
      </c>
      <c r="Q755" s="88">
        <f t="shared" si="313"/>
        <v>-60605603.099999994</v>
      </c>
      <c r="R755" s="126">
        <f t="shared" si="296"/>
        <v>0.68286851815492378</v>
      </c>
      <c r="S755" s="88"/>
      <c r="T755" s="127" t="str">
        <f t="shared" si="299"/>
        <v/>
      </c>
      <c r="U755" s="160">
        <f t="shared" si="300"/>
        <v>7</v>
      </c>
    </row>
    <row r="756" spans="1:21" ht="11.25" customHeight="1" x14ac:dyDescent="0.25">
      <c r="A756" s="42" t="s">
        <v>1575</v>
      </c>
      <c r="B756" s="287">
        <f t="shared" si="297"/>
        <v>11</v>
      </c>
      <c r="C756" s="28" t="s">
        <v>922</v>
      </c>
      <c r="D756" s="28" t="s">
        <v>923</v>
      </c>
      <c r="E756" s="28" t="s">
        <v>1631</v>
      </c>
      <c r="F756" s="368" t="s">
        <v>813</v>
      </c>
      <c r="G756" s="369"/>
      <c r="H756" s="11">
        <v>0</v>
      </c>
      <c r="I756" s="11">
        <v>72261739.390000001</v>
      </c>
      <c r="J756" s="11">
        <v>75000000</v>
      </c>
      <c r="K756" s="133">
        <v>0</v>
      </c>
      <c r="L756" s="145">
        <v>50000000</v>
      </c>
      <c r="O756" s="88">
        <f t="shared" si="312"/>
        <v>-25000000</v>
      </c>
      <c r="P756" s="126">
        <f t="shared" si="295"/>
        <v>0.66666666666666663</v>
      </c>
      <c r="Q756" s="88">
        <f t="shared" si="313"/>
        <v>-22261739.390000001</v>
      </c>
      <c r="R756" s="126">
        <f t="shared" si="296"/>
        <v>0.69192909584071394</v>
      </c>
      <c r="S756" s="88"/>
      <c r="T756" s="127" t="str">
        <f t="shared" si="299"/>
        <v/>
      </c>
      <c r="U756" s="160">
        <f t="shared" si="300"/>
        <v>11</v>
      </c>
    </row>
    <row r="757" spans="1:21" ht="11.25" customHeight="1" x14ac:dyDescent="0.25">
      <c r="A757" s="42" t="s">
        <v>1576</v>
      </c>
      <c r="B757" s="287">
        <f t="shared" si="297"/>
        <v>11</v>
      </c>
      <c r="C757" s="28" t="s">
        <v>922</v>
      </c>
      <c r="D757" s="28" t="s">
        <v>920</v>
      </c>
      <c r="E757" s="28" t="s">
        <v>1433</v>
      </c>
      <c r="F757" s="368" t="s">
        <v>814</v>
      </c>
      <c r="G757" s="369"/>
      <c r="H757" s="11">
        <v>0</v>
      </c>
      <c r="I757" s="11">
        <v>85053975.120000005</v>
      </c>
      <c r="J757" s="11">
        <v>70000000</v>
      </c>
      <c r="K757" s="133">
        <v>0</v>
      </c>
      <c r="L757" s="145">
        <v>60000000</v>
      </c>
      <c r="O757" s="88">
        <f t="shared" si="312"/>
        <v>-10000000</v>
      </c>
      <c r="P757" s="126">
        <f t="shared" si="295"/>
        <v>0.8571428571428571</v>
      </c>
      <c r="Q757" s="88">
        <f t="shared" si="313"/>
        <v>-25053975.120000005</v>
      </c>
      <c r="R757" s="126">
        <f t="shared" si="296"/>
        <v>0.70543440110057021</v>
      </c>
      <c r="S757" s="88"/>
      <c r="T757" s="127" t="str">
        <f t="shared" si="299"/>
        <v/>
      </c>
      <c r="U757" s="160">
        <f t="shared" si="300"/>
        <v>11</v>
      </c>
    </row>
    <row r="758" spans="1:21" ht="11.25" customHeight="1" x14ac:dyDescent="0.25">
      <c r="A758" s="42" t="s">
        <v>1577</v>
      </c>
      <c r="B758" s="287">
        <f t="shared" si="297"/>
        <v>11</v>
      </c>
      <c r="C758" s="20" t="s">
        <v>922</v>
      </c>
      <c r="D758" s="20" t="s">
        <v>923</v>
      </c>
      <c r="E758" s="20" t="s">
        <v>1631</v>
      </c>
      <c r="F758" s="368" t="s">
        <v>815</v>
      </c>
      <c r="G758" s="369"/>
      <c r="H758" s="11">
        <v>0</v>
      </c>
      <c r="I758" s="11">
        <v>32834754.280000001</v>
      </c>
      <c r="J758" s="11">
        <v>25000000</v>
      </c>
      <c r="K758" s="133">
        <v>0</v>
      </c>
      <c r="L758" s="145">
        <v>20000000</v>
      </c>
      <c r="O758" s="88">
        <f t="shared" si="312"/>
        <v>-5000000</v>
      </c>
      <c r="P758" s="126">
        <f t="shared" si="295"/>
        <v>0.8</v>
      </c>
      <c r="Q758" s="88">
        <f t="shared" si="313"/>
        <v>-12834754.280000001</v>
      </c>
      <c r="R758" s="126">
        <f t="shared" si="296"/>
        <v>0.60911069501081094</v>
      </c>
      <c r="S758" s="88"/>
      <c r="T758" s="127" t="str">
        <f t="shared" si="299"/>
        <v/>
      </c>
      <c r="U758" s="160">
        <f t="shared" si="300"/>
        <v>11</v>
      </c>
    </row>
    <row r="759" spans="1:21" ht="11.25" customHeight="1" x14ac:dyDescent="0.25">
      <c r="A759" s="42" t="s">
        <v>1578</v>
      </c>
      <c r="B759" s="287">
        <f t="shared" si="297"/>
        <v>11</v>
      </c>
      <c r="C759" s="20" t="s">
        <v>922</v>
      </c>
      <c r="D759" s="20" t="s">
        <v>923</v>
      </c>
      <c r="E759" s="20" t="s">
        <v>917</v>
      </c>
      <c r="F759" s="368" t="s">
        <v>816</v>
      </c>
      <c r="G759" s="369"/>
      <c r="H759" s="11">
        <v>0</v>
      </c>
      <c r="I759" s="11">
        <v>955134.31</v>
      </c>
      <c r="J759" s="11">
        <v>499999.99999999203</v>
      </c>
      <c r="K759" s="133">
        <v>0</v>
      </c>
      <c r="L759" s="145">
        <v>500000</v>
      </c>
      <c r="O759" s="88">
        <f t="shared" si="312"/>
        <v>7.9744495451450348E-9</v>
      </c>
      <c r="P759" s="126">
        <f t="shared" si="295"/>
        <v>1.000000000000016</v>
      </c>
      <c r="Q759" s="88">
        <f t="shared" si="313"/>
        <v>-455134.31000000006</v>
      </c>
      <c r="R759" s="126">
        <f t="shared" si="296"/>
        <v>0.52348658692828232</v>
      </c>
      <c r="S759" s="88"/>
      <c r="T759" s="127" t="str">
        <f t="shared" si="299"/>
        <v/>
      </c>
      <c r="U759" s="160">
        <f t="shared" si="300"/>
        <v>11</v>
      </c>
    </row>
    <row r="760" spans="1:21" ht="11.25" customHeight="1" x14ac:dyDescent="0.25">
      <c r="A760" s="55" t="s">
        <v>1579</v>
      </c>
      <c r="B760" s="287">
        <f t="shared" si="297"/>
        <v>7</v>
      </c>
      <c r="C760" s="55"/>
      <c r="D760" s="53"/>
      <c r="E760" s="53"/>
      <c r="F760" s="366" t="s">
        <v>817</v>
      </c>
      <c r="G760" s="367"/>
      <c r="H760" s="54">
        <f t="shared" ref="H760:L760" si="314">SUM(H761:H784)</f>
        <v>97851268.320000008</v>
      </c>
      <c r="I760" s="54">
        <f t="shared" si="314"/>
        <v>106529755.35999998</v>
      </c>
      <c r="J760" s="54">
        <f t="shared" si="314"/>
        <v>109277409.02527058</v>
      </c>
      <c r="K760" s="139">
        <v>0</v>
      </c>
      <c r="L760" s="156">
        <f t="shared" si="314"/>
        <v>120892949</v>
      </c>
      <c r="O760" s="88">
        <f t="shared" si="312"/>
        <v>11615539.974729419</v>
      </c>
      <c r="P760" s="126">
        <f t="shared" si="295"/>
        <v>1.1062940646043622</v>
      </c>
      <c r="Q760" s="88">
        <f t="shared" si="313"/>
        <v>14363193.640000015</v>
      </c>
      <c r="R760" s="126">
        <f t="shared" si="296"/>
        <v>1.1348279979754194</v>
      </c>
      <c r="S760" s="88"/>
      <c r="T760" s="127" t="str">
        <f t="shared" si="299"/>
        <v/>
      </c>
      <c r="U760" s="160">
        <f t="shared" si="300"/>
        <v>7</v>
      </c>
    </row>
    <row r="761" spans="1:21" ht="11.25" customHeight="1" x14ac:dyDescent="0.25">
      <c r="A761" s="42" t="s">
        <v>1580</v>
      </c>
      <c r="B761" s="287">
        <f t="shared" si="297"/>
        <v>11</v>
      </c>
      <c r="C761" s="27" t="s">
        <v>922</v>
      </c>
      <c r="D761" s="28" t="s">
        <v>923</v>
      </c>
      <c r="E761" s="28" t="s">
        <v>1249</v>
      </c>
      <c r="F761" s="368" t="s">
        <v>818</v>
      </c>
      <c r="G761" s="369"/>
      <c r="H761" s="11">
        <v>293000</v>
      </c>
      <c r="I761" s="11">
        <v>277000</v>
      </c>
      <c r="J761" s="11">
        <v>207409.02527075799</v>
      </c>
      <c r="K761" s="133">
        <v>0</v>
      </c>
      <c r="L761" s="145">
        <v>230000</v>
      </c>
      <c r="O761" s="88">
        <f t="shared" si="312"/>
        <v>22590.974729242007</v>
      </c>
      <c r="P761" s="126">
        <f t="shared" si="295"/>
        <v>1.1089199213956629</v>
      </c>
      <c r="Q761" s="88">
        <f t="shared" si="313"/>
        <v>-47000</v>
      </c>
      <c r="R761" s="126">
        <f t="shared" si="296"/>
        <v>0.83032490974729245</v>
      </c>
      <c r="S761" s="88"/>
      <c r="T761" s="127" t="str">
        <f t="shared" si="299"/>
        <v/>
      </c>
      <c r="U761" s="160">
        <f t="shared" si="300"/>
        <v>11</v>
      </c>
    </row>
    <row r="762" spans="1:21" ht="11.25" customHeight="1" x14ac:dyDescent="0.25">
      <c r="A762" s="42" t="s">
        <v>1581</v>
      </c>
      <c r="B762" s="287">
        <f t="shared" si="297"/>
        <v>11</v>
      </c>
      <c r="C762" s="27" t="s">
        <v>916</v>
      </c>
      <c r="D762" s="28" t="s">
        <v>920</v>
      </c>
      <c r="E762" s="28" t="s">
        <v>917</v>
      </c>
      <c r="F762" s="368" t="s">
        <v>819</v>
      </c>
      <c r="G762" s="369"/>
      <c r="H762" s="11">
        <v>18505.580000000002</v>
      </c>
      <c r="I762" s="11">
        <v>3302</v>
      </c>
      <c r="J762" s="11">
        <v>0</v>
      </c>
      <c r="K762" s="133">
        <v>0</v>
      </c>
      <c r="L762" s="144"/>
      <c r="O762" s="88">
        <f t="shared" si="312"/>
        <v>0</v>
      </c>
      <c r="P762" s="126" t="str">
        <f t="shared" si="295"/>
        <v/>
      </c>
      <c r="Q762" s="88">
        <f t="shared" si="313"/>
        <v>-3302</v>
      </c>
      <c r="R762" s="126">
        <f t="shared" si="296"/>
        <v>0</v>
      </c>
      <c r="S762" s="88"/>
      <c r="T762" s="127" t="str">
        <f t="shared" si="299"/>
        <v/>
      </c>
      <c r="U762" s="160">
        <f t="shared" si="300"/>
        <v>11</v>
      </c>
    </row>
    <row r="763" spans="1:21" ht="11.25" customHeight="1" x14ac:dyDescent="0.25">
      <c r="A763" s="42" t="s">
        <v>1582</v>
      </c>
      <c r="B763" s="287">
        <f t="shared" si="297"/>
        <v>11</v>
      </c>
      <c r="C763" s="27" t="s">
        <v>922</v>
      </c>
      <c r="D763" s="28" t="s">
        <v>923</v>
      </c>
      <c r="E763" s="28" t="s">
        <v>1249</v>
      </c>
      <c r="F763" s="368" t="s">
        <v>820</v>
      </c>
      <c r="G763" s="369"/>
      <c r="H763" s="11">
        <v>6506849</v>
      </c>
      <c r="I763" s="11">
        <v>5990000</v>
      </c>
      <c r="J763" s="11">
        <v>6300000</v>
      </c>
      <c r="K763" s="133">
        <v>0</v>
      </c>
      <c r="L763" s="145">
        <f>6000000+300000</f>
        <v>6300000</v>
      </c>
      <c r="O763" s="88">
        <f t="shared" si="312"/>
        <v>0</v>
      </c>
      <c r="P763" s="126">
        <f t="shared" si="295"/>
        <v>1</v>
      </c>
      <c r="Q763" s="88">
        <f t="shared" si="313"/>
        <v>310000</v>
      </c>
      <c r="R763" s="126">
        <f t="shared" si="296"/>
        <v>1.0517529215358932</v>
      </c>
      <c r="S763" s="88"/>
      <c r="T763" s="127" t="str">
        <f t="shared" si="299"/>
        <v/>
      </c>
      <c r="U763" s="160">
        <f t="shared" si="300"/>
        <v>11</v>
      </c>
    </row>
    <row r="764" spans="1:21" ht="11.25" customHeight="1" x14ac:dyDescent="0.25">
      <c r="A764" s="42" t="s">
        <v>1583</v>
      </c>
      <c r="B764" s="287">
        <f t="shared" si="297"/>
        <v>11</v>
      </c>
      <c r="C764" s="27" t="s">
        <v>916</v>
      </c>
      <c r="D764" s="20" t="s">
        <v>919</v>
      </c>
      <c r="E764" s="28" t="s">
        <v>917</v>
      </c>
      <c r="F764" s="368" t="s">
        <v>821</v>
      </c>
      <c r="G764" s="369"/>
      <c r="H764" s="11">
        <v>11982445.699999999</v>
      </c>
      <c r="I764" s="11">
        <v>11263413.48</v>
      </c>
      <c r="J764" s="11">
        <v>11500000</v>
      </c>
      <c r="K764" s="133">
        <v>0</v>
      </c>
      <c r="L764" s="145">
        <f>11474856+375639</f>
        <v>11850495</v>
      </c>
      <c r="O764" s="88">
        <f t="shared" si="312"/>
        <v>350495</v>
      </c>
      <c r="P764" s="126">
        <f t="shared" si="295"/>
        <v>1.0304778260869565</v>
      </c>
      <c r="Q764" s="88">
        <f t="shared" si="313"/>
        <v>587081.51999999955</v>
      </c>
      <c r="R764" s="126">
        <f t="shared" si="296"/>
        <v>1.0521228774067877</v>
      </c>
      <c r="S764" s="88"/>
      <c r="T764" s="127" t="str">
        <f t="shared" si="299"/>
        <v/>
      </c>
      <c r="U764" s="160">
        <f t="shared" si="300"/>
        <v>11</v>
      </c>
    </row>
    <row r="765" spans="1:21" ht="11.25" customHeight="1" x14ac:dyDescent="0.25">
      <c r="A765" s="42" t="s">
        <v>1584</v>
      </c>
      <c r="B765" s="287">
        <f t="shared" si="297"/>
        <v>11</v>
      </c>
      <c r="C765" s="27" t="s">
        <v>916</v>
      </c>
      <c r="D765" s="20" t="s">
        <v>919</v>
      </c>
      <c r="E765" s="28" t="s">
        <v>917</v>
      </c>
      <c r="F765" s="368" t="s">
        <v>822</v>
      </c>
      <c r="G765" s="369"/>
      <c r="H765" s="11">
        <v>1894295.65</v>
      </c>
      <c r="I765" s="11">
        <v>2121114.79</v>
      </c>
      <c r="J765" s="11">
        <v>1800000</v>
      </c>
      <c r="K765" s="133">
        <v>0</v>
      </c>
      <c r="L765" s="145">
        <v>1759764</v>
      </c>
      <c r="O765" s="88">
        <f t="shared" si="312"/>
        <v>-40236</v>
      </c>
      <c r="P765" s="126">
        <f t="shared" si="295"/>
        <v>0.97764666666666666</v>
      </c>
      <c r="Q765" s="88">
        <f t="shared" si="313"/>
        <v>-361350.79000000004</v>
      </c>
      <c r="R765" s="126">
        <f t="shared" si="296"/>
        <v>0.82964109641609729</v>
      </c>
      <c r="S765" s="88"/>
      <c r="T765" s="127" t="str">
        <f t="shared" si="299"/>
        <v/>
      </c>
      <c r="U765" s="160">
        <f t="shared" si="300"/>
        <v>11</v>
      </c>
    </row>
    <row r="766" spans="1:21" ht="11.25" customHeight="1" x14ac:dyDescent="0.25">
      <c r="A766" s="42" t="s">
        <v>1585</v>
      </c>
      <c r="B766" s="287">
        <f t="shared" si="297"/>
        <v>11</v>
      </c>
      <c r="C766" s="27" t="s">
        <v>916</v>
      </c>
      <c r="D766" s="28" t="s">
        <v>923</v>
      </c>
      <c r="E766" s="28" t="s">
        <v>917</v>
      </c>
      <c r="F766" s="368" t="s">
        <v>823</v>
      </c>
      <c r="G766" s="369"/>
      <c r="H766" s="11">
        <v>271494</v>
      </c>
      <c r="I766" s="11">
        <v>202327</v>
      </c>
      <c r="J766" s="11">
        <v>299999.99999999499</v>
      </c>
      <c r="K766" s="133">
        <v>0</v>
      </c>
      <c r="L766" s="145">
        <v>170000</v>
      </c>
      <c r="O766" s="88">
        <f t="shared" si="312"/>
        <v>-129999.99999999499</v>
      </c>
      <c r="P766" s="126">
        <f t="shared" si="295"/>
        <v>0.56666666666667609</v>
      </c>
      <c r="Q766" s="88">
        <f t="shared" si="313"/>
        <v>-32327</v>
      </c>
      <c r="R766" s="126">
        <f t="shared" si="296"/>
        <v>0.84022399383176738</v>
      </c>
      <c r="S766" s="88"/>
      <c r="T766" s="127" t="str">
        <f t="shared" si="299"/>
        <v/>
      </c>
      <c r="U766" s="160">
        <f t="shared" si="300"/>
        <v>11</v>
      </c>
    </row>
    <row r="767" spans="1:21" ht="11.25" customHeight="1" x14ac:dyDescent="0.25">
      <c r="A767" s="42" t="s">
        <v>1586</v>
      </c>
      <c r="B767" s="287">
        <f t="shared" si="297"/>
        <v>11</v>
      </c>
      <c r="C767" s="27" t="s">
        <v>916</v>
      </c>
      <c r="D767" s="28" t="s">
        <v>923</v>
      </c>
      <c r="E767" s="28" t="s">
        <v>1633</v>
      </c>
      <c r="F767" s="368" t="s">
        <v>824</v>
      </c>
      <c r="G767" s="369"/>
      <c r="H767" s="11">
        <v>2580000</v>
      </c>
      <c r="I767" s="11">
        <v>2860000</v>
      </c>
      <c r="J767" s="11">
        <v>2700000</v>
      </c>
      <c r="K767" s="133">
        <v>0</v>
      </c>
      <c r="L767" s="145">
        <v>2300000</v>
      </c>
      <c r="O767" s="88">
        <f t="shared" si="312"/>
        <v>-400000</v>
      </c>
      <c r="P767" s="126">
        <f t="shared" si="295"/>
        <v>0.85185185185185186</v>
      </c>
      <c r="Q767" s="88">
        <f t="shared" si="313"/>
        <v>-560000</v>
      </c>
      <c r="R767" s="126">
        <f t="shared" si="296"/>
        <v>0.80419580419580416</v>
      </c>
      <c r="S767" s="88"/>
      <c r="T767" s="127" t="str">
        <f t="shared" si="299"/>
        <v/>
      </c>
      <c r="U767" s="160">
        <f t="shared" si="300"/>
        <v>11</v>
      </c>
    </row>
    <row r="768" spans="1:21" ht="11.25" customHeight="1" x14ac:dyDescent="0.25">
      <c r="A768" s="42" t="s">
        <v>1587</v>
      </c>
      <c r="B768" s="287">
        <f t="shared" si="297"/>
        <v>11</v>
      </c>
      <c r="C768" s="27" t="s">
        <v>916</v>
      </c>
      <c r="D768" s="28" t="s">
        <v>923</v>
      </c>
      <c r="E768" s="28" t="s">
        <v>1633</v>
      </c>
      <c r="F768" s="368" t="s">
        <v>825</v>
      </c>
      <c r="G768" s="369"/>
      <c r="H768" s="11">
        <v>33352055.420000002</v>
      </c>
      <c r="I768" s="11">
        <v>39182396.700000003</v>
      </c>
      <c r="J768" s="11">
        <v>34999999.999999903</v>
      </c>
      <c r="K768" s="133">
        <v>0</v>
      </c>
      <c r="L768" s="145">
        <v>44960000</v>
      </c>
      <c r="O768" s="88">
        <f t="shared" si="312"/>
        <v>9960000.0000000969</v>
      </c>
      <c r="P768" s="126">
        <f t="shared" si="295"/>
        <v>1.284571428571432</v>
      </c>
      <c r="Q768" s="88">
        <f t="shared" si="313"/>
        <v>5777603.299999997</v>
      </c>
      <c r="R768" s="126">
        <f t="shared" si="296"/>
        <v>1.1474540555606185</v>
      </c>
      <c r="S768" s="88"/>
      <c r="T768" s="127" t="str">
        <f t="shared" si="299"/>
        <v/>
      </c>
      <c r="U768" s="160">
        <f t="shared" si="300"/>
        <v>11</v>
      </c>
    </row>
    <row r="769" spans="1:21" ht="11.25" customHeight="1" x14ac:dyDescent="0.25">
      <c r="A769" s="42" t="s">
        <v>1588</v>
      </c>
      <c r="B769" s="287">
        <f t="shared" si="297"/>
        <v>11</v>
      </c>
      <c r="C769" s="27" t="s">
        <v>916</v>
      </c>
      <c r="D769" s="28" t="s">
        <v>923</v>
      </c>
      <c r="E769" s="28" t="s">
        <v>1633</v>
      </c>
      <c r="F769" s="368" t="s">
        <v>826</v>
      </c>
      <c r="G769" s="369"/>
      <c r="H769" s="11">
        <v>11404249.289999999</v>
      </c>
      <c r="I769" s="11">
        <v>10310353.34</v>
      </c>
      <c r="J769" s="11">
        <v>10500000</v>
      </c>
      <c r="K769" s="133">
        <v>0</v>
      </c>
      <c r="L769" s="145">
        <v>10900000</v>
      </c>
      <c r="O769" s="88">
        <f t="shared" si="312"/>
        <v>400000</v>
      </c>
      <c r="P769" s="126">
        <f t="shared" si="295"/>
        <v>1.0380952380952382</v>
      </c>
      <c r="Q769" s="88">
        <f t="shared" si="313"/>
        <v>589646.66000000015</v>
      </c>
      <c r="R769" s="126">
        <f t="shared" si="296"/>
        <v>1.0571897626158369</v>
      </c>
      <c r="S769" s="88"/>
      <c r="T769" s="127" t="str">
        <f t="shared" si="299"/>
        <v/>
      </c>
      <c r="U769" s="160">
        <f t="shared" si="300"/>
        <v>11</v>
      </c>
    </row>
    <row r="770" spans="1:21" ht="11.25" customHeight="1" x14ac:dyDescent="0.25">
      <c r="A770" s="42" t="s">
        <v>1589</v>
      </c>
      <c r="B770" s="287">
        <f t="shared" si="297"/>
        <v>11</v>
      </c>
      <c r="C770" s="27" t="s">
        <v>916</v>
      </c>
      <c r="D770" s="28" t="s">
        <v>923</v>
      </c>
      <c r="E770" s="28" t="s">
        <v>1633</v>
      </c>
      <c r="F770" s="368" t="s">
        <v>827</v>
      </c>
      <c r="G770" s="369"/>
      <c r="H770" s="11">
        <v>4579639.25</v>
      </c>
      <c r="I770" s="11">
        <v>5646703.3200000003</v>
      </c>
      <c r="J770" s="11">
        <v>6299999.9999999804</v>
      </c>
      <c r="K770" s="133">
        <v>0</v>
      </c>
      <c r="L770" s="145">
        <v>8000000</v>
      </c>
      <c r="M770" s="406" t="s">
        <v>1734</v>
      </c>
      <c r="N770" s="193"/>
      <c r="O770" s="88">
        <f t="shared" si="312"/>
        <v>1700000.0000000196</v>
      </c>
      <c r="P770" s="126">
        <f t="shared" si="295"/>
        <v>1.2698412698412738</v>
      </c>
      <c r="Q770" s="88">
        <f t="shared" si="313"/>
        <v>2353296.6799999997</v>
      </c>
      <c r="R770" s="126">
        <f t="shared" si="296"/>
        <v>1.4167558567606842</v>
      </c>
      <c r="S770" s="88"/>
      <c r="T770" s="127" t="str">
        <f t="shared" si="299"/>
        <v/>
      </c>
      <c r="U770" s="160">
        <f t="shared" si="300"/>
        <v>11</v>
      </c>
    </row>
    <row r="771" spans="1:21" ht="11.25" customHeight="1" x14ac:dyDescent="0.25">
      <c r="A771" s="42" t="s">
        <v>1590</v>
      </c>
      <c r="B771" s="287">
        <f t="shared" si="297"/>
        <v>11</v>
      </c>
      <c r="C771" s="20" t="s">
        <v>1654</v>
      </c>
      <c r="D771" s="20" t="s">
        <v>919</v>
      </c>
      <c r="E771" s="20" t="s">
        <v>1655</v>
      </c>
      <c r="F771" s="368" t="s">
        <v>828</v>
      </c>
      <c r="G771" s="369"/>
      <c r="H771" s="11">
        <v>23642.07</v>
      </c>
      <c r="I771" s="11">
        <v>29467.21</v>
      </c>
      <c r="J771" s="11">
        <v>39999.999999995998</v>
      </c>
      <c r="K771" s="133">
        <v>0</v>
      </c>
      <c r="L771" s="145">
        <v>20000</v>
      </c>
      <c r="M771" s="407"/>
      <c r="N771" s="194"/>
      <c r="O771" s="88">
        <f t="shared" si="312"/>
        <v>-19999.999999995998</v>
      </c>
      <c r="P771" s="126">
        <f t="shared" si="295"/>
        <v>0.50000000000005007</v>
      </c>
      <c r="Q771" s="88">
        <f t="shared" si="313"/>
        <v>-9467.2099999999991</v>
      </c>
      <c r="R771" s="126">
        <f t="shared" si="296"/>
        <v>0.67872051680495038</v>
      </c>
      <c r="S771" s="88"/>
      <c r="T771" s="127" t="str">
        <f t="shared" si="299"/>
        <v/>
      </c>
      <c r="U771" s="160">
        <f t="shared" si="300"/>
        <v>11</v>
      </c>
    </row>
    <row r="772" spans="1:21" ht="11.25" customHeight="1" x14ac:dyDescent="0.25">
      <c r="A772" s="42" t="s">
        <v>1591</v>
      </c>
      <c r="B772" s="287">
        <f t="shared" si="297"/>
        <v>11</v>
      </c>
      <c r="C772" s="27" t="s">
        <v>916</v>
      </c>
      <c r="D772" s="28" t="s">
        <v>923</v>
      </c>
      <c r="E772" s="28" t="s">
        <v>917</v>
      </c>
      <c r="F772" s="368" t="s">
        <v>829</v>
      </c>
      <c r="G772" s="369"/>
      <c r="H772" s="11">
        <v>1214065</v>
      </c>
      <c r="I772" s="11">
        <v>1434118.11</v>
      </c>
      <c r="J772" s="11">
        <v>1199999.99999999</v>
      </c>
      <c r="K772" s="133">
        <v>0</v>
      </c>
      <c r="L772" s="145">
        <v>1400000</v>
      </c>
      <c r="M772" s="407"/>
      <c r="N772" s="194"/>
      <c r="O772" s="88">
        <f t="shared" si="312"/>
        <v>200000.00000001001</v>
      </c>
      <c r="P772" s="126">
        <f t="shared" si="295"/>
        <v>1.1666666666666765</v>
      </c>
      <c r="Q772" s="88">
        <f t="shared" si="313"/>
        <v>-34118.110000000102</v>
      </c>
      <c r="R772" s="126">
        <f t="shared" si="296"/>
        <v>0.97620969307751082</v>
      </c>
      <c r="S772" s="88"/>
      <c r="T772" s="127" t="str">
        <f t="shared" si="299"/>
        <v/>
      </c>
      <c r="U772" s="160">
        <f t="shared" si="300"/>
        <v>11</v>
      </c>
    </row>
    <row r="773" spans="1:21" ht="11.25" customHeight="1" x14ac:dyDescent="0.25">
      <c r="A773" s="42" t="s">
        <v>1592</v>
      </c>
      <c r="B773" s="287">
        <f t="shared" si="297"/>
        <v>11</v>
      </c>
      <c r="C773" s="27" t="s">
        <v>916</v>
      </c>
      <c r="D773" s="20" t="s">
        <v>919</v>
      </c>
      <c r="E773" s="28" t="s">
        <v>917</v>
      </c>
      <c r="F773" s="368" t="s">
        <v>830</v>
      </c>
      <c r="G773" s="369"/>
      <c r="H773" s="11">
        <v>6013704.5599999996</v>
      </c>
      <c r="I773" s="11">
        <v>6807839.6600000001</v>
      </c>
      <c r="J773" s="11">
        <v>7000000</v>
      </c>
      <c r="K773" s="133">
        <v>0</v>
      </c>
      <c r="L773" s="145">
        <v>8020000</v>
      </c>
      <c r="O773" s="88">
        <f t="shared" si="312"/>
        <v>1020000</v>
      </c>
      <c r="P773" s="126">
        <f t="shared" si="295"/>
        <v>1.1457142857142857</v>
      </c>
      <c r="Q773" s="88">
        <f t="shared" si="313"/>
        <v>1212160.3399999999</v>
      </c>
      <c r="R773" s="126">
        <f t="shared" si="296"/>
        <v>1.1780535971083665</v>
      </c>
      <c r="S773" s="88"/>
      <c r="T773" s="127" t="str">
        <f t="shared" si="299"/>
        <v/>
      </c>
      <c r="U773" s="160">
        <f t="shared" si="300"/>
        <v>11</v>
      </c>
    </row>
    <row r="774" spans="1:21" ht="11.25" customHeight="1" x14ac:dyDescent="0.25">
      <c r="A774" s="42" t="s">
        <v>1593</v>
      </c>
      <c r="B774" s="287">
        <f t="shared" si="297"/>
        <v>11</v>
      </c>
      <c r="C774" s="27" t="s">
        <v>916</v>
      </c>
      <c r="D774" s="20" t="s">
        <v>919</v>
      </c>
      <c r="E774" s="28" t="s">
        <v>917</v>
      </c>
      <c r="F774" s="368" t="s">
        <v>831</v>
      </c>
      <c r="G774" s="369"/>
      <c r="H774" s="11">
        <v>453689.79</v>
      </c>
      <c r="I774" s="11">
        <v>1140552.28</v>
      </c>
      <c r="J774" s="11">
        <v>1800000</v>
      </c>
      <c r="K774" s="133">
        <v>0</v>
      </c>
      <c r="L774" s="145">
        <v>1100000</v>
      </c>
      <c r="O774" s="88">
        <f t="shared" si="312"/>
        <v>-700000</v>
      </c>
      <c r="P774" s="126">
        <f t="shared" si="295"/>
        <v>0.61111111111111116</v>
      </c>
      <c r="Q774" s="88">
        <f t="shared" si="313"/>
        <v>-40552.280000000028</v>
      </c>
      <c r="R774" s="126">
        <f t="shared" si="296"/>
        <v>0.96444504937555342</v>
      </c>
      <c r="S774" s="88"/>
      <c r="T774" s="127" t="str">
        <f t="shared" si="299"/>
        <v/>
      </c>
      <c r="U774" s="160">
        <f t="shared" si="300"/>
        <v>11</v>
      </c>
    </row>
    <row r="775" spans="1:21" ht="11.25" customHeight="1" x14ac:dyDescent="0.25">
      <c r="A775" s="42" t="s">
        <v>1594</v>
      </c>
      <c r="B775" s="287">
        <f t="shared" si="297"/>
        <v>11</v>
      </c>
      <c r="C775" s="27" t="s">
        <v>916</v>
      </c>
      <c r="D775" s="28" t="s">
        <v>923</v>
      </c>
      <c r="E775" s="28" t="s">
        <v>917</v>
      </c>
      <c r="F775" s="368" t="s">
        <v>832</v>
      </c>
      <c r="G775" s="369"/>
      <c r="H775" s="11">
        <v>66451.23</v>
      </c>
      <c r="I775" s="11">
        <v>440587.56</v>
      </c>
      <c r="J775" s="11">
        <v>569999.99999999697</v>
      </c>
      <c r="K775" s="133">
        <v>0</v>
      </c>
      <c r="L775" s="145">
        <v>550000</v>
      </c>
      <c r="O775" s="88">
        <f t="shared" si="312"/>
        <v>-19999.999999996973</v>
      </c>
      <c r="P775" s="126">
        <f t="shared" si="295"/>
        <v>0.96491228070175949</v>
      </c>
      <c r="Q775" s="88">
        <f t="shared" si="313"/>
        <v>109412.44</v>
      </c>
      <c r="R775" s="126">
        <f t="shared" si="296"/>
        <v>1.2483330214770476</v>
      </c>
      <c r="S775" s="88"/>
      <c r="T775" s="127" t="str">
        <f t="shared" si="299"/>
        <v/>
      </c>
      <c r="U775" s="160">
        <f t="shared" si="300"/>
        <v>11</v>
      </c>
    </row>
    <row r="776" spans="1:21" ht="11.25" customHeight="1" x14ac:dyDescent="0.25">
      <c r="A776" s="42" t="s">
        <v>1595</v>
      </c>
      <c r="B776" s="287">
        <f t="shared" si="297"/>
        <v>11</v>
      </c>
      <c r="C776" s="27" t="s">
        <v>916</v>
      </c>
      <c r="D776" s="20" t="s">
        <v>919</v>
      </c>
      <c r="E776" s="28" t="s">
        <v>917</v>
      </c>
      <c r="F776" s="368" t="s">
        <v>833</v>
      </c>
      <c r="G776" s="369"/>
      <c r="H776" s="11">
        <v>8741827.0999999996</v>
      </c>
      <c r="I776" s="11">
        <v>3158819.29</v>
      </c>
      <c r="J776" s="11">
        <v>2499999.9999999702</v>
      </c>
      <c r="K776" s="133">
        <v>0</v>
      </c>
      <c r="L776" s="145">
        <v>3000000</v>
      </c>
      <c r="O776" s="88">
        <f t="shared" si="312"/>
        <v>500000.0000000298</v>
      </c>
      <c r="P776" s="126">
        <f t="shared" si="295"/>
        <v>1.2000000000000144</v>
      </c>
      <c r="Q776" s="88">
        <f t="shared" si="313"/>
        <v>-158819.29000000004</v>
      </c>
      <c r="R776" s="126">
        <f t="shared" si="296"/>
        <v>0.94972194499926588</v>
      </c>
      <c r="S776" s="88"/>
      <c r="T776" s="127" t="str">
        <f t="shared" si="299"/>
        <v/>
      </c>
      <c r="U776" s="160">
        <f t="shared" si="300"/>
        <v>11</v>
      </c>
    </row>
    <row r="777" spans="1:21" ht="11.25" customHeight="1" x14ac:dyDescent="0.25">
      <c r="A777" s="42" t="s">
        <v>1596</v>
      </c>
      <c r="B777" s="287">
        <f t="shared" si="297"/>
        <v>11</v>
      </c>
      <c r="C777" s="27" t="s">
        <v>916</v>
      </c>
      <c r="D777" s="28" t="s">
        <v>920</v>
      </c>
      <c r="E777" s="28" t="s">
        <v>917</v>
      </c>
      <c r="F777" s="368" t="s">
        <v>834</v>
      </c>
      <c r="G777" s="369"/>
      <c r="H777" s="11">
        <v>11147.92</v>
      </c>
      <c r="I777" s="11">
        <v>5082.6099999999997</v>
      </c>
      <c r="J777" s="11">
        <v>9999.999999996</v>
      </c>
      <c r="K777" s="133">
        <v>0</v>
      </c>
      <c r="L777" s="144"/>
      <c r="O777" s="88">
        <f t="shared" si="312"/>
        <v>-9999.999999996</v>
      </c>
      <c r="P777" s="126">
        <f t="shared" si="295"/>
        <v>0</v>
      </c>
      <c r="Q777" s="88">
        <f t="shared" si="313"/>
        <v>-5082.6099999999997</v>
      </c>
      <c r="R777" s="126">
        <f t="shared" si="296"/>
        <v>0</v>
      </c>
      <c r="S777" s="88"/>
      <c r="T777" s="127" t="str">
        <f t="shared" si="299"/>
        <v/>
      </c>
      <c r="U777" s="160">
        <f t="shared" si="300"/>
        <v>11</v>
      </c>
    </row>
    <row r="778" spans="1:21" ht="11.25" customHeight="1" x14ac:dyDescent="0.25">
      <c r="A778" s="42" t="s">
        <v>1597</v>
      </c>
      <c r="B778" s="287">
        <f t="shared" si="297"/>
        <v>11</v>
      </c>
      <c r="C778" s="27" t="s">
        <v>916</v>
      </c>
      <c r="D778" s="20" t="s">
        <v>919</v>
      </c>
      <c r="E778" s="28" t="s">
        <v>917</v>
      </c>
      <c r="F778" s="368" t="s">
        <v>835</v>
      </c>
      <c r="G778" s="369"/>
      <c r="H778" s="11">
        <v>110255.33</v>
      </c>
      <c r="I778" s="11">
        <v>186024.35</v>
      </c>
      <c r="J778" s="11">
        <v>269999.99999999499</v>
      </c>
      <c r="K778" s="133">
        <v>0</v>
      </c>
      <c r="L778" s="145">
        <v>230000</v>
      </c>
      <c r="O778" s="88">
        <f t="shared" si="312"/>
        <v>-39999.999999994994</v>
      </c>
      <c r="P778" s="126">
        <f t="shared" ref="P778:P837" si="315">IF(J778=0,"",L778/J778)</f>
        <v>0.85185185185186763</v>
      </c>
      <c r="Q778" s="88">
        <f t="shared" si="313"/>
        <v>43975.649999999994</v>
      </c>
      <c r="R778" s="126">
        <f t="shared" ref="R778:R837" si="316">IF(I778=0,"",L778/I778)</f>
        <v>1.2363972780982704</v>
      </c>
      <c r="S778" s="88"/>
      <c r="T778" s="127" t="str">
        <f t="shared" si="299"/>
        <v/>
      </c>
      <c r="U778" s="160">
        <f t="shared" si="300"/>
        <v>11</v>
      </c>
    </row>
    <row r="779" spans="1:21" ht="11.25" customHeight="1" x14ac:dyDescent="0.25">
      <c r="A779" s="42" t="s">
        <v>1598</v>
      </c>
      <c r="B779" s="287">
        <f t="shared" si="297"/>
        <v>11</v>
      </c>
      <c r="C779" s="20" t="s">
        <v>1243</v>
      </c>
      <c r="D779" s="20" t="s">
        <v>920</v>
      </c>
      <c r="E779" s="20" t="s">
        <v>1245</v>
      </c>
      <c r="F779" s="368" t="s">
        <v>836</v>
      </c>
      <c r="G779" s="369"/>
      <c r="H779" s="11">
        <v>3428917.62</v>
      </c>
      <c r="I779" s="11">
        <v>4687927.1699999897</v>
      </c>
      <c r="J779" s="11">
        <v>4000000</v>
      </c>
      <c r="K779" s="133">
        <v>0</v>
      </c>
      <c r="L779" s="145">
        <v>4400000</v>
      </c>
      <c r="O779" s="88">
        <f t="shared" si="312"/>
        <v>400000</v>
      </c>
      <c r="P779" s="126">
        <f t="shared" si="315"/>
        <v>1.1000000000000001</v>
      </c>
      <c r="Q779" s="88">
        <f t="shared" si="313"/>
        <v>-287927.16999998968</v>
      </c>
      <c r="R779" s="126">
        <f t="shared" si="316"/>
        <v>0.93858113414334665</v>
      </c>
      <c r="S779" s="88"/>
      <c r="T779" s="127" t="str">
        <f t="shared" si="299"/>
        <v/>
      </c>
      <c r="U779" s="160">
        <f t="shared" si="300"/>
        <v>11</v>
      </c>
    </row>
    <row r="780" spans="1:21" ht="11.25" customHeight="1" x14ac:dyDescent="0.25">
      <c r="A780" s="42" t="s">
        <v>1599</v>
      </c>
      <c r="B780" s="287">
        <f t="shared" ref="B780:B837" si="317">LEN(A780)</f>
        <v>11</v>
      </c>
      <c r="C780" s="27" t="s">
        <v>916</v>
      </c>
      <c r="D780" s="28" t="s">
        <v>923</v>
      </c>
      <c r="E780" s="28" t="s">
        <v>917</v>
      </c>
      <c r="F780" s="368" t="s">
        <v>837</v>
      </c>
      <c r="G780" s="369"/>
      <c r="H780" s="11">
        <v>185659.02</v>
      </c>
      <c r="I780" s="11">
        <v>120594.93</v>
      </c>
      <c r="J780" s="11">
        <v>199999.99999998699</v>
      </c>
      <c r="K780" s="133">
        <v>0</v>
      </c>
      <c r="L780" s="145">
        <v>130000</v>
      </c>
      <c r="O780" s="88">
        <f t="shared" si="312"/>
        <v>-69999.999999986991</v>
      </c>
      <c r="P780" s="126">
        <f t="shared" si="315"/>
        <v>0.65000000000004232</v>
      </c>
      <c r="Q780" s="88">
        <f t="shared" si="313"/>
        <v>9405.070000000007</v>
      </c>
      <c r="R780" s="126">
        <f t="shared" si="316"/>
        <v>1.0779889336972956</v>
      </c>
      <c r="S780" s="88"/>
      <c r="T780" s="127" t="str">
        <f t="shared" ref="T780:T837" si="318">IF(K780=0,"",L780/K780)</f>
        <v/>
      </c>
      <c r="U780" s="160">
        <f t="shared" si="300"/>
        <v>11</v>
      </c>
    </row>
    <row r="781" spans="1:21" ht="11.25" customHeight="1" x14ac:dyDescent="0.25">
      <c r="A781" s="42" t="s">
        <v>1632</v>
      </c>
      <c r="B781" s="287">
        <f t="shared" si="317"/>
        <v>11</v>
      </c>
      <c r="C781" s="27" t="s">
        <v>916</v>
      </c>
      <c r="D781" s="20" t="s">
        <v>919</v>
      </c>
      <c r="E781" s="28" t="s">
        <v>917</v>
      </c>
      <c r="F781" s="368" t="s">
        <v>838</v>
      </c>
      <c r="G781" s="369"/>
      <c r="H781" s="11">
        <v>3110616.86</v>
      </c>
      <c r="I781" s="11">
        <v>3394424.64</v>
      </c>
      <c r="J781" s="11">
        <v>3300000</v>
      </c>
      <c r="K781" s="133">
        <v>0</v>
      </c>
      <c r="L781" s="145">
        <v>3785690</v>
      </c>
      <c r="O781" s="88">
        <f t="shared" si="312"/>
        <v>485690</v>
      </c>
      <c r="P781" s="126">
        <f t="shared" si="315"/>
        <v>1.1471787878787878</v>
      </c>
      <c r="Q781" s="88">
        <f t="shared" si="313"/>
        <v>391265.35999999987</v>
      </c>
      <c r="R781" s="126">
        <f t="shared" si="316"/>
        <v>1.1152670633453803</v>
      </c>
      <c r="S781" s="88"/>
      <c r="T781" s="127" t="str">
        <f t="shared" si="318"/>
        <v/>
      </c>
      <c r="U781" s="160">
        <f t="shared" si="300"/>
        <v>11</v>
      </c>
    </row>
    <row r="782" spans="1:21" ht="11.25" customHeight="1" x14ac:dyDescent="0.25">
      <c r="A782" s="42" t="s">
        <v>1600</v>
      </c>
      <c r="B782" s="287">
        <f t="shared" si="317"/>
        <v>11</v>
      </c>
      <c r="C782" s="27" t="s">
        <v>916</v>
      </c>
      <c r="D782" s="20" t="s">
        <v>919</v>
      </c>
      <c r="E782" s="28" t="s">
        <v>917</v>
      </c>
      <c r="F782" s="368" t="s">
        <v>839</v>
      </c>
      <c r="G782" s="369"/>
      <c r="H782" s="11">
        <v>1580757.93</v>
      </c>
      <c r="I782" s="11">
        <v>1269286.92</v>
      </c>
      <c r="J782" s="11">
        <v>2000000</v>
      </c>
      <c r="K782" s="133">
        <v>0</v>
      </c>
      <c r="L782" s="145">
        <v>7000</v>
      </c>
      <c r="O782" s="88">
        <f t="shared" si="312"/>
        <v>-1993000</v>
      </c>
      <c r="P782" s="126">
        <f t="shared" si="315"/>
        <v>3.5000000000000001E-3</v>
      </c>
      <c r="Q782" s="88">
        <f t="shared" si="313"/>
        <v>-1262286.92</v>
      </c>
      <c r="R782" s="126">
        <f t="shared" si="316"/>
        <v>5.5149075356421386E-3</v>
      </c>
      <c r="S782" s="88"/>
      <c r="T782" s="127" t="str">
        <f t="shared" si="318"/>
        <v/>
      </c>
      <c r="U782" s="160">
        <f t="shared" ref="U782:U837" si="319">LEN(A782)</f>
        <v>11</v>
      </c>
    </row>
    <row r="783" spans="1:21" ht="11.25" customHeight="1" x14ac:dyDescent="0.25">
      <c r="A783" s="42" t="s">
        <v>1601</v>
      </c>
      <c r="B783" s="287">
        <f t="shared" si="317"/>
        <v>11</v>
      </c>
      <c r="C783" s="27" t="s">
        <v>916</v>
      </c>
      <c r="D783" s="28" t="s">
        <v>923</v>
      </c>
      <c r="E783" s="34" t="s">
        <v>917</v>
      </c>
      <c r="F783" s="368" t="s">
        <v>1683</v>
      </c>
      <c r="G783" s="369"/>
      <c r="H783" s="11">
        <v>28000</v>
      </c>
      <c r="I783" s="11">
        <v>5998420</v>
      </c>
      <c r="J783" s="11">
        <v>11780000</v>
      </c>
      <c r="K783" s="133">
        <v>11780000</v>
      </c>
      <c r="L783" s="145">
        <v>11780000</v>
      </c>
      <c r="O783" s="88">
        <f t="shared" si="312"/>
        <v>0</v>
      </c>
      <c r="P783" s="126">
        <f t="shared" si="315"/>
        <v>1</v>
      </c>
      <c r="Q783" s="88">
        <f t="shared" si="313"/>
        <v>5781580</v>
      </c>
      <c r="R783" s="126">
        <f t="shared" si="316"/>
        <v>1.9638504806265651</v>
      </c>
      <c r="S783" s="88">
        <f t="shared" ref="S783:S814" si="320">L783-K783</f>
        <v>0</v>
      </c>
      <c r="T783" s="127">
        <f t="shared" si="318"/>
        <v>1</v>
      </c>
      <c r="U783" s="160">
        <f t="shared" si="319"/>
        <v>11</v>
      </c>
    </row>
    <row r="784" spans="1:21" ht="11.25" customHeight="1" x14ac:dyDescent="0.25">
      <c r="A784" s="42" t="s">
        <v>1602</v>
      </c>
      <c r="B784" s="287">
        <f t="shared" si="317"/>
        <v>11</v>
      </c>
      <c r="C784" s="27"/>
      <c r="D784" s="28"/>
      <c r="E784" s="28"/>
      <c r="F784" s="368" t="s">
        <v>840</v>
      </c>
      <c r="G784" s="369"/>
      <c r="H784" s="11">
        <v>0</v>
      </c>
      <c r="I784" s="11">
        <v>0</v>
      </c>
      <c r="J784" s="11">
        <v>0</v>
      </c>
      <c r="K784" s="133">
        <v>0</v>
      </c>
      <c r="L784" s="145">
        <v>0</v>
      </c>
      <c r="M784" s="104" t="s">
        <v>1750</v>
      </c>
      <c r="O784" s="88">
        <f t="shared" si="312"/>
        <v>0</v>
      </c>
      <c r="P784" s="126" t="str">
        <f t="shared" si="315"/>
        <v/>
      </c>
      <c r="Q784" s="88">
        <f t="shared" si="313"/>
        <v>0</v>
      </c>
      <c r="R784" s="126" t="str">
        <f t="shared" si="316"/>
        <v/>
      </c>
      <c r="S784" s="88"/>
      <c r="T784" s="127" t="str">
        <f t="shared" si="318"/>
        <v/>
      </c>
      <c r="U784" s="160">
        <f t="shared" si="319"/>
        <v>11</v>
      </c>
    </row>
    <row r="785" spans="1:21" ht="11.25" customHeight="1" x14ac:dyDescent="0.25">
      <c r="A785" s="55" t="s">
        <v>1603</v>
      </c>
      <c r="B785" s="287">
        <f t="shared" si="317"/>
        <v>7</v>
      </c>
      <c r="C785" s="55"/>
      <c r="D785" s="53"/>
      <c r="E785" s="53"/>
      <c r="F785" s="366" t="s">
        <v>841</v>
      </c>
      <c r="G785" s="367"/>
      <c r="H785" s="54">
        <f t="shared" ref="H785:L785" si="321">SUM(H786:H791)</f>
        <v>3969098.2500000005</v>
      </c>
      <c r="I785" s="54">
        <f t="shared" si="321"/>
        <v>5332812.47</v>
      </c>
      <c r="J785" s="54">
        <f t="shared" si="321"/>
        <v>5864999.9999998836</v>
      </c>
      <c r="K785" s="139">
        <f t="shared" si="321"/>
        <v>0</v>
      </c>
      <c r="L785" s="156">
        <f t="shared" si="321"/>
        <v>5855000</v>
      </c>
      <c r="O785" s="88">
        <f t="shared" si="312"/>
        <v>-9999.9999998835847</v>
      </c>
      <c r="P785" s="126">
        <f t="shared" si="315"/>
        <v>0.99829497016199764</v>
      </c>
      <c r="Q785" s="88">
        <f t="shared" si="313"/>
        <v>522187.53000000026</v>
      </c>
      <c r="R785" s="126">
        <f t="shared" si="316"/>
        <v>1.0979197248989332</v>
      </c>
      <c r="S785" s="88"/>
      <c r="T785" s="127" t="str">
        <f t="shared" si="318"/>
        <v/>
      </c>
      <c r="U785" s="160">
        <f t="shared" si="319"/>
        <v>7</v>
      </c>
    </row>
    <row r="786" spans="1:21" ht="11.25" customHeight="1" x14ac:dyDescent="0.25">
      <c r="A786" s="42" t="s">
        <v>1604</v>
      </c>
      <c r="B786" s="287">
        <f t="shared" si="317"/>
        <v>11</v>
      </c>
      <c r="C786" s="20" t="s">
        <v>916</v>
      </c>
      <c r="D786" s="20" t="s">
        <v>919</v>
      </c>
      <c r="E786" s="20" t="s">
        <v>1089</v>
      </c>
      <c r="F786" s="368" t="s">
        <v>842</v>
      </c>
      <c r="G786" s="369"/>
      <c r="H786" s="11">
        <v>143687.91</v>
      </c>
      <c r="I786" s="11">
        <v>102908.2</v>
      </c>
      <c r="J786" s="11">
        <v>104999.99999999101</v>
      </c>
      <c r="K786" s="133">
        <v>0</v>
      </c>
      <c r="L786" s="145">
        <v>105000</v>
      </c>
      <c r="O786" s="88">
        <f t="shared" si="312"/>
        <v>8.9930836111307144E-9</v>
      </c>
      <c r="P786" s="126">
        <f t="shared" si="315"/>
        <v>1.0000000000000857</v>
      </c>
      <c r="Q786" s="88">
        <f t="shared" si="313"/>
        <v>2091.8000000000029</v>
      </c>
      <c r="R786" s="126">
        <f t="shared" si="316"/>
        <v>1.0203268544197643</v>
      </c>
      <c r="S786" s="88"/>
      <c r="T786" s="127" t="str">
        <f t="shared" si="318"/>
        <v/>
      </c>
      <c r="U786" s="160">
        <f t="shared" si="319"/>
        <v>11</v>
      </c>
    </row>
    <row r="787" spans="1:21" ht="11.25" customHeight="1" x14ac:dyDescent="0.25">
      <c r="A787" s="42" t="s">
        <v>1605</v>
      </c>
      <c r="B787" s="287">
        <f t="shared" si="317"/>
        <v>11</v>
      </c>
      <c r="C787" s="20" t="s">
        <v>916</v>
      </c>
      <c r="D787" s="20" t="s">
        <v>919</v>
      </c>
      <c r="E787" s="20" t="s">
        <v>1089</v>
      </c>
      <c r="F787" s="368" t="s">
        <v>843</v>
      </c>
      <c r="G787" s="369"/>
      <c r="H787" s="11">
        <v>1773117.54</v>
      </c>
      <c r="I787" s="11">
        <v>1750537.99</v>
      </c>
      <c r="J787" s="11">
        <v>1949999.99999997</v>
      </c>
      <c r="K787" s="133">
        <v>0</v>
      </c>
      <c r="L787" s="145">
        <v>1950000</v>
      </c>
      <c r="O787" s="88">
        <f t="shared" si="312"/>
        <v>3.0035153031349182E-8</v>
      </c>
      <c r="P787" s="126">
        <f t="shared" si="315"/>
        <v>1.0000000000000153</v>
      </c>
      <c r="Q787" s="88">
        <f t="shared" si="313"/>
        <v>199462.01</v>
      </c>
      <c r="R787" s="126">
        <f t="shared" si="316"/>
        <v>1.1139432626652108</v>
      </c>
      <c r="S787" s="88"/>
      <c r="T787" s="127" t="str">
        <f t="shared" si="318"/>
        <v/>
      </c>
      <c r="U787" s="160">
        <f t="shared" si="319"/>
        <v>11</v>
      </c>
    </row>
    <row r="788" spans="1:21" ht="11.25" customHeight="1" x14ac:dyDescent="0.25">
      <c r="A788" s="42" t="s">
        <v>1606</v>
      </c>
      <c r="B788" s="287">
        <f t="shared" si="317"/>
        <v>11</v>
      </c>
      <c r="C788" s="20" t="s">
        <v>916</v>
      </c>
      <c r="D788" s="20" t="s">
        <v>919</v>
      </c>
      <c r="E788" s="20" t="s">
        <v>1089</v>
      </c>
      <c r="F788" s="368" t="s">
        <v>844</v>
      </c>
      <c r="G788" s="369"/>
      <c r="H788" s="11">
        <v>1184571.1100000001</v>
      </c>
      <c r="I788" s="11">
        <v>1536035.57</v>
      </c>
      <c r="J788" s="11">
        <v>1799999.99999999</v>
      </c>
      <c r="K788" s="133">
        <v>0</v>
      </c>
      <c r="L788" s="145">
        <v>1500000</v>
      </c>
      <c r="O788" s="88">
        <f t="shared" si="312"/>
        <v>-299999.99999998999</v>
      </c>
      <c r="P788" s="126">
        <f t="shared" si="315"/>
        <v>0.83333333333333792</v>
      </c>
      <c r="Q788" s="88">
        <f t="shared" si="313"/>
        <v>-36035.570000000065</v>
      </c>
      <c r="R788" s="126">
        <f t="shared" si="316"/>
        <v>0.97653988572673478</v>
      </c>
      <c r="S788" s="88"/>
      <c r="T788" s="127" t="str">
        <f t="shared" si="318"/>
        <v/>
      </c>
      <c r="U788" s="160">
        <f t="shared" si="319"/>
        <v>11</v>
      </c>
    </row>
    <row r="789" spans="1:21" ht="11.25" customHeight="1" x14ac:dyDescent="0.25">
      <c r="A789" s="42" t="s">
        <v>1607</v>
      </c>
      <c r="B789" s="287">
        <f t="shared" si="317"/>
        <v>11</v>
      </c>
      <c r="C789" s="20" t="s">
        <v>916</v>
      </c>
      <c r="D789" s="20" t="s">
        <v>919</v>
      </c>
      <c r="E789" s="20" t="s">
        <v>1649</v>
      </c>
      <c r="F789" s="368" t="s">
        <v>845</v>
      </c>
      <c r="G789" s="369"/>
      <c r="H789" s="11">
        <v>663134.14</v>
      </c>
      <c r="I789" s="11">
        <v>893514.08</v>
      </c>
      <c r="J789" s="11">
        <v>989999.99999997194</v>
      </c>
      <c r="K789" s="133">
        <v>0</v>
      </c>
      <c r="L789" s="145">
        <v>990000</v>
      </c>
      <c r="O789" s="88">
        <f t="shared" si="312"/>
        <v>2.805609256029129E-8</v>
      </c>
      <c r="P789" s="126">
        <f t="shared" si="315"/>
        <v>1.0000000000000284</v>
      </c>
      <c r="Q789" s="88">
        <f t="shared" si="313"/>
        <v>96485.920000000042</v>
      </c>
      <c r="R789" s="126">
        <f t="shared" si="316"/>
        <v>1.1079847784827297</v>
      </c>
      <c r="S789" s="88"/>
      <c r="T789" s="127" t="str">
        <f t="shared" si="318"/>
        <v/>
      </c>
      <c r="U789" s="160">
        <f t="shared" si="319"/>
        <v>11</v>
      </c>
    </row>
    <row r="790" spans="1:21" ht="11.25" customHeight="1" x14ac:dyDescent="0.25">
      <c r="A790" s="42" t="s">
        <v>1608</v>
      </c>
      <c r="B790" s="287">
        <f t="shared" si="317"/>
        <v>11</v>
      </c>
      <c r="C790" s="28" t="s">
        <v>916</v>
      </c>
      <c r="D790" s="20" t="s">
        <v>919</v>
      </c>
      <c r="E790" s="28" t="s">
        <v>1089</v>
      </c>
      <c r="F790" s="368" t="s">
        <v>846</v>
      </c>
      <c r="G790" s="369"/>
      <c r="H790" s="11">
        <v>191790.41</v>
      </c>
      <c r="I790" s="11">
        <v>206487.92</v>
      </c>
      <c r="J790" s="11">
        <v>199999.99999998501</v>
      </c>
      <c r="K790" s="133">
        <v>0</v>
      </c>
      <c r="L790" s="145">
        <v>200000</v>
      </c>
      <c r="O790" s="88">
        <f t="shared" si="312"/>
        <v>1.4988472685217857E-8</v>
      </c>
      <c r="P790" s="126">
        <f t="shared" si="315"/>
        <v>1.0000000000000751</v>
      </c>
      <c r="Q790" s="88">
        <f t="shared" si="313"/>
        <v>-6487.9200000000128</v>
      </c>
      <c r="R790" s="126">
        <f t="shared" si="316"/>
        <v>0.96857966315898769</v>
      </c>
      <c r="S790" s="88"/>
      <c r="T790" s="127" t="str">
        <f t="shared" si="318"/>
        <v/>
      </c>
      <c r="U790" s="160">
        <f t="shared" si="319"/>
        <v>11</v>
      </c>
    </row>
    <row r="791" spans="1:21" ht="11.25" customHeight="1" x14ac:dyDescent="0.25">
      <c r="A791" s="42" t="s">
        <v>1609</v>
      </c>
      <c r="B791" s="287">
        <f t="shared" si="317"/>
        <v>11</v>
      </c>
      <c r="C791" s="28" t="s">
        <v>916</v>
      </c>
      <c r="D791" s="20" t="s">
        <v>919</v>
      </c>
      <c r="E791" s="28" t="s">
        <v>917</v>
      </c>
      <c r="F791" s="368" t="s">
        <v>847</v>
      </c>
      <c r="G791" s="369"/>
      <c r="H791" s="11">
        <v>12797.14</v>
      </c>
      <c r="I791" s="11">
        <v>843328.71</v>
      </c>
      <c r="J791" s="11">
        <v>819999.99999997602</v>
      </c>
      <c r="K791" s="133">
        <v>0</v>
      </c>
      <c r="L791" s="145">
        <v>1110000</v>
      </c>
      <c r="O791" s="88">
        <f t="shared" si="312"/>
        <v>290000.00000002398</v>
      </c>
      <c r="P791" s="126">
        <f t="shared" si="315"/>
        <v>1.3536585365854055</v>
      </c>
      <c r="Q791" s="88">
        <f t="shared" si="313"/>
        <v>266671.29000000004</v>
      </c>
      <c r="R791" s="126">
        <f t="shared" si="316"/>
        <v>1.3162127493560607</v>
      </c>
      <c r="S791" s="88"/>
      <c r="T791" s="127" t="str">
        <f t="shared" si="318"/>
        <v/>
      </c>
      <c r="U791" s="160">
        <f t="shared" si="319"/>
        <v>11</v>
      </c>
    </row>
    <row r="792" spans="1:21" ht="11.25" customHeight="1" x14ac:dyDescent="0.25">
      <c r="A792" s="55" t="s">
        <v>1610</v>
      </c>
      <c r="B792" s="287">
        <f t="shared" si="317"/>
        <v>7</v>
      </c>
      <c r="C792" s="55"/>
      <c r="D792" s="53"/>
      <c r="E792" s="53"/>
      <c r="F792" s="366" t="s">
        <v>848</v>
      </c>
      <c r="G792" s="367"/>
      <c r="H792" s="54">
        <f t="shared" ref="H792:L792" si="322">SUM(H793)</f>
        <v>917943.75</v>
      </c>
      <c r="I792" s="54">
        <f t="shared" si="322"/>
        <v>1544230.4</v>
      </c>
      <c r="J792" s="54">
        <f t="shared" si="322"/>
        <v>999999.99999999604</v>
      </c>
      <c r="K792" s="139">
        <f t="shared" si="322"/>
        <v>0</v>
      </c>
      <c r="L792" s="156">
        <f t="shared" si="322"/>
        <v>1500000</v>
      </c>
      <c r="O792" s="88">
        <f t="shared" si="312"/>
        <v>500000.00000000396</v>
      </c>
      <c r="P792" s="126">
        <f t="shared" si="315"/>
        <v>1.500000000000006</v>
      </c>
      <c r="Q792" s="88">
        <f t="shared" si="313"/>
        <v>-44230.399999999907</v>
      </c>
      <c r="R792" s="126">
        <f t="shared" si="316"/>
        <v>0.97135764196845242</v>
      </c>
      <c r="S792" s="88"/>
      <c r="T792" s="127" t="str">
        <f t="shared" si="318"/>
        <v/>
      </c>
      <c r="U792" s="160">
        <f t="shared" si="319"/>
        <v>7</v>
      </c>
    </row>
    <row r="793" spans="1:21" ht="11.25" customHeight="1" x14ac:dyDescent="0.25">
      <c r="A793" s="42" t="s">
        <v>1611</v>
      </c>
      <c r="B793" s="287">
        <f t="shared" si="317"/>
        <v>11</v>
      </c>
      <c r="C793" s="27" t="s">
        <v>916</v>
      </c>
      <c r="D793" s="28" t="s">
        <v>920</v>
      </c>
      <c r="E793" s="28" t="s">
        <v>917</v>
      </c>
      <c r="F793" s="368" t="s">
        <v>150</v>
      </c>
      <c r="G793" s="369"/>
      <c r="H793" s="11">
        <v>917943.75</v>
      </c>
      <c r="I793" s="11">
        <v>1544230.4</v>
      </c>
      <c r="J793" s="11">
        <v>999999.99999999604</v>
      </c>
      <c r="K793" s="133">
        <v>0</v>
      </c>
      <c r="L793" s="145">
        <v>1500000</v>
      </c>
      <c r="O793" s="88">
        <f t="shared" si="312"/>
        <v>500000.00000000396</v>
      </c>
      <c r="P793" s="126">
        <f t="shared" si="315"/>
        <v>1.500000000000006</v>
      </c>
      <c r="Q793" s="88">
        <f t="shared" si="313"/>
        <v>-44230.399999999907</v>
      </c>
      <c r="R793" s="126">
        <f t="shared" si="316"/>
        <v>0.97135764196845242</v>
      </c>
      <c r="S793" s="88"/>
      <c r="T793" s="127" t="str">
        <f t="shared" si="318"/>
        <v/>
      </c>
      <c r="U793" s="160">
        <f t="shared" si="319"/>
        <v>11</v>
      </c>
    </row>
    <row r="794" spans="1:21" ht="11.25" customHeight="1" x14ac:dyDescent="0.25">
      <c r="A794" s="58" t="s">
        <v>849</v>
      </c>
      <c r="B794" s="287">
        <f t="shared" si="317"/>
        <v>3</v>
      </c>
      <c r="C794" s="58"/>
      <c r="D794" s="59"/>
      <c r="E794" s="59"/>
      <c r="F794" s="362" t="s">
        <v>850</v>
      </c>
      <c r="G794" s="363"/>
      <c r="H794" s="61">
        <f>H795+H796</f>
        <v>0</v>
      </c>
      <c r="I794" s="61">
        <f>I795+I796</f>
        <v>0</v>
      </c>
      <c r="J794" s="61">
        <f>J795+J796</f>
        <v>0</v>
      </c>
      <c r="K794" s="137">
        <f t="shared" ref="K794:L794" si="323">K795+K796</f>
        <v>0</v>
      </c>
      <c r="L794" s="154">
        <f t="shared" si="323"/>
        <v>0</v>
      </c>
      <c r="O794" s="88">
        <f t="shared" si="312"/>
        <v>0</v>
      </c>
      <c r="P794" s="126" t="str">
        <f t="shared" si="315"/>
        <v/>
      </c>
      <c r="Q794" s="88">
        <f t="shared" si="313"/>
        <v>0</v>
      </c>
      <c r="R794" s="126" t="str">
        <f t="shared" si="316"/>
        <v/>
      </c>
      <c r="S794" s="88"/>
      <c r="T794" s="127" t="str">
        <f t="shared" si="318"/>
        <v/>
      </c>
      <c r="U794" s="160">
        <f t="shared" si="319"/>
        <v>3</v>
      </c>
    </row>
    <row r="795" spans="1:21" ht="11.25" customHeight="1" x14ac:dyDescent="0.25">
      <c r="A795" s="51" t="s">
        <v>851</v>
      </c>
      <c r="B795" s="287">
        <f t="shared" si="317"/>
        <v>4</v>
      </c>
      <c r="C795" s="51"/>
      <c r="D795" s="49"/>
      <c r="E795" s="49"/>
      <c r="F795" s="360" t="s">
        <v>852</v>
      </c>
      <c r="G795" s="361"/>
      <c r="H795" s="50">
        <v>0</v>
      </c>
      <c r="I795" s="50">
        <v>0</v>
      </c>
      <c r="J795" s="50">
        <v>0</v>
      </c>
      <c r="K795" s="138">
        <v>0</v>
      </c>
      <c r="L795" s="155">
        <v>0</v>
      </c>
      <c r="O795" s="181">
        <f t="shared" si="312"/>
        <v>0</v>
      </c>
      <c r="P795" s="182" t="str">
        <f t="shared" si="315"/>
        <v/>
      </c>
      <c r="Q795" s="181">
        <f t="shared" si="313"/>
        <v>0</v>
      </c>
      <c r="R795" s="182" t="str">
        <f t="shared" si="316"/>
        <v/>
      </c>
      <c r="S795" s="181">
        <f t="shared" si="320"/>
        <v>0</v>
      </c>
      <c r="T795" s="183" t="str">
        <f t="shared" si="318"/>
        <v/>
      </c>
      <c r="U795" s="160">
        <f t="shared" si="319"/>
        <v>4</v>
      </c>
    </row>
    <row r="796" spans="1:21" ht="11.25" customHeight="1" x14ac:dyDescent="0.25">
      <c r="A796" s="51" t="s">
        <v>853</v>
      </c>
      <c r="B796" s="287">
        <f t="shared" si="317"/>
        <v>4</v>
      </c>
      <c r="C796" s="51"/>
      <c r="D796" s="49"/>
      <c r="E796" s="49"/>
      <c r="F796" s="360" t="s">
        <v>854</v>
      </c>
      <c r="G796" s="361"/>
      <c r="H796" s="50">
        <v>0</v>
      </c>
      <c r="I796" s="50">
        <v>0</v>
      </c>
      <c r="J796" s="50">
        <v>0</v>
      </c>
      <c r="K796" s="138">
        <v>0</v>
      </c>
      <c r="L796" s="155">
        <v>0</v>
      </c>
      <c r="O796" s="181">
        <f t="shared" si="312"/>
        <v>0</v>
      </c>
      <c r="P796" s="182" t="str">
        <f t="shared" si="315"/>
        <v/>
      </c>
      <c r="Q796" s="181">
        <f t="shared" si="313"/>
        <v>0</v>
      </c>
      <c r="R796" s="182" t="str">
        <f t="shared" si="316"/>
        <v/>
      </c>
      <c r="S796" s="181">
        <f t="shared" si="320"/>
        <v>0</v>
      </c>
      <c r="T796" s="183" t="str">
        <f t="shared" si="318"/>
        <v/>
      </c>
      <c r="U796" s="160">
        <f t="shared" si="319"/>
        <v>4</v>
      </c>
    </row>
    <row r="797" spans="1:21" ht="11.25" customHeight="1" x14ac:dyDescent="0.25">
      <c r="A797" s="58" t="s">
        <v>855</v>
      </c>
      <c r="B797" s="287">
        <f t="shared" si="317"/>
        <v>3</v>
      </c>
      <c r="C797" s="58"/>
      <c r="D797" s="59"/>
      <c r="E797" s="59"/>
      <c r="F797" s="362" t="s">
        <v>856</v>
      </c>
      <c r="G797" s="363"/>
      <c r="H797" s="61">
        <f t="shared" ref="H797:L797" si="324">H798+H799+H802+H805+H808+H809+H810+H811+H812</f>
        <v>240737.26</v>
      </c>
      <c r="I797" s="61">
        <f t="shared" si="324"/>
        <v>144229.16999999998</v>
      </c>
      <c r="J797" s="61">
        <f t="shared" si="324"/>
        <v>0</v>
      </c>
      <c r="K797" s="137">
        <f t="shared" si="324"/>
        <v>71815</v>
      </c>
      <c r="L797" s="154">
        <f t="shared" si="324"/>
        <v>80000</v>
      </c>
      <c r="O797" s="88">
        <f t="shared" si="312"/>
        <v>80000</v>
      </c>
      <c r="P797" s="126" t="str">
        <f t="shared" si="315"/>
        <v/>
      </c>
      <c r="Q797" s="88">
        <f t="shared" si="313"/>
        <v>-64229.169999999984</v>
      </c>
      <c r="R797" s="126">
        <f t="shared" si="316"/>
        <v>0.55467281687886028</v>
      </c>
      <c r="S797" s="88"/>
      <c r="T797" s="127">
        <f t="shared" si="318"/>
        <v>1.1139734038849822</v>
      </c>
      <c r="U797" s="160">
        <f t="shared" si="319"/>
        <v>3</v>
      </c>
    </row>
    <row r="798" spans="1:21" ht="11.25" customHeight="1" x14ac:dyDescent="0.25">
      <c r="A798" s="51" t="s">
        <v>857</v>
      </c>
      <c r="B798" s="287">
        <f t="shared" si="317"/>
        <v>4</v>
      </c>
      <c r="C798" s="51"/>
      <c r="D798" s="49"/>
      <c r="E798" s="49"/>
      <c r="F798" s="360" t="s">
        <v>858</v>
      </c>
      <c r="G798" s="361"/>
      <c r="H798" s="50">
        <v>0</v>
      </c>
      <c r="I798" s="50">
        <v>0</v>
      </c>
      <c r="J798" s="50">
        <v>0</v>
      </c>
      <c r="K798" s="138">
        <v>0</v>
      </c>
      <c r="L798" s="155">
        <v>0</v>
      </c>
      <c r="O798" s="181">
        <f t="shared" si="312"/>
        <v>0</v>
      </c>
      <c r="P798" s="182" t="str">
        <f t="shared" si="315"/>
        <v/>
      </c>
      <c r="Q798" s="181">
        <f t="shared" si="313"/>
        <v>0</v>
      </c>
      <c r="R798" s="182" t="str">
        <f t="shared" si="316"/>
        <v/>
      </c>
      <c r="S798" s="181">
        <f t="shared" si="320"/>
        <v>0</v>
      </c>
      <c r="T798" s="183" t="str">
        <f t="shared" si="318"/>
        <v/>
      </c>
      <c r="U798" s="160">
        <f t="shared" si="319"/>
        <v>4</v>
      </c>
    </row>
    <row r="799" spans="1:21" ht="11.25" customHeight="1" x14ac:dyDescent="0.25">
      <c r="A799" s="51" t="s">
        <v>859</v>
      </c>
      <c r="B799" s="287">
        <f t="shared" si="317"/>
        <v>4</v>
      </c>
      <c r="C799" s="51"/>
      <c r="D799" s="49"/>
      <c r="E799" s="49"/>
      <c r="F799" s="360" t="s">
        <v>595</v>
      </c>
      <c r="G799" s="361"/>
      <c r="H799" s="50">
        <f>H800</f>
        <v>27347.48</v>
      </c>
      <c r="I799" s="50">
        <f>I800</f>
        <v>461.64</v>
      </c>
      <c r="J799" s="50">
        <f t="shared" ref="J799:L799" si="325">J800</f>
        <v>0</v>
      </c>
      <c r="K799" s="138">
        <v>386</v>
      </c>
      <c r="L799" s="155">
        <f t="shared" si="325"/>
        <v>0</v>
      </c>
      <c r="O799" s="181">
        <f t="shared" si="312"/>
        <v>0</v>
      </c>
      <c r="P799" s="182" t="str">
        <f t="shared" si="315"/>
        <v/>
      </c>
      <c r="Q799" s="181">
        <f t="shared" si="313"/>
        <v>-461.64</v>
      </c>
      <c r="R799" s="182">
        <f t="shared" si="316"/>
        <v>0</v>
      </c>
      <c r="S799" s="181">
        <f t="shared" si="320"/>
        <v>-386</v>
      </c>
      <c r="T799" s="183">
        <f t="shared" si="318"/>
        <v>0</v>
      </c>
      <c r="U799" s="160">
        <f t="shared" si="319"/>
        <v>4</v>
      </c>
    </row>
    <row r="800" spans="1:21" ht="11.25" customHeight="1" x14ac:dyDescent="0.25">
      <c r="A800" s="55" t="s">
        <v>1612</v>
      </c>
      <c r="B800" s="287">
        <f t="shared" si="317"/>
        <v>7</v>
      </c>
      <c r="C800" s="55"/>
      <c r="D800" s="53"/>
      <c r="E800" s="53"/>
      <c r="F800" s="366" t="s">
        <v>860</v>
      </c>
      <c r="G800" s="367"/>
      <c r="H800" s="54">
        <f t="shared" ref="H800:L800" si="326">SUM(H801)</f>
        <v>27347.48</v>
      </c>
      <c r="I800" s="54">
        <f t="shared" si="326"/>
        <v>461.64</v>
      </c>
      <c r="J800" s="54">
        <f t="shared" si="326"/>
        <v>0</v>
      </c>
      <c r="K800" s="139">
        <f t="shared" si="326"/>
        <v>0</v>
      </c>
      <c r="L800" s="156">
        <f t="shared" si="326"/>
        <v>0</v>
      </c>
      <c r="O800" s="88">
        <f t="shared" si="312"/>
        <v>0</v>
      </c>
      <c r="P800" s="126" t="str">
        <f t="shared" si="315"/>
        <v/>
      </c>
      <c r="Q800" s="88">
        <f t="shared" si="313"/>
        <v>-461.64</v>
      </c>
      <c r="R800" s="126">
        <f t="shared" si="316"/>
        <v>0</v>
      </c>
      <c r="S800" s="88"/>
      <c r="T800" s="127" t="str">
        <f t="shared" si="318"/>
        <v/>
      </c>
      <c r="U800" s="160">
        <f t="shared" si="319"/>
        <v>7</v>
      </c>
    </row>
    <row r="801" spans="1:21" ht="11.25" customHeight="1" x14ac:dyDescent="0.25">
      <c r="A801" s="42" t="s">
        <v>1613</v>
      </c>
      <c r="B801" s="287">
        <f t="shared" si="317"/>
        <v>11</v>
      </c>
      <c r="C801" s="27" t="s">
        <v>916</v>
      </c>
      <c r="D801" s="28" t="s">
        <v>923</v>
      </c>
      <c r="E801" s="28" t="s">
        <v>1643</v>
      </c>
      <c r="F801" s="368" t="s">
        <v>861</v>
      </c>
      <c r="G801" s="369"/>
      <c r="H801" s="11">
        <v>27347.48</v>
      </c>
      <c r="I801" s="11">
        <v>461.64</v>
      </c>
      <c r="J801" s="11">
        <v>0</v>
      </c>
      <c r="K801" s="133">
        <v>0</v>
      </c>
      <c r="L801" s="145">
        <v>0</v>
      </c>
      <c r="O801" s="88">
        <f t="shared" si="312"/>
        <v>0</v>
      </c>
      <c r="P801" s="126" t="str">
        <f t="shared" si="315"/>
        <v/>
      </c>
      <c r="Q801" s="88">
        <f t="shared" si="313"/>
        <v>-461.64</v>
      </c>
      <c r="R801" s="126">
        <f t="shared" si="316"/>
        <v>0</v>
      </c>
      <c r="S801" s="88"/>
      <c r="T801" s="127" t="str">
        <f t="shared" si="318"/>
        <v/>
      </c>
      <c r="U801" s="160">
        <f t="shared" si="319"/>
        <v>11</v>
      </c>
    </row>
    <row r="802" spans="1:21" ht="11.25" customHeight="1" x14ac:dyDescent="0.25">
      <c r="A802" s="51" t="s">
        <v>862</v>
      </c>
      <c r="B802" s="287">
        <f t="shared" si="317"/>
        <v>4</v>
      </c>
      <c r="C802" s="51"/>
      <c r="D802" s="49"/>
      <c r="E802" s="49"/>
      <c r="F802" s="360" t="s">
        <v>863</v>
      </c>
      <c r="G802" s="361"/>
      <c r="H802" s="50">
        <f t="shared" ref="H802:L802" si="327">H803</f>
        <v>186789.78</v>
      </c>
      <c r="I802" s="50">
        <f t="shared" si="327"/>
        <v>78567.53</v>
      </c>
      <c r="J802" s="50">
        <f t="shared" si="327"/>
        <v>0</v>
      </c>
      <c r="K802" s="138">
        <v>71429</v>
      </c>
      <c r="L802" s="155">
        <f t="shared" si="327"/>
        <v>80000</v>
      </c>
      <c r="O802" s="181">
        <f t="shared" si="312"/>
        <v>80000</v>
      </c>
      <c r="P802" s="182" t="str">
        <f t="shared" si="315"/>
        <v/>
      </c>
      <c r="Q802" s="181">
        <f t="shared" si="313"/>
        <v>1432.4700000000012</v>
      </c>
      <c r="R802" s="182">
        <f t="shared" si="316"/>
        <v>1.018232341019248</v>
      </c>
      <c r="S802" s="181">
        <f t="shared" si="320"/>
        <v>8571</v>
      </c>
      <c r="T802" s="183">
        <f t="shared" si="318"/>
        <v>1.1199932800403198</v>
      </c>
      <c r="U802" s="160">
        <f t="shared" si="319"/>
        <v>4</v>
      </c>
    </row>
    <row r="803" spans="1:21" ht="11.25" customHeight="1" x14ac:dyDescent="0.25">
      <c r="A803" s="55" t="s">
        <v>1614</v>
      </c>
      <c r="B803" s="287">
        <f t="shared" si="317"/>
        <v>7</v>
      </c>
      <c r="C803" s="55"/>
      <c r="D803" s="53"/>
      <c r="E803" s="53"/>
      <c r="F803" s="366" t="s">
        <v>864</v>
      </c>
      <c r="G803" s="367"/>
      <c r="H803" s="54">
        <f t="shared" ref="H803:L803" si="328">SUM(H804)</f>
        <v>186789.78</v>
      </c>
      <c r="I803" s="54">
        <f t="shared" si="328"/>
        <v>78567.53</v>
      </c>
      <c r="J803" s="54">
        <f t="shared" si="328"/>
        <v>0</v>
      </c>
      <c r="K803" s="139">
        <f t="shared" si="328"/>
        <v>0</v>
      </c>
      <c r="L803" s="156">
        <f t="shared" si="328"/>
        <v>80000</v>
      </c>
      <c r="O803" s="88">
        <f t="shared" si="312"/>
        <v>80000</v>
      </c>
      <c r="P803" s="126" t="str">
        <f t="shared" si="315"/>
        <v/>
      </c>
      <c r="Q803" s="88">
        <f t="shared" si="313"/>
        <v>1432.4700000000012</v>
      </c>
      <c r="R803" s="126">
        <f t="shared" si="316"/>
        <v>1.018232341019248</v>
      </c>
      <c r="S803" s="88"/>
      <c r="T803" s="127" t="str">
        <f t="shared" si="318"/>
        <v/>
      </c>
      <c r="U803" s="160">
        <f t="shared" si="319"/>
        <v>7</v>
      </c>
    </row>
    <row r="804" spans="1:21" ht="11.25" customHeight="1" x14ac:dyDescent="0.25">
      <c r="A804" s="42" t="s">
        <v>1615</v>
      </c>
      <c r="B804" s="287">
        <f t="shared" si="317"/>
        <v>11</v>
      </c>
      <c r="C804" s="27" t="s">
        <v>916</v>
      </c>
      <c r="D804" s="28" t="s">
        <v>923</v>
      </c>
      <c r="E804" s="28" t="s">
        <v>1643</v>
      </c>
      <c r="F804" s="368" t="s">
        <v>865</v>
      </c>
      <c r="G804" s="369"/>
      <c r="H804" s="11">
        <v>186789.78</v>
      </c>
      <c r="I804" s="11">
        <v>78567.53</v>
      </c>
      <c r="J804" s="11">
        <v>0</v>
      </c>
      <c r="K804" s="133">
        <v>0</v>
      </c>
      <c r="L804" s="145">
        <v>80000</v>
      </c>
      <c r="O804" s="88">
        <f t="shared" si="312"/>
        <v>80000</v>
      </c>
      <c r="P804" s="126" t="str">
        <f t="shared" si="315"/>
        <v/>
      </c>
      <c r="Q804" s="88">
        <f t="shared" si="313"/>
        <v>1432.4700000000012</v>
      </c>
      <c r="R804" s="126">
        <f t="shared" si="316"/>
        <v>1.018232341019248</v>
      </c>
      <c r="S804" s="88"/>
      <c r="T804" s="127" t="str">
        <f t="shared" si="318"/>
        <v/>
      </c>
      <c r="U804" s="160">
        <f t="shared" si="319"/>
        <v>11</v>
      </c>
    </row>
    <row r="805" spans="1:21" ht="11.25" customHeight="1" x14ac:dyDescent="0.25">
      <c r="A805" s="51" t="s">
        <v>866</v>
      </c>
      <c r="B805" s="287">
        <f t="shared" si="317"/>
        <v>4</v>
      </c>
      <c r="C805" s="51"/>
      <c r="D805" s="49"/>
      <c r="E805" s="49"/>
      <c r="F805" s="360" t="s">
        <v>867</v>
      </c>
      <c r="G805" s="361"/>
      <c r="H805" s="50">
        <f>H806</f>
        <v>26600</v>
      </c>
      <c r="I805" s="50">
        <f>I806</f>
        <v>65200</v>
      </c>
      <c r="J805" s="50">
        <f>J806</f>
        <v>0</v>
      </c>
      <c r="K805" s="138">
        <f t="shared" ref="K805:L805" si="329">K806</f>
        <v>0</v>
      </c>
      <c r="L805" s="155">
        <f t="shared" si="329"/>
        <v>0</v>
      </c>
      <c r="O805" s="181">
        <f t="shared" si="312"/>
        <v>0</v>
      </c>
      <c r="P805" s="182" t="str">
        <f t="shared" si="315"/>
        <v/>
      </c>
      <c r="Q805" s="181">
        <f t="shared" si="313"/>
        <v>-65200</v>
      </c>
      <c r="R805" s="182">
        <f t="shared" si="316"/>
        <v>0</v>
      </c>
      <c r="S805" s="181">
        <f t="shared" si="320"/>
        <v>0</v>
      </c>
      <c r="T805" s="183" t="str">
        <f t="shared" si="318"/>
        <v/>
      </c>
      <c r="U805" s="160">
        <f t="shared" si="319"/>
        <v>4</v>
      </c>
    </row>
    <row r="806" spans="1:21" ht="11.25" customHeight="1" x14ac:dyDescent="0.25">
      <c r="A806" s="55" t="s">
        <v>1616</v>
      </c>
      <c r="B806" s="287">
        <f t="shared" si="317"/>
        <v>7</v>
      </c>
      <c r="C806" s="55"/>
      <c r="D806" s="53"/>
      <c r="E806" s="53"/>
      <c r="F806" s="366" t="s">
        <v>868</v>
      </c>
      <c r="G806" s="367"/>
      <c r="H806" s="54">
        <f>SUM(H807)</f>
        <v>26600</v>
      </c>
      <c r="I806" s="54">
        <f>SUM(I807)</f>
        <v>65200</v>
      </c>
      <c r="J806" s="54">
        <f>SUM(J807)</f>
        <v>0</v>
      </c>
      <c r="K806" s="139">
        <f t="shared" ref="K806:L806" si="330">SUM(K807)</f>
        <v>0</v>
      </c>
      <c r="L806" s="156">
        <f t="shared" si="330"/>
        <v>0</v>
      </c>
      <c r="O806" s="88">
        <f t="shared" si="312"/>
        <v>0</v>
      </c>
      <c r="P806" s="126" t="str">
        <f t="shared" si="315"/>
        <v/>
      </c>
      <c r="Q806" s="88">
        <f t="shared" si="313"/>
        <v>-65200</v>
      </c>
      <c r="R806" s="126">
        <f t="shared" si="316"/>
        <v>0</v>
      </c>
      <c r="S806" s="88">
        <f t="shared" si="320"/>
        <v>0</v>
      </c>
      <c r="T806" s="127" t="str">
        <f t="shared" si="318"/>
        <v/>
      </c>
      <c r="U806" s="160">
        <f t="shared" si="319"/>
        <v>7</v>
      </c>
    </row>
    <row r="807" spans="1:21" ht="11.25" customHeight="1" x14ac:dyDescent="0.25">
      <c r="A807" s="42" t="s">
        <v>1617</v>
      </c>
      <c r="B807" s="287">
        <f t="shared" si="317"/>
        <v>10</v>
      </c>
      <c r="C807" s="14"/>
      <c r="D807" s="13"/>
      <c r="E807" s="13"/>
      <c r="F807" s="368" t="s">
        <v>869</v>
      </c>
      <c r="G807" s="369"/>
      <c r="H807" s="11">
        <v>26600</v>
      </c>
      <c r="I807" s="11">
        <v>65200</v>
      </c>
      <c r="J807" s="11">
        <v>0</v>
      </c>
      <c r="K807" s="133">
        <v>0</v>
      </c>
      <c r="L807" s="144"/>
      <c r="O807" s="88">
        <f t="shared" si="312"/>
        <v>0</v>
      </c>
      <c r="P807" s="126" t="str">
        <f t="shared" si="315"/>
        <v/>
      </c>
      <c r="Q807" s="88">
        <f t="shared" si="313"/>
        <v>-65200</v>
      </c>
      <c r="R807" s="126">
        <f t="shared" si="316"/>
        <v>0</v>
      </c>
      <c r="S807" s="88">
        <f t="shared" si="320"/>
        <v>0</v>
      </c>
      <c r="T807" s="127" t="str">
        <f t="shared" si="318"/>
        <v/>
      </c>
      <c r="U807" s="160">
        <f t="shared" si="319"/>
        <v>10</v>
      </c>
    </row>
    <row r="808" spans="1:21" ht="11.25" customHeight="1" x14ac:dyDescent="0.25">
      <c r="A808" s="51" t="s">
        <v>870</v>
      </c>
      <c r="B808" s="287">
        <f t="shared" si="317"/>
        <v>4</v>
      </c>
      <c r="C808" s="51"/>
      <c r="D808" s="49"/>
      <c r="E808" s="49"/>
      <c r="F808" s="360" t="s">
        <v>871</v>
      </c>
      <c r="G808" s="361"/>
      <c r="H808" s="50">
        <v>0</v>
      </c>
      <c r="I808" s="50">
        <v>0</v>
      </c>
      <c r="J808" s="50">
        <v>0</v>
      </c>
      <c r="K808" s="138">
        <v>0</v>
      </c>
      <c r="L808" s="155">
        <v>0</v>
      </c>
      <c r="O808" s="181">
        <f t="shared" si="312"/>
        <v>0</v>
      </c>
      <c r="P808" s="182" t="str">
        <f t="shared" si="315"/>
        <v/>
      </c>
      <c r="Q808" s="181">
        <f t="shared" si="313"/>
        <v>0</v>
      </c>
      <c r="R808" s="182" t="str">
        <f t="shared" si="316"/>
        <v/>
      </c>
      <c r="S808" s="181">
        <f t="shared" si="320"/>
        <v>0</v>
      </c>
      <c r="T808" s="183" t="str">
        <f t="shared" si="318"/>
        <v/>
      </c>
      <c r="U808" s="160">
        <f t="shared" si="319"/>
        <v>4</v>
      </c>
    </row>
    <row r="809" spans="1:21" ht="11.25" customHeight="1" x14ac:dyDescent="0.25">
      <c r="A809" s="51" t="s">
        <v>872</v>
      </c>
      <c r="B809" s="287">
        <f t="shared" si="317"/>
        <v>4</v>
      </c>
      <c r="C809" s="51"/>
      <c r="D809" s="49"/>
      <c r="E809" s="49"/>
      <c r="F809" s="360" t="s">
        <v>873</v>
      </c>
      <c r="G809" s="361"/>
      <c r="H809" s="50">
        <v>0</v>
      </c>
      <c r="I809" s="50">
        <v>0</v>
      </c>
      <c r="J809" s="50">
        <v>0</v>
      </c>
      <c r="K809" s="138">
        <v>0</v>
      </c>
      <c r="L809" s="155">
        <v>0</v>
      </c>
      <c r="O809" s="181">
        <f t="shared" ref="O809:O837" si="331">+L809-J809</f>
        <v>0</v>
      </c>
      <c r="P809" s="182" t="str">
        <f t="shared" si="315"/>
        <v/>
      </c>
      <c r="Q809" s="181">
        <f t="shared" ref="Q809:Q837" si="332">+L809-I809</f>
        <v>0</v>
      </c>
      <c r="R809" s="182" t="str">
        <f t="shared" si="316"/>
        <v/>
      </c>
      <c r="S809" s="181">
        <f t="shared" si="320"/>
        <v>0</v>
      </c>
      <c r="T809" s="183" t="str">
        <f t="shared" si="318"/>
        <v/>
      </c>
      <c r="U809" s="160">
        <f t="shared" si="319"/>
        <v>4</v>
      </c>
    </row>
    <row r="810" spans="1:21" ht="11.25" customHeight="1" x14ac:dyDescent="0.25">
      <c r="A810" s="51" t="s">
        <v>874</v>
      </c>
      <c r="B810" s="287">
        <f t="shared" si="317"/>
        <v>4</v>
      </c>
      <c r="C810" s="51"/>
      <c r="D810" s="49"/>
      <c r="E810" s="49"/>
      <c r="F810" s="360" t="s">
        <v>875</v>
      </c>
      <c r="G810" s="361"/>
      <c r="H810" s="50">
        <v>0</v>
      </c>
      <c r="I810" s="50">
        <v>0</v>
      </c>
      <c r="J810" s="50">
        <v>0</v>
      </c>
      <c r="K810" s="138">
        <v>0</v>
      </c>
      <c r="L810" s="155">
        <v>0</v>
      </c>
      <c r="O810" s="181">
        <f t="shared" si="331"/>
        <v>0</v>
      </c>
      <c r="P810" s="182" t="str">
        <f t="shared" si="315"/>
        <v/>
      </c>
      <c r="Q810" s="181">
        <f t="shared" si="332"/>
        <v>0</v>
      </c>
      <c r="R810" s="182" t="str">
        <f t="shared" si="316"/>
        <v/>
      </c>
      <c r="S810" s="181">
        <f t="shared" si="320"/>
        <v>0</v>
      </c>
      <c r="T810" s="183" t="str">
        <f t="shared" si="318"/>
        <v/>
      </c>
      <c r="U810" s="160">
        <f t="shared" si="319"/>
        <v>4</v>
      </c>
    </row>
    <row r="811" spans="1:21" ht="11.25" customHeight="1" x14ac:dyDescent="0.25">
      <c r="A811" s="51" t="s">
        <v>876</v>
      </c>
      <c r="B811" s="287">
        <f t="shared" si="317"/>
        <v>4</v>
      </c>
      <c r="C811" s="51"/>
      <c r="D811" s="49"/>
      <c r="E811" s="49"/>
      <c r="F811" s="360" t="s">
        <v>877</v>
      </c>
      <c r="G811" s="361"/>
      <c r="H811" s="50">
        <v>0</v>
      </c>
      <c r="I811" s="50">
        <v>0</v>
      </c>
      <c r="J811" s="50">
        <v>0</v>
      </c>
      <c r="K811" s="138">
        <v>0</v>
      </c>
      <c r="L811" s="155">
        <v>0</v>
      </c>
      <c r="O811" s="181">
        <f t="shared" si="331"/>
        <v>0</v>
      </c>
      <c r="P811" s="182" t="str">
        <f t="shared" si="315"/>
        <v/>
      </c>
      <c r="Q811" s="181">
        <f t="shared" si="332"/>
        <v>0</v>
      </c>
      <c r="R811" s="182" t="str">
        <f t="shared" si="316"/>
        <v/>
      </c>
      <c r="S811" s="181">
        <f t="shared" si="320"/>
        <v>0</v>
      </c>
      <c r="T811" s="183" t="str">
        <f t="shared" si="318"/>
        <v/>
      </c>
      <c r="U811" s="160">
        <f t="shared" si="319"/>
        <v>4</v>
      </c>
    </row>
    <row r="812" spans="1:21" ht="11.25" customHeight="1" x14ac:dyDescent="0.25">
      <c r="A812" s="51" t="s">
        <v>878</v>
      </c>
      <c r="B812" s="287">
        <f t="shared" si="317"/>
        <v>4</v>
      </c>
      <c r="C812" s="51"/>
      <c r="D812" s="49"/>
      <c r="E812" s="49"/>
      <c r="F812" s="360" t="s">
        <v>879</v>
      </c>
      <c r="G812" s="361"/>
      <c r="H812" s="50">
        <v>0</v>
      </c>
      <c r="I812" s="50">
        <v>0</v>
      </c>
      <c r="J812" s="50">
        <v>0</v>
      </c>
      <c r="K812" s="138">
        <v>0</v>
      </c>
      <c r="L812" s="155">
        <v>0</v>
      </c>
      <c r="O812" s="181">
        <f t="shared" si="331"/>
        <v>0</v>
      </c>
      <c r="P812" s="182" t="str">
        <f t="shared" si="315"/>
        <v/>
      </c>
      <c r="Q812" s="181">
        <f t="shared" si="332"/>
        <v>0</v>
      </c>
      <c r="R812" s="182" t="str">
        <f t="shared" si="316"/>
        <v/>
      </c>
      <c r="S812" s="181">
        <f t="shared" si="320"/>
        <v>0</v>
      </c>
      <c r="T812" s="183" t="str">
        <f t="shared" si="318"/>
        <v/>
      </c>
      <c r="U812" s="160">
        <f t="shared" si="319"/>
        <v>4</v>
      </c>
    </row>
    <row r="813" spans="1:21" ht="11.25" customHeight="1" x14ac:dyDescent="0.25">
      <c r="A813" s="58" t="s">
        <v>880</v>
      </c>
      <c r="B813" s="287">
        <f t="shared" si="317"/>
        <v>3</v>
      </c>
      <c r="C813" s="58"/>
      <c r="D813" s="59"/>
      <c r="E813" s="59"/>
      <c r="F813" s="362" t="s">
        <v>850</v>
      </c>
      <c r="G813" s="363"/>
      <c r="H813" s="61">
        <f t="shared" ref="H813:L813" si="333">H814+H815</f>
        <v>56838944.920000002</v>
      </c>
      <c r="I813" s="61">
        <f t="shared" si="333"/>
        <v>46881225.180000007</v>
      </c>
      <c r="J813" s="61">
        <f t="shared" si="333"/>
        <v>42792999.999999978</v>
      </c>
      <c r="K813" s="137">
        <f t="shared" si="333"/>
        <v>60176244</v>
      </c>
      <c r="L813" s="154">
        <f t="shared" si="333"/>
        <v>53438000</v>
      </c>
      <c r="O813" s="88">
        <f t="shared" si="331"/>
        <v>10645000.000000022</v>
      </c>
      <c r="P813" s="126">
        <f t="shared" si="315"/>
        <v>1.2487556376042817</v>
      </c>
      <c r="Q813" s="88">
        <f t="shared" si="332"/>
        <v>6556774.8199999928</v>
      </c>
      <c r="R813" s="126">
        <f t="shared" si="316"/>
        <v>1.1398592889760308</v>
      </c>
      <c r="S813" s="88">
        <f t="shared" si="320"/>
        <v>-6738244</v>
      </c>
      <c r="T813" s="127">
        <f t="shared" si="318"/>
        <v>0.88802484914146518</v>
      </c>
      <c r="U813" s="160">
        <f t="shared" si="319"/>
        <v>3</v>
      </c>
    </row>
    <row r="814" spans="1:21" ht="11.25" customHeight="1" x14ac:dyDescent="0.25">
      <c r="A814" s="51" t="s">
        <v>881</v>
      </c>
      <c r="B814" s="287">
        <f t="shared" si="317"/>
        <v>4</v>
      </c>
      <c r="C814" s="51"/>
      <c r="D814" s="49"/>
      <c r="E814" s="49"/>
      <c r="F814" s="360" t="s">
        <v>882</v>
      </c>
      <c r="G814" s="361"/>
      <c r="H814" s="50">
        <v>0</v>
      </c>
      <c r="I814" s="50">
        <v>0</v>
      </c>
      <c r="J814" s="50">
        <v>0</v>
      </c>
      <c r="K814" s="138">
        <v>0</v>
      </c>
      <c r="L814" s="155">
        <v>0</v>
      </c>
      <c r="O814" s="181">
        <f t="shared" si="331"/>
        <v>0</v>
      </c>
      <c r="P814" s="182" t="str">
        <f t="shared" si="315"/>
        <v/>
      </c>
      <c r="Q814" s="181">
        <f t="shared" si="332"/>
        <v>0</v>
      </c>
      <c r="R814" s="182" t="str">
        <f t="shared" si="316"/>
        <v/>
      </c>
      <c r="S814" s="181">
        <f t="shared" si="320"/>
        <v>0</v>
      </c>
      <c r="T814" s="183" t="str">
        <f t="shared" si="318"/>
        <v/>
      </c>
      <c r="U814" s="160">
        <f t="shared" si="319"/>
        <v>4</v>
      </c>
    </row>
    <row r="815" spans="1:21" ht="11.25" customHeight="1" x14ac:dyDescent="0.25">
      <c r="A815" s="51" t="s">
        <v>883</v>
      </c>
      <c r="B815" s="287">
        <f t="shared" si="317"/>
        <v>4</v>
      </c>
      <c r="C815" s="51"/>
      <c r="D815" s="49"/>
      <c r="E815" s="49"/>
      <c r="F815" s="360" t="s">
        <v>884</v>
      </c>
      <c r="G815" s="361"/>
      <c r="H815" s="50">
        <f t="shared" ref="H815:J815" si="334">H816+H824+H827</f>
        <v>56838944.920000002</v>
      </c>
      <c r="I815" s="50">
        <f t="shared" si="334"/>
        <v>46881225.180000007</v>
      </c>
      <c r="J815" s="50">
        <f t="shared" si="334"/>
        <v>42792999.999999978</v>
      </c>
      <c r="K815" s="138">
        <v>60176244</v>
      </c>
      <c r="L815" s="155">
        <f>L816+L824+L827</f>
        <v>53438000</v>
      </c>
      <c r="O815" s="181">
        <f t="shared" si="331"/>
        <v>10645000.000000022</v>
      </c>
      <c r="P815" s="182">
        <f t="shared" si="315"/>
        <v>1.2487556376042817</v>
      </c>
      <c r="Q815" s="181">
        <f t="shared" si="332"/>
        <v>6556774.8199999928</v>
      </c>
      <c r="R815" s="182">
        <f t="shared" si="316"/>
        <v>1.1398592889760308</v>
      </c>
      <c r="S815" s="181">
        <f t="shared" ref="S815:S837" si="335">L815-K815</f>
        <v>-6738244</v>
      </c>
      <c r="T815" s="183">
        <f t="shared" si="318"/>
        <v>0.88802484914146518</v>
      </c>
      <c r="U815" s="160">
        <f t="shared" si="319"/>
        <v>4</v>
      </c>
    </row>
    <row r="816" spans="1:21" ht="11.25" customHeight="1" x14ac:dyDescent="0.25">
      <c r="A816" s="55" t="s">
        <v>1618</v>
      </c>
      <c r="B816" s="287">
        <f t="shared" si="317"/>
        <v>7</v>
      </c>
      <c r="C816" s="55"/>
      <c r="D816" s="53"/>
      <c r="E816" s="53"/>
      <c r="F816" s="366" t="s">
        <v>885</v>
      </c>
      <c r="G816" s="367"/>
      <c r="H816" s="54">
        <f t="shared" ref="H816:L816" si="336">SUM(H817:H823)</f>
        <v>40116648.200000003</v>
      </c>
      <c r="I816" s="54">
        <f t="shared" si="336"/>
        <v>25075007.230000004</v>
      </c>
      <c r="J816" s="54">
        <f t="shared" si="336"/>
        <v>19961999.999999989</v>
      </c>
      <c r="K816" s="139">
        <f t="shared" si="336"/>
        <v>0</v>
      </c>
      <c r="L816" s="156">
        <f t="shared" si="336"/>
        <v>29988000</v>
      </c>
      <c r="O816" s="88">
        <f t="shared" si="331"/>
        <v>10026000.000000011</v>
      </c>
      <c r="P816" s="126">
        <f t="shared" si="315"/>
        <v>1.5022542831379631</v>
      </c>
      <c r="Q816" s="88">
        <f t="shared" si="332"/>
        <v>4912992.7699999958</v>
      </c>
      <c r="R816" s="126">
        <f t="shared" si="316"/>
        <v>1.1959318585608238</v>
      </c>
      <c r="S816" s="88"/>
      <c r="T816" s="127" t="str">
        <f t="shared" si="318"/>
        <v/>
      </c>
      <c r="U816" s="160">
        <f t="shared" si="319"/>
        <v>7</v>
      </c>
    </row>
    <row r="817" spans="1:21" ht="11.25" customHeight="1" x14ac:dyDescent="0.25">
      <c r="A817" s="42" t="s">
        <v>1619</v>
      </c>
      <c r="B817" s="287">
        <f t="shared" si="317"/>
        <v>11</v>
      </c>
      <c r="C817" s="56" t="s">
        <v>916</v>
      </c>
      <c r="D817" s="34" t="s">
        <v>923</v>
      </c>
      <c r="E817" s="34" t="s">
        <v>1633</v>
      </c>
      <c r="F817" s="364" t="s">
        <v>886</v>
      </c>
      <c r="G817" s="365"/>
      <c r="H817" s="57">
        <v>23515319.640000001</v>
      </c>
      <c r="I817" s="57">
        <v>8728675.8800000008</v>
      </c>
      <c r="J817" s="57">
        <v>3886000</v>
      </c>
      <c r="K817" s="133">
        <v>0</v>
      </c>
      <c r="L817" s="145">
        <f>690000+3621000</f>
        <v>4311000</v>
      </c>
      <c r="O817" s="88">
        <f t="shared" si="331"/>
        <v>425000</v>
      </c>
      <c r="P817" s="126">
        <f t="shared" si="315"/>
        <v>1.1093669583118888</v>
      </c>
      <c r="Q817" s="88">
        <f t="shared" si="332"/>
        <v>-4417675.8800000008</v>
      </c>
      <c r="R817" s="126">
        <f t="shared" si="316"/>
        <v>0.49388934350028812</v>
      </c>
      <c r="S817" s="88"/>
      <c r="T817" s="127" t="str">
        <f t="shared" si="318"/>
        <v/>
      </c>
      <c r="U817" s="160">
        <f t="shared" si="319"/>
        <v>11</v>
      </c>
    </row>
    <row r="818" spans="1:21" ht="11.25" customHeight="1" x14ac:dyDescent="0.25">
      <c r="A818" s="42" t="s">
        <v>1620</v>
      </c>
      <c r="B818" s="287">
        <f t="shared" si="317"/>
        <v>11</v>
      </c>
      <c r="C818" s="56" t="s">
        <v>916</v>
      </c>
      <c r="D818" s="34" t="s">
        <v>923</v>
      </c>
      <c r="E818" s="34" t="s">
        <v>1633</v>
      </c>
      <c r="F818" s="364" t="s">
        <v>887</v>
      </c>
      <c r="G818" s="365"/>
      <c r="H818" s="57">
        <v>2334107.37</v>
      </c>
      <c r="I818" s="57">
        <v>2565888.88</v>
      </c>
      <c r="J818" s="57">
        <v>2452000</v>
      </c>
      <c r="K818" s="133">
        <v>0</v>
      </c>
      <c r="L818" s="146">
        <v>3498000</v>
      </c>
      <c r="O818" s="88">
        <f t="shared" si="331"/>
        <v>1046000</v>
      </c>
      <c r="P818" s="126">
        <f t="shared" si="315"/>
        <v>1.4265905383360522</v>
      </c>
      <c r="Q818" s="88">
        <f t="shared" si="332"/>
        <v>932111.12000000011</v>
      </c>
      <c r="R818" s="126">
        <f t="shared" si="316"/>
        <v>1.3632702597783581</v>
      </c>
      <c r="S818" s="88"/>
      <c r="T818" s="127" t="str">
        <f t="shared" si="318"/>
        <v/>
      </c>
      <c r="U818" s="160">
        <f t="shared" si="319"/>
        <v>11</v>
      </c>
    </row>
    <row r="819" spans="1:21" ht="11.25" customHeight="1" x14ac:dyDescent="0.25">
      <c r="A819" s="42" t="s">
        <v>1621</v>
      </c>
      <c r="B819" s="287">
        <f t="shared" si="317"/>
        <v>11</v>
      </c>
      <c r="C819" s="56" t="s">
        <v>916</v>
      </c>
      <c r="D819" s="34" t="s">
        <v>923</v>
      </c>
      <c r="E819" s="34" t="s">
        <v>1633</v>
      </c>
      <c r="F819" s="364" t="s">
        <v>888</v>
      </c>
      <c r="G819" s="365"/>
      <c r="H819" s="57">
        <v>4747694.55</v>
      </c>
      <c r="I819" s="57">
        <v>5042825.37</v>
      </c>
      <c r="J819" s="57">
        <v>4804000</v>
      </c>
      <c r="K819" s="133">
        <v>0</v>
      </c>
      <c r="L819" s="146">
        <v>6190000</v>
      </c>
      <c r="O819" s="88">
        <f t="shared" si="331"/>
        <v>1386000</v>
      </c>
      <c r="P819" s="126">
        <f t="shared" si="315"/>
        <v>1.2885095753538718</v>
      </c>
      <c r="Q819" s="88">
        <f t="shared" si="332"/>
        <v>1147174.6299999999</v>
      </c>
      <c r="R819" s="126">
        <f t="shared" si="316"/>
        <v>1.2274864874014069</v>
      </c>
      <c r="S819" s="88"/>
      <c r="T819" s="127" t="str">
        <f t="shared" si="318"/>
        <v/>
      </c>
      <c r="U819" s="160">
        <f t="shared" si="319"/>
        <v>11</v>
      </c>
    </row>
    <row r="820" spans="1:21" ht="11.25" customHeight="1" x14ac:dyDescent="0.25">
      <c r="A820" s="42" t="s">
        <v>1622</v>
      </c>
      <c r="B820" s="287">
        <f t="shared" si="317"/>
        <v>11</v>
      </c>
      <c r="C820" s="56"/>
      <c r="D820" s="34"/>
      <c r="E820" s="34"/>
      <c r="F820" s="364" t="s">
        <v>889</v>
      </c>
      <c r="G820" s="365"/>
      <c r="H820" s="57">
        <v>0</v>
      </c>
      <c r="I820" s="57">
        <v>0</v>
      </c>
      <c r="J820" s="57">
        <v>0</v>
      </c>
      <c r="K820" s="133">
        <v>0</v>
      </c>
      <c r="L820" s="144"/>
      <c r="M820" s="358" t="s">
        <v>1735</v>
      </c>
      <c r="N820" s="195"/>
      <c r="O820" s="88">
        <f t="shared" si="331"/>
        <v>0</v>
      </c>
      <c r="P820" s="126" t="str">
        <f t="shared" si="315"/>
        <v/>
      </c>
      <c r="Q820" s="88">
        <f t="shared" si="332"/>
        <v>0</v>
      </c>
      <c r="R820" s="126" t="str">
        <f t="shared" si="316"/>
        <v/>
      </c>
      <c r="S820" s="88"/>
      <c r="T820" s="127" t="str">
        <f t="shared" si="318"/>
        <v/>
      </c>
      <c r="U820" s="160">
        <f t="shared" si="319"/>
        <v>11</v>
      </c>
    </row>
    <row r="821" spans="1:21" ht="11.25" customHeight="1" x14ac:dyDescent="0.25">
      <c r="A821" s="42" t="s">
        <v>1623</v>
      </c>
      <c r="B821" s="287">
        <f t="shared" si="317"/>
        <v>11</v>
      </c>
      <c r="C821" s="34" t="s">
        <v>916</v>
      </c>
      <c r="D821" s="34" t="s">
        <v>923</v>
      </c>
      <c r="E821" s="34" t="s">
        <v>1633</v>
      </c>
      <c r="F821" s="364" t="s">
        <v>890</v>
      </c>
      <c r="G821" s="365"/>
      <c r="H821" s="57">
        <v>5458924.9699999997</v>
      </c>
      <c r="I821" s="57">
        <v>5871236.1600000001</v>
      </c>
      <c r="J821" s="57">
        <v>8000000</v>
      </c>
      <c r="K821" s="133">
        <v>0</v>
      </c>
      <c r="L821" s="146">
        <v>8000000</v>
      </c>
      <c r="M821" s="359"/>
      <c r="N821" s="196"/>
      <c r="O821" s="88">
        <f t="shared" si="331"/>
        <v>0</v>
      </c>
      <c r="P821" s="126">
        <f t="shared" si="315"/>
        <v>1</v>
      </c>
      <c r="Q821" s="88">
        <f t="shared" si="332"/>
        <v>2128763.84</v>
      </c>
      <c r="R821" s="126">
        <f t="shared" si="316"/>
        <v>1.3625750663042653</v>
      </c>
      <c r="S821" s="88"/>
      <c r="T821" s="127" t="str">
        <f t="shared" si="318"/>
        <v/>
      </c>
      <c r="U821" s="160">
        <f t="shared" si="319"/>
        <v>11</v>
      </c>
    </row>
    <row r="822" spans="1:21" ht="11.25" customHeight="1" x14ac:dyDescent="0.25">
      <c r="A822" s="42" t="s">
        <v>1624</v>
      </c>
      <c r="B822" s="287">
        <f t="shared" si="317"/>
        <v>11</v>
      </c>
      <c r="C822" s="56" t="s">
        <v>916</v>
      </c>
      <c r="D822" s="34" t="s">
        <v>923</v>
      </c>
      <c r="E822" s="34" t="s">
        <v>1633</v>
      </c>
      <c r="F822" s="364" t="s">
        <v>1690</v>
      </c>
      <c r="G822" s="365"/>
      <c r="H822" s="57">
        <v>1052762</v>
      </c>
      <c r="I822" s="57">
        <v>1140705</v>
      </c>
      <c r="J822" s="57">
        <v>819999.99999998999</v>
      </c>
      <c r="K822" s="133">
        <v>0</v>
      </c>
      <c r="L822" s="146">
        <v>4545000</v>
      </c>
      <c r="O822" s="88">
        <f t="shared" si="331"/>
        <v>3725000.0000000102</v>
      </c>
      <c r="P822" s="126">
        <f t="shared" si="315"/>
        <v>5.5426829268293361</v>
      </c>
      <c r="Q822" s="88">
        <f t="shared" si="332"/>
        <v>3404295</v>
      </c>
      <c r="R822" s="126">
        <f t="shared" si="316"/>
        <v>3.9843780819756205</v>
      </c>
      <c r="S822" s="88"/>
      <c r="T822" s="127" t="str">
        <f t="shared" si="318"/>
        <v/>
      </c>
      <c r="U822" s="160">
        <f t="shared" si="319"/>
        <v>11</v>
      </c>
    </row>
    <row r="823" spans="1:21" ht="11.25" customHeight="1" x14ac:dyDescent="0.25">
      <c r="A823" s="42" t="s">
        <v>1625</v>
      </c>
      <c r="B823" s="287">
        <f t="shared" si="317"/>
        <v>11</v>
      </c>
      <c r="C823" s="56" t="s">
        <v>916</v>
      </c>
      <c r="D823" s="34" t="s">
        <v>923</v>
      </c>
      <c r="E823" s="34" t="s">
        <v>1633</v>
      </c>
      <c r="F823" s="364" t="s">
        <v>891</v>
      </c>
      <c r="G823" s="365"/>
      <c r="H823" s="57">
        <v>3007839.67</v>
      </c>
      <c r="I823" s="57">
        <v>1725675.94</v>
      </c>
      <c r="J823" s="57">
        <v>0</v>
      </c>
      <c r="K823" s="133">
        <v>0</v>
      </c>
      <c r="L823" s="146">
        <v>3444000</v>
      </c>
      <c r="O823" s="88">
        <f t="shared" si="331"/>
        <v>3444000</v>
      </c>
      <c r="P823" s="126" t="str">
        <f t="shared" si="315"/>
        <v/>
      </c>
      <c r="Q823" s="88">
        <f t="shared" si="332"/>
        <v>1718324.06</v>
      </c>
      <c r="R823" s="126">
        <f t="shared" si="316"/>
        <v>1.9957397099712708</v>
      </c>
      <c r="S823" s="88"/>
      <c r="T823" s="127" t="str">
        <f t="shared" si="318"/>
        <v/>
      </c>
      <c r="U823" s="160">
        <f t="shared" si="319"/>
        <v>11</v>
      </c>
    </row>
    <row r="824" spans="1:21" ht="11.25" customHeight="1" x14ac:dyDescent="0.25">
      <c r="A824" s="55" t="s">
        <v>1626</v>
      </c>
      <c r="B824" s="287">
        <f t="shared" si="317"/>
        <v>7</v>
      </c>
      <c r="C824" s="55"/>
      <c r="D824" s="53"/>
      <c r="E824" s="53"/>
      <c r="F824" s="366" t="s">
        <v>892</v>
      </c>
      <c r="G824" s="367"/>
      <c r="H824" s="54">
        <f t="shared" ref="H824:L824" si="337">SUM(H825:H826)</f>
        <v>16228203.720000001</v>
      </c>
      <c r="I824" s="54">
        <f t="shared" si="337"/>
        <v>21240900.949999999</v>
      </c>
      <c r="J824" s="54">
        <f t="shared" si="337"/>
        <v>22280999.999999993</v>
      </c>
      <c r="K824" s="139">
        <f t="shared" si="337"/>
        <v>0</v>
      </c>
      <c r="L824" s="156">
        <f t="shared" si="337"/>
        <v>22900000</v>
      </c>
      <c r="O824" s="88">
        <f t="shared" si="331"/>
        <v>619000.00000000745</v>
      </c>
      <c r="P824" s="126">
        <f t="shared" si="315"/>
        <v>1.0277815178851939</v>
      </c>
      <c r="Q824" s="88">
        <f t="shared" si="332"/>
        <v>1659099.0500000007</v>
      </c>
      <c r="R824" s="126">
        <f t="shared" si="316"/>
        <v>1.0781086948197458</v>
      </c>
      <c r="S824" s="88"/>
      <c r="T824" s="127" t="str">
        <f t="shared" si="318"/>
        <v/>
      </c>
      <c r="U824" s="160">
        <f t="shared" si="319"/>
        <v>7</v>
      </c>
    </row>
    <row r="825" spans="1:21" ht="11.25" customHeight="1" x14ac:dyDescent="0.25">
      <c r="A825" s="42" t="s">
        <v>1627</v>
      </c>
      <c r="B825" s="287">
        <f t="shared" si="317"/>
        <v>11</v>
      </c>
      <c r="C825" s="56" t="s">
        <v>916</v>
      </c>
      <c r="D825" s="34" t="s">
        <v>923</v>
      </c>
      <c r="E825" s="34" t="s">
        <v>1633</v>
      </c>
      <c r="F825" s="364" t="s">
        <v>893</v>
      </c>
      <c r="G825" s="365"/>
      <c r="H825" s="57">
        <v>6077912.2400000002</v>
      </c>
      <c r="I825" s="57">
        <v>7877201.7199999997</v>
      </c>
      <c r="J825" s="57">
        <v>8866999.9999999907</v>
      </c>
      <c r="K825" s="133">
        <v>0</v>
      </c>
      <c r="L825" s="146">
        <v>8429000</v>
      </c>
      <c r="O825" s="88">
        <f t="shared" si="331"/>
        <v>-437999.99999999069</v>
      </c>
      <c r="P825" s="126">
        <f t="shared" si="315"/>
        <v>0.95060336077591168</v>
      </c>
      <c r="Q825" s="88">
        <f t="shared" si="332"/>
        <v>551798.28000000026</v>
      </c>
      <c r="R825" s="126">
        <f t="shared" si="316"/>
        <v>1.0700500380228932</v>
      </c>
      <c r="S825" s="88"/>
      <c r="T825" s="127" t="str">
        <f t="shared" si="318"/>
        <v/>
      </c>
      <c r="U825" s="160">
        <f t="shared" si="319"/>
        <v>11</v>
      </c>
    </row>
    <row r="826" spans="1:21" ht="11.25" customHeight="1" x14ac:dyDescent="0.25">
      <c r="A826" s="42" t="s">
        <v>1628</v>
      </c>
      <c r="B826" s="287">
        <f t="shared" si="317"/>
        <v>11</v>
      </c>
      <c r="C826" s="56" t="s">
        <v>916</v>
      </c>
      <c r="D826" s="34" t="s">
        <v>923</v>
      </c>
      <c r="E826" s="34" t="s">
        <v>1633</v>
      </c>
      <c r="F826" s="364" t="s">
        <v>894</v>
      </c>
      <c r="G826" s="365"/>
      <c r="H826" s="57">
        <v>10150291.48</v>
      </c>
      <c r="I826" s="57">
        <v>13363699.23</v>
      </c>
      <c r="J826" s="57">
        <v>13414000</v>
      </c>
      <c r="K826" s="133">
        <v>0</v>
      </c>
      <c r="L826" s="146">
        <v>14471000</v>
      </c>
      <c r="O826" s="88">
        <f t="shared" si="331"/>
        <v>1057000</v>
      </c>
      <c r="P826" s="126">
        <f t="shared" si="315"/>
        <v>1.0787982704636947</v>
      </c>
      <c r="Q826" s="88">
        <f t="shared" si="332"/>
        <v>1107300.7699999996</v>
      </c>
      <c r="R826" s="126">
        <f t="shared" si="316"/>
        <v>1.0828588515008055</v>
      </c>
      <c r="S826" s="88"/>
      <c r="T826" s="127" t="str">
        <f t="shared" si="318"/>
        <v/>
      </c>
      <c r="U826" s="160">
        <f t="shared" si="319"/>
        <v>11</v>
      </c>
    </row>
    <row r="827" spans="1:21" ht="11.25" customHeight="1" x14ac:dyDescent="0.25">
      <c r="A827" s="55" t="s">
        <v>1629</v>
      </c>
      <c r="B827" s="287">
        <f t="shared" si="317"/>
        <v>7</v>
      </c>
      <c r="C827" s="55"/>
      <c r="D827" s="53"/>
      <c r="E827" s="53"/>
      <c r="F827" s="366" t="s">
        <v>895</v>
      </c>
      <c r="G827" s="367"/>
      <c r="H827" s="54">
        <f t="shared" ref="H827:L827" si="338">SUM(H828)</f>
        <v>494093</v>
      </c>
      <c r="I827" s="54">
        <f t="shared" si="338"/>
        <v>565317</v>
      </c>
      <c r="J827" s="54">
        <f t="shared" si="338"/>
        <v>549999.99999999604</v>
      </c>
      <c r="K827" s="139">
        <f t="shared" si="338"/>
        <v>0</v>
      </c>
      <c r="L827" s="156">
        <f t="shared" si="338"/>
        <v>550000</v>
      </c>
      <c r="O827" s="88">
        <f t="shared" si="331"/>
        <v>3.9581209421157837E-9</v>
      </c>
      <c r="P827" s="126">
        <f t="shared" si="315"/>
        <v>1.0000000000000071</v>
      </c>
      <c r="Q827" s="88">
        <f t="shared" si="332"/>
        <v>-15317</v>
      </c>
      <c r="R827" s="126">
        <f t="shared" si="316"/>
        <v>0.97290546719804993</v>
      </c>
      <c r="S827" s="88"/>
      <c r="T827" s="127" t="str">
        <f t="shared" si="318"/>
        <v/>
      </c>
      <c r="U827" s="160">
        <f t="shared" si="319"/>
        <v>7</v>
      </c>
    </row>
    <row r="828" spans="1:21" ht="11.25" customHeight="1" x14ac:dyDescent="0.25">
      <c r="A828" s="42" t="s">
        <v>1630</v>
      </c>
      <c r="B828" s="287">
        <f t="shared" si="317"/>
        <v>11</v>
      </c>
      <c r="C828" s="56" t="s">
        <v>916</v>
      </c>
      <c r="D828" s="34" t="s">
        <v>920</v>
      </c>
      <c r="E828" s="34" t="s">
        <v>917</v>
      </c>
      <c r="F828" s="364" t="s">
        <v>896</v>
      </c>
      <c r="G828" s="365"/>
      <c r="H828" s="57">
        <v>494093</v>
      </c>
      <c r="I828" s="57">
        <v>565317</v>
      </c>
      <c r="J828" s="57">
        <v>549999.99999999604</v>
      </c>
      <c r="K828" s="133">
        <v>0</v>
      </c>
      <c r="L828" s="148">
        <v>550000</v>
      </c>
      <c r="O828" s="88">
        <f t="shared" si="331"/>
        <v>3.9581209421157837E-9</v>
      </c>
      <c r="P828" s="126">
        <f t="shared" si="315"/>
        <v>1.0000000000000071</v>
      </c>
      <c r="Q828" s="88">
        <f t="shared" si="332"/>
        <v>-15317</v>
      </c>
      <c r="R828" s="126">
        <f t="shared" si="316"/>
        <v>0.97290546719804993</v>
      </c>
      <c r="S828" s="88"/>
      <c r="T828" s="127" t="str">
        <f t="shared" si="318"/>
        <v/>
      </c>
      <c r="U828" s="160">
        <f t="shared" si="319"/>
        <v>11</v>
      </c>
    </row>
    <row r="829" spans="1:21" ht="11.25" customHeight="1" x14ac:dyDescent="0.25">
      <c r="A829" s="58" t="s">
        <v>897</v>
      </c>
      <c r="B829" s="287">
        <f t="shared" si="317"/>
        <v>3</v>
      </c>
      <c r="C829" s="58"/>
      <c r="D829" s="59"/>
      <c r="E829" s="59"/>
      <c r="F829" s="362" t="s">
        <v>898</v>
      </c>
      <c r="G829" s="363"/>
      <c r="H829" s="52">
        <f>H830+H831+H832+H833</f>
        <v>0</v>
      </c>
      <c r="I829" s="52">
        <f>I830+I831+I832+I833</f>
        <v>0</v>
      </c>
      <c r="J829" s="52">
        <f>J830+J831+J832+J833</f>
        <v>0</v>
      </c>
      <c r="K829" s="140">
        <f t="shared" ref="K829:L829" si="339">K830+K831+K832+K833</f>
        <v>0</v>
      </c>
      <c r="L829" s="157">
        <f t="shared" si="339"/>
        <v>0</v>
      </c>
      <c r="O829" s="88">
        <f t="shared" si="331"/>
        <v>0</v>
      </c>
      <c r="P829" s="126" t="str">
        <f t="shared" si="315"/>
        <v/>
      </c>
      <c r="Q829" s="88">
        <f t="shared" si="332"/>
        <v>0</v>
      </c>
      <c r="R829" s="126" t="str">
        <f t="shared" si="316"/>
        <v/>
      </c>
      <c r="S829" s="88"/>
      <c r="T829" s="127" t="str">
        <f t="shared" si="318"/>
        <v/>
      </c>
      <c r="U829" s="160">
        <f t="shared" si="319"/>
        <v>3</v>
      </c>
    </row>
    <row r="830" spans="1:21" ht="11.25" customHeight="1" x14ac:dyDescent="0.25">
      <c r="A830" s="51" t="s">
        <v>899</v>
      </c>
      <c r="B830" s="287">
        <f t="shared" si="317"/>
        <v>4</v>
      </c>
      <c r="C830" s="51"/>
      <c r="D830" s="49"/>
      <c r="E830" s="49"/>
      <c r="F830" s="360" t="s">
        <v>900</v>
      </c>
      <c r="G830" s="361"/>
      <c r="H830" s="50">
        <v>0</v>
      </c>
      <c r="I830" s="50">
        <v>0</v>
      </c>
      <c r="J830" s="50">
        <v>0</v>
      </c>
      <c r="K830" s="138">
        <v>0</v>
      </c>
      <c r="L830" s="155">
        <v>0</v>
      </c>
      <c r="O830" s="181">
        <f t="shared" si="331"/>
        <v>0</v>
      </c>
      <c r="P830" s="182" t="str">
        <f t="shared" si="315"/>
        <v/>
      </c>
      <c r="Q830" s="181">
        <f t="shared" si="332"/>
        <v>0</v>
      </c>
      <c r="R830" s="182" t="str">
        <f t="shared" si="316"/>
        <v/>
      </c>
      <c r="S830" s="181">
        <f t="shared" si="335"/>
        <v>0</v>
      </c>
      <c r="T830" s="183" t="str">
        <f t="shared" si="318"/>
        <v/>
      </c>
      <c r="U830" s="160">
        <f t="shared" si="319"/>
        <v>4</v>
      </c>
    </row>
    <row r="831" spans="1:21" ht="11.25" customHeight="1" x14ac:dyDescent="0.25">
      <c r="A831" s="51" t="s">
        <v>901</v>
      </c>
      <c r="B831" s="287">
        <f t="shared" si="317"/>
        <v>4</v>
      </c>
      <c r="C831" s="51"/>
      <c r="D831" s="49"/>
      <c r="E831" s="49"/>
      <c r="F831" s="360" t="s">
        <v>882</v>
      </c>
      <c r="G831" s="361"/>
      <c r="H831" s="50">
        <v>0</v>
      </c>
      <c r="I831" s="50">
        <v>0</v>
      </c>
      <c r="J831" s="50">
        <v>0</v>
      </c>
      <c r="K831" s="138">
        <v>0</v>
      </c>
      <c r="L831" s="155">
        <v>0</v>
      </c>
      <c r="O831" s="181">
        <f t="shared" si="331"/>
        <v>0</v>
      </c>
      <c r="P831" s="182" t="str">
        <f t="shared" si="315"/>
        <v/>
      </c>
      <c r="Q831" s="181">
        <f t="shared" si="332"/>
        <v>0</v>
      </c>
      <c r="R831" s="182" t="str">
        <f t="shared" si="316"/>
        <v/>
      </c>
      <c r="S831" s="181">
        <f t="shared" si="335"/>
        <v>0</v>
      </c>
      <c r="T831" s="183" t="str">
        <f t="shared" si="318"/>
        <v/>
      </c>
      <c r="U831" s="160">
        <f t="shared" si="319"/>
        <v>4</v>
      </c>
    </row>
    <row r="832" spans="1:21" ht="11.25" customHeight="1" x14ac:dyDescent="0.25">
      <c r="A832" s="51" t="s">
        <v>902</v>
      </c>
      <c r="B832" s="287">
        <f t="shared" si="317"/>
        <v>4</v>
      </c>
      <c r="C832" s="51"/>
      <c r="D832" s="49"/>
      <c r="E832" s="49"/>
      <c r="F832" s="360" t="s">
        <v>903</v>
      </c>
      <c r="G832" s="361"/>
      <c r="H832" s="50">
        <v>0</v>
      </c>
      <c r="I832" s="50">
        <v>0</v>
      </c>
      <c r="J832" s="50">
        <v>0</v>
      </c>
      <c r="K832" s="138">
        <v>0</v>
      </c>
      <c r="L832" s="155">
        <v>0</v>
      </c>
      <c r="O832" s="181">
        <f t="shared" si="331"/>
        <v>0</v>
      </c>
      <c r="P832" s="182" t="str">
        <f t="shared" si="315"/>
        <v/>
      </c>
      <c r="Q832" s="181">
        <f t="shared" si="332"/>
        <v>0</v>
      </c>
      <c r="R832" s="182" t="str">
        <f t="shared" si="316"/>
        <v/>
      </c>
      <c r="S832" s="181">
        <f t="shared" si="335"/>
        <v>0</v>
      </c>
      <c r="T832" s="183" t="str">
        <f t="shared" si="318"/>
        <v/>
      </c>
      <c r="U832" s="160">
        <f t="shared" si="319"/>
        <v>4</v>
      </c>
    </row>
    <row r="833" spans="1:21" ht="11.25" customHeight="1" x14ac:dyDescent="0.25">
      <c r="A833" s="51" t="s">
        <v>904</v>
      </c>
      <c r="B833" s="287">
        <f t="shared" si="317"/>
        <v>4</v>
      </c>
      <c r="C833" s="51"/>
      <c r="D833" s="49"/>
      <c r="E833" s="49"/>
      <c r="F833" s="360" t="s">
        <v>905</v>
      </c>
      <c r="G833" s="361"/>
      <c r="H833" s="50">
        <v>0</v>
      </c>
      <c r="I833" s="50">
        <v>0</v>
      </c>
      <c r="J833" s="50">
        <v>0</v>
      </c>
      <c r="K833" s="138">
        <v>0</v>
      </c>
      <c r="L833" s="155">
        <v>0</v>
      </c>
      <c r="O833" s="181">
        <f t="shared" si="331"/>
        <v>0</v>
      </c>
      <c r="P833" s="182" t="str">
        <f t="shared" si="315"/>
        <v/>
      </c>
      <c r="Q833" s="181">
        <f t="shared" si="332"/>
        <v>0</v>
      </c>
      <c r="R833" s="182" t="str">
        <f t="shared" si="316"/>
        <v/>
      </c>
      <c r="S833" s="181">
        <f t="shared" si="335"/>
        <v>0</v>
      </c>
      <c r="T833" s="183" t="str">
        <f t="shared" si="318"/>
        <v/>
      </c>
      <c r="U833" s="160">
        <f t="shared" si="319"/>
        <v>4</v>
      </c>
    </row>
    <row r="834" spans="1:21" ht="11.25" customHeight="1" x14ac:dyDescent="0.25">
      <c r="A834" s="58" t="s">
        <v>906</v>
      </c>
      <c r="B834" s="287">
        <f t="shared" si="317"/>
        <v>3</v>
      </c>
      <c r="C834" s="58"/>
      <c r="D834" s="59"/>
      <c r="E834" s="59"/>
      <c r="F834" s="362" t="s">
        <v>907</v>
      </c>
      <c r="G834" s="363"/>
      <c r="H834" s="52">
        <f>H835+H836+H837</f>
        <v>0</v>
      </c>
      <c r="I834" s="52">
        <f>I835+I836+I837</f>
        <v>0</v>
      </c>
      <c r="J834" s="52">
        <f>J835+J836+J837</f>
        <v>0</v>
      </c>
      <c r="K834" s="140">
        <f t="shared" ref="K834:L834" si="340">K835+K836+K837</f>
        <v>0</v>
      </c>
      <c r="L834" s="157">
        <f t="shared" si="340"/>
        <v>0</v>
      </c>
      <c r="O834" s="88">
        <f t="shared" si="331"/>
        <v>0</v>
      </c>
      <c r="P834" s="126" t="str">
        <f t="shared" si="315"/>
        <v/>
      </c>
      <c r="Q834" s="88">
        <f t="shared" si="332"/>
        <v>0</v>
      </c>
      <c r="R834" s="126" t="str">
        <f t="shared" si="316"/>
        <v/>
      </c>
      <c r="S834" s="88"/>
      <c r="T834" s="127" t="str">
        <f t="shared" si="318"/>
        <v/>
      </c>
      <c r="U834" s="160">
        <f t="shared" si="319"/>
        <v>3</v>
      </c>
    </row>
    <row r="835" spans="1:21" ht="11.25" customHeight="1" x14ac:dyDescent="0.25">
      <c r="A835" s="51" t="s">
        <v>908</v>
      </c>
      <c r="B835" s="287">
        <f t="shared" si="317"/>
        <v>4</v>
      </c>
      <c r="C835" s="51"/>
      <c r="D835" s="49"/>
      <c r="E835" s="49"/>
      <c r="F835" s="360" t="s">
        <v>909</v>
      </c>
      <c r="G835" s="361"/>
      <c r="H835" s="50">
        <v>0</v>
      </c>
      <c r="I835" s="50">
        <v>0</v>
      </c>
      <c r="J835" s="50">
        <v>0</v>
      </c>
      <c r="K835" s="138">
        <v>0</v>
      </c>
      <c r="L835" s="155">
        <v>0</v>
      </c>
      <c r="O835" s="181">
        <f t="shared" si="331"/>
        <v>0</v>
      </c>
      <c r="P835" s="182" t="str">
        <f t="shared" si="315"/>
        <v/>
      </c>
      <c r="Q835" s="181">
        <f t="shared" si="332"/>
        <v>0</v>
      </c>
      <c r="R835" s="182" t="str">
        <f t="shared" si="316"/>
        <v/>
      </c>
      <c r="S835" s="181">
        <f t="shared" si="335"/>
        <v>0</v>
      </c>
      <c r="T835" s="183" t="str">
        <f t="shared" si="318"/>
        <v/>
      </c>
      <c r="U835" s="160">
        <f t="shared" si="319"/>
        <v>4</v>
      </c>
    </row>
    <row r="836" spans="1:21" ht="11.25" customHeight="1" x14ac:dyDescent="0.25">
      <c r="A836" s="51" t="s">
        <v>910</v>
      </c>
      <c r="B836" s="287">
        <f t="shared" si="317"/>
        <v>4</v>
      </c>
      <c r="C836" s="51"/>
      <c r="D836" s="49"/>
      <c r="E836" s="49"/>
      <c r="F836" s="360" t="s">
        <v>911</v>
      </c>
      <c r="G836" s="361"/>
      <c r="H836" s="50">
        <v>0</v>
      </c>
      <c r="I836" s="50">
        <v>0</v>
      </c>
      <c r="J836" s="50">
        <v>0</v>
      </c>
      <c r="K836" s="138">
        <v>0</v>
      </c>
      <c r="L836" s="155">
        <v>0</v>
      </c>
      <c r="O836" s="181">
        <f t="shared" si="331"/>
        <v>0</v>
      </c>
      <c r="P836" s="182" t="str">
        <f t="shared" si="315"/>
        <v/>
      </c>
      <c r="Q836" s="181">
        <f t="shared" si="332"/>
        <v>0</v>
      </c>
      <c r="R836" s="182" t="str">
        <f t="shared" si="316"/>
        <v/>
      </c>
      <c r="S836" s="181">
        <f t="shared" si="335"/>
        <v>0</v>
      </c>
      <c r="T836" s="183" t="str">
        <f t="shared" si="318"/>
        <v/>
      </c>
      <c r="U836" s="160">
        <f t="shared" si="319"/>
        <v>4</v>
      </c>
    </row>
    <row r="837" spans="1:21" ht="11.25" customHeight="1" thickBot="1" x14ac:dyDescent="0.3">
      <c r="A837" s="51" t="s">
        <v>912</v>
      </c>
      <c r="B837" s="287">
        <f t="shared" si="317"/>
        <v>4</v>
      </c>
      <c r="C837" s="51"/>
      <c r="D837" s="49"/>
      <c r="E837" s="49"/>
      <c r="F837" s="360" t="s">
        <v>582</v>
      </c>
      <c r="G837" s="361"/>
      <c r="H837" s="50">
        <v>0</v>
      </c>
      <c r="I837" s="50">
        <v>0</v>
      </c>
      <c r="J837" s="50">
        <v>0</v>
      </c>
      <c r="K837" s="138">
        <v>0</v>
      </c>
      <c r="L837" s="158">
        <v>0</v>
      </c>
      <c r="O837" s="181">
        <f t="shared" si="331"/>
        <v>0</v>
      </c>
      <c r="P837" s="182" t="str">
        <f t="shared" si="315"/>
        <v/>
      </c>
      <c r="Q837" s="181">
        <f t="shared" si="332"/>
        <v>0</v>
      </c>
      <c r="R837" s="182" t="str">
        <f t="shared" si="316"/>
        <v/>
      </c>
      <c r="S837" s="181">
        <f t="shared" si="335"/>
        <v>0</v>
      </c>
      <c r="T837" s="183" t="str">
        <f t="shared" si="318"/>
        <v/>
      </c>
      <c r="U837" s="160">
        <f t="shared" si="319"/>
        <v>4</v>
      </c>
    </row>
    <row r="838" spans="1:21" ht="12.75" customHeight="1" thickTop="1" x14ac:dyDescent="0.25">
      <c r="A838" s="12"/>
      <c r="B838" s="12"/>
      <c r="C838" s="12"/>
      <c r="D838" s="13"/>
      <c r="E838" s="13"/>
      <c r="F838" s="13"/>
      <c r="G838" s="13"/>
      <c r="H838" s="13"/>
      <c r="I838" s="13"/>
      <c r="J838" s="13"/>
      <c r="K838" s="13"/>
      <c r="L838" s="13"/>
    </row>
    <row r="840" spans="1:21" x14ac:dyDescent="0.25">
      <c r="M840" s="106"/>
      <c r="N840" s="106"/>
    </row>
  </sheetData>
  <autoFilter ref="A1:U837" xr:uid="{6603C9FF-6D61-4525-B7DB-9629098C0B59}"/>
  <mergeCells count="833">
    <mergeCell ref="M29:M32"/>
    <mergeCell ref="M51:M54"/>
    <mergeCell ref="O5:O8"/>
    <mergeCell ref="O3:O4"/>
    <mergeCell ref="M770:M772"/>
    <mergeCell ref="A3:L3"/>
    <mergeCell ref="F21:G21"/>
    <mergeCell ref="F22:G22"/>
    <mergeCell ref="F23:G23"/>
    <mergeCell ref="F24:G24"/>
    <mergeCell ref="F25:G25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41:G41"/>
    <mergeCell ref="F42:G42"/>
    <mergeCell ref="F43:G43"/>
    <mergeCell ref="F44:G44"/>
    <mergeCell ref="F45:G45"/>
    <mergeCell ref="F36:G36"/>
    <mergeCell ref="F37:G37"/>
    <mergeCell ref="F38:G38"/>
    <mergeCell ref="F39:G39"/>
    <mergeCell ref="F40:G40"/>
    <mergeCell ref="F51:G51"/>
    <mergeCell ref="F52:G52"/>
    <mergeCell ref="F53:G53"/>
    <mergeCell ref="F54:G54"/>
    <mergeCell ref="F55:G55"/>
    <mergeCell ref="F46:G46"/>
    <mergeCell ref="F47:G47"/>
    <mergeCell ref="F48:G48"/>
    <mergeCell ref="F49:G49"/>
    <mergeCell ref="F50:G50"/>
    <mergeCell ref="F61:G61"/>
    <mergeCell ref="F62:G62"/>
    <mergeCell ref="F63:G63"/>
    <mergeCell ref="F64:G64"/>
    <mergeCell ref="F65:G65"/>
    <mergeCell ref="F56:G56"/>
    <mergeCell ref="F57:G57"/>
    <mergeCell ref="F58:G58"/>
    <mergeCell ref="F59:G59"/>
    <mergeCell ref="F60:G60"/>
    <mergeCell ref="F71:G71"/>
    <mergeCell ref="F72:G72"/>
    <mergeCell ref="F73:G73"/>
    <mergeCell ref="F74:G74"/>
    <mergeCell ref="F75:G75"/>
    <mergeCell ref="F66:G66"/>
    <mergeCell ref="F67:G67"/>
    <mergeCell ref="F68:G68"/>
    <mergeCell ref="F69:G69"/>
    <mergeCell ref="F70:G70"/>
    <mergeCell ref="F81:G81"/>
    <mergeCell ref="F82:G82"/>
    <mergeCell ref="F83:G83"/>
    <mergeCell ref="F84:G84"/>
    <mergeCell ref="F85:G85"/>
    <mergeCell ref="F76:G76"/>
    <mergeCell ref="F77:G77"/>
    <mergeCell ref="F78:G78"/>
    <mergeCell ref="F79:G79"/>
    <mergeCell ref="F80:G80"/>
    <mergeCell ref="F91:G91"/>
    <mergeCell ref="F92:G92"/>
    <mergeCell ref="F93:G93"/>
    <mergeCell ref="F94:G94"/>
    <mergeCell ref="F95:G95"/>
    <mergeCell ref="F86:G86"/>
    <mergeCell ref="F87:G87"/>
    <mergeCell ref="F88:G88"/>
    <mergeCell ref="F89:G89"/>
    <mergeCell ref="F90:G90"/>
    <mergeCell ref="F101:G101"/>
    <mergeCell ref="F102:G102"/>
    <mergeCell ref="F103:G103"/>
    <mergeCell ref="F104:G104"/>
    <mergeCell ref="F105:G105"/>
    <mergeCell ref="F96:G96"/>
    <mergeCell ref="F97:G97"/>
    <mergeCell ref="F98:G98"/>
    <mergeCell ref="F99:G99"/>
    <mergeCell ref="F100:G100"/>
    <mergeCell ref="F111:G111"/>
    <mergeCell ref="F112:G112"/>
    <mergeCell ref="F113:G113"/>
    <mergeCell ref="F114:G114"/>
    <mergeCell ref="F115:G115"/>
    <mergeCell ref="F106:G106"/>
    <mergeCell ref="F107:G107"/>
    <mergeCell ref="F108:G108"/>
    <mergeCell ref="F109:G109"/>
    <mergeCell ref="F110:G110"/>
    <mergeCell ref="F121:G121"/>
    <mergeCell ref="F122:G122"/>
    <mergeCell ref="F123:G123"/>
    <mergeCell ref="F124:G124"/>
    <mergeCell ref="F125:G125"/>
    <mergeCell ref="F116:G116"/>
    <mergeCell ref="F117:G117"/>
    <mergeCell ref="F118:G118"/>
    <mergeCell ref="F119:G119"/>
    <mergeCell ref="F120:G120"/>
    <mergeCell ref="F131:G131"/>
    <mergeCell ref="F132:G132"/>
    <mergeCell ref="F133:G133"/>
    <mergeCell ref="F134:G134"/>
    <mergeCell ref="F135:G135"/>
    <mergeCell ref="F126:G126"/>
    <mergeCell ref="F127:G127"/>
    <mergeCell ref="F128:G128"/>
    <mergeCell ref="F129:G129"/>
    <mergeCell ref="F130:G130"/>
    <mergeCell ref="F141:G141"/>
    <mergeCell ref="F142:G142"/>
    <mergeCell ref="F143:G143"/>
    <mergeCell ref="F144:G144"/>
    <mergeCell ref="F145:G145"/>
    <mergeCell ref="F136:G136"/>
    <mergeCell ref="F137:G137"/>
    <mergeCell ref="F138:G138"/>
    <mergeCell ref="F139:G139"/>
    <mergeCell ref="F140:G140"/>
    <mergeCell ref="F151:G151"/>
    <mergeCell ref="F152:G152"/>
    <mergeCell ref="F153:G153"/>
    <mergeCell ref="F154:G154"/>
    <mergeCell ref="F155:G155"/>
    <mergeCell ref="F146:G146"/>
    <mergeCell ref="F147:G147"/>
    <mergeCell ref="F148:G148"/>
    <mergeCell ref="F149:G149"/>
    <mergeCell ref="F150:G150"/>
    <mergeCell ref="F161:G161"/>
    <mergeCell ref="F162:G162"/>
    <mergeCell ref="F163:G163"/>
    <mergeCell ref="F164:G164"/>
    <mergeCell ref="F165:G165"/>
    <mergeCell ref="F156:G156"/>
    <mergeCell ref="F157:G157"/>
    <mergeCell ref="F158:G158"/>
    <mergeCell ref="F159:G159"/>
    <mergeCell ref="F160:G160"/>
    <mergeCell ref="F171:G171"/>
    <mergeCell ref="F172:G172"/>
    <mergeCell ref="F173:G173"/>
    <mergeCell ref="F174:G174"/>
    <mergeCell ref="F175:G175"/>
    <mergeCell ref="F166:G166"/>
    <mergeCell ref="F167:G167"/>
    <mergeCell ref="F168:G168"/>
    <mergeCell ref="F169:G169"/>
    <mergeCell ref="F170:G170"/>
    <mergeCell ref="F181:G181"/>
    <mergeCell ref="F182:G182"/>
    <mergeCell ref="F183:G183"/>
    <mergeCell ref="F184:G184"/>
    <mergeCell ref="F185:G185"/>
    <mergeCell ref="F176:G176"/>
    <mergeCell ref="F177:G177"/>
    <mergeCell ref="F178:G178"/>
    <mergeCell ref="F179:G179"/>
    <mergeCell ref="F180:G180"/>
    <mergeCell ref="F191:G191"/>
    <mergeCell ref="F192:G192"/>
    <mergeCell ref="F193:G193"/>
    <mergeCell ref="F194:G194"/>
    <mergeCell ref="F195:G195"/>
    <mergeCell ref="F186:G186"/>
    <mergeCell ref="F187:G187"/>
    <mergeCell ref="F188:G188"/>
    <mergeCell ref="F189:G189"/>
    <mergeCell ref="F190:G190"/>
    <mergeCell ref="F201:G201"/>
    <mergeCell ref="F202:G202"/>
    <mergeCell ref="F203:G203"/>
    <mergeCell ref="F204:G204"/>
    <mergeCell ref="F205:G205"/>
    <mergeCell ref="F196:G196"/>
    <mergeCell ref="F197:G197"/>
    <mergeCell ref="F198:G198"/>
    <mergeCell ref="F199:G199"/>
    <mergeCell ref="F200:G200"/>
    <mergeCell ref="F211:G211"/>
    <mergeCell ref="F212:G212"/>
    <mergeCell ref="F213:G213"/>
    <mergeCell ref="F214:G214"/>
    <mergeCell ref="F215:G215"/>
    <mergeCell ref="F206:G206"/>
    <mergeCell ref="F207:G207"/>
    <mergeCell ref="F208:G208"/>
    <mergeCell ref="F209:G209"/>
    <mergeCell ref="F210:G210"/>
    <mergeCell ref="F221:G221"/>
    <mergeCell ref="F222:G222"/>
    <mergeCell ref="F223:G223"/>
    <mergeCell ref="F224:G224"/>
    <mergeCell ref="F225:G225"/>
    <mergeCell ref="F216:G216"/>
    <mergeCell ref="F217:G217"/>
    <mergeCell ref="F218:G218"/>
    <mergeCell ref="F219:G219"/>
    <mergeCell ref="F220:G220"/>
    <mergeCell ref="F231:G231"/>
    <mergeCell ref="F232:G232"/>
    <mergeCell ref="F233:G233"/>
    <mergeCell ref="F234:G234"/>
    <mergeCell ref="F235:G235"/>
    <mergeCell ref="F226:G226"/>
    <mergeCell ref="F227:G227"/>
    <mergeCell ref="F228:G228"/>
    <mergeCell ref="F229:G229"/>
    <mergeCell ref="F230:G230"/>
    <mergeCell ref="F241:G241"/>
    <mergeCell ref="F242:G242"/>
    <mergeCell ref="F243:G243"/>
    <mergeCell ref="F244:G244"/>
    <mergeCell ref="F245:G245"/>
    <mergeCell ref="F236:G236"/>
    <mergeCell ref="F237:G237"/>
    <mergeCell ref="F238:G238"/>
    <mergeCell ref="F239:G239"/>
    <mergeCell ref="F240:G240"/>
    <mergeCell ref="F251:G251"/>
    <mergeCell ref="F252:G252"/>
    <mergeCell ref="F253:G253"/>
    <mergeCell ref="F254:G254"/>
    <mergeCell ref="F255:G255"/>
    <mergeCell ref="F246:G246"/>
    <mergeCell ref="F247:G247"/>
    <mergeCell ref="F248:G248"/>
    <mergeCell ref="F249:G249"/>
    <mergeCell ref="F250:G250"/>
    <mergeCell ref="F261:G261"/>
    <mergeCell ref="F262:G262"/>
    <mergeCell ref="F263:G263"/>
    <mergeCell ref="F264:G264"/>
    <mergeCell ref="F265:G265"/>
    <mergeCell ref="F256:G256"/>
    <mergeCell ref="F257:G257"/>
    <mergeCell ref="F258:G258"/>
    <mergeCell ref="F259:G259"/>
    <mergeCell ref="F260:G260"/>
    <mergeCell ref="F271:G271"/>
    <mergeCell ref="F272:G272"/>
    <mergeCell ref="F273:G273"/>
    <mergeCell ref="F274:G274"/>
    <mergeCell ref="F275:G275"/>
    <mergeCell ref="F266:G266"/>
    <mergeCell ref="F267:G267"/>
    <mergeCell ref="F268:G268"/>
    <mergeCell ref="F269:G269"/>
    <mergeCell ref="F270:G270"/>
    <mergeCell ref="F281:G281"/>
    <mergeCell ref="F282:G282"/>
    <mergeCell ref="F283:G283"/>
    <mergeCell ref="F284:G284"/>
    <mergeCell ref="F285:G285"/>
    <mergeCell ref="F276:G276"/>
    <mergeCell ref="F277:G277"/>
    <mergeCell ref="F278:G278"/>
    <mergeCell ref="F279:G279"/>
    <mergeCell ref="F280:G280"/>
    <mergeCell ref="F291:G291"/>
    <mergeCell ref="F292:G292"/>
    <mergeCell ref="F293:G293"/>
    <mergeCell ref="F295:G295"/>
    <mergeCell ref="F296:G296"/>
    <mergeCell ref="F286:G286"/>
    <mergeCell ref="F287:G287"/>
    <mergeCell ref="F288:G288"/>
    <mergeCell ref="F289:G289"/>
    <mergeCell ref="F290:G290"/>
    <mergeCell ref="F294:G294"/>
    <mergeCell ref="F302:G302"/>
    <mergeCell ref="F303:G303"/>
    <mergeCell ref="F304:G304"/>
    <mergeCell ref="F305:G305"/>
    <mergeCell ref="F306:G306"/>
    <mergeCell ref="F297:G297"/>
    <mergeCell ref="F298:G298"/>
    <mergeCell ref="F299:G299"/>
    <mergeCell ref="F300:G300"/>
    <mergeCell ref="F301:G301"/>
    <mergeCell ref="F312:G312"/>
    <mergeCell ref="F313:G313"/>
    <mergeCell ref="F314:G314"/>
    <mergeCell ref="F315:G315"/>
    <mergeCell ref="F316:G316"/>
    <mergeCell ref="F307:G307"/>
    <mergeCell ref="F308:G308"/>
    <mergeCell ref="F309:G309"/>
    <mergeCell ref="F310:G310"/>
    <mergeCell ref="F311:G311"/>
    <mergeCell ref="F322:G322"/>
    <mergeCell ref="F323:G323"/>
    <mergeCell ref="F325:G325"/>
    <mergeCell ref="F326:G326"/>
    <mergeCell ref="F327:G327"/>
    <mergeCell ref="F317:G317"/>
    <mergeCell ref="F318:G318"/>
    <mergeCell ref="F319:G319"/>
    <mergeCell ref="F320:G320"/>
    <mergeCell ref="F321:G321"/>
    <mergeCell ref="F324:G324"/>
    <mergeCell ref="F333:G333"/>
    <mergeCell ref="F334:G334"/>
    <mergeCell ref="F335:G335"/>
    <mergeCell ref="F336:G336"/>
    <mergeCell ref="F337:G337"/>
    <mergeCell ref="F328:G328"/>
    <mergeCell ref="F329:G329"/>
    <mergeCell ref="F330:G330"/>
    <mergeCell ref="F331:G331"/>
    <mergeCell ref="F332:G332"/>
    <mergeCell ref="F343:G343"/>
    <mergeCell ref="F344:G344"/>
    <mergeCell ref="F345:G345"/>
    <mergeCell ref="F346:G346"/>
    <mergeCell ref="F347:G347"/>
    <mergeCell ref="F338:G338"/>
    <mergeCell ref="F339:G339"/>
    <mergeCell ref="F340:G340"/>
    <mergeCell ref="F341:G341"/>
    <mergeCell ref="F342:G342"/>
    <mergeCell ref="F353:G353"/>
    <mergeCell ref="F354:G354"/>
    <mergeCell ref="F355:G355"/>
    <mergeCell ref="F356:G356"/>
    <mergeCell ref="F357:G357"/>
    <mergeCell ref="F348:G348"/>
    <mergeCell ref="F349:G349"/>
    <mergeCell ref="F350:G350"/>
    <mergeCell ref="F351:G351"/>
    <mergeCell ref="F352:G352"/>
    <mergeCell ref="F363:G363"/>
    <mergeCell ref="F364:G364"/>
    <mergeCell ref="F365:G365"/>
    <mergeCell ref="F366:G366"/>
    <mergeCell ref="F367:G367"/>
    <mergeCell ref="F358:G358"/>
    <mergeCell ref="F359:G359"/>
    <mergeCell ref="F360:G360"/>
    <mergeCell ref="F361:G361"/>
    <mergeCell ref="F362:G362"/>
    <mergeCell ref="F373:G373"/>
    <mergeCell ref="F374:G374"/>
    <mergeCell ref="F375:G375"/>
    <mergeCell ref="F376:G376"/>
    <mergeCell ref="F377:G377"/>
    <mergeCell ref="F368:G368"/>
    <mergeCell ref="F369:G369"/>
    <mergeCell ref="F370:G370"/>
    <mergeCell ref="F371:G371"/>
    <mergeCell ref="F372:G372"/>
    <mergeCell ref="F383:G383"/>
    <mergeCell ref="F384:G384"/>
    <mergeCell ref="F385:G385"/>
    <mergeCell ref="F386:G386"/>
    <mergeCell ref="F387:G387"/>
    <mergeCell ref="F378:G378"/>
    <mergeCell ref="F379:G379"/>
    <mergeCell ref="F380:G380"/>
    <mergeCell ref="F381:G381"/>
    <mergeCell ref="F382:G382"/>
    <mergeCell ref="F393:G393"/>
    <mergeCell ref="F394:G394"/>
    <mergeCell ref="F395:G395"/>
    <mergeCell ref="F396:G396"/>
    <mergeCell ref="F397:G397"/>
    <mergeCell ref="F388:G388"/>
    <mergeCell ref="F389:G389"/>
    <mergeCell ref="F390:G390"/>
    <mergeCell ref="F391:G391"/>
    <mergeCell ref="F392:G392"/>
    <mergeCell ref="F403:G403"/>
    <mergeCell ref="F404:G404"/>
    <mergeCell ref="F405:G405"/>
    <mergeCell ref="F406:G406"/>
    <mergeCell ref="F407:G407"/>
    <mergeCell ref="F398:G398"/>
    <mergeCell ref="F399:G399"/>
    <mergeCell ref="F400:G400"/>
    <mergeCell ref="F401:G401"/>
    <mergeCell ref="F402:G402"/>
    <mergeCell ref="F413:G413"/>
    <mergeCell ref="F414:G414"/>
    <mergeCell ref="F415:G415"/>
    <mergeCell ref="F416:G416"/>
    <mergeCell ref="F417:G417"/>
    <mergeCell ref="F408:G408"/>
    <mergeCell ref="F409:G409"/>
    <mergeCell ref="F410:G410"/>
    <mergeCell ref="F411:G411"/>
    <mergeCell ref="F412:G412"/>
    <mergeCell ref="F423:G423"/>
    <mergeCell ref="F424:G424"/>
    <mergeCell ref="F425:G425"/>
    <mergeCell ref="F426:G426"/>
    <mergeCell ref="F427:G427"/>
    <mergeCell ref="F418:G418"/>
    <mergeCell ref="F419:G419"/>
    <mergeCell ref="F420:G420"/>
    <mergeCell ref="F421:G421"/>
    <mergeCell ref="F422:G422"/>
    <mergeCell ref="F433:G433"/>
    <mergeCell ref="F434:G434"/>
    <mergeCell ref="F435:G435"/>
    <mergeCell ref="F436:G436"/>
    <mergeCell ref="F437:G437"/>
    <mergeCell ref="F428:G428"/>
    <mergeCell ref="F429:G429"/>
    <mergeCell ref="F430:G430"/>
    <mergeCell ref="F431:G431"/>
    <mergeCell ref="F432:G432"/>
    <mergeCell ref="F443:G443"/>
    <mergeCell ref="F444:G444"/>
    <mergeCell ref="F445:G445"/>
    <mergeCell ref="F446:G446"/>
    <mergeCell ref="F447:G447"/>
    <mergeCell ref="F438:G438"/>
    <mergeCell ref="F439:G439"/>
    <mergeCell ref="F440:G440"/>
    <mergeCell ref="F441:G441"/>
    <mergeCell ref="F442:G442"/>
    <mergeCell ref="F453:G453"/>
    <mergeCell ref="F454:G454"/>
    <mergeCell ref="F455:G455"/>
    <mergeCell ref="F456:G456"/>
    <mergeCell ref="F457:G457"/>
    <mergeCell ref="F448:G448"/>
    <mergeCell ref="F449:G449"/>
    <mergeCell ref="F450:G450"/>
    <mergeCell ref="F451:G451"/>
    <mergeCell ref="F452:G452"/>
    <mergeCell ref="F463:G463"/>
    <mergeCell ref="F464:G464"/>
    <mergeCell ref="F465:G465"/>
    <mergeCell ref="F466:G466"/>
    <mergeCell ref="F467:G467"/>
    <mergeCell ref="F458:G458"/>
    <mergeCell ref="F459:G459"/>
    <mergeCell ref="F460:G460"/>
    <mergeCell ref="F461:G461"/>
    <mergeCell ref="F462:G462"/>
    <mergeCell ref="F473:G473"/>
    <mergeCell ref="F474:G474"/>
    <mergeCell ref="F475:G475"/>
    <mergeCell ref="F476:G476"/>
    <mergeCell ref="F477:G477"/>
    <mergeCell ref="F468:G468"/>
    <mergeCell ref="F469:G469"/>
    <mergeCell ref="F470:G470"/>
    <mergeCell ref="F471:G471"/>
    <mergeCell ref="F472:G472"/>
    <mergeCell ref="F483:G483"/>
    <mergeCell ref="F484:G484"/>
    <mergeCell ref="F485:G485"/>
    <mergeCell ref="F486:G486"/>
    <mergeCell ref="F487:G487"/>
    <mergeCell ref="F478:G478"/>
    <mergeCell ref="F479:G479"/>
    <mergeCell ref="F480:G480"/>
    <mergeCell ref="F481:G481"/>
    <mergeCell ref="F482:G482"/>
    <mergeCell ref="F493:G493"/>
    <mergeCell ref="F494:G494"/>
    <mergeCell ref="F495:G495"/>
    <mergeCell ref="F496:G496"/>
    <mergeCell ref="F497:G497"/>
    <mergeCell ref="F488:G488"/>
    <mergeCell ref="F489:G489"/>
    <mergeCell ref="F490:G490"/>
    <mergeCell ref="F491:G491"/>
    <mergeCell ref="F492:G492"/>
    <mergeCell ref="F503:G503"/>
    <mergeCell ref="F504:G504"/>
    <mergeCell ref="F505:G505"/>
    <mergeCell ref="F506:G506"/>
    <mergeCell ref="F507:G507"/>
    <mergeCell ref="F498:G498"/>
    <mergeCell ref="F499:G499"/>
    <mergeCell ref="F500:G500"/>
    <mergeCell ref="F501:G501"/>
    <mergeCell ref="F502:G502"/>
    <mergeCell ref="F513:G513"/>
    <mergeCell ref="F514:G514"/>
    <mergeCell ref="F515:G515"/>
    <mergeCell ref="F516:G516"/>
    <mergeCell ref="F517:G517"/>
    <mergeCell ref="F508:G508"/>
    <mergeCell ref="F509:G509"/>
    <mergeCell ref="F510:G510"/>
    <mergeCell ref="F511:G511"/>
    <mergeCell ref="F512:G512"/>
    <mergeCell ref="F523:G523"/>
    <mergeCell ref="F524:G524"/>
    <mergeCell ref="F525:G525"/>
    <mergeCell ref="F526:G526"/>
    <mergeCell ref="F527:G527"/>
    <mergeCell ref="F518:G518"/>
    <mergeCell ref="F519:G519"/>
    <mergeCell ref="F520:G520"/>
    <mergeCell ref="F521:G521"/>
    <mergeCell ref="F522:G522"/>
    <mergeCell ref="F533:G533"/>
    <mergeCell ref="F534:G534"/>
    <mergeCell ref="F535:G535"/>
    <mergeCell ref="F536:G536"/>
    <mergeCell ref="F537:G537"/>
    <mergeCell ref="F528:G528"/>
    <mergeCell ref="F529:G529"/>
    <mergeCell ref="F530:G530"/>
    <mergeCell ref="F531:G531"/>
    <mergeCell ref="F532:G532"/>
    <mergeCell ref="F543:G543"/>
    <mergeCell ref="F544:G544"/>
    <mergeCell ref="F545:G545"/>
    <mergeCell ref="F546:G546"/>
    <mergeCell ref="F547:G547"/>
    <mergeCell ref="F538:G538"/>
    <mergeCell ref="F539:G539"/>
    <mergeCell ref="F540:G540"/>
    <mergeCell ref="F541:G541"/>
    <mergeCell ref="F542:G542"/>
    <mergeCell ref="F553:G553"/>
    <mergeCell ref="F554:G554"/>
    <mergeCell ref="F555:G555"/>
    <mergeCell ref="F556:G556"/>
    <mergeCell ref="F557:G557"/>
    <mergeCell ref="F548:G548"/>
    <mergeCell ref="F549:G549"/>
    <mergeCell ref="F550:G550"/>
    <mergeCell ref="F551:G551"/>
    <mergeCell ref="F552:G552"/>
    <mergeCell ref="F563:G563"/>
    <mergeCell ref="F564:G564"/>
    <mergeCell ref="F565:G565"/>
    <mergeCell ref="F566:G566"/>
    <mergeCell ref="F567:G567"/>
    <mergeCell ref="F558:G558"/>
    <mergeCell ref="F559:G559"/>
    <mergeCell ref="F560:G560"/>
    <mergeCell ref="F561:G561"/>
    <mergeCell ref="F562:G562"/>
    <mergeCell ref="F573:G573"/>
    <mergeCell ref="F574:G574"/>
    <mergeCell ref="F575:G575"/>
    <mergeCell ref="F576:G576"/>
    <mergeCell ref="F577:G577"/>
    <mergeCell ref="F568:G568"/>
    <mergeCell ref="F569:G569"/>
    <mergeCell ref="F570:G570"/>
    <mergeCell ref="F571:G571"/>
    <mergeCell ref="F572:G572"/>
    <mergeCell ref="F583:G583"/>
    <mergeCell ref="F584:G584"/>
    <mergeCell ref="F585:G585"/>
    <mergeCell ref="F586:G586"/>
    <mergeCell ref="F587:G587"/>
    <mergeCell ref="F578:G578"/>
    <mergeCell ref="F579:G579"/>
    <mergeCell ref="F580:G580"/>
    <mergeCell ref="F581:G581"/>
    <mergeCell ref="F582:G582"/>
    <mergeCell ref="F593:G593"/>
    <mergeCell ref="F594:G594"/>
    <mergeCell ref="F595:G595"/>
    <mergeCell ref="F596:G596"/>
    <mergeCell ref="F597:G597"/>
    <mergeCell ref="F588:G588"/>
    <mergeCell ref="F589:G589"/>
    <mergeCell ref="F590:G590"/>
    <mergeCell ref="F591:G591"/>
    <mergeCell ref="F592:G592"/>
    <mergeCell ref="F603:G603"/>
    <mergeCell ref="F604:G604"/>
    <mergeCell ref="F605:G605"/>
    <mergeCell ref="F606:G606"/>
    <mergeCell ref="F607:G607"/>
    <mergeCell ref="F598:G598"/>
    <mergeCell ref="F599:G599"/>
    <mergeCell ref="F600:G600"/>
    <mergeCell ref="F601:G601"/>
    <mergeCell ref="F602:G602"/>
    <mergeCell ref="F613:G613"/>
    <mergeCell ref="F614:G614"/>
    <mergeCell ref="F615:G615"/>
    <mergeCell ref="F616:G616"/>
    <mergeCell ref="F617:G617"/>
    <mergeCell ref="F608:G608"/>
    <mergeCell ref="F609:G609"/>
    <mergeCell ref="F610:G610"/>
    <mergeCell ref="F611:G611"/>
    <mergeCell ref="F612:G612"/>
    <mergeCell ref="F623:G623"/>
    <mergeCell ref="F624:G624"/>
    <mergeCell ref="F625:G625"/>
    <mergeCell ref="F626:G626"/>
    <mergeCell ref="F627:G627"/>
    <mergeCell ref="F618:G618"/>
    <mergeCell ref="F619:G619"/>
    <mergeCell ref="F620:G620"/>
    <mergeCell ref="F621:G621"/>
    <mergeCell ref="F622:G622"/>
    <mergeCell ref="F633:G633"/>
    <mergeCell ref="F634:G634"/>
    <mergeCell ref="F635:G635"/>
    <mergeCell ref="F636:G636"/>
    <mergeCell ref="F637:G637"/>
    <mergeCell ref="F628:G628"/>
    <mergeCell ref="F629:G629"/>
    <mergeCell ref="F630:G630"/>
    <mergeCell ref="F631:G631"/>
    <mergeCell ref="F632:G632"/>
    <mergeCell ref="F643:G643"/>
    <mergeCell ref="F644:G644"/>
    <mergeCell ref="F645:G645"/>
    <mergeCell ref="F646:G646"/>
    <mergeCell ref="F647:G647"/>
    <mergeCell ref="F638:G638"/>
    <mergeCell ref="F639:G639"/>
    <mergeCell ref="F640:G640"/>
    <mergeCell ref="F641:G641"/>
    <mergeCell ref="F642:G642"/>
    <mergeCell ref="F653:G653"/>
    <mergeCell ref="F654:G654"/>
    <mergeCell ref="F655:G655"/>
    <mergeCell ref="F656:G656"/>
    <mergeCell ref="F657:G657"/>
    <mergeCell ref="F648:G648"/>
    <mergeCell ref="F649:G649"/>
    <mergeCell ref="F650:G650"/>
    <mergeCell ref="F651:G651"/>
    <mergeCell ref="F652:G652"/>
    <mergeCell ref="F663:G663"/>
    <mergeCell ref="F664:G664"/>
    <mergeCell ref="F665:G665"/>
    <mergeCell ref="F666:G666"/>
    <mergeCell ref="F667:G667"/>
    <mergeCell ref="F658:G658"/>
    <mergeCell ref="F659:G659"/>
    <mergeCell ref="F660:G660"/>
    <mergeCell ref="F661:G661"/>
    <mergeCell ref="F662:G662"/>
    <mergeCell ref="F673:G673"/>
    <mergeCell ref="F674:G674"/>
    <mergeCell ref="F675:G675"/>
    <mergeCell ref="F676:G676"/>
    <mergeCell ref="F677:G677"/>
    <mergeCell ref="F668:G668"/>
    <mergeCell ref="F669:G669"/>
    <mergeCell ref="F670:G670"/>
    <mergeCell ref="F671:G671"/>
    <mergeCell ref="F672:G672"/>
    <mergeCell ref="F683:G683"/>
    <mergeCell ref="F684:G684"/>
    <mergeCell ref="F685:G685"/>
    <mergeCell ref="F686:G686"/>
    <mergeCell ref="F687:G687"/>
    <mergeCell ref="F678:G678"/>
    <mergeCell ref="F679:G679"/>
    <mergeCell ref="F680:G680"/>
    <mergeCell ref="F681:G681"/>
    <mergeCell ref="F682:G682"/>
    <mergeCell ref="F693:G693"/>
    <mergeCell ref="F694:G694"/>
    <mergeCell ref="F695:G695"/>
    <mergeCell ref="F696:G696"/>
    <mergeCell ref="F697:G697"/>
    <mergeCell ref="F688:G688"/>
    <mergeCell ref="F689:G689"/>
    <mergeCell ref="F690:G690"/>
    <mergeCell ref="F691:G691"/>
    <mergeCell ref="F692:G692"/>
    <mergeCell ref="F703:G703"/>
    <mergeCell ref="F704:G704"/>
    <mergeCell ref="F705:G705"/>
    <mergeCell ref="F706:G706"/>
    <mergeCell ref="F707:G707"/>
    <mergeCell ref="F698:G698"/>
    <mergeCell ref="F699:G699"/>
    <mergeCell ref="F700:G700"/>
    <mergeCell ref="F701:G701"/>
    <mergeCell ref="F702:G702"/>
    <mergeCell ref="F713:G713"/>
    <mergeCell ref="F714:G714"/>
    <mergeCell ref="F715:G715"/>
    <mergeCell ref="F716:G716"/>
    <mergeCell ref="F717:G717"/>
    <mergeCell ref="F708:G708"/>
    <mergeCell ref="F709:G709"/>
    <mergeCell ref="F710:G710"/>
    <mergeCell ref="F711:G711"/>
    <mergeCell ref="F712:G712"/>
    <mergeCell ref="F723:G723"/>
    <mergeCell ref="F724:G724"/>
    <mergeCell ref="F725:G725"/>
    <mergeCell ref="F726:G726"/>
    <mergeCell ref="F727:G727"/>
    <mergeCell ref="F718:G718"/>
    <mergeCell ref="F719:G719"/>
    <mergeCell ref="F720:G720"/>
    <mergeCell ref="F721:G721"/>
    <mergeCell ref="F722:G722"/>
    <mergeCell ref="F733:G733"/>
    <mergeCell ref="F734:G734"/>
    <mergeCell ref="F735:G735"/>
    <mergeCell ref="F736:G736"/>
    <mergeCell ref="F737:G737"/>
    <mergeCell ref="F728:G728"/>
    <mergeCell ref="F729:G729"/>
    <mergeCell ref="F730:G730"/>
    <mergeCell ref="F731:G731"/>
    <mergeCell ref="F732:G732"/>
    <mergeCell ref="F743:G743"/>
    <mergeCell ref="F744:G744"/>
    <mergeCell ref="F745:G745"/>
    <mergeCell ref="F746:G746"/>
    <mergeCell ref="F747:G747"/>
    <mergeCell ref="F738:G738"/>
    <mergeCell ref="F739:G739"/>
    <mergeCell ref="F740:G740"/>
    <mergeCell ref="F741:G741"/>
    <mergeCell ref="F742:G742"/>
    <mergeCell ref="F762:G762"/>
    <mergeCell ref="F753:G753"/>
    <mergeCell ref="F754:G754"/>
    <mergeCell ref="F755:G755"/>
    <mergeCell ref="F756:G756"/>
    <mergeCell ref="F757:G757"/>
    <mergeCell ref="F748:G748"/>
    <mergeCell ref="F749:G749"/>
    <mergeCell ref="F750:G750"/>
    <mergeCell ref="F751:G751"/>
    <mergeCell ref="F752:G752"/>
    <mergeCell ref="F778:G778"/>
    <mergeCell ref="F779:G779"/>
    <mergeCell ref="F780:G780"/>
    <mergeCell ref="F781:G781"/>
    <mergeCell ref="F782:G782"/>
    <mergeCell ref="F758:G758"/>
    <mergeCell ref="F773:G773"/>
    <mergeCell ref="F774:G774"/>
    <mergeCell ref="F775:G775"/>
    <mergeCell ref="F776:G776"/>
    <mergeCell ref="F777:G777"/>
    <mergeCell ref="F768:G768"/>
    <mergeCell ref="F769:G769"/>
    <mergeCell ref="F770:G770"/>
    <mergeCell ref="F771:G771"/>
    <mergeCell ref="F772:G772"/>
    <mergeCell ref="F763:G763"/>
    <mergeCell ref="F764:G764"/>
    <mergeCell ref="F765:G765"/>
    <mergeCell ref="F766:G766"/>
    <mergeCell ref="F767:G767"/>
    <mergeCell ref="F759:G759"/>
    <mergeCell ref="F760:G760"/>
    <mergeCell ref="F761:G761"/>
    <mergeCell ref="F788:G788"/>
    <mergeCell ref="F789:G789"/>
    <mergeCell ref="F790:G790"/>
    <mergeCell ref="F791:G791"/>
    <mergeCell ref="F792:G792"/>
    <mergeCell ref="F783:G783"/>
    <mergeCell ref="F784:G784"/>
    <mergeCell ref="F785:G785"/>
    <mergeCell ref="F786:G786"/>
    <mergeCell ref="F787:G787"/>
    <mergeCell ref="F798:G798"/>
    <mergeCell ref="F799:G799"/>
    <mergeCell ref="F800:G800"/>
    <mergeCell ref="F801:G801"/>
    <mergeCell ref="F802:G802"/>
    <mergeCell ref="F793:G793"/>
    <mergeCell ref="F794:G794"/>
    <mergeCell ref="F795:G795"/>
    <mergeCell ref="F796:G796"/>
    <mergeCell ref="F797:G797"/>
    <mergeCell ref="F808:G808"/>
    <mergeCell ref="F809:G809"/>
    <mergeCell ref="F810:G810"/>
    <mergeCell ref="F811:G811"/>
    <mergeCell ref="F812:G812"/>
    <mergeCell ref="F803:G803"/>
    <mergeCell ref="F804:G804"/>
    <mergeCell ref="F805:G805"/>
    <mergeCell ref="F806:G806"/>
    <mergeCell ref="F807:G807"/>
    <mergeCell ref="F818:G818"/>
    <mergeCell ref="F819:G819"/>
    <mergeCell ref="F820:G820"/>
    <mergeCell ref="F821:G821"/>
    <mergeCell ref="F822:G822"/>
    <mergeCell ref="F813:G813"/>
    <mergeCell ref="F814:G814"/>
    <mergeCell ref="F815:G815"/>
    <mergeCell ref="F816:G816"/>
    <mergeCell ref="F817:G817"/>
    <mergeCell ref="M820:M821"/>
    <mergeCell ref="F833:G833"/>
    <mergeCell ref="F834:G834"/>
    <mergeCell ref="F835:G835"/>
    <mergeCell ref="F836:G836"/>
    <mergeCell ref="F837:G837"/>
    <mergeCell ref="F828:G828"/>
    <mergeCell ref="F829:G829"/>
    <mergeCell ref="F830:G830"/>
    <mergeCell ref="F831:G831"/>
    <mergeCell ref="F832:G832"/>
    <mergeCell ref="F823:G823"/>
    <mergeCell ref="F824:G824"/>
    <mergeCell ref="F825:G825"/>
    <mergeCell ref="F826:G826"/>
    <mergeCell ref="F827:G827"/>
  </mergeCells>
  <phoneticPr fontId="10" type="noConversion"/>
  <conditionalFormatting sqref="H10:H144 I573:J617 I571:J571 I569:J569 I558:J560 I554:J556 I549:J552 I544:J547 I536:J542 I531:J534 I526:J526 I524:J524 I517:J521 I510:J515 I502:J508 I500:J500 I494:J496 I490:J492 I488:J488 I486:J486 I484:J484 I482:J482 I480:J480 I478:J478 I476:J476 I474:J474 I471:J472 I469:J469 I467:J467 I462:J465 I447:J460 I445:J445 I441:J443 I438:J439 I436:J436 I432:J433 I430:J430 I428:J428 I421:J425 I412:J418 I410:J410 I407:J407 I405:J405 I397:J401 I394:J394 I391:J391 I386:J387 I383:J383 I381:J381 I379:J379 I374:J376 I370:J371 I368:J368 I366:J366 I364:J364 I362:J362 I360:J360 I352:J357 I350:J350 I346:J346 I344:J344 I342:J342 I340:J340 I338:J338 I336:J336 I334:J334 I332:J332 I324:J328 I321:J322 I304:J319 I302:J302 I300:J300 I287:J298 I283:J285 I274:J281 I272:J272 I266:J270 I262:J264 I260:J260 I258:J258 I254:J255 I251:J251 I248:J249 I246:J246 I243:J244 I239:J240 I225:J237 I223:J223 I219:J219 I215:J217 I210:J213 I190:J207 I188:J188 I184:J186 I178:J181 I173:J176 I171:J171 I167:J168 I165:J165 I158:J163 I156:J156 I152:J154 I150:J150 I140:J144 I130:J138 I109:J128 I98:J107 I48:J96 I45:J46 I26:J43 I21:J24 I19:J19 I17:J17 I825:J826 I817:J823 I801:J801 I786:J791 I761:J784 I747:J754 I745:J745 I740:J742 I738:J738 I698:J703 I678:J695 I675:J676 I671:J672 I665:J669 I663:J663 I660:J661 I655:J658 I652:J653 I641:J650 I634:J639 I630:J632 I623:J628 I620:J620 H349:H528 I562:J566 I828:J837 I804:J812 I793:J796 I726:J736 I717:J723 I706:J713 I10:J15 H348:J348 F12:F135 F138:F280 F282:F293 L16:L18 L182 K565:L565 K577:L578 K580:L580 K582:L582 K584:L585 K587:L606 K610:L617 K707:L713 K720:L722 K731:L732 K794:L796 K805:L806 K808:L812 K829:L837 F295:F418 L300 L391 L394 L441 L581 L801 L804 L272 L502 L510 L29 L749 L818:L819 L821:L823 L825:L826 L152:L154 L321:L322 L488 L738 L793 L248:L249 L244 L454 L478 L480 L482 L490:L492 L531:L534 L21:L23 L158:L163 L156 L251 L254:L255 L150 L474 L698:L703 L113 L554 L549:L550 L142:L144 L536:L542 L109 L115:L118 L398 L410 L451 L430 L456:L457 L467 L494 L305:L308 L459 L761 L302 F759:F837 H759:H837 I759:J759 L204:L205 L215:L217 L630:L631 L665 L334 L362 L364 L374 L381 L235:L237 L126:L127 L42 L623:L628 L173:L176 L229:L233 L274:L281 L120:L124 L544:L547 L558 L266:L270 L246 L260 L400:L401 L438 L447:L448 L471:L472 L184:L186 L675:L676 L786:L791 L130:L137 L225:L227 L462:L465 L287:L296 L310:L318 L283:L285 L740:L742 L752:L754 L763:L776 L778:L784 L262:L264 L45:L46 L211:L213 L421:L423 L469 L726:L729 L100:L107 I146:J148 H146:H347 I18:K18 I16:K16 I20:L20 I155:L155 I157:L157 I164:L164 I166:L166 I172:L172 I177:L177 I187:L187 I218:L218 I238:L238 I245:L245 I247:L247 I250:L250 I259:L259 I261:L261 I323:L323 I333:L333 I335:L335 I337:L337 I339:L339 I341:L341 I343:L343 I345:L345 I347:L347 I349:L349 I351:L351 I365:L365 I367:L367 I369:L369 I382:L382 I395:L396 I402:L404 I406:L406 I408:L409 I411:L411 I419:L420 I426:L427 I429:L429 I431:L431 I434:L435 I437:L437 I440:L440 I444:L444 I446:L446 I461:L461 I466:L466 I468:L468 I470:L470 I473:L473 I475:L475 I477:L477 I479:L479 I481:L481 I483:L483 I485:L485 I487:L487 I489:L489 I493:L493 I501:L501 I509:L509 I516:L516 I525:L525 I527:L528 I530:L530 I535:L535 I543:L543 I548:L548 I553:L553 I557:L557 I561:L561 I567:L568 I570:L570 I572:L572 I618:L619 I621:L622 I629:L629 I633:L633 I640:L640 I651:L651 I654:L654 I659:L659 I662:L662 I670:L670 I673:L674 I677:L677 I696:L697 I704:L705 I714:L716 I724:L725 I737:L737 I739:L739 I743:L744 I746:L746 I755:L755 I760:L760 I785:L785 I792:L792 I797:L800 I802:L803 I813:L816 I824:L824 I827:L827 F420:F433 F435:F493 I522:L523 I664:L664 I756:J757 F495:F757 L756:L759 H530:H757 L678:L688 L190:L201 I497:L499 K734:L734 K11:L14 I25:L25 I44:L44 I47:L47 I97:L97 I108:L108 I129:L129 I139:L139 I149:L149 I151:L151 I169:L170 I182:K183 I189:L189 I208:L209 I214:L214 I220:L222 I224:L224 I241:L242 I252:L253 I256:L257 I265:L265 I271:L271 I273:L273 I282:L282 I286:L286 I299:L299 I301:L301 I303:L303 I320:L320 I329:L331 I358:L359 I361:L361 I363:L363 I372:L373 I377:L378 I380:L380 I384:L385 I388:L390 I392:L393">
    <cfRule type="expression" dxfId="403" priority="662">
      <formula>AND(#REF!=0,#REF!=1,LEFT($A10,1)="A")</formula>
    </cfRule>
    <cfRule type="expression" dxfId="402" priority="663">
      <formula>#REF!=3</formula>
    </cfRule>
    <cfRule type="expression" dxfId="401" priority="664">
      <formula>#REF!=2</formula>
    </cfRule>
    <cfRule type="expression" dxfId="400" priority="665">
      <formula>AND(#REF!=1,OR(#REF!&lt;&gt;0,LEFT($A10,1)="I",LEFT($A10,1)="C",RIGHT($A10,1)="X"))</formula>
    </cfRule>
    <cfRule type="expression" dxfId="399" priority="666">
      <formula>#REF!=0</formula>
    </cfRule>
  </conditionalFormatting>
  <conditionalFormatting sqref="F10">
    <cfRule type="expression" dxfId="398" priority="2387">
      <formula>AND(#REF!=0,#REF!=1,LEFT($A11,1)="A")</formula>
    </cfRule>
    <cfRule type="expression" dxfId="397" priority="2388">
      <formula>#REF!=3</formula>
    </cfRule>
    <cfRule type="expression" dxfId="396" priority="2389">
      <formula>#REF!=2</formula>
    </cfRule>
    <cfRule type="expression" dxfId="395" priority="2390">
      <formula>AND(#REF!=1,OR(#REF!&lt;&gt;0,LEFT($A11,1)="I",LEFT($A11,1)="C",RIGHT($A11,1)="X"))</formula>
    </cfRule>
    <cfRule type="expression" dxfId="394" priority="2391">
      <formula>#REF!=0</formula>
    </cfRule>
  </conditionalFormatting>
  <conditionalFormatting sqref="F494">
    <cfRule type="expression" dxfId="393" priority="230">
      <formula>AND(#REF!=0,#REF!=1,LEFT($A494,1)="A")</formula>
    </cfRule>
    <cfRule type="expression" dxfId="392" priority="231">
      <formula>#REF!=3</formula>
    </cfRule>
    <cfRule type="expression" dxfId="391" priority="232">
      <formula>#REF!=2</formula>
    </cfRule>
    <cfRule type="expression" dxfId="390" priority="233">
      <formula>AND(#REF!=1,OR(#REF!&lt;&gt;0,LEFT($A494,1)="I",LEFT($A494,1)="C",RIGHT($A494,1)="X"))</formula>
    </cfRule>
    <cfRule type="expression" dxfId="389" priority="234">
      <formula>#REF!=0</formula>
    </cfRule>
  </conditionalFormatting>
  <conditionalFormatting sqref="F136">
    <cfRule type="expression" dxfId="388" priority="225">
      <formula>AND(#REF!=0,#REF!=1,LEFT($A136,1)="A")</formula>
    </cfRule>
    <cfRule type="expression" dxfId="387" priority="226">
      <formula>#REF!=3</formula>
    </cfRule>
    <cfRule type="expression" dxfId="386" priority="227">
      <formula>#REF!=2</formula>
    </cfRule>
    <cfRule type="expression" dxfId="385" priority="228">
      <formula>AND(#REF!=1,OR(#REF!&lt;&gt;0,LEFT($A136,1)="I",LEFT($A136,1)="C",RIGHT($A136,1)="X"))</formula>
    </cfRule>
    <cfRule type="expression" dxfId="384" priority="229">
      <formula>#REF!=0</formula>
    </cfRule>
  </conditionalFormatting>
  <conditionalFormatting sqref="F137">
    <cfRule type="expression" dxfId="383" priority="220">
      <formula>AND(#REF!=0,#REF!=1,LEFT($A137,1)="A")</formula>
    </cfRule>
    <cfRule type="expression" dxfId="382" priority="221">
      <formula>#REF!=3</formula>
    </cfRule>
    <cfRule type="expression" dxfId="381" priority="222">
      <formula>#REF!=2</formula>
    </cfRule>
    <cfRule type="expression" dxfId="380" priority="223">
      <formula>AND(#REF!=1,OR(#REF!&lt;&gt;0,LEFT($A137,1)="I",LEFT($A137,1)="C",RIGHT($A137,1)="X"))</formula>
    </cfRule>
    <cfRule type="expression" dxfId="379" priority="224">
      <formula>#REF!=0</formula>
    </cfRule>
  </conditionalFormatting>
  <conditionalFormatting sqref="F281">
    <cfRule type="expression" dxfId="378" priority="215">
      <formula>AND(#REF!=0,#REF!=1,LEFT($A281,1)="A")</formula>
    </cfRule>
    <cfRule type="expression" dxfId="377" priority="216">
      <formula>#REF!=3</formula>
    </cfRule>
    <cfRule type="expression" dxfId="376" priority="217">
      <formula>#REF!=2</formula>
    </cfRule>
    <cfRule type="expression" dxfId="375" priority="218">
      <formula>AND(#REF!=1,OR(#REF!&lt;&gt;0,LEFT($A281,1)="I",LEFT($A281,1)="C",RIGHT($A281,1)="X"))</formula>
    </cfRule>
    <cfRule type="expression" dxfId="374" priority="219">
      <formula>#REF!=0</formula>
    </cfRule>
  </conditionalFormatting>
  <conditionalFormatting sqref="F294">
    <cfRule type="expression" dxfId="373" priority="210">
      <formula>AND(#REF!=0,#REF!=1,LEFT($A294,1)="A")</formula>
    </cfRule>
    <cfRule type="expression" dxfId="372" priority="211">
      <formula>#REF!=3</formula>
    </cfRule>
    <cfRule type="expression" dxfId="371" priority="212">
      <formula>#REF!=2</formula>
    </cfRule>
    <cfRule type="expression" dxfId="370" priority="213">
      <formula>AND(#REF!=1,OR(#REF!&lt;&gt;0,LEFT($A294,1)="I",LEFT($A294,1)="C",RIGHT($A294,1)="X"))</formula>
    </cfRule>
    <cfRule type="expression" dxfId="369" priority="214">
      <formula>#REF!=0</formula>
    </cfRule>
  </conditionalFormatting>
  <conditionalFormatting sqref="K10">
    <cfRule type="expression" dxfId="368" priority="205">
      <formula>AND(#REF!=0,#REF!=1,LEFT($A10,1)="A")</formula>
    </cfRule>
    <cfRule type="expression" dxfId="367" priority="206">
      <formula>#REF!=3</formula>
    </cfRule>
    <cfRule type="expression" dxfId="366" priority="207">
      <formula>#REF!=2</formula>
    </cfRule>
    <cfRule type="expression" dxfId="365" priority="208">
      <formula>AND(#REF!=1,OR(#REF!&lt;&gt;0,LEFT($A10,1)="I",LEFT($A10,1)="C",RIGHT($A10,1)="X"))</formula>
    </cfRule>
    <cfRule type="expression" dxfId="364" priority="209">
      <formula>#REF!=0</formula>
    </cfRule>
  </conditionalFormatting>
  <conditionalFormatting sqref="L10">
    <cfRule type="expression" dxfId="363" priority="200">
      <formula>AND(#REF!=0,#REF!=1,LEFT($A10,1)="A")</formula>
    </cfRule>
    <cfRule type="expression" dxfId="362" priority="201">
      <formula>#REF!=3</formula>
    </cfRule>
    <cfRule type="expression" dxfId="361" priority="202">
      <formula>#REF!=2</formula>
    </cfRule>
    <cfRule type="expression" dxfId="360" priority="203">
      <formula>AND(#REF!=1,OR(#REF!&lt;&gt;0,LEFT($A10,1)="I",LEFT($A10,1)="C",RIGHT($A10,1)="X"))</formula>
    </cfRule>
    <cfRule type="expression" dxfId="359" priority="204">
      <formula>#REF!=0</formula>
    </cfRule>
  </conditionalFormatting>
  <conditionalFormatting sqref="L817">
    <cfRule type="expression" dxfId="358" priority="195">
      <formula>AND(#REF!=0,#REF!=1,LEFT($A817,1)="A")</formula>
    </cfRule>
    <cfRule type="expression" dxfId="357" priority="196">
      <formula>#REF!=3</formula>
    </cfRule>
    <cfRule type="expression" dxfId="356" priority="197">
      <formula>#REF!=2</formula>
    </cfRule>
    <cfRule type="expression" dxfId="355" priority="198">
      <formula>AND(#REF!=1,OR(#REF!&lt;&gt;0,LEFT($A817,1)="I",LEFT($A817,1)="C",RIGHT($A817,1)="X"))</formula>
    </cfRule>
    <cfRule type="expression" dxfId="354" priority="199">
      <formula>#REF!=0</formula>
    </cfRule>
  </conditionalFormatting>
  <conditionalFormatting sqref="L243">
    <cfRule type="expression" dxfId="353" priority="190">
      <formula>AND(#REF!=0,#REF!=1,LEFT($A243,1)="A")</formula>
    </cfRule>
    <cfRule type="expression" dxfId="352" priority="191">
      <formula>#REF!=3</formula>
    </cfRule>
    <cfRule type="expression" dxfId="351" priority="192">
      <formula>#REF!=2</formula>
    </cfRule>
    <cfRule type="expression" dxfId="350" priority="193">
      <formula>AND(#REF!=1,OR(#REF!&lt;&gt;0,LEFT($A243,1)="I",LEFT($A243,1)="C",RIGHT($A243,1)="X"))</formula>
    </cfRule>
    <cfRule type="expression" dxfId="349" priority="194">
      <formula>#REF!=0</formula>
    </cfRule>
  </conditionalFormatting>
  <conditionalFormatting sqref="L452">
    <cfRule type="expression" dxfId="348" priority="185">
      <formula>AND(#REF!=0,#REF!=1,LEFT($A452,1)="A")</formula>
    </cfRule>
    <cfRule type="expression" dxfId="347" priority="186">
      <formula>#REF!=3</formula>
    </cfRule>
    <cfRule type="expression" dxfId="346" priority="187">
      <formula>#REF!=2</formula>
    </cfRule>
    <cfRule type="expression" dxfId="345" priority="188">
      <formula>AND(#REF!=1,OR(#REF!&lt;&gt;0,LEFT($A452,1)="I",LEFT($A452,1)="C",RIGHT($A452,1)="X"))</formula>
    </cfRule>
    <cfRule type="expression" dxfId="344" priority="189">
      <formula>#REF!=0</formula>
    </cfRule>
  </conditionalFormatting>
  <conditionalFormatting sqref="L453">
    <cfRule type="expression" dxfId="343" priority="180">
      <formula>AND(#REF!=0,#REF!=1,LEFT($A453,1)="A")</formula>
    </cfRule>
    <cfRule type="expression" dxfId="342" priority="181">
      <formula>#REF!=3</formula>
    </cfRule>
    <cfRule type="expression" dxfId="341" priority="182">
      <formula>#REF!=2</formula>
    </cfRule>
    <cfRule type="expression" dxfId="340" priority="183">
      <formula>AND(#REF!=1,OR(#REF!&lt;&gt;0,LEFT($A453,1)="I",LEFT($A453,1)="C",RIGHT($A453,1)="X"))</formula>
    </cfRule>
    <cfRule type="expression" dxfId="339" priority="184">
      <formula>#REF!=0</formula>
    </cfRule>
  </conditionalFormatting>
  <conditionalFormatting sqref="L455">
    <cfRule type="expression" dxfId="338" priority="175">
      <formula>AND(#REF!=0,#REF!=1,LEFT($A455,1)="A")</formula>
    </cfRule>
    <cfRule type="expression" dxfId="337" priority="176">
      <formula>#REF!=3</formula>
    </cfRule>
    <cfRule type="expression" dxfId="336" priority="177">
      <formula>#REF!=2</formula>
    </cfRule>
    <cfRule type="expression" dxfId="335" priority="178">
      <formula>AND(#REF!=1,OR(#REF!&lt;&gt;0,LEFT($A455,1)="I",LEFT($A455,1)="C",RIGHT($A455,1)="X"))</formula>
    </cfRule>
    <cfRule type="expression" dxfId="334" priority="179">
      <formula>#REF!=0</formula>
    </cfRule>
  </conditionalFormatting>
  <conditionalFormatting sqref="L486">
    <cfRule type="expression" dxfId="333" priority="170">
      <formula>AND(#REF!=0,#REF!=1,LEFT($A486,1)="A")</formula>
    </cfRule>
    <cfRule type="expression" dxfId="332" priority="171">
      <formula>#REF!=3</formula>
    </cfRule>
    <cfRule type="expression" dxfId="331" priority="172">
      <formula>#REF!=2</formula>
    </cfRule>
    <cfRule type="expression" dxfId="330" priority="173">
      <formula>AND(#REF!=1,OR(#REF!&lt;&gt;0,LEFT($A486,1)="I",LEFT($A486,1)="C",RIGHT($A486,1)="X"))</formula>
    </cfRule>
    <cfRule type="expression" dxfId="329" priority="174">
      <formula>#REF!=0</formula>
    </cfRule>
  </conditionalFormatting>
  <conditionalFormatting sqref="H758:J758 F758">
    <cfRule type="expression" dxfId="328" priority="165">
      <formula>AND(#REF!=0,#REF!=1,LEFT($A758,1)="A")</formula>
    </cfRule>
    <cfRule type="expression" dxfId="327" priority="166">
      <formula>#REF!=3</formula>
    </cfRule>
    <cfRule type="expression" dxfId="326" priority="167">
      <formula>#REF!=2</formula>
    </cfRule>
    <cfRule type="expression" dxfId="325" priority="168">
      <formula>AND(#REF!=1,OR(#REF!&lt;&gt;0,LEFT($A758,1)="I",LEFT($A758,1)="C",RIGHT($A758,1)="X"))</formula>
    </cfRule>
    <cfRule type="expression" dxfId="324" priority="169">
      <formula>#REF!=0</formula>
    </cfRule>
  </conditionalFormatting>
  <conditionalFormatting sqref="L26:L28 L43">
    <cfRule type="expression" dxfId="323" priority="159">
      <formula>AND($E26=0,$D26=1,LEFT($F26,1)="A")</formula>
    </cfRule>
    <cfRule type="expression" dxfId="322" priority="161">
      <formula>$D26=3</formula>
    </cfRule>
    <cfRule type="expression" dxfId="321" priority="162">
      <formula>$D26=2</formula>
    </cfRule>
    <cfRule type="expression" dxfId="320" priority="163">
      <formula>AND($D26=1,OR($E26&lt;&gt;0,LEFT($F26,1)="I",LEFT($F26,1)="C",RIGHT($F26,1)="X"))</formula>
    </cfRule>
    <cfRule type="expression" dxfId="319" priority="164">
      <formula>$D26=0</formula>
    </cfRule>
  </conditionalFormatting>
  <conditionalFormatting sqref="L26:L28 L43">
    <cfRule type="expression" dxfId="318" priority="160">
      <formula>$D26=4</formula>
    </cfRule>
  </conditionalFormatting>
  <conditionalFormatting sqref="L30:L41">
    <cfRule type="expression" dxfId="317" priority="153">
      <formula>AND($E30=0,$D30=1,LEFT($F30,1)="A")</formula>
    </cfRule>
    <cfRule type="expression" dxfId="316" priority="155">
      <formula>$D30=3</formula>
    </cfRule>
    <cfRule type="expression" dxfId="315" priority="156">
      <formula>$D30=2</formula>
    </cfRule>
    <cfRule type="expression" dxfId="314" priority="157">
      <formula>AND($D30=1,OR($E30&lt;&gt;0,LEFT($F30,1)="I",LEFT($F30,1)="C",RIGHT($F30,1)="X"))</formula>
    </cfRule>
    <cfRule type="expression" dxfId="313" priority="158">
      <formula>$D30=0</formula>
    </cfRule>
  </conditionalFormatting>
  <conditionalFormatting sqref="L30:L41">
    <cfRule type="expression" dxfId="312" priority="154">
      <formula>$D30=4</formula>
    </cfRule>
  </conditionalFormatting>
  <conditionalFormatting sqref="L48:L88">
    <cfRule type="expression" dxfId="311" priority="147">
      <formula>AND($E48=0,$D48=1,LEFT($F48,1)="A")</formula>
    </cfRule>
    <cfRule type="expression" dxfId="310" priority="149">
      <formula>$D48=3</formula>
    </cfRule>
    <cfRule type="expression" dxfId="309" priority="150">
      <formula>$D48=2</formula>
    </cfRule>
    <cfRule type="expression" dxfId="308" priority="151">
      <formula>AND($D48=1,OR($E48&lt;&gt;0,LEFT($F48,1)="I",LEFT($F48,1)="C",RIGHT($F48,1)="X"))</formula>
    </cfRule>
    <cfRule type="expression" dxfId="307" priority="152">
      <formula>$D48=0</formula>
    </cfRule>
  </conditionalFormatting>
  <conditionalFormatting sqref="L48:L88">
    <cfRule type="expression" dxfId="306" priority="148">
      <formula>$D48=4</formula>
    </cfRule>
  </conditionalFormatting>
  <conditionalFormatting sqref="L89:L95">
    <cfRule type="expression" dxfId="305" priority="141">
      <formula>AND($E89=0,$D89=1,LEFT($F89,1)="A")</formula>
    </cfRule>
    <cfRule type="expression" dxfId="304" priority="143">
      <formula>$D89=3</formula>
    </cfRule>
    <cfRule type="expression" dxfId="303" priority="144">
      <formula>$D89=2</formula>
    </cfRule>
    <cfRule type="expression" dxfId="302" priority="145">
      <formula>AND($D89=1,OR($E89&lt;&gt;0,LEFT($F89,1)="I",LEFT($F89,1)="C",RIGHT($F89,1)="X"))</formula>
    </cfRule>
    <cfRule type="expression" dxfId="301" priority="146">
      <formula>$D89=0</formula>
    </cfRule>
  </conditionalFormatting>
  <conditionalFormatting sqref="L89:L95">
    <cfRule type="expression" dxfId="300" priority="142">
      <formula>$D89=4</formula>
    </cfRule>
  </conditionalFormatting>
  <conditionalFormatting sqref="L110:L112">
    <cfRule type="expression" dxfId="299" priority="135">
      <formula>AND($E110=0,$D110=1,LEFT($F110,1)="A")</formula>
    </cfRule>
    <cfRule type="expression" dxfId="298" priority="137">
      <formula>$D110=3</formula>
    </cfRule>
    <cfRule type="expression" dxfId="297" priority="138">
      <formula>$D110=2</formula>
    </cfRule>
    <cfRule type="expression" dxfId="296" priority="139">
      <formula>AND($D110=1,OR($E110&lt;&gt;0,LEFT($F110,1)="I",LEFT($F110,1)="C",RIGHT($F110,1)="X"))</formula>
    </cfRule>
    <cfRule type="expression" dxfId="295" priority="140">
      <formula>$D110=0</formula>
    </cfRule>
  </conditionalFormatting>
  <conditionalFormatting sqref="L110:L112">
    <cfRule type="expression" dxfId="294" priority="136">
      <formula>$D110=4</formula>
    </cfRule>
  </conditionalFormatting>
  <conditionalFormatting sqref="L119">
    <cfRule type="expression" dxfId="293" priority="129">
      <formula>AND($E119=0,$D119=1,LEFT($F119,1)="A")</formula>
    </cfRule>
    <cfRule type="expression" dxfId="292" priority="131">
      <formula>$D119=3</formula>
    </cfRule>
    <cfRule type="expression" dxfId="291" priority="132">
      <formula>$D119=2</formula>
    </cfRule>
    <cfRule type="expression" dxfId="290" priority="133">
      <formula>AND($D119=1,OR($E119&lt;&gt;0,LEFT($F119,1)="I",LEFT($F119,1)="C",RIGHT($F119,1)="X"))</formula>
    </cfRule>
    <cfRule type="expression" dxfId="289" priority="134">
      <formula>$D119=0</formula>
    </cfRule>
  </conditionalFormatting>
  <conditionalFormatting sqref="L119">
    <cfRule type="expression" dxfId="288" priority="130">
      <formula>$D119=4</formula>
    </cfRule>
  </conditionalFormatting>
  <conditionalFormatting sqref="L125">
    <cfRule type="expression" dxfId="287" priority="123">
      <formula>AND($E125=0,$D125=1,LEFT($F125,1)="A")</formula>
    </cfRule>
    <cfRule type="expression" dxfId="286" priority="125">
      <formula>$D125=3</formula>
    </cfRule>
    <cfRule type="expression" dxfId="285" priority="126">
      <formula>$D125=2</formula>
    </cfRule>
    <cfRule type="expression" dxfId="284" priority="127">
      <formula>AND($D125=1,OR($E125&lt;&gt;0,LEFT($F125,1)="I",LEFT($F125,1)="C",RIGHT($F125,1)="X"))</formula>
    </cfRule>
    <cfRule type="expression" dxfId="283" priority="128">
      <formula>$D125=0</formula>
    </cfRule>
  </conditionalFormatting>
  <conditionalFormatting sqref="L125">
    <cfRule type="expression" dxfId="282" priority="124">
      <formula>$D125=4</formula>
    </cfRule>
  </conditionalFormatting>
  <conditionalFormatting sqref="L146:L148">
    <cfRule type="expression" dxfId="281" priority="117">
      <formula>AND($E146=0,$D146=1,LEFT($F146,1)="A")</formula>
    </cfRule>
    <cfRule type="expression" dxfId="280" priority="119">
      <formula>$D146=3</formula>
    </cfRule>
    <cfRule type="expression" dxfId="279" priority="120">
      <formula>$D146=2</formula>
    </cfRule>
    <cfRule type="expression" dxfId="278" priority="121">
      <formula>AND($D146=1,OR($E146&lt;&gt;0,LEFT($F146,1)="I",LEFT($F146,1)="C",RIGHT($F146,1)="X"))</formula>
    </cfRule>
    <cfRule type="expression" dxfId="277" priority="122">
      <formula>$D146=0</formula>
    </cfRule>
  </conditionalFormatting>
  <conditionalFormatting sqref="L146:L148">
    <cfRule type="expression" dxfId="276" priority="118">
      <formula>$D146=4</formula>
    </cfRule>
  </conditionalFormatting>
  <conditionalFormatting sqref="P7">
    <cfRule type="expression" dxfId="275" priority="112">
      <formula>AND(#REF!=0,#REF!=1,LEFT($A7,1)="A")</formula>
    </cfRule>
    <cfRule type="expression" dxfId="274" priority="113">
      <formula>#REF!=3</formula>
    </cfRule>
    <cfRule type="expression" dxfId="273" priority="114">
      <formula>#REF!=2</formula>
    </cfRule>
    <cfRule type="expression" dxfId="272" priority="115">
      <formula>AND(#REF!=1,OR(#REF!&lt;&gt;0,LEFT($A7,1)="I",LEFT($A7,1)="C",RIGHT($A7,1)="X"))</formula>
    </cfRule>
    <cfRule type="expression" dxfId="271" priority="116">
      <formula>#REF!=0</formula>
    </cfRule>
  </conditionalFormatting>
  <conditionalFormatting sqref="H145:J145">
    <cfRule type="expression" dxfId="270" priority="102">
      <formula>AND(#REF!=0,#REF!=1,LEFT($A145,1)="A")</formula>
    </cfRule>
    <cfRule type="expression" dxfId="269" priority="103">
      <formula>#REF!=3</formula>
    </cfRule>
    <cfRule type="expression" dxfId="268" priority="104">
      <formula>#REF!=2</formula>
    </cfRule>
    <cfRule type="expression" dxfId="267" priority="105">
      <formula>AND(#REF!=1,OR(#REF!&lt;&gt;0,LEFT($A145,1)="I",LEFT($A145,1)="C",RIGHT($A145,1)="X"))</formula>
    </cfRule>
    <cfRule type="expression" dxfId="266" priority="106">
      <formula>#REF!=0</formula>
    </cfRule>
  </conditionalFormatting>
  <conditionalFormatting sqref="P6">
    <cfRule type="expression" dxfId="265" priority="97">
      <formula>AND(#REF!=0,#REF!=1,LEFT($A6,1)="A")</formula>
    </cfRule>
    <cfRule type="expression" dxfId="264" priority="98">
      <formula>#REF!=3</formula>
    </cfRule>
    <cfRule type="expression" dxfId="263" priority="99">
      <formula>#REF!=2</formula>
    </cfRule>
    <cfRule type="expression" dxfId="262" priority="100">
      <formula>AND(#REF!=1,OR(#REF!&lt;&gt;0,LEFT($A6,1)="I",LEFT($A6,1)="C",RIGHT($A6,1)="X"))</formula>
    </cfRule>
    <cfRule type="expression" dxfId="261" priority="101">
      <formula>#REF!=0</formula>
    </cfRule>
  </conditionalFormatting>
  <conditionalFormatting sqref="H529:J529">
    <cfRule type="expression" dxfId="260" priority="87">
      <formula>AND(#REF!=0,#REF!=1,LEFT($A529,1)="A")</formula>
    </cfRule>
    <cfRule type="expression" dxfId="259" priority="88">
      <formula>#REF!=3</formula>
    </cfRule>
    <cfRule type="expression" dxfId="258" priority="89">
      <formula>#REF!=2</formula>
    </cfRule>
    <cfRule type="expression" dxfId="257" priority="90">
      <formula>AND(#REF!=1,OR(#REF!&lt;&gt;0,LEFT($A529,1)="I",LEFT($A529,1)="C",RIGHT($A529,1)="X"))</formula>
    </cfRule>
    <cfRule type="expression" dxfId="256" priority="91">
      <formula>#REF!=0</formula>
    </cfRule>
  </conditionalFormatting>
  <conditionalFormatting sqref="M28:N29 M33:N44 N30:N32">
    <cfRule type="expression" dxfId="255" priority="81">
      <formula>AND($E26=0,$D26=1,LEFT($F26,1)="A")</formula>
    </cfRule>
    <cfRule type="expression" dxfId="254" priority="83">
      <formula>$D26=3</formula>
    </cfRule>
    <cfRule type="expression" dxfId="253" priority="84">
      <formula>$D26=2</formula>
    </cfRule>
    <cfRule type="expression" dxfId="252" priority="85">
      <formula>AND($D26=1,OR($E26&lt;&gt;0,LEFT($F26,1)="I",LEFT($F26,1)="C",RIGHT($F26,1)="X"))</formula>
    </cfRule>
    <cfRule type="expression" dxfId="251" priority="86">
      <formula>$D26=0</formula>
    </cfRule>
  </conditionalFormatting>
  <conditionalFormatting sqref="M28:N29 M33:N44 N30:N32">
    <cfRule type="expression" dxfId="250" priority="82">
      <formula>$D26=4</formula>
    </cfRule>
  </conditionalFormatting>
  <conditionalFormatting sqref="L183">
    <cfRule type="expression" dxfId="249" priority="76">
      <formula>AND(#REF!=0,#REF!=1,LEFT($A183,1)="A")</formula>
    </cfRule>
    <cfRule type="expression" dxfId="248" priority="77">
      <formula>#REF!=3</formula>
    </cfRule>
    <cfRule type="expression" dxfId="247" priority="78">
      <formula>#REF!=2</formula>
    </cfRule>
    <cfRule type="expression" dxfId="246" priority="79">
      <formula>AND(#REF!=1,OR(#REF!&lt;&gt;0,LEFT($A183,1)="I",LEFT($A183,1)="C",RIGHT($A183,1)="X"))</formula>
    </cfRule>
    <cfRule type="expression" dxfId="245" priority="80">
      <formula>#REF!=0</formula>
    </cfRule>
  </conditionalFormatting>
  <conditionalFormatting sqref="F419">
    <cfRule type="expression" dxfId="244" priority="71">
      <formula>AND(#REF!=0,#REF!=1,LEFT($A419,1)="A")</formula>
    </cfRule>
    <cfRule type="expression" dxfId="243" priority="72">
      <formula>#REF!=3</formula>
    </cfRule>
    <cfRule type="expression" dxfId="242" priority="73">
      <formula>#REF!=2</formula>
    </cfRule>
    <cfRule type="expression" dxfId="241" priority="74">
      <formula>AND(#REF!=1,OR(#REF!&lt;&gt;0,LEFT($A419,1)="I",LEFT($A419,1)="C",RIGHT($A419,1)="X"))</formula>
    </cfRule>
    <cfRule type="expression" dxfId="240" priority="75">
      <formula>#REF!=0</formula>
    </cfRule>
  </conditionalFormatting>
  <conditionalFormatting sqref="F434">
    <cfRule type="expression" dxfId="239" priority="66">
      <formula>AND(#REF!=0,#REF!=1,LEFT($A434,1)="A")</formula>
    </cfRule>
    <cfRule type="expression" dxfId="238" priority="67">
      <formula>#REF!=3</formula>
    </cfRule>
    <cfRule type="expression" dxfId="237" priority="68">
      <formula>#REF!=2</formula>
    </cfRule>
    <cfRule type="expression" dxfId="236" priority="69">
      <formula>AND(#REF!=1,OR(#REF!&lt;&gt;0,LEFT($A434,1)="I",LEFT($A434,1)="C",RIGHT($A434,1)="X"))</formula>
    </cfRule>
    <cfRule type="expression" dxfId="235" priority="70">
      <formula>#REF!=0</formula>
    </cfRule>
  </conditionalFormatting>
  <conditionalFormatting sqref="K334">
    <cfRule type="expression" dxfId="234" priority="60">
      <formula>AND($E334=0,$D334=1,LEFT($F334,1)="A")</formula>
    </cfRule>
    <cfRule type="expression" dxfId="233" priority="62">
      <formula>$D334=3</formula>
    </cfRule>
    <cfRule type="expression" dxfId="232" priority="63">
      <formula>$D334=2</formula>
    </cfRule>
    <cfRule type="expression" dxfId="231" priority="64">
      <formula>AND($D334=1,OR($E334&lt;&gt;0,LEFT($F334,1)="I",LEFT($F334,1)="C",RIGHT($F334,1)="X"))</formula>
    </cfRule>
    <cfRule type="expression" dxfId="230" priority="65">
      <formula>$D334=0</formula>
    </cfRule>
  </conditionalFormatting>
  <conditionalFormatting sqref="K334">
    <cfRule type="expression" dxfId="229" priority="61">
      <formula>$D334=4</formula>
    </cfRule>
  </conditionalFormatting>
  <conditionalFormatting sqref="K344">
    <cfRule type="expression" dxfId="228" priority="54">
      <formula>AND($E344=0,$D344=1,LEFT($F344,1)="A")</formula>
    </cfRule>
    <cfRule type="expression" dxfId="227" priority="56">
      <formula>$D344=3</formula>
    </cfRule>
    <cfRule type="expression" dxfId="226" priority="57">
      <formula>$D344=2</formula>
    </cfRule>
    <cfRule type="expression" dxfId="225" priority="58">
      <formula>AND($D344=1,OR($E344&lt;&gt;0,LEFT($F344,1)="I",LEFT($F344,1)="C",RIGHT($F344,1)="X"))</formula>
    </cfRule>
    <cfRule type="expression" dxfId="224" priority="59">
      <formula>$D344=0</formula>
    </cfRule>
  </conditionalFormatting>
  <conditionalFormatting sqref="K344">
    <cfRule type="expression" dxfId="223" priority="55">
      <formula>$D344=4</formula>
    </cfRule>
  </conditionalFormatting>
  <conditionalFormatting sqref="K348">
    <cfRule type="expression" dxfId="222" priority="48">
      <formula>AND($E348=0,$D348=1,LEFT($F348,1)="A")</formula>
    </cfRule>
    <cfRule type="expression" dxfId="221" priority="50">
      <formula>$D348=3</formula>
    </cfRule>
    <cfRule type="expression" dxfId="220" priority="51">
      <formula>$D348=2</formula>
    </cfRule>
    <cfRule type="expression" dxfId="219" priority="52">
      <formula>AND($D348=1,OR($E348&lt;&gt;0,LEFT($F348,1)="I",LEFT($F348,1)="C",RIGHT($F348,1)="X"))</formula>
    </cfRule>
    <cfRule type="expression" dxfId="218" priority="53">
      <formula>$D348=0</formula>
    </cfRule>
  </conditionalFormatting>
  <conditionalFormatting sqref="K348">
    <cfRule type="expression" dxfId="217" priority="49">
      <formula>$D348=4</formula>
    </cfRule>
  </conditionalFormatting>
  <conditionalFormatting sqref="K350">
    <cfRule type="expression" dxfId="216" priority="42">
      <formula>AND($E350=0,$D350=1,LEFT($F350,1)="A")</formula>
    </cfRule>
    <cfRule type="expression" dxfId="215" priority="44">
      <formula>$D350=3</formula>
    </cfRule>
    <cfRule type="expression" dxfId="214" priority="45">
      <formula>$D350=2</formula>
    </cfRule>
    <cfRule type="expression" dxfId="213" priority="46">
      <formula>AND($D350=1,OR($E350&lt;&gt;0,LEFT($F350,1)="I",LEFT($F350,1)="C",RIGHT($F350,1)="X"))</formula>
    </cfRule>
    <cfRule type="expression" dxfId="212" priority="47">
      <formula>$D350=0</formula>
    </cfRule>
  </conditionalFormatting>
  <conditionalFormatting sqref="K350">
    <cfRule type="expression" dxfId="211" priority="43">
      <formula>$D350=4</formula>
    </cfRule>
  </conditionalFormatting>
  <conditionalFormatting sqref="K362">
    <cfRule type="expression" dxfId="210" priority="36">
      <formula>AND($E362=0,$D362=1,LEFT($F362,1)="A")</formula>
    </cfRule>
    <cfRule type="expression" dxfId="209" priority="38">
      <formula>$D362=3</formula>
    </cfRule>
    <cfRule type="expression" dxfId="208" priority="39">
      <formula>$D362=2</formula>
    </cfRule>
    <cfRule type="expression" dxfId="207" priority="40">
      <formula>AND($D362=1,OR($E362&lt;&gt;0,LEFT($F362,1)="I",LEFT($F362,1)="C",RIGHT($F362,1)="X"))</formula>
    </cfRule>
    <cfRule type="expression" dxfId="206" priority="41">
      <formula>$D362=0</formula>
    </cfRule>
  </conditionalFormatting>
  <conditionalFormatting sqref="K362">
    <cfRule type="expression" dxfId="205" priority="37">
      <formula>$D362=4</formula>
    </cfRule>
  </conditionalFormatting>
  <conditionalFormatting sqref="K364">
    <cfRule type="expression" dxfId="204" priority="30">
      <formula>AND($E364=0,$D364=1,LEFT($F364,1)="A")</formula>
    </cfRule>
    <cfRule type="expression" dxfId="203" priority="32">
      <formula>$D364=3</formula>
    </cfRule>
    <cfRule type="expression" dxfId="202" priority="33">
      <formula>$D364=2</formula>
    </cfRule>
    <cfRule type="expression" dxfId="201" priority="34">
      <formula>AND($D364=1,OR($E364&lt;&gt;0,LEFT($F364,1)="I",LEFT($F364,1)="C",RIGHT($F364,1)="X"))</formula>
    </cfRule>
    <cfRule type="expression" dxfId="200" priority="35">
      <formula>$D364=0</formula>
    </cfRule>
  </conditionalFormatting>
  <conditionalFormatting sqref="K364">
    <cfRule type="expression" dxfId="199" priority="31">
      <formula>$D364=4</formula>
    </cfRule>
  </conditionalFormatting>
  <conditionalFormatting sqref="K374">
    <cfRule type="expression" dxfId="198" priority="24">
      <formula>AND($E374=0,$D374=1,LEFT($F374,1)="A")</formula>
    </cfRule>
    <cfRule type="expression" dxfId="197" priority="26">
      <formula>$D374=3</formula>
    </cfRule>
    <cfRule type="expression" dxfId="196" priority="27">
      <formula>$D374=2</formula>
    </cfRule>
    <cfRule type="expression" dxfId="195" priority="28">
      <formula>AND($D374=1,OR($E374&lt;&gt;0,LEFT($F374,1)="I",LEFT($F374,1)="C",RIGHT($F374,1)="X"))</formula>
    </cfRule>
    <cfRule type="expression" dxfId="194" priority="29">
      <formula>$D374=0</formula>
    </cfRule>
  </conditionalFormatting>
  <conditionalFormatting sqref="K374">
    <cfRule type="expression" dxfId="193" priority="25">
      <formula>$D374=4</formula>
    </cfRule>
  </conditionalFormatting>
  <conditionalFormatting sqref="K381">
    <cfRule type="expression" dxfId="192" priority="18">
      <formula>AND($E381=0,$D381=1,LEFT($F381,1)="A")</formula>
    </cfRule>
    <cfRule type="expression" dxfId="191" priority="20">
      <formula>$D381=3</formula>
    </cfRule>
    <cfRule type="expression" dxfId="190" priority="21">
      <formula>$D381=2</formula>
    </cfRule>
    <cfRule type="expression" dxfId="189" priority="22">
      <formula>AND($D381=1,OR($E381&lt;&gt;0,LEFT($F381,1)="I",LEFT($F381,1)="C",RIGHT($F381,1)="X"))</formula>
    </cfRule>
    <cfRule type="expression" dxfId="188" priority="23">
      <formula>$D381=0</formula>
    </cfRule>
  </conditionalFormatting>
  <conditionalFormatting sqref="K381">
    <cfRule type="expression" dxfId="187" priority="19">
      <formula>$D381=4</formula>
    </cfRule>
  </conditionalFormatting>
  <conditionalFormatting sqref="K740">
    <cfRule type="expression" dxfId="186" priority="12">
      <formula>AND($E740=0,$D740=1,LEFT($F740,1)="A")</formula>
    </cfRule>
    <cfRule type="expression" dxfId="185" priority="14">
      <formula>$D740=3</formula>
    </cfRule>
    <cfRule type="expression" dxfId="184" priority="15">
      <formula>$D740=2</formula>
    </cfRule>
    <cfRule type="expression" dxfId="183" priority="16">
      <formula>AND($D740=1,OR($E740&lt;&gt;0,LEFT($F740,1)="I",LEFT($F740,1)="C",RIGHT($F740,1)="X"))</formula>
    </cfRule>
    <cfRule type="expression" dxfId="182" priority="17">
      <formula>$D740=0</formula>
    </cfRule>
  </conditionalFormatting>
  <conditionalFormatting sqref="K740">
    <cfRule type="expression" dxfId="181" priority="13">
      <formula>$D740=4</formula>
    </cfRule>
  </conditionalFormatting>
  <conditionalFormatting sqref="K356:K357">
    <cfRule type="expression" dxfId="180" priority="7">
      <formula>AND(#REF!=0,#REF!=1,LEFT($A356,1)="A")</formula>
    </cfRule>
    <cfRule type="expression" dxfId="179" priority="8">
      <formula>#REF!=3</formula>
    </cfRule>
    <cfRule type="expression" dxfId="178" priority="9">
      <formula>#REF!=2</formula>
    </cfRule>
    <cfRule type="expression" dxfId="177" priority="10">
      <formula>AND(#REF!=1,OR(#REF!&lt;&gt;0,LEFT($A356,1)="I",LEFT($A356,1)="C",RIGHT($A356,1)="X"))</formula>
    </cfRule>
    <cfRule type="expression" dxfId="176" priority="11">
      <formula>#REF!=0</formula>
    </cfRule>
  </conditionalFormatting>
  <conditionalFormatting sqref="Q7:R8">
    <cfRule type="expression" dxfId="175" priority="2397">
      <formula>AND(#REF!=0,#REF!=1,LEFT($A6,1)="A")</formula>
    </cfRule>
    <cfRule type="expression" dxfId="174" priority="2398">
      <formula>#REF!=3</formula>
    </cfRule>
    <cfRule type="expression" dxfId="173" priority="2399">
      <formula>#REF!=2</formula>
    </cfRule>
    <cfRule type="expression" dxfId="172" priority="2400">
      <formula>AND(#REF!=1,OR(#REF!&lt;&gt;0,LEFT($A6,1)="I",LEFT($A6,1)="C",RIGHT($A6,1)="X"))</formula>
    </cfRule>
    <cfRule type="expression" dxfId="171" priority="2401">
      <formula>#REF!=0</formula>
    </cfRule>
  </conditionalFormatting>
  <conditionalFormatting sqref="M51">
    <cfRule type="expression" dxfId="170" priority="1">
      <formula>AND($E49=0,$D49=1,LEFT($F49,1)="A")</formula>
    </cfRule>
    <cfRule type="expression" dxfId="169" priority="3">
      <formula>$D49=3</formula>
    </cfRule>
    <cfRule type="expression" dxfId="168" priority="4">
      <formula>$D49=2</formula>
    </cfRule>
    <cfRule type="expression" dxfId="167" priority="5">
      <formula>AND($D49=1,OR($E49&lt;&gt;0,LEFT($F49,1)="I",LEFT($F49,1)="C",RIGHT($F49,1)="X"))</formula>
    </cfRule>
    <cfRule type="expression" dxfId="166" priority="6">
      <formula>$D49=0</formula>
    </cfRule>
  </conditionalFormatting>
  <conditionalFormatting sqref="M51">
    <cfRule type="expression" dxfId="165" priority="2">
      <formula>$D49=4</formula>
    </cfRule>
  </conditionalFormatting>
  <pageMargins left="0.16" right="0.16" top="0.12" bottom="0.16" header="0.11" footer="0.16"/>
  <pageSetup paperSize="9" scale="91" fitToHeight="17" orientation="landscape" r:id="rId1"/>
  <ignoredErrors>
    <ignoredError sqref="K785 K746" formula="1"/>
    <ignoredError sqref="H7 J7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1"/>
  <sheetViews>
    <sheetView zoomScaleNormal="100" workbookViewId="0">
      <selection activeCell="I27" sqref="I27"/>
    </sheetView>
  </sheetViews>
  <sheetFormatPr defaultRowHeight="15" x14ac:dyDescent="0.25"/>
  <cols>
    <col min="7" max="10" width="19.7109375" customWidth="1"/>
  </cols>
  <sheetData>
    <row r="2" spans="2:10" hidden="1" x14ac:dyDescent="0.25">
      <c r="B2" s="411" t="s">
        <v>1800</v>
      </c>
      <c r="G2" t="s">
        <v>1754</v>
      </c>
    </row>
    <row r="3" spans="2:10" hidden="1" x14ac:dyDescent="0.25">
      <c r="B3" s="411"/>
      <c r="G3" t="s">
        <v>1756</v>
      </c>
      <c r="H3" t="s">
        <v>1757</v>
      </c>
      <c r="I3" t="s">
        <v>1758</v>
      </c>
      <c r="J3" t="s">
        <v>1755</v>
      </c>
    </row>
    <row r="4" spans="2:10" hidden="1" x14ac:dyDescent="0.25">
      <c r="B4" s="411"/>
      <c r="D4" t="s">
        <v>1753</v>
      </c>
      <c r="G4" s="67">
        <f>387039419+3500000</f>
        <v>390539419</v>
      </c>
      <c r="H4" s="67">
        <v>1397870000</v>
      </c>
      <c r="I4" s="67">
        <v>172081800</v>
      </c>
      <c r="J4" s="67">
        <v>1051431262</v>
      </c>
    </row>
    <row r="5" spans="2:10" hidden="1" x14ac:dyDescent="0.25">
      <c r="B5" s="411"/>
      <c r="G5" s="67"/>
    </row>
    <row r="6" spans="2:10" hidden="1" x14ac:dyDescent="0.25">
      <c r="B6" s="411"/>
      <c r="D6" s="199" t="s">
        <v>1764</v>
      </c>
      <c r="E6" s="199"/>
      <c r="F6" s="199"/>
      <c r="G6" s="200">
        <f>+G4-14000000</f>
        <v>376539419</v>
      </c>
      <c r="H6" s="200">
        <f>+H4-47870000</f>
        <v>1350000000</v>
      </c>
      <c r="I6" s="200">
        <f>+I4-58067000</f>
        <v>114014800</v>
      </c>
      <c r="J6" s="200">
        <f>+J4-17745777</f>
        <v>1033685485</v>
      </c>
    </row>
    <row r="7" spans="2:10" hidden="1" x14ac:dyDescent="0.25">
      <c r="B7" s="411"/>
      <c r="D7" s="199"/>
      <c r="E7" s="199"/>
      <c r="F7" s="199"/>
      <c r="G7" s="199"/>
      <c r="H7" s="199"/>
      <c r="I7" s="199"/>
      <c r="J7" s="199"/>
    </row>
    <row r="8" spans="2:10" hidden="1" x14ac:dyDescent="0.25">
      <c r="B8" s="411"/>
      <c r="D8" s="199" t="s">
        <v>1761</v>
      </c>
      <c r="E8" s="199"/>
      <c r="F8" s="199"/>
      <c r="G8" s="200">
        <v>0</v>
      </c>
      <c r="H8" s="199"/>
      <c r="I8" s="199"/>
      <c r="J8" s="199"/>
    </row>
    <row r="9" spans="2:10" hidden="1" x14ac:dyDescent="0.25">
      <c r="B9" s="411"/>
    </row>
    <row r="10" spans="2:10" hidden="1" x14ac:dyDescent="0.25">
      <c r="B10" s="411"/>
      <c r="D10" t="s">
        <v>1759</v>
      </c>
      <c r="E10" t="s">
        <v>1762</v>
      </c>
      <c r="G10" s="67">
        <v>338633130</v>
      </c>
      <c r="H10" s="67">
        <v>1182400000</v>
      </c>
      <c r="I10" s="67">
        <v>56721430</v>
      </c>
      <c r="J10" s="67">
        <v>978174609</v>
      </c>
    </row>
    <row r="11" spans="2:10" hidden="1" x14ac:dyDescent="0.25">
      <c r="B11" s="411"/>
      <c r="E11" t="s">
        <v>1760</v>
      </c>
      <c r="G11" s="67">
        <v>353995852</v>
      </c>
      <c r="H11" s="67">
        <v>1210500000</v>
      </c>
      <c r="I11" s="67">
        <v>61683292</v>
      </c>
      <c r="J11" s="67">
        <v>993060499</v>
      </c>
    </row>
    <row r="12" spans="2:10" hidden="1" x14ac:dyDescent="0.25">
      <c r="B12" s="411"/>
    </row>
    <row r="13" spans="2:10" hidden="1" x14ac:dyDescent="0.25">
      <c r="B13" s="411"/>
      <c r="D13" s="197" t="s">
        <v>1763</v>
      </c>
      <c r="E13" s="197"/>
      <c r="F13" s="197"/>
      <c r="G13" s="197"/>
      <c r="H13" s="197"/>
      <c r="I13" s="197"/>
      <c r="J13" s="197"/>
    </row>
    <row r="14" spans="2:10" hidden="1" x14ac:dyDescent="0.25">
      <c r="B14" s="411"/>
      <c r="D14" s="197"/>
      <c r="E14" s="197" t="s">
        <v>1762</v>
      </c>
      <c r="F14" s="197"/>
      <c r="G14" s="198">
        <f>+G6+G8-G10</f>
        <v>37906289</v>
      </c>
      <c r="H14" s="198"/>
      <c r="I14" s="198"/>
      <c r="J14" s="198">
        <f>+J6+J8-J10</f>
        <v>55510876</v>
      </c>
    </row>
    <row r="15" spans="2:10" hidden="1" x14ac:dyDescent="0.25">
      <c r="B15" s="411"/>
      <c r="D15" s="197"/>
      <c r="E15" s="197" t="s">
        <v>1760</v>
      </c>
      <c r="F15" s="197"/>
      <c r="G15" s="198">
        <f>+G6+G8-G11</f>
        <v>22543567</v>
      </c>
      <c r="H15" s="198"/>
      <c r="I15" s="198"/>
      <c r="J15" s="198">
        <f>+J6+J8-J11</f>
        <v>40624986</v>
      </c>
    </row>
    <row r="16" spans="2:10" hidden="1" x14ac:dyDescent="0.25"/>
    <row r="17" spans="6:9" hidden="1" x14ac:dyDescent="0.25">
      <c r="G17" s="206">
        <f>+G11+10000000+10000000+3500000+(3000000-564652)</f>
        <v>379931200</v>
      </c>
    </row>
    <row r="18" spans="6:9" ht="21" x14ac:dyDescent="0.35">
      <c r="F18" s="205" t="s">
        <v>1754</v>
      </c>
      <c r="G18" t="s">
        <v>1765</v>
      </c>
    </row>
    <row r="19" spans="6:9" x14ac:dyDescent="0.25">
      <c r="G19" t="s">
        <v>1766</v>
      </c>
      <c r="I19" s="206">
        <v>353995852</v>
      </c>
    </row>
    <row r="20" spans="6:9" x14ac:dyDescent="0.25">
      <c r="G20" t="s">
        <v>1761</v>
      </c>
      <c r="I20" s="67">
        <v>3500000</v>
      </c>
    </row>
    <row r="21" spans="6:9" x14ac:dyDescent="0.25">
      <c r="G21" t="s">
        <v>1767</v>
      </c>
      <c r="I21" s="67">
        <v>10000000</v>
      </c>
    </row>
    <row r="22" spans="6:9" x14ac:dyDescent="0.25">
      <c r="G22" t="s">
        <v>1768</v>
      </c>
      <c r="I22" s="67">
        <v>10000000</v>
      </c>
    </row>
    <row r="23" spans="6:9" x14ac:dyDescent="0.25">
      <c r="G23" t="s">
        <v>1769</v>
      </c>
      <c r="I23" s="67">
        <f>3000000-564652+68800</f>
        <v>2504148</v>
      </c>
    </row>
    <row r="24" spans="6:9" x14ac:dyDescent="0.25">
      <c r="I24" s="206">
        <f>SUM(I19:I23)</f>
        <v>380000000</v>
      </c>
    </row>
    <row r="25" spans="6:9" x14ac:dyDescent="0.25">
      <c r="I25" s="67"/>
    </row>
    <row r="27" spans="6:9" ht="18.75" x14ac:dyDescent="0.3">
      <c r="F27" s="204" t="s">
        <v>1770</v>
      </c>
      <c r="G27" t="s">
        <v>1766</v>
      </c>
      <c r="I27" s="206">
        <v>993060499</v>
      </c>
    </row>
    <row r="28" spans="6:9" x14ac:dyDescent="0.25">
      <c r="G28" t="s">
        <v>1767</v>
      </c>
      <c r="I28" s="67">
        <v>20000000</v>
      </c>
    </row>
    <row r="29" spans="6:9" x14ac:dyDescent="0.25">
      <c r="G29" t="s">
        <v>1768</v>
      </c>
      <c r="I29" s="67">
        <v>20000000</v>
      </c>
    </row>
    <row r="30" spans="6:9" x14ac:dyDescent="0.25">
      <c r="G30" t="s">
        <v>1769</v>
      </c>
      <c r="I30" s="67">
        <f>5161540-3222039</f>
        <v>1939501</v>
      </c>
    </row>
    <row r="31" spans="6:9" x14ac:dyDescent="0.25">
      <c r="I31" s="67">
        <f>SUM(I27:I30)</f>
        <v>1035000000</v>
      </c>
    </row>
  </sheetData>
  <mergeCells count="1">
    <mergeCell ref="B2:B15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6AECB-B777-4B92-B197-4BCCC732936F}">
  <sheetPr>
    <tabColor rgb="FFCC0000"/>
  </sheetPr>
  <dimension ref="B1:AW31"/>
  <sheetViews>
    <sheetView workbookViewId="0">
      <selection activeCell="D6" sqref="D6:D10"/>
    </sheetView>
  </sheetViews>
  <sheetFormatPr defaultRowHeight="15" x14ac:dyDescent="0.25"/>
  <cols>
    <col min="3" max="3" width="11.7109375" customWidth="1"/>
    <col min="4" max="4" width="23.7109375" customWidth="1"/>
    <col min="5" max="5" width="2.7109375" customWidth="1"/>
    <col min="6" max="6" width="11.7109375" customWidth="1"/>
    <col min="7" max="7" width="23.7109375" customWidth="1"/>
    <col min="8" max="8" width="2.7109375" customWidth="1"/>
    <col min="9" max="9" width="11.7109375" customWidth="1"/>
    <col min="10" max="10" width="23.7109375" customWidth="1"/>
    <col min="11" max="11" width="5.5703125" customWidth="1"/>
    <col min="12" max="12" width="2.7109375" customWidth="1"/>
    <col min="13" max="13" width="11.7109375" customWidth="1"/>
    <col min="14" max="14" width="23.7109375" customWidth="1"/>
    <col min="49" max="49" width="13.28515625" customWidth="1"/>
  </cols>
  <sheetData>
    <row r="1" spans="2:49" x14ac:dyDescent="0.25">
      <c r="C1" s="332" t="s">
        <v>1919</v>
      </c>
      <c r="D1" s="331"/>
      <c r="I1" s="332" t="s">
        <v>1918</v>
      </c>
      <c r="J1" s="331"/>
      <c r="N1" s="331" t="s">
        <v>1917</v>
      </c>
    </row>
    <row r="2" spans="2:49" x14ac:dyDescent="0.25">
      <c r="D2" s="327" t="s">
        <v>1873</v>
      </c>
      <c r="J2" s="328" t="s">
        <v>1873</v>
      </c>
      <c r="N2" s="327" t="s">
        <v>1873</v>
      </c>
    </row>
    <row r="3" spans="2:49" x14ac:dyDescent="0.25">
      <c r="D3" s="318" t="s">
        <v>1841</v>
      </c>
      <c r="E3" s="318"/>
      <c r="J3" s="318" t="s">
        <v>1843</v>
      </c>
      <c r="N3" s="318" t="s">
        <v>1844</v>
      </c>
    </row>
    <row r="4" spans="2:49" x14ac:dyDescent="0.25">
      <c r="C4" s="319" t="s">
        <v>1845</v>
      </c>
      <c r="D4" s="67">
        <v>10000000</v>
      </c>
      <c r="E4" s="67"/>
      <c r="H4" s="67"/>
      <c r="I4" s="319" t="s">
        <v>1809</v>
      </c>
      <c r="J4" s="67">
        <v>4060000</v>
      </c>
      <c r="K4" s="67" t="s">
        <v>1846</v>
      </c>
      <c r="L4" s="319"/>
      <c r="M4" s="319" t="s">
        <v>1847</v>
      </c>
      <c r="N4" s="67">
        <v>13500000</v>
      </c>
      <c r="O4" t="s">
        <v>1848</v>
      </c>
    </row>
    <row r="5" spans="2:49" x14ac:dyDescent="0.25">
      <c r="C5" s="319" t="s">
        <v>1849</v>
      </c>
      <c r="D5" s="67">
        <v>20000000</v>
      </c>
      <c r="E5" s="67"/>
      <c r="H5" s="67"/>
      <c r="I5" s="319" t="s">
        <v>1810</v>
      </c>
      <c r="J5" s="67">
        <v>2000000</v>
      </c>
      <c r="K5" s="67" t="s">
        <v>1846</v>
      </c>
      <c r="L5" s="319"/>
      <c r="M5" s="319" t="s">
        <v>1816</v>
      </c>
      <c r="N5" s="67">
        <v>27000000</v>
      </c>
      <c r="O5" t="s">
        <v>1850</v>
      </c>
    </row>
    <row r="6" spans="2:49" x14ac:dyDescent="0.25">
      <c r="C6" s="323" t="s">
        <v>1851</v>
      </c>
      <c r="D6" s="307">
        <f>(Návrh!L334/(Návrh!$L$334+Návrh!$L$362+Návrh!$L$364+Návrh!$L$374+Návrh!$L$381))*$AW$6</f>
        <v>61906000.403609149</v>
      </c>
      <c r="E6" s="67"/>
      <c r="H6" s="67"/>
      <c r="I6" s="319" t="s">
        <v>1813</v>
      </c>
      <c r="J6" s="67">
        <v>2000000</v>
      </c>
      <c r="K6" s="67" t="s">
        <v>1795</v>
      </c>
      <c r="L6" s="319"/>
      <c r="M6" s="319" t="s">
        <v>1852</v>
      </c>
      <c r="N6" s="67">
        <v>3890000</v>
      </c>
      <c r="O6" t="s">
        <v>1859</v>
      </c>
      <c r="AW6" s="67">
        <f>+Návrh!N1</f>
        <v>84455243.00080204</v>
      </c>
    </row>
    <row r="7" spans="2:49" x14ac:dyDescent="0.25">
      <c r="C7" s="324" t="s">
        <v>1853</v>
      </c>
      <c r="D7" s="307">
        <f>Návrh!L362/(Návrh!$L$334+Návrh!$L$362+Návrh!$L$364+Návrh!$L$374+Návrh!$L$381)*$AW$6</f>
        <v>5641201.8005062109</v>
      </c>
      <c r="E7" s="67"/>
      <c r="H7" s="67"/>
      <c r="I7" s="319" t="s">
        <v>1816</v>
      </c>
      <c r="J7" s="67">
        <v>3000000</v>
      </c>
      <c r="K7" s="67" t="s">
        <v>1794</v>
      </c>
      <c r="L7" s="67"/>
      <c r="M7" s="319" t="s">
        <v>1854</v>
      </c>
      <c r="N7" s="67">
        <v>4008000</v>
      </c>
      <c r="O7" t="s">
        <v>1859</v>
      </c>
    </row>
    <row r="8" spans="2:49" x14ac:dyDescent="0.25">
      <c r="C8" s="324" t="s">
        <v>1853</v>
      </c>
      <c r="D8" s="307">
        <f>Návrh!L364/(Návrh!$L$334+Návrh!$L$362+Návrh!$L$364+Návrh!$L$374+Návrh!$L$381)*$AW$6</f>
        <v>15390500.201990612</v>
      </c>
      <c r="E8" s="67"/>
      <c r="F8" s="67"/>
      <c r="G8" s="67"/>
      <c r="H8" s="67"/>
      <c r="I8" s="319" t="s">
        <v>1818</v>
      </c>
      <c r="J8" s="67">
        <v>200000</v>
      </c>
      <c r="K8" s="67" t="s">
        <v>1794</v>
      </c>
      <c r="L8" s="67"/>
      <c r="M8" s="319" t="s">
        <v>1874</v>
      </c>
      <c r="N8" s="67">
        <v>150000</v>
      </c>
      <c r="O8" s="329" t="s">
        <v>1868</v>
      </c>
    </row>
    <row r="9" spans="2:49" x14ac:dyDescent="0.25">
      <c r="C9" s="324" t="s">
        <v>1855</v>
      </c>
      <c r="D9" s="307">
        <f>Návrh!L374/(Návrh!$L$334+Návrh!$L$362+Návrh!$L$364+Návrh!$L$374+Návrh!$L$381)*$AW$6</f>
        <v>260005.20191371586</v>
      </c>
      <c r="E9" s="67"/>
      <c r="F9" s="67"/>
      <c r="G9" s="67"/>
      <c r="H9" s="67"/>
      <c r="J9" t="s">
        <v>1873</v>
      </c>
      <c r="K9" s="67"/>
      <c r="L9" s="67"/>
      <c r="M9" s="319" t="s">
        <v>1875</v>
      </c>
      <c r="N9" s="67">
        <v>2186000</v>
      </c>
      <c r="O9" s="329" t="s">
        <v>1869</v>
      </c>
    </row>
    <row r="10" spans="2:49" x14ac:dyDescent="0.25">
      <c r="C10" s="324" t="s">
        <v>1856</v>
      </c>
      <c r="D10" s="307">
        <f>Návrh!L381/(Návrh!$L$334+Návrh!$L$362+Návrh!$L$364+Návrh!$L$374+Návrh!$L$381)*$AW$6</f>
        <v>1257535.3927823515</v>
      </c>
      <c r="E10" s="67"/>
      <c r="F10" s="67"/>
      <c r="G10" s="67"/>
      <c r="H10" s="67"/>
      <c r="I10" s="318"/>
      <c r="J10" s="318" t="s">
        <v>1842</v>
      </c>
      <c r="K10" s="67"/>
      <c r="L10" s="67"/>
      <c r="M10" s="319" t="s">
        <v>1876</v>
      </c>
      <c r="N10" s="67">
        <v>200000</v>
      </c>
      <c r="O10" s="330" t="s">
        <v>1870</v>
      </c>
    </row>
    <row r="11" spans="2:49" x14ac:dyDescent="0.25">
      <c r="B11" s="412" t="s">
        <v>1857</v>
      </c>
      <c r="C11" s="319" t="s">
        <v>1858</v>
      </c>
      <c r="D11" s="67">
        <f>Návrh!N10</f>
        <v>24099567</v>
      </c>
      <c r="E11" s="67"/>
      <c r="F11" s="67"/>
      <c r="G11" s="67"/>
      <c r="H11" s="67"/>
      <c r="I11" s="319" t="s">
        <v>1845</v>
      </c>
      <c r="J11" s="67">
        <v>13361700</v>
      </c>
      <c r="K11" s="67"/>
      <c r="L11" s="67"/>
      <c r="M11" s="319" t="s">
        <v>1877</v>
      </c>
      <c r="N11" s="67">
        <v>450000</v>
      </c>
      <c r="O11" s="329" t="s">
        <v>1871</v>
      </c>
    </row>
    <row r="12" spans="2:49" x14ac:dyDescent="0.25">
      <c r="B12" s="412"/>
      <c r="C12" s="319" t="s">
        <v>1858</v>
      </c>
      <c r="D12" s="67">
        <f>Návrh!N8</f>
        <v>31445190.000000004</v>
      </c>
      <c r="E12" s="67"/>
      <c r="F12" s="67"/>
      <c r="G12" s="67"/>
      <c r="H12" s="67"/>
      <c r="I12" s="319" t="s">
        <v>1849</v>
      </c>
      <c r="J12" s="67">
        <v>19200000</v>
      </c>
      <c r="K12" s="67"/>
      <c r="L12" s="67"/>
      <c r="M12" s="319" t="s">
        <v>1878</v>
      </c>
      <c r="N12" s="67">
        <v>260000</v>
      </c>
      <c r="O12" s="329" t="s">
        <v>1872</v>
      </c>
    </row>
    <row r="13" spans="2:49" x14ac:dyDescent="0.25">
      <c r="B13" s="413"/>
      <c r="C13" s="319" t="s">
        <v>1858</v>
      </c>
      <c r="D13" s="67">
        <v>20000000</v>
      </c>
      <c r="E13" s="67"/>
      <c r="F13" s="67"/>
      <c r="G13" s="67"/>
      <c r="H13" s="67"/>
      <c r="I13" s="319" t="s">
        <v>1860</v>
      </c>
      <c r="J13" s="67">
        <v>88700000</v>
      </c>
      <c r="K13" s="67"/>
      <c r="L13" s="67"/>
      <c r="M13" s="319" t="s">
        <v>1879</v>
      </c>
      <c r="N13" s="67">
        <v>75000</v>
      </c>
      <c r="O13" s="329" t="s">
        <v>1892</v>
      </c>
    </row>
    <row r="14" spans="2:49" x14ac:dyDescent="0.25">
      <c r="C14" s="42" t="s">
        <v>2537</v>
      </c>
      <c r="D14" s="67">
        <v>400000</v>
      </c>
      <c r="E14" s="67"/>
      <c r="F14" s="67"/>
      <c r="G14" s="67"/>
      <c r="H14" s="67"/>
      <c r="I14" s="319" t="s">
        <v>1861</v>
      </c>
      <c r="J14" s="67">
        <v>15000000</v>
      </c>
      <c r="K14" s="67"/>
      <c r="L14" s="67"/>
      <c r="M14" s="319" t="s">
        <v>1880</v>
      </c>
      <c r="N14" s="67">
        <v>180000</v>
      </c>
      <c r="O14" s="329" t="s">
        <v>1893</v>
      </c>
    </row>
    <row r="15" spans="2:49" x14ac:dyDescent="0.25">
      <c r="C15" s="42"/>
      <c r="D15" s="67"/>
      <c r="E15" s="67"/>
      <c r="F15" s="67"/>
      <c r="G15" s="67"/>
      <c r="H15" s="67"/>
      <c r="I15" s="67"/>
      <c r="J15" s="67"/>
      <c r="K15" s="67"/>
      <c r="L15" s="67"/>
      <c r="M15" s="319" t="s">
        <v>1881</v>
      </c>
      <c r="N15" s="67">
        <v>5000</v>
      </c>
      <c r="O15" s="329" t="s">
        <v>1894</v>
      </c>
    </row>
    <row r="16" spans="2:49" x14ac:dyDescent="0.25">
      <c r="D16" s="67"/>
      <c r="E16" s="67"/>
      <c r="F16" s="67"/>
      <c r="G16" s="67"/>
      <c r="H16" s="67"/>
      <c r="I16" s="67"/>
      <c r="J16" s="67"/>
      <c r="K16" s="67"/>
      <c r="L16" s="67"/>
      <c r="M16" s="319"/>
      <c r="N16" s="67"/>
      <c r="O16" s="329"/>
    </row>
    <row r="17" spans="4:16" x14ac:dyDescent="0.25">
      <c r="D17" s="67"/>
      <c r="E17" s="67"/>
      <c r="F17" s="67"/>
      <c r="G17" s="67"/>
      <c r="H17" s="67"/>
      <c r="I17" s="67"/>
      <c r="J17" s="67"/>
      <c r="K17" s="67"/>
      <c r="L17" s="67"/>
      <c r="M17" s="319" t="s">
        <v>1883</v>
      </c>
      <c r="N17" s="67">
        <v>1000000</v>
      </c>
      <c r="O17" s="329" t="s">
        <v>1896</v>
      </c>
    </row>
    <row r="18" spans="4:16" x14ac:dyDescent="0.25">
      <c r="D18" s="67"/>
      <c r="E18" s="67"/>
      <c r="F18" s="67"/>
      <c r="G18" s="67"/>
      <c r="H18" s="67"/>
      <c r="I18" s="67"/>
      <c r="J18" s="67"/>
      <c r="K18" s="67"/>
      <c r="L18" s="67"/>
      <c r="M18" s="319" t="s">
        <v>1884</v>
      </c>
      <c r="N18" s="67">
        <v>125000</v>
      </c>
      <c r="O18" s="329" t="s">
        <v>1897</v>
      </c>
    </row>
    <row r="19" spans="4:16" x14ac:dyDescent="0.25">
      <c r="D19" s="67"/>
      <c r="E19" s="67"/>
      <c r="F19" s="67"/>
      <c r="G19" s="67"/>
      <c r="H19" s="67"/>
      <c r="I19" s="67"/>
      <c r="J19" s="67"/>
      <c r="K19" s="67"/>
      <c r="L19" s="67"/>
      <c r="M19" s="319" t="s">
        <v>1885</v>
      </c>
      <c r="N19" s="67">
        <v>250000</v>
      </c>
      <c r="O19" s="329" t="s">
        <v>1898</v>
      </c>
    </row>
    <row r="20" spans="4:16" x14ac:dyDescent="0.25">
      <c r="M20" s="319" t="s">
        <v>1886</v>
      </c>
      <c r="N20" s="67">
        <v>600000</v>
      </c>
      <c r="O20" s="329" t="s">
        <v>1899</v>
      </c>
    </row>
    <row r="21" spans="4:16" x14ac:dyDescent="0.25">
      <c r="M21" s="319" t="s">
        <v>1887</v>
      </c>
      <c r="N21" s="67">
        <v>460000</v>
      </c>
      <c r="O21" s="329" t="s">
        <v>1900</v>
      </c>
    </row>
    <row r="22" spans="4:16" x14ac:dyDescent="0.25">
      <c r="M22" s="319" t="s">
        <v>1888</v>
      </c>
      <c r="N22" s="67">
        <v>200000</v>
      </c>
      <c r="O22" s="329" t="s">
        <v>1901</v>
      </c>
    </row>
    <row r="23" spans="4:16" x14ac:dyDescent="0.25">
      <c r="M23" s="319" t="s">
        <v>1889</v>
      </c>
      <c r="N23" s="67">
        <v>35000</v>
      </c>
      <c r="O23" s="329" t="s">
        <v>1902</v>
      </c>
    </row>
    <row r="24" spans="4:16" x14ac:dyDescent="0.25">
      <c r="M24" s="319" t="s">
        <v>1890</v>
      </c>
      <c r="N24" s="67">
        <v>350000</v>
      </c>
      <c r="O24" s="329" t="s">
        <v>1903</v>
      </c>
    </row>
    <row r="25" spans="4:16" x14ac:dyDescent="0.25">
      <c r="M25" s="319" t="s">
        <v>1891</v>
      </c>
      <c r="N25" s="67">
        <v>976000</v>
      </c>
      <c r="O25" s="329" t="s">
        <v>1904</v>
      </c>
    </row>
    <row r="26" spans="4:16" x14ac:dyDescent="0.25">
      <c r="M26" s="319" t="s">
        <v>1905</v>
      </c>
      <c r="N26" s="67">
        <v>500000</v>
      </c>
      <c r="O26" s="329" t="s">
        <v>1911</v>
      </c>
      <c r="P26" s="329"/>
    </row>
    <row r="27" spans="4:16" x14ac:dyDescent="0.25">
      <c r="M27" s="319" t="s">
        <v>1906</v>
      </c>
      <c r="N27" s="67">
        <v>1000000</v>
      </c>
      <c r="O27" s="329" t="s">
        <v>1912</v>
      </c>
      <c r="P27" s="329"/>
    </row>
    <row r="28" spans="4:16" x14ac:dyDescent="0.25">
      <c r="M28" s="319" t="s">
        <v>1910</v>
      </c>
      <c r="N28" s="67">
        <v>290000</v>
      </c>
      <c r="O28" s="329" t="s">
        <v>1913</v>
      </c>
      <c r="P28" s="329"/>
    </row>
    <row r="29" spans="4:16" x14ac:dyDescent="0.25">
      <c r="M29" s="319" t="s">
        <v>1907</v>
      </c>
      <c r="N29" s="67">
        <v>500000</v>
      </c>
      <c r="O29" s="329" t="s">
        <v>1914</v>
      </c>
      <c r="P29" s="329"/>
    </row>
    <row r="30" spans="4:16" x14ac:dyDescent="0.25">
      <c r="M30" s="320" t="s">
        <v>1908</v>
      </c>
      <c r="N30" s="67">
        <v>-1500000</v>
      </c>
      <c r="O30" s="329" t="s">
        <v>1915</v>
      </c>
      <c r="P30" s="329"/>
    </row>
    <row r="31" spans="4:16" x14ac:dyDescent="0.25">
      <c r="M31" s="319" t="s">
        <v>1909</v>
      </c>
      <c r="N31" s="67">
        <v>-550000</v>
      </c>
      <c r="O31" s="329" t="s">
        <v>1916</v>
      </c>
      <c r="P31" s="329"/>
    </row>
  </sheetData>
  <mergeCells count="1">
    <mergeCell ref="B11:B13"/>
  </mergeCells>
  <phoneticPr fontId="10" type="noConversion"/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EC09E-2D90-46B6-8A6D-5E223C5EBF24}">
  <dimension ref="A1:O549"/>
  <sheetViews>
    <sheetView tabSelected="1" workbookViewId="0">
      <pane xSplit="3" ySplit="3" topLeftCell="D392" activePane="bottomRight" state="frozen"/>
      <selection pane="topRight" activeCell="C1" sqref="C1"/>
      <selection pane="bottomLeft" activeCell="A2" sqref="A2"/>
      <selection pane="bottomRight" activeCell="C428" sqref="C428"/>
    </sheetView>
  </sheetViews>
  <sheetFormatPr defaultRowHeight="15" x14ac:dyDescent="0.25"/>
  <cols>
    <col min="1" max="2" width="11" style="336" bestFit="1" customWidth="1"/>
    <col min="3" max="3" width="62.140625" style="336" bestFit="1" customWidth="1"/>
    <col min="4" max="4" width="15" style="336" bestFit="1" customWidth="1"/>
    <col min="5" max="5" width="12.28515625" style="336" customWidth="1"/>
    <col min="6" max="6" width="13.140625" style="336" bestFit="1" customWidth="1"/>
    <col min="7" max="13" width="11.5703125" style="336" customWidth="1"/>
    <col min="14" max="14" width="10.28515625" style="336" bestFit="1" customWidth="1"/>
    <col min="15" max="15" width="10.5703125" style="336" bestFit="1" customWidth="1"/>
    <col min="16" max="16384" width="9.140625" style="336"/>
  </cols>
  <sheetData>
    <row r="1" spans="1:15" x14ac:dyDescent="0.25">
      <c r="D1" s="345" t="s">
        <v>2942</v>
      </c>
      <c r="F1" s="414" t="s">
        <v>2431</v>
      </c>
      <c r="G1" s="415"/>
      <c r="H1" s="414" t="s">
        <v>2432</v>
      </c>
      <c r="I1" s="415"/>
      <c r="J1" s="414" t="s">
        <v>2433</v>
      </c>
      <c r="K1" s="415"/>
      <c r="L1" s="414" t="s">
        <v>2941</v>
      </c>
      <c r="M1" s="415"/>
    </row>
    <row r="2" spans="1:15" x14ac:dyDescent="0.25">
      <c r="D2" s="345"/>
      <c r="F2" s="351" t="s">
        <v>2435</v>
      </c>
      <c r="G2" s="352" t="s">
        <v>2434</v>
      </c>
      <c r="H2" s="351" t="s">
        <v>2435</v>
      </c>
      <c r="I2" s="352" t="s">
        <v>2434</v>
      </c>
      <c r="J2" s="351" t="s">
        <v>2435</v>
      </c>
      <c r="K2" s="352" t="s">
        <v>2434</v>
      </c>
      <c r="L2" s="351" t="s">
        <v>2435</v>
      </c>
      <c r="M2" s="352" t="s">
        <v>2434</v>
      </c>
    </row>
    <row r="3" spans="1:15" x14ac:dyDescent="0.25">
      <c r="A3" s="343" t="s">
        <v>9</v>
      </c>
      <c r="B3" s="343" t="s">
        <v>9</v>
      </c>
      <c r="C3" s="343"/>
      <c r="D3" s="344">
        <f>SUM(D4:D549)</f>
        <v>-8.0096721649169922E-4</v>
      </c>
      <c r="F3" s="344">
        <f t="shared" ref="F3:M3" si="0">SUM(F4:F549)</f>
        <v>309606456.99919897</v>
      </c>
      <c r="G3" s="344">
        <f t="shared" si="0"/>
        <v>-56140000</v>
      </c>
      <c r="H3" s="344">
        <f t="shared" si="0"/>
        <v>0</v>
      </c>
      <c r="I3" s="344">
        <f t="shared" si="0"/>
        <v>-147521700</v>
      </c>
      <c r="J3" s="344">
        <f t="shared" si="0"/>
        <v>0</v>
      </c>
      <c r="K3" s="344">
        <f>SUM(K4:K549)</f>
        <v>-105944757</v>
      </c>
      <c r="L3" s="344">
        <f t="shared" si="0"/>
        <v>0</v>
      </c>
      <c r="M3" s="344">
        <f t="shared" si="0"/>
        <v>264455243.00080204</v>
      </c>
    </row>
    <row r="4" spans="1:15" x14ac:dyDescent="0.25">
      <c r="A4" s="42">
        <v>50109000</v>
      </c>
      <c r="B4" s="42" t="s">
        <v>2436</v>
      </c>
      <c r="C4" s="333" t="s">
        <v>1920</v>
      </c>
      <c r="D4" s="161"/>
      <c r="E4" s="336">
        <f>SUMIF('[1]30_61BgtAllocAccUtvFinQ'!$C:$C,A4,'[1]30_61BgtAllocAccUtvFinQ'!$Q:$Q)</f>
        <v>0</v>
      </c>
      <c r="F4" s="161">
        <f>D4-SUM(G4:I4)</f>
        <v>0</v>
      </c>
      <c r="G4" s="161">
        <f>-SUMIF('rezervy zisky'!M:M,Foks!B4,'rezervy zisky'!N:N)</f>
        <v>0</v>
      </c>
      <c r="H4" s="161"/>
      <c r="I4" s="161">
        <f>-SUMIF('rezervy zisky'!I:I,Foks!B4,'rezervy zisky'!J:J)</f>
        <v>0</v>
      </c>
      <c r="J4" s="161"/>
      <c r="K4" s="161">
        <f>-SUMIF('rezervy zisky'!C:C,Foks!B4,'rezervy zisky'!D:D)</f>
        <v>0</v>
      </c>
      <c r="L4" s="161"/>
      <c r="M4" s="161">
        <v>0</v>
      </c>
      <c r="O4" s="342">
        <f>E4-F4-G4</f>
        <v>0</v>
      </c>
    </row>
    <row r="5" spans="1:15" x14ac:dyDescent="0.25">
      <c r="A5" s="42">
        <v>50110001</v>
      </c>
      <c r="B5" s="42" t="s">
        <v>2437</v>
      </c>
      <c r="C5" s="333" t="s">
        <v>1921</v>
      </c>
      <c r="D5" s="337">
        <v>-10000000</v>
      </c>
      <c r="E5" s="337">
        <f>SUMIF('[1]30_61BgtAllocAccUtvFinQ'!$C:$C,A5,'[1]30_61BgtAllocAccUtvFinQ'!$Q:$Q)</f>
        <v>-10000000.000299999</v>
      </c>
      <c r="F5" s="161">
        <f t="shared" ref="F5:F68" si="1">D5-SUM(G5:I5)</f>
        <v>-10000000</v>
      </c>
      <c r="G5" s="161">
        <f>-SUMIF('rezervy zisky'!M:M,Foks!B5,'rezervy zisky'!N:N)</f>
        <v>0</v>
      </c>
      <c r="H5" s="161"/>
      <c r="I5" s="161">
        <f>-SUMIF('rezervy zisky'!I:I,Foks!B5,'rezervy zisky'!J:J)</f>
        <v>0</v>
      </c>
      <c r="J5" s="161"/>
      <c r="K5" s="161">
        <f>-SUMIF('rezervy zisky'!C:C,Foks!B5,'rezervy zisky'!D:D)</f>
        <v>0</v>
      </c>
      <c r="L5" s="161"/>
      <c r="M5" s="161">
        <v>0</v>
      </c>
      <c r="O5" s="342">
        <f t="shared" ref="O5:O68" si="2">E5-F5-G5</f>
        <v>-2.9999949038028717E-4</v>
      </c>
    </row>
    <row r="6" spans="1:15" x14ac:dyDescent="0.25">
      <c r="A6" s="42">
        <v>50112001</v>
      </c>
      <c r="B6" s="42" t="s">
        <v>2438</v>
      </c>
      <c r="C6" s="333" t="s">
        <v>1922</v>
      </c>
      <c r="D6" s="161">
        <v>-550000</v>
      </c>
      <c r="E6" s="337">
        <f>SUMIF('[1]30_61BgtAllocAccUtvFinQ'!$C:$C,A6,'[1]30_61BgtAllocAccUtvFinQ'!$Q:$Q)</f>
        <v>-550000.00010000006</v>
      </c>
      <c r="F6" s="161">
        <f t="shared" si="1"/>
        <v>-550000</v>
      </c>
      <c r="G6" s="161">
        <f>-SUMIF('rezervy zisky'!M:M,Foks!B6,'rezervy zisky'!N:N)</f>
        <v>0</v>
      </c>
      <c r="H6" s="161"/>
      <c r="I6" s="161">
        <f>-SUMIF('rezervy zisky'!I:I,Foks!B6,'rezervy zisky'!J:J)</f>
        <v>0</v>
      </c>
      <c r="J6" s="161"/>
      <c r="K6" s="161">
        <f>-SUMIF('rezervy zisky'!C:C,Foks!B6,'rezervy zisky'!D:D)</f>
        <v>0</v>
      </c>
      <c r="L6" s="161"/>
      <c r="M6" s="161">
        <v>0</v>
      </c>
      <c r="O6" s="342">
        <f t="shared" si="2"/>
        <v>-1.0000006295740604E-4</v>
      </c>
    </row>
    <row r="7" spans="1:15" x14ac:dyDescent="0.25">
      <c r="A7" s="42">
        <v>50112002</v>
      </c>
      <c r="B7" s="42" t="s">
        <v>2439</v>
      </c>
      <c r="C7" s="333" t="s">
        <v>1923</v>
      </c>
      <c r="D7" s="161">
        <v>-2500000</v>
      </c>
      <c r="E7" s="337">
        <f>SUMIF('[1]30_61BgtAllocAccUtvFinQ'!$C:$C,A7,'[1]30_61BgtAllocAccUtvFinQ'!$Q:$Q)</f>
        <v>-2500000.0003000004</v>
      </c>
      <c r="F7" s="161">
        <f t="shared" si="1"/>
        <v>-2500000</v>
      </c>
      <c r="G7" s="161">
        <f>-SUMIF('rezervy zisky'!M:M,Foks!B7,'rezervy zisky'!N:N)</f>
        <v>0</v>
      </c>
      <c r="H7" s="161"/>
      <c r="I7" s="161">
        <f>-SUMIF('rezervy zisky'!I:I,Foks!B7,'rezervy zisky'!J:J)</f>
        <v>0</v>
      </c>
      <c r="J7" s="161"/>
      <c r="K7" s="161">
        <f>-SUMIF('rezervy zisky'!C:C,Foks!B7,'rezervy zisky'!D:D)</f>
        <v>0</v>
      </c>
      <c r="L7" s="161"/>
      <c r="M7" s="161">
        <v>0</v>
      </c>
      <c r="O7" s="342">
        <f t="shared" si="2"/>
        <v>-3.0000042170286179E-4</v>
      </c>
    </row>
    <row r="8" spans="1:15" x14ac:dyDescent="0.25">
      <c r="A8" s="42">
        <v>50112004</v>
      </c>
      <c r="B8" s="42" t="s">
        <v>2440</v>
      </c>
      <c r="C8" s="333" t="s">
        <v>1924</v>
      </c>
      <c r="D8" s="161">
        <v>-200000</v>
      </c>
      <c r="E8" s="337">
        <f>SUMIF('[1]30_61BgtAllocAccUtvFinQ'!$C:$C,A8,'[1]30_61BgtAllocAccUtvFinQ'!$Q:$Q)</f>
        <v>-199999.99979999999</v>
      </c>
      <c r="F8" s="161">
        <f t="shared" si="1"/>
        <v>-200000</v>
      </c>
      <c r="G8" s="161">
        <f>-SUMIF('rezervy zisky'!M:M,Foks!B8,'rezervy zisky'!N:N)</f>
        <v>0</v>
      </c>
      <c r="H8" s="161"/>
      <c r="I8" s="161">
        <f>-SUMIF('rezervy zisky'!I:I,Foks!B8,'rezervy zisky'!J:J)</f>
        <v>0</v>
      </c>
      <c r="J8" s="161"/>
      <c r="K8" s="161">
        <f>-SUMIF('rezervy zisky'!C:C,Foks!B8,'rezervy zisky'!D:D)</f>
        <v>0</v>
      </c>
      <c r="L8" s="161"/>
      <c r="M8" s="161">
        <v>0</v>
      </c>
      <c r="O8" s="342">
        <f t="shared" si="2"/>
        <v>2.0000000949949026E-4</v>
      </c>
    </row>
    <row r="9" spans="1:15" x14ac:dyDescent="0.25">
      <c r="A9" s="42">
        <v>50112003</v>
      </c>
      <c r="B9" s="42" t="s">
        <v>2441</v>
      </c>
      <c r="C9" s="333" t="s">
        <v>1925</v>
      </c>
      <c r="E9" s="337">
        <f>SUMIF('[1]30_61BgtAllocAccUtvFinQ'!$C:$C,A9,'[1]30_61BgtAllocAccUtvFinQ'!$Q:$Q)</f>
        <v>0</v>
      </c>
      <c r="F9" s="161">
        <f t="shared" si="1"/>
        <v>0</v>
      </c>
      <c r="G9" s="161">
        <f>-SUMIF('rezervy zisky'!M:M,Foks!B9,'rezervy zisky'!N:N)</f>
        <v>0</v>
      </c>
      <c r="H9" s="161"/>
      <c r="I9" s="161">
        <f>-SUMIF('rezervy zisky'!I:I,Foks!B9,'rezervy zisky'!J:J)</f>
        <v>0</v>
      </c>
      <c r="J9" s="161"/>
      <c r="K9" s="161">
        <f>-SUMIF('rezervy zisky'!C:C,Foks!B9,'rezervy zisky'!D:D)</f>
        <v>0</v>
      </c>
      <c r="L9" s="161"/>
      <c r="M9" s="161">
        <v>0</v>
      </c>
      <c r="O9" s="342">
        <f t="shared" si="2"/>
        <v>0</v>
      </c>
    </row>
    <row r="10" spans="1:15" x14ac:dyDescent="0.25">
      <c r="A10" s="42">
        <v>50113001</v>
      </c>
      <c r="B10" s="42" t="s">
        <v>1845</v>
      </c>
      <c r="C10" s="333" t="s">
        <v>1926</v>
      </c>
      <c r="D10" s="161">
        <v>-208038699.99999997</v>
      </c>
      <c r="E10" s="337">
        <f>SUMIF('[1]30_61BgtAllocAccUtvFinQ'!$C:$C,A10,'[1]30_61BgtAllocAccUtvFinQ'!$Q:$Q)</f>
        <v>-208038700</v>
      </c>
      <c r="F10" s="161">
        <f>D10-SUM(G10:I10)-K10</f>
        <v>-184676999.99999997</v>
      </c>
      <c r="G10" s="161">
        <f>-SUMIF('rezervy zisky'!M:M,Foks!B10,'rezervy zisky'!N:N)</f>
        <v>0</v>
      </c>
      <c r="H10" s="161"/>
      <c r="I10" s="161">
        <f>-SUMIF('rezervy zisky'!I:I,Foks!B10,'rezervy zisky'!J:J)</f>
        <v>-13361700</v>
      </c>
      <c r="J10" s="161"/>
      <c r="K10" s="161">
        <f>-SUMIF('rezervy zisky'!C:C,Foks!B10,'rezervy zisky'!D:D)</f>
        <v>-10000000</v>
      </c>
      <c r="L10" s="161"/>
      <c r="M10" s="161">
        <v>0</v>
      </c>
      <c r="O10" s="342">
        <f t="shared" si="2"/>
        <v>-23361700.00000003</v>
      </c>
    </row>
    <row r="11" spans="1:15" x14ac:dyDescent="0.25">
      <c r="A11" s="42">
        <v>50113002</v>
      </c>
      <c r="B11" s="42" t="s">
        <v>2442</v>
      </c>
      <c r="C11" s="333" t="s">
        <v>1927</v>
      </c>
      <c r="D11" s="161">
        <v>-8950000</v>
      </c>
      <c r="E11" s="337">
        <f>SUMIF('[1]30_61BgtAllocAccUtvFinQ'!$C:$C,A11,'[1]30_61BgtAllocAccUtvFinQ'!$Q:$Q)</f>
        <v>-8949999.9999999981</v>
      </c>
      <c r="F11" s="161">
        <f t="shared" si="1"/>
        <v>-8950000</v>
      </c>
      <c r="G11" s="161">
        <f>-SUMIF('rezervy zisky'!M:M,Foks!B11,'rezervy zisky'!N:N)</f>
        <v>0</v>
      </c>
      <c r="H11" s="161"/>
      <c r="I11" s="161">
        <f>-SUMIF('rezervy zisky'!I:I,Foks!B11,'rezervy zisky'!J:J)</f>
        <v>0</v>
      </c>
      <c r="J11" s="161"/>
      <c r="K11" s="161">
        <f>-SUMIF('rezervy zisky'!C:C,Foks!B11,'rezervy zisky'!D:D)</f>
        <v>0</v>
      </c>
      <c r="L11" s="161"/>
      <c r="M11" s="161">
        <v>0</v>
      </c>
      <c r="O11" s="342">
        <f t="shared" si="2"/>
        <v>1.862645149230957E-9</v>
      </c>
    </row>
    <row r="12" spans="1:15" x14ac:dyDescent="0.25">
      <c r="A12" s="42">
        <v>50113004</v>
      </c>
      <c r="B12" s="42" t="s">
        <v>2443</v>
      </c>
      <c r="C12" s="333" t="s">
        <v>1928</v>
      </c>
      <c r="D12" s="161">
        <v>-340000</v>
      </c>
      <c r="E12" s="337">
        <f>SUMIF('[1]30_61BgtAllocAccUtvFinQ'!$C:$C,A12,'[1]30_61BgtAllocAccUtvFinQ'!$Q:$Q)</f>
        <v>-340000</v>
      </c>
      <c r="F12" s="161">
        <f t="shared" si="1"/>
        <v>-340000</v>
      </c>
      <c r="G12" s="161">
        <f>-SUMIF('rezervy zisky'!M:M,Foks!B12,'rezervy zisky'!N:N)</f>
        <v>0</v>
      </c>
      <c r="H12" s="161"/>
      <c r="I12" s="161">
        <f>-SUMIF('rezervy zisky'!I:I,Foks!B12,'rezervy zisky'!J:J)</f>
        <v>0</v>
      </c>
      <c r="J12" s="161"/>
      <c r="K12" s="161">
        <f>-SUMIF('rezervy zisky'!C:C,Foks!B12,'rezervy zisky'!D:D)</f>
        <v>0</v>
      </c>
      <c r="L12" s="161"/>
      <c r="M12" s="161">
        <v>0</v>
      </c>
      <c r="O12" s="342">
        <f t="shared" si="2"/>
        <v>0</v>
      </c>
    </row>
    <row r="13" spans="1:15" x14ac:dyDescent="0.25">
      <c r="A13" s="42">
        <v>50113005</v>
      </c>
      <c r="B13" s="42" t="s">
        <v>2444</v>
      </c>
      <c r="C13" s="333" t="s">
        <v>1929</v>
      </c>
      <c r="D13" s="161">
        <v>-26020000</v>
      </c>
      <c r="E13" s="337">
        <f>SUMIF('[1]30_61BgtAllocAccUtvFinQ'!$C:$C,A13,'[1]30_61BgtAllocAccUtvFinQ'!$Q:$Q)</f>
        <v>-26020000.000000011</v>
      </c>
      <c r="F13" s="161">
        <f t="shared" si="1"/>
        <v>-26020000</v>
      </c>
      <c r="G13" s="161">
        <f>-SUMIF('rezervy zisky'!M:M,Foks!B13,'rezervy zisky'!N:N)</f>
        <v>0</v>
      </c>
      <c r="H13" s="161"/>
      <c r="I13" s="161">
        <f>-SUMIF('rezervy zisky'!I:I,Foks!B13,'rezervy zisky'!J:J)</f>
        <v>0</v>
      </c>
      <c r="J13" s="161"/>
      <c r="K13" s="161">
        <f>-SUMIF('rezervy zisky'!C:C,Foks!B13,'rezervy zisky'!D:D)</f>
        <v>0</v>
      </c>
      <c r="L13" s="161"/>
      <c r="M13" s="161">
        <v>0</v>
      </c>
      <c r="O13" s="342">
        <f t="shared" si="2"/>
        <v>-1.1175870895385742E-8</v>
      </c>
    </row>
    <row r="14" spans="1:15" x14ac:dyDescent="0.25">
      <c r="A14" s="42">
        <v>50113006</v>
      </c>
      <c r="B14" s="42" t="s">
        <v>2445</v>
      </c>
      <c r="C14" s="333" t="s">
        <v>1930</v>
      </c>
      <c r="D14" s="161">
        <v>-3571000</v>
      </c>
      <c r="E14" s="337">
        <f>SUMIF('[1]30_61BgtAllocAccUtvFinQ'!$C:$C,A14,'[1]30_61BgtAllocAccUtvFinQ'!$Q:$Q)</f>
        <v>-3571000</v>
      </c>
      <c r="F14" s="161">
        <f t="shared" si="1"/>
        <v>-3571000</v>
      </c>
      <c r="G14" s="161">
        <f>-SUMIF('rezervy zisky'!M:M,Foks!B14,'rezervy zisky'!N:N)</f>
        <v>0</v>
      </c>
      <c r="H14" s="161"/>
      <c r="I14" s="161">
        <f>-SUMIF('rezervy zisky'!I:I,Foks!B14,'rezervy zisky'!J:J)</f>
        <v>0</v>
      </c>
      <c r="J14" s="161"/>
      <c r="K14" s="161">
        <f>-SUMIF('rezervy zisky'!C:C,Foks!B14,'rezervy zisky'!D:D)</f>
        <v>0</v>
      </c>
      <c r="L14" s="161"/>
      <c r="M14" s="161">
        <v>0</v>
      </c>
      <c r="O14" s="342">
        <f t="shared" si="2"/>
        <v>0</v>
      </c>
    </row>
    <row r="15" spans="1:15" x14ac:dyDescent="0.25">
      <c r="A15" s="42">
        <v>50113007</v>
      </c>
      <c r="B15" s="42" t="s">
        <v>2446</v>
      </c>
      <c r="C15" s="333" t="s">
        <v>1931</v>
      </c>
      <c r="D15" s="161">
        <v>-1805000</v>
      </c>
      <c r="E15" s="337">
        <f>SUMIF('[1]30_61BgtAllocAccUtvFinQ'!$C:$C,A15,'[1]30_61BgtAllocAccUtvFinQ'!$Q:$Q)</f>
        <v>-1805000</v>
      </c>
      <c r="F15" s="161">
        <f t="shared" si="1"/>
        <v>-1805000</v>
      </c>
      <c r="G15" s="161">
        <f>-SUMIF('rezervy zisky'!M:M,Foks!B15,'rezervy zisky'!N:N)</f>
        <v>0</v>
      </c>
      <c r="H15" s="161"/>
      <c r="I15" s="161">
        <f>-SUMIF('rezervy zisky'!I:I,Foks!B15,'rezervy zisky'!J:J)</f>
        <v>0</v>
      </c>
      <c r="J15" s="161"/>
      <c r="K15" s="161">
        <f>-SUMIF('rezervy zisky'!C:C,Foks!B15,'rezervy zisky'!D:D)</f>
        <v>0</v>
      </c>
      <c r="L15" s="161"/>
      <c r="M15" s="161">
        <v>0</v>
      </c>
      <c r="O15" s="342">
        <f t="shared" si="2"/>
        <v>0</v>
      </c>
    </row>
    <row r="16" spans="1:15" x14ac:dyDescent="0.25">
      <c r="A16" s="42">
        <v>50113008</v>
      </c>
      <c r="B16" s="42" t="s">
        <v>2447</v>
      </c>
      <c r="C16" s="333" t="s">
        <v>1932</v>
      </c>
      <c r="D16" s="161">
        <v>-50793000</v>
      </c>
      <c r="E16" s="337">
        <f>SUMIF('[1]30_61BgtAllocAccUtvFinQ'!$C:$C,A16,'[1]30_61BgtAllocAccUtvFinQ'!$Q:$Q)</f>
        <v>-50793000</v>
      </c>
      <c r="F16" s="161">
        <f t="shared" si="1"/>
        <v>-50793000</v>
      </c>
      <c r="G16" s="161">
        <f>-SUMIF('rezervy zisky'!M:M,Foks!B16,'rezervy zisky'!N:N)</f>
        <v>0</v>
      </c>
      <c r="H16" s="161"/>
      <c r="I16" s="161">
        <f>-SUMIF('rezervy zisky'!I:I,Foks!B16,'rezervy zisky'!J:J)</f>
        <v>0</v>
      </c>
      <c r="J16" s="161"/>
      <c r="K16" s="161">
        <f>-SUMIF('rezervy zisky'!C:C,Foks!B16,'rezervy zisky'!D:D)</f>
        <v>0</v>
      </c>
      <c r="L16" s="161"/>
      <c r="M16" s="161">
        <v>0</v>
      </c>
      <c r="O16" s="342">
        <f t="shared" si="2"/>
        <v>0</v>
      </c>
    </row>
    <row r="17" spans="1:15" x14ac:dyDescent="0.25">
      <c r="A17" s="42">
        <v>50113009</v>
      </c>
      <c r="B17" s="42" t="s">
        <v>2448</v>
      </c>
      <c r="C17" s="333" t="s">
        <v>1933</v>
      </c>
      <c r="D17" s="161">
        <v>-12149000</v>
      </c>
      <c r="E17" s="337">
        <f>SUMIF('[1]30_61BgtAllocAccUtvFinQ'!$C:$C,A17,'[1]30_61BgtAllocAccUtvFinQ'!$Q:$Q)</f>
        <v>-12148999.999999994</v>
      </c>
      <c r="F17" s="161">
        <f t="shared" si="1"/>
        <v>-12149000</v>
      </c>
      <c r="G17" s="161">
        <f>-SUMIF('rezervy zisky'!M:M,Foks!B17,'rezervy zisky'!N:N)</f>
        <v>0</v>
      </c>
      <c r="H17" s="161"/>
      <c r="I17" s="161">
        <f>-SUMIF('rezervy zisky'!I:I,Foks!B17,'rezervy zisky'!J:J)</f>
        <v>0</v>
      </c>
      <c r="J17" s="161"/>
      <c r="K17" s="161">
        <f>-SUMIF('rezervy zisky'!C:C,Foks!B17,'rezervy zisky'!D:D)</f>
        <v>0</v>
      </c>
      <c r="L17" s="161"/>
      <c r="M17" s="161">
        <v>0</v>
      </c>
      <c r="O17" s="342">
        <f t="shared" si="2"/>
        <v>5.5879354476928711E-9</v>
      </c>
    </row>
    <row r="18" spans="1:15" x14ac:dyDescent="0.25">
      <c r="A18" s="42">
        <v>50113010</v>
      </c>
      <c r="B18" s="42" t="s">
        <v>2449</v>
      </c>
      <c r="C18" s="333" t="s">
        <v>1934</v>
      </c>
      <c r="D18" s="161">
        <v>-8640000</v>
      </c>
      <c r="E18" s="337">
        <f>SUMIF('[1]30_61BgtAllocAccUtvFinQ'!$C:$C,A18,'[1]30_61BgtAllocAccUtvFinQ'!$Q:$Q)</f>
        <v>-8639999.9999999963</v>
      </c>
      <c r="F18" s="161">
        <f t="shared" si="1"/>
        <v>-8640000</v>
      </c>
      <c r="G18" s="161">
        <f>-SUMIF('rezervy zisky'!M:M,Foks!B18,'rezervy zisky'!N:N)</f>
        <v>0</v>
      </c>
      <c r="H18" s="161"/>
      <c r="I18" s="161">
        <f>-SUMIF('rezervy zisky'!I:I,Foks!B18,'rezervy zisky'!J:J)</f>
        <v>0</v>
      </c>
      <c r="J18" s="161"/>
      <c r="K18" s="161">
        <f>-SUMIF('rezervy zisky'!C:C,Foks!B18,'rezervy zisky'!D:D)</f>
        <v>0</v>
      </c>
      <c r="L18" s="161"/>
      <c r="M18" s="161">
        <v>0</v>
      </c>
      <c r="O18" s="342">
        <f t="shared" si="2"/>
        <v>3.7252902984619141E-9</v>
      </c>
    </row>
    <row r="19" spans="1:15" x14ac:dyDescent="0.25">
      <c r="A19" s="42">
        <v>50113011</v>
      </c>
      <c r="B19" s="42" t="s">
        <v>2450</v>
      </c>
      <c r="C19" s="333" t="s">
        <v>1935</v>
      </c>
      <c r="D19" s="161">
        <v>-19475000</v>
      </c>
      <c r="E19" s="337">
        <f>SUMIF('[1]30_61BgtAllocAccUtvFinQ'!$C:$C,A19,'[1]30_61BgtAllocAccUtvFinQ'!$Q:$Q)</f>
        <v>-19474999.999999993</v>
      </c>
      <c r="F19" s="161">
        <f t="shared" si="1"/>
        <v>-19475000</v>
      </c>
      <c r="G19" s="161">
        <f>-SUMIF('rezervy zisky'!M:M,Foks!B19,'rezervy zisky'!N:N)</f>
        <v>0</v>
      </c>
      <c r="H19" s="161"/>
      <c r="I19" s="161">
        <f>-SUMIF('rezervy zisky'!I:I,Foks!B19,'rezervy zisky'!J:J)</f>
        <v>0</v>
      </c>
      <c r="J19" s="161"/>
      <c r="K19" s="161">
        <f>-SUMIF('rezervy zisky'!C:C,Foks!B19,'rezervy zisky'!D:D)</f>
        <v>0</v>
      </c>
      <c r="L19" s="161"/>
      <c r="M19" s="161">
        <v>0</v>
      </c>
      <c r="O19" s="342">
        <f t="shared" si="2"/>
        <v>7.4505805969238281E-9</v>
      </c>
    </row>
    <row r="20" spans="1:15" x14ac:dyDescent="0.25">
      <c r="A20" s="42">
        <v>50113012</v>
      </c>
      <c r="B20" s="42" t="s">
        <v>2451</v>
      </c>
      <c r="C20" s="333" t="s">
        <v>1936</v>
      </c>
      <c r="D20" s="161">
        <v>-3455000</v>
      </c>
      <c r="E20" s="337">
        <f>SUMIF('[1]30_61BgtAllocAccUtvFinQ'!$C:$C,A20,'[1]30_61BgtAllocAccUtvFinQ'!$Q:$Q)</f>
        <v>-3455000.0000000019</v>
      </c>
      <c r="F20" s="161">
        <f t="shared" si="1"/>
        <v>-3455000</v>
      </c>
      <c r="G20" s="161">
        <f>-SUMIF('rezervy zisky'!M:M,Foks!B20,'rezervy zisky'!N:N)</f>
        <v>0</v>
      </c>
      <c r="H20" s="161"/>
      <c r="I20" s="161">
        <f>-SUMIF('rezervy zisky'!I:I,Foks!B20,'rezervy zisky'!J:J)</f>
        <v>0</v>
      </c>
      <c r="J20" s="161"/>
      <c r="K20" s="161">
        <f>-SUMIF('rezervy zisky'!C:C,Foks!B20,'rezervy zisky'!D:D)</f>
        <v>0</v>
      </c>
      <c r="L20" s="161"/>
      <c r="M20" s="161">
        <v>0</v>
      </c>
      <c r="O20" s="342">
        <f t="shared" si="2"/>
        <v>-1.862645149230957E-9</v>
      </c>
    </row>
    <row r="21" spans="1:15" x14ac:dyDescent="0.25">
      <c r="A21" s="42">
        <v>50113013</v>
      </c>
      <c r="B21" s="42" t="s">
        <v>2452</v>
      </c>
      <c r="C21" s="333" t="s">
        <v>1937</v>
      </c>
      <c r="D21" s="161">
        <v>-19969000</v>
      </c>
      <c r="E21" s="337">
        <f>SUMIF('[1]30_61BgtAllocAccUtvFinQ'!$C:$C,A21,'[1]30_61BgtAllocAccUtvFinQ'!$Q:$Q)</f>
        <v>-19969000.000000004</v>
      </c>
      <c r="F21" s="161">
        <f t="shared" si="1"/>
        <v>-19969000</v>
      </c>
      <c r="G21" s="161">
        <f>-SUMIF('rezervy zisky'!M:M,Foks!B21,'rezervy zisky'!N:N)</f>
        <v>0</v>
      </c>
      <c r="H21" s="161"/>
      <c r="I21" s="161">
        <f>-SUMIF('rezervy zisky'!I:I,Foks!B21,'rezervy zisky'!J:J)</f>
        <v>0</v>
      </c>
      <c r="J21" s="161"/>
      <c r="K21" s="161">
        <f>-SUMIF('rezervy zisky'!C:C,Foks!B21,'rezervy zisky'!D:D)</f>
        <v>0</v>
      </c>
      <c r="L21" s="161"/>
      <c r="M21" s="161">
        <v>0</v>
      </c>
      <c r="O21" s="342">
        <f t="shared" si="2"/>
        <v>-3.7252902984619141E-9</v>
      </c>
    </row>
    <row r="22" spans="1:15" x14ac:dyDescent="0.25">
      <c r="A22" s="42">
        <v>50113014</v>
      </c>
      <c r="B22" s="42" t="s">
        <v>2453</v>
      </c>
      <c r="C22" s="333" t="s">
        <v>1938</v>
      </c>
      <c r="D22" s="161">
        <v>-10522000</v>
      </c>
      <c r="E22" s="337">
        <f>SUMIF('[1]30_61BgtAllocAccUtvFinQ'!$C:$C,A22,'[1]30_61BgtAllocAccUtvFinQ'!$Q:$Q)</f>
        <v>-10522000</v>
      </c>
      <c r="F22" s="161">
        <f t="shared" si="1"/>
        <v>-10522000</v>
      </c>
      <c r="G22" s="161">
        <f>-SUMIF('rezervy zisky'!M:M,Foks!B22,'rezervy zisky'!N:N)</f>
        <v>0</v>
      </c>
      <c r="H22" s="161"/>
      <c r="I22" s="161">
        <f>-SUMIF('rezervy zisky'!I:I,Foks!B22,'rezervy zisky'!J:J)</f>
        <v>0</v>
      </c>
      <c r="J22" s="161"/>
      <c r="K22" s="161">
        <f>-SUMIF('rezervy zisky'!C:C,Foks!B22,'rezervy zisky'!D:D)</f>
        <v>0</v>
      </c>
      <c r="L22" s="161"/>
      <c r="M22" s="161">
        <v>0</v>
      </c>
      <c r="O22" s="342">
        <f t="shared" si="2"/>
        <v>0</v>
      </c>
    </row>
    <row r="23" spans="1:15" x14ac:dyDescent="0.25">
      <c r="A23" s="42">
        <v>50113015</v>
      </c>
      <c r="B23" s="42" t="s">
        <v>2454</v>
      </c>
      <c r="C23" s="333" t="s">
        <v>1939</v>
      </c>
      <c r="D23" s="161">
        <v>-300000</v>
      </c>
      <c r="E23" s="337">
        <f>SUMIF('[1]30_61BgtAllocAccUtvFinQ'!$C:$C,A23,'[1]30_61BgtAllocAccUtvFinQ'!$Q:$Q)</f>
        <v>-300000</v>
      </c>
      <c r="F23" s="161">
        <f t="shared" si="1"/>
        <v>-300000</v>
      </c>
      <c r="G23" s="161">
        <f>-SUMIF('rezervy zisky'!M:M,Foks!B23,'rezervy zisky'!N:N)</f>
        <v>0</v>
      </c>
      <c r="H23" s="161"/>
      <c r="I23" s="161">
        <f>-SUMIF('rezervy zisky'!I:I,Foks!B23,'rezervy zisky'!J:J)</f>
        <v>0</v>
      </c>
      <c r="J23" s="161"/>
      <c r="K23" s="161">
        <f>-SUMIF('rezervy zisky'!C:C,Foks!B23,'rezervy zisky'!D:D)</f>
        <v>0</v>
      </c>
      <c r="L23" s="161"/>
      <c r="M23" s="161">
        <v>0</v>
      </c>
      <c r="O23" s="342">
        <f t="shared" si="2"/>
        <v>0</v>
      </c>
    </row>
    <row r="24" spans="1:15" x14ac:dyDescent="0.25">
      <c r="A24" s="42">
        <v>50113016</v>
      </c>
      <c r="B24" s="42" t="s">
        <v>1860</v>
      </c>
      <c r="C24" s="333" t="s">
        <v>1940</v>
      </c>
      <c r="D24" s="161">
        <v>-1340000000</v>
      </c>
      <c r="E24" s="337">
        <f>SUMIF('[1]30_61BgtAllocAccUtvFinQ'!$C:$C,A24,'[1]30_61BgtAllocAccUtvFinQ'!$Q:$Q)</f>
        <v>-1339999999.9999998</v>
      </c>
      <c r="F24" s="161">
        <f t="shared" ref="F24:F25" si="3">D24-SUM(G24:I24)-K24</f>
        <v>-1251300000</v>
      </c>
      <c r="G24" s="161">
        <f>-SUMIF('rezervy zisky'!M:M,Foks!B24,'rezervy zisky'!N:N)</f>
        <v>0</v>
      </c>
      <c r="H24" s="161"/>
      <c r="I24" s="161">
        <f>-SUMIF('rezervy zisky'!I:I,Foks!B24,'rezervy zisky'!J:J)</f>
        <v>-88700000</v>
      </c>
      <c r="J24" s="161"/>
      <c r="K24" s="161">
        <f>-SUMIF('rezervy zisky'!C:C,Foks!B24,'rezervy zisky'!D:D)</f>
        <v>0</v>
      </c>
      <c r="L24" s="161"/>
      <c r="M24" s="161">
        <v>0</v>
      </c>
      <c r="O24" s="342">
        <f t="shared" si="2"/>
        <v>-88699999.999999762</v>
      </c>
    </row>
    <row r="25" spans="1:15" x14ac:dyDescent="0.25">
      <c r="A25" s="42">
        <v>50113017</v>
      </c>
      <c r="B25" s="42" t="s">
        <v>1861</v>
      </c>
      <c r="C25" s="333" t="s">
        <v>1941</v>
      </c>
      <c r="D25" s="161">
        <v>-114014800</v>
      </c>
      <c r="E25" s="337">
        <f>SUMIF('[1]30_61BgtAllocAccUtvFinQ'!$C:$C,A25,'[1]30_61BgtAllocAccUtvFinQ'!$Q:$Q)</f>
        <v>-114014800.00000003</v>
      </c>
      <c r="F25" s="161">
        <f t="shared" si="3"/>
        <v>-99014800</v>
      </c>
      <c r="G25" s="161">
        <f>-SUMIF('rezervy zisky'!M:M,Foks!B25,'rezervy zisky'!N:N)</f>
        <v>0</v>
      </c>
      <c r="H25" s="161"/>
      <c r="I25" s="161">
        <f>-SUMIF('rezervy zisky'!I:I,Foks!B25,'rezervy zisky'!J:J)</f>
        <v>-15000000</v>
      </c>
      <c r="J25" s="161"/>
      <c r="K25" s="161">
        <f>-SUMIF('rezervy zisky'!C:C,Foks!B25,'rezervy zisky'!D:D)</f>
        <v>0</v>
      </c>
      <c r="L25" s="161"/>
      <c r="M25" s="161">
        <v>0</v>
      </c>
      <c r="O25" s="342">
        <f t="shared" si="2"/>
        <v>-15000000.00000003</v>
      </c>
    </row>
    <row r="26" spans="1:15" x14ac:dyDescent="0.25">
      <c r="A26" s="42">
        <v>50113190</v>
      </c>
      <c r="B26" s="42" t="s">
        <v>2455</v>
      </c>
      <c r="C26" s="333" t="s">
        <v>1942</v>
      </c>
      <c r="D26" s="161">
        <v>-5972300</v>
      </c>
      <c r="E26" s="337">
        <f>SUMIF('[1]30_61BgtAllocAccUtvFinQ'!$C:$C,A26,'[1]30_61BgtAllocAccUtvFinQ'!$Q:$Q)</f>
        <v>-5972300</v>
      </c>
      <c r="F26" s="161">
        <f t="shared" si="1"/>
        <v>-5972300</v>
      </c>
      <c r="G26" s="161">
        <f>-SUMIF('rezervy zisky'!M:M,Foks!B26,'rezervy zisky'!N:N)</f>
        <v>0</v>
      </c>
      <c r="H26" s="161"/>
      <c r="I26" s="161">
        <f>-SUMIF('rezervy zisky'!I:I,Foks!B26,'rezervy zisky'!J:J)</f>
        <v>0</v>
      </c>
      <c r="J26" s="161"/>
      <c r="K26" s="161">
        <f>-SUMIF('rezervy zisky'!C:C,Foks!B26,'rezervy zisky'!D:D)</f>
        <v>0</v>
      </c>
      <c r="L26" s="161"/>
      <c r="M26" s="161">
        <v>0</v>
      </c>
      <c r="O26" s="342">
        <f t="shared" si="2"/>
        <v>0</v>
      </c>
    </row>
    <row r="27" spans="1:15" x14ac:dyDescent="0.25">
      <c r="A27" s="42">
        <v>50113300</v>
      </c>
      <c r="B27" s="42" t="s">
        <v>2456</v>
      </c>
      <c r="C27" s="333" t="s">
        <v>1943</v>
      </c>
      <c r="D27" s="338">
        <v>0</v>
      </c>
      <c r="E27" s="337">
        <f>SUMIF('[1]30_61BgtAllocAccUtvFinQ'!$C:$C,A27,'[1]30_61BgtAllocAccUtvFinQ'!$Q:$Q)</f>
        <v>0</v>
      </c>
      <c r="F27" s="161">
        <f t="shared" si="1"/>
        <v>0</v>
      </c>
      <c r="G27" s="161">
        <f>-SUMIF('rezervy zisky'!M:M,Foks!B27,'rezervy zisky'!N:N)</f>
        <v>0</v>
      </c>
      <c r="H27" s="161"/>
      <c r="I27" s="161">
        <f>-SUMIF('rezervy zisky'!I:I,Foks!B27,'rezervy zisky'!J:J)</f>
        <v>0</v>
      </c>
      <c r="J27" s="161"/>
      <c r="K27" s="161">
        <f>-SUMIF('rezervy zisky'!C:C,Foks!B27,'rezervy zisky'!D:D)</f>
        <v>0</v>
      </c>
      <c r="L27" s="161"/>
      <c r="M27" s="161">
        <v>0</v>
      </c>
      <c r="O27" s="342">
        <f t="shared" si="2"/>
        <v>0</v>
      </c>
    </row>
    <row r="28" spans="1:15" x14ac:dyDescent="0.25">
      <c r="A28" s="42">
        <v>50114002</v>
      </c>
      <c r="B28" s="42" t="s">
        <v>2457</v>
      </c>
      <c r="C28" s="333" t="s">
        <v>1944</v>
      </c>
      <c r="D28" s="161">
        <v>-67665000</v>
      </c>
      <c r="E28" s="337">
        <f>SUMIF('[1]30_61BgtAllocAccUtvFinQ'!$C:$C,A28,'[1]30_61BgtAllocAccUtvFinQ'!$Q:$Q)</f>
        <v>-67665000.00379999</v>
      </c>
      <c r="F28" s="161">
        <f t="shared" si="1"/>
        <v>-67665000</v>
      </c>
      <c r="G28" s="161">
        <f>-SUMIF('rezervy zisky'!M:M,Foks!B28,'rezervy zisky'!N:N)</f>
        <v>0</v>
      </c>
      <c r="H28" s="161"/>
      <c r="I28" s="161">
        <f>-SUMIF('rezervy zisky'!I:I,Foks!B28,'rezervy zisky'!J:J)</f>
        <v>0</v>
      </c>
      <c r="J28" s="161"/>
      <c r="K28" s="161">
        <f>-SUMIF('rezervy zisky'!C:C,Foks!B28,'rezervy zisky'!D:D)</f>
        <v>0</v>
      </c>
      <c r="L28" s="161"/>
      <c r="M28" s="161">
        <v>0</v>
      </c>
      <c r="O28" s="342">
        <f t="shared" si="2"/>
        <v>-3.7999898195266724E-3</v>
      </c>
    </row>
    <row r="29" spans="1:15" x14ac:dyDescent="0.25">
      <c r="A29" s="42">
        <v>50114003</v>
      </c>
      <c r="B29" s="42" t="s">
        <v>2458</v>
      </c>
      <c r="C29" s="333" t="s">
        <v>1945</v>
      </c>
      <c r="D29" s="161">
        <v>-4466000</v>
      </c>
      <c r="E29" s="337">
        <f>SUMIF('[1]30_61BgtAllocAccUtvFinQ'!$C:$C,A29,'[1]30_61BgtAllocAccUtvFinQ'!$Q:$Q)</f>
        <v>-4466000.0008999994</v>
      </c>
      <c r="F29" s="161">
        <f t="shared" si="1"/>
        <v>-4466000</v>
      </c>
      <c r="G29" s="161">
        <f>-SUMIF('rezervy zisky'!M:M,Foks!B29,'rezervy zisky'!N:N)</f>
        <v>0</v>
      </c>
      <c r="H29" s="161"/>
      <c r="I29" s="161">
        <f>-SUMIF('rezervy zisky'!I:I,Foks!B29,'rezervy zisky'!J:J)</f>
        <v>0</v>
      </c>
      <c r="J29" s="161"/>
      <c r="K29" s="161">
        <f>-SUMIF('rezervy zisky'!C:C,Foks!B29,'rezervy zisky'!D:D)</f>
        <v>0</v>
      </c>
      <c r="L29" s="161"/>
      <c r="M29" s="161">
        <v>0</v>
      </c>
      <c r="O29" s="342">
        <f t="shared" si="2"/>
        <v>-8.9999940246343613E-4</v>
      </c>
    </row>
    <row r="30" spans="1:15" x14ac:dyDescent="0.25">
      <c r="A30" s="42">
        <v>50115001</v>
      </c>
      <c r="B30" s="42" t="s">
        <v>2459</v>
      </c>
      <c r="C30" s="333" t="s">
        <v>1946</v>
      </c>
      <c r="D30" s="161">
        <v>-25126000</v>
      </c>
      <c r="E30" s="337">
        <f>SUMIF('[1]30_61BgtAllocAccUtvFinQ'!$C:$C,A30,'[1]30_61BgtAllocAccUtvFinQ'!$Q:$Q)</f>
        <v>-25126000</v>
      </c>
      <c r="F30" s="161">
        <f t="shared" si="1"/>
        <v>-25126000</v>
      </c>
      <c r="G30" s="161">
        <f>-SUMIF('rezervy zisky'!M:M,Foks!B30,'rezervy zisky'!N:N)</f>
        <v>0</v>
      </c>
      <c r="H30" s="161"/>
      <c r="I30" s="161">
        <f>-SUMIF('rezervy zisky'!I:I,Foks!B30,'rezervy zisky'!J:J)</f>
        <v>0</v>
      </c>
      <c r="J30" s="161"/>
      <c r="K30" s="161">
        <f>-SUMIF('rezervy zisky'!C:C,Foks!B30,'rezervy zisky'!D:D)</f>
        <v>0</v>
      </c>
      <c r="L30" s="161"/>
      <c r="M30" s="161">
        <v>0</v>
      </c>
      <c r="O30" s="342">
        <f t="shared" si="2"/>
        <v>0</v>
      </c>
    </row>
    <row r="31" spans="1:15" x14ac:dyDescent="0.25">
      <c r="A31" s="42">
        <v>50115002</v>
      </c>
      <c r="B31" s="42" t="s">
        <v>2460</v>
      </c>
      <c r="C31" s="333" t="s">
        <v>1947</v>
      </c>
      <c r="D31" s="161">
        <v>-137500000</v>
      </c>
      <c r="E31" s="337">
        <f>SUMIF('[1]30_61BgtAllocAccUtvFinQ'!$C:$C,A31,'[1]30_61BgtAllocAccUtvFinQ'!$Q:$Q)</f>
        <v>-137500000.00000018</v>
      </c>
      <c r="F31" s="161">
        <f t="shared" si="1"/>
        <v>-137500000</v>
      </c>
      <c r="G31" s="161">
        <f>-SUMIF('rezervy zisky'!M:M,Foks!B31,'rezervy zisky'!N:N)</f>
        <v>0</v>
      </c>
      <c r="H31" s="161"/>
      <c r="I31" s="161">
        <f>-SUMIF('rezervy zisky'!I:I,Foks!B31,'rezervy zisky'!J:J)</f>
        <v>0</v>
      </c>
      <c r="J31" s="161"/>
      <c r="K31" s="161">
        <f>-SUMIF('rezervy zisky'!C:C,Foks!B31,'rezervy zisky'!D:D)</f>
        <v>0</v>
      </c>
      <c r="L31" s="161"/>
      <c r="M31" s="161">
        <v>0</v>
      </c>
      <c r="O31" s="342">
        <f t="shared" si="2"/>
        <v>-1.7881393432617188E-7</v>
      </c>
    </row>
    <row r="32" spans="1:15" x14ac:dyDescent="0.25">
      <c r="A32" s="42">
        <v>50115003</v>
      </c>
      <c r="B32" s="42" t="s">
        <v>2461</v>
      </c>
      <c r="C32" s="333" t="s">
        <v>1948</v>
      </c>
      <c r="D32" s="161">
        <v>-25850000</v>
      </c>
      <c r="E32" s="337">
        <f>SUMIF('[1]30_61BgtAllocAccUtvFinQ'!$C:$C,A32,'[1]30_61BgtAllocAccUtvFinQ'!$Q:$Q)</f>
        <v>-25849999.999999993</v>
      </c>
      <c r="F32" s="161">
        <f t="shared" si="1"/>
        <v>-25850000</v>
      </c>
      <c r="G32" s="161">
        <f>-SUMIF('rezervy zisky'!M:M,Foks!B32,'rezervy zisky'!N:N)</f>
        <v>0</v>
      </c>
      <c r="H32" s="161"/>
      <c r="I32" s="161">
        <f>-SUMIF('rezervy zisky'!I:I,Foks!B32,'rezervy zisky'!J:J)</f>
        <v>0</v>
      </c>
      <c r="J32" s="161"/>
      <c r="K32" s="161">
        <f>-SUMIF('rezervy zisky'!C:C,Foks!B32,'rezervy zisky'!D:D)</f>
        <v>0</v>
      </c>
      <c r="L32" s="161"/>
      <c r="M32" s="161">
        <v>0</v>
      </c>
      <c r="O32" s="342">
        <f t="shared" si="2"/>
        <v>7.4505805969238281E-9</v>
      </c>
    </row>
    <row r="33" spans="1:15" x14ac:dyDescent="0.25">
      <c r="A33" s="42">
        <v>50115004</v>
      </c>
      <c r="B33" s="42" t="s">
        <v>2462</v>
      </c>
      <c r="C33" s="333" t="s">
        <v>1949</v>
      </c>
      <c r="D33" s="161">
        <v>-40631000</v>
      </c>
      <c r="E33" s="337">
        <f>SUMIF('[1]30_61BgtAllocAccUtvFinQ'!$C:$C,A33,'[1]30_61BgtAllocAccUtvFinQ'!$Q:$Q)</f>
        <v>-40630999.999999985</v>
      </c>
      <c r="F33" s="161">
        <f t="shared" si="1"/>
        <v>-40631000</v>
      </c>
      <c r="G33" s="161">
        <f>-SUMIF('rezervy zisky'!M:M,Foks!B33,'rezervy zisky'!N:N)</f>
        <v>0</v>
      </c>
      <c r="H33" s="161"/>
      <c r="I33" s="161">
        <f>-SUMIF('rezervy zisky'!I:I,Foks!B33,'rezervy zisky'!J:J)</f>
        <v>0</v>
      </c>
      <c r="J33" s="161"/>
      <c r="K33" s="161">
        <f>-SUMIF('rezervy zisky'!C:C,Foks!B33,'rezervy zisky'!D:D)</f>
        <v>0</v>
      </c>
      <c r="L33" s="161"/>
      <c r="M33" s="161">
        <v>0</v>
      </c>
      <c r="O33" s="342">
        <f t="shared" si="2"/>
        <v>1.4901161193847656E-8</v>
      </c>
    </row>
    <row r="34" spans="1:15" x14ac:dyDescent="0.25">
      <c r="A34" s="42">
        <v>50115005</v>
      </c>
      <c r="B34" s="42" t="s">
        <v>2463</v>
      </c>
      <c r="C34" s="333" t="s">
        <v>1950</v>
      </c>
      <c r="D34" s="161">
        <v>-8000000</v>
      </c>
      <c r="E34" s="337">
        <f>SUMIF('[1]30_61BgtAllocAccUtvFinQ'!$C:$C,A34,'[1]30_61BgtAllocAccUtvFinQ'!$Q:$Q)</f>
        <v>-7999999.9999999972</v>
      </c>
      <c r="F34" s="161">
        <f t="shared" si="1"/>
        <v>-8000000</v>
      </c>
      <c r="G34" s="161">
        <f>-SUMIF('rezervy zisky'!M:M,Foks!B34,'rezervy zisky'!N:N)</f>
        <v>0</v>
      </c>
      <c r="H34" s="161"/>
      <c r="I34" s="161">
        <f>-SUMIF('rezervy zisky'!I:I,Foks!B34,'rezervy zisky'!J:J)</f>
        <v>0</v>
      </c>
      <c r="J34" s="161"/>
      <c r="K34" s="161">
        <f>-SUMIF('rezervy zisky'!C:C,Foks!B34,'rezervy zisky'!D:D)</f>
        <v>0</v>
      </c>
      <c r="L34" s="161"/>
      <c r="M34" s="161">
        <v>0</v>
      </c>
      <c r="O34" s="342">
        <f t="shared" si="2"/>
        <v>2.7939677238464355E-9</v>
      </c>
    </row>
    <row r="35" spans="1:15" x14ac:dyDescent="0.25">
      <c r="A35" s="42">
        <v>50115006</v>
      </c>
      <c r="B35" s="42" t="s">
        <v>2464</v>
      </c>
      <c r="C35" s="333" t="s">
        <v>1951</v>
      </c>
      <c r="D35" s="161">
        <v>-25000000</v>
      </c>
      <c r="E35" s="337">
        <f>SUMIF('[1]30_61BgtAllocAccUtvFinQ'!$C:$C,A35,'[1]30_61BgtAllocAccUtvFinQ'!$Q:$Q)</f>
        <v>-25000000</v>
      </c>
      <c r="F35" s="161">
        <f t="shared" si="1"/>
        <v>-25000000</v>
      </c>
      <c r="G35" s="161">
        <f>-SUMIF('rezervy zisky'!M:M,Foks!B35,'rezervy zisky'!N:N)</f>
        <v>0</v>
      </c>
      <c r="H35" s="161"/>
      <c r="I35" s="161">
        <f>-SUMIF('rezervy zisky'!I:I,Foks!B35,'rezervy zisky'!J:J)</f>
        <v>0</v>
      </c>
      <c r="J35" s="161"/>
      <c r="K35" s="161">
        <f>-SUMIF('rezervy zisky'!C:C,Foks!B35,'rezervy zisky'!D:D)</f>
        <v>0</v>
      </c>
      <c r="L35" s="161"/>
      <c r="M35" s="161">
        <v>0</v>
      </c>
      <c r="O35" s="342">
        <f t="shared" si="2"/>
        <v>0</v>
      </c>
    </row>
    <row r="36" spans="1:15" x14ac:dyDescent="0.25">
      <c r="A36" s="45">
        <v>50115007</v>
      </c>
      <c r="B36" s="45" t="s">
        <v>2465</v>
      </c>
      <c r="C36" s="333" t="s">
        <v>1952</v>
      </c>
      <c r="D36" s="161">
        <v>-800000</v>
      </c>
      <c r="E36" s="337">
        <f>SUMIF('[1]30_61BgtAllocAccUtvFinQ'!$C:$C,A36,'[1]30_61BgtAllocAccUtvFinQ'!$Q:$Q)</f>
        <v>-800000.00000000023</v>
      </c>
      <c r="F36" s="161">
        <f t="shared" si="1"/>
        <v>-800000</v>
      </c>
      <c r="G36" s="161">
        <f>-SUMIF('rezervy zisky'!M:M,Foks!B36,'rezervy zisky'!N:N)</f>
        <v>0</v>
      </c>
      <c r="H36" s="161"/>
      <c r="I36" s="161">
        <f>-SUMIF('rezervy zisky'!I:I,Foks!B36,'rezervy zisky'!J:J)</f>
        <v>0</v>
      </c>
      <c r="J36" s="161"/>
      <c r="K36" s="161">
        <f>-SUMIF('rezervy zisky'!C:C,Foks!B36,'rezervy zisky'!D:D)</f>
        <v>0</v>
      </c>
      <c r="L36" s="161"/>
      <c r="M36" s="161">
        <v>0</v>
      </c>
      <c r="O36" s="342">
        <f t="shared" si="2"/>
        <v>-2.3283064365386963E-10</v>
      </c>
    </row>
    <row r="37" spans="1:15" x14ac:dyDescent="0.25">
      <c r="A37" s="42">
        <v>50115008</v>
      </c>
      <c r="B37" s="42" t="s">
        <v>2466</v>
      </c>
      <c r="C37" s="333" t="s">
        <v>1953</v>
      </c>
      <c r="D37" s="161">
        <v>-100000</v>
      </c>
      <c r="E37" s="337">
        <f>SUMIF('[1]30_61BgtAllocAccUtvFinQ'!$C:$C,A37,'[1]30_61BgtAllocAccUtvFinQ'!$Q:$Q)</f>
        <v>-99999.999999999985</v>
      </c>
      <c r="F37" s="161">
        <f t="shared" si="1"/>
        <v>-100000</v>
      </c>
      <c r="G37" s="161">
        <f>-SUMIF('rezervy zisky'!M:M,Foks!B37,'rezervy zisky'!N:N)</f>
        <v>0</v>
      </c>
      <c r="H37" s="161"/>
      <c r="I37" s="161">
        <f>-SUMIF('rezervy zisky'!I:I,Foks!B37,'rezervy zisky'!J:J)</f>
        <v>0</v>
      </c>
      <c r="J37" s="161"/>
      <c r="K37" s="161">
        <f>-SUMIF('rezervy zisky'!C:C,Foks!B37,'rezervy zisky'!D:D)</f>
        <v>0</v>
      </c>
      <c r="L37" s="161"/>
      <c r="M37" s="161">
        <v>0</v>
      </c>
      <c r="O37" s="342">
        <f t="shared" si="2"/>
        <v>1.4551915228366852E-11</v>
      </c>
    </row>
    <row r="38" spans="1:15" x14ac:dyDescent="0.25">
      <c r="A38" s="42">
        <v>50115009</v>
      </c>
      <c r="B38" s="42" t="s">
        <v>2467</v>
      </c>
      <c r="C38" s="333" t="s">
        <v>1954</v>
      </c>
      <c r="D38" s="161">
        <v>-38667000</v>
      </c>
      <c r="E38" s="337">
        <f>SUMIF('[1]30_61BgtAllocAccUtvFinQ'!$C:$C,A38,'[1]30_61BgtAllocAccUtvFinQ'!$Q:$Q)</f>
        <v>-38667000.000000007</v>
      </c>
      <c r="F38" s="161">
        <f t="shared" si="1"/>
        <v>-38667000</v>
      </c>
      <c r="G38" s="161">
        <f>-SUMIF('rezervy zisky'!M:M,Foks!B38,'rezervy zisky'!N:N)</f>
        <v>0</v>
      </c>
      <c r="H38" s="161"/>
      <c r="I38" s="161">
        <f>-SUMIF('rezervy zisky'!I:I,Foks!B38,'rezervy zisky'!J:J)</f>
        <v>0</v>
      </c>
      <c r="J38" s="161"/>
      <c r="K38" s="161">
        <f>-SUMIF('rezervy zisky'!C:C,Foks!B38,'rezervy zisky'!D:D)</f>
        <v>0</v>
      </c>
      <c r="L38" s="161"/>
      <c r="M38" s="161">
        <v>0</v>
      </c>
      <c r="O38" s="342">
        <f t="shared" si="2"/>
        <v>-7.4505805969238281E-9</v>
      </c>
    </row>
    <row r="39" spans="1:15" x14ac:dyDescent="0.25">
      <c r="A39" s="42">
        <v>50115011</v>
      </c>
      <c r="B39" s="42" t="s">
        <v>2468</v>
      </c>
      <c r="C39" s="333" t="s">
        <v>1955</v>
      </c>
      <c r="D39" s="161">
        <v>-24954000</v>
      </c>
      <c r="E39" s="337">
        <f>SUMIF('[1]30_61BgtAllocAccUtvFinQ'!$C:$C,A39,'[1]30_61BgtAllocAccUtvFinQ'!$Q:$Q)</f>
        <v>-24954000</v>
      </c>
      <c r="F39" s="161">
        <f t="shared" si="1"/>
        <v>-24954000</v>
      </c>
      <c r="G39" s="161">
        <f>-SUMIF('rezervy zisky'!M:M,Foks!B39,'rezervy zisky'!N:N)</f>
        <v>0</v>
      </c>
      <c r="H39" s="161"/>
      <c r="I39" s="161">
        <f>-SUMIF('rezervy zisky'!I:I,Foks!B39,'rezervy zisky'!J:J)</f>
        <v>0</v>
      </c>
      <c r="J39" s="161"/>
      <c r="K39" s="161">
        <f>-SUMIF('rezervy zisky'!C:C,Foks!B39,'rezervy zisky'!D:D)</f>
        <v>0</v>
      </c>
      <c r="L39" s="161"/>
      <c r="M39" s="161">
        <v>0</v>
      </c>
      <c r="O39" s="342">
        <f t="shared" si="2"/>
        <v>0</v>
      </c>
    </row>
    <row r="40" spans="1:15" x14ac:dyDescent="0.25">
      <c r="A40" s="42">
        <v>50115013</v>
      </c>
      <c r="B40" s="42" t="s">
        <v>2469</v>
      </c>
      <c r="C40" s="333" t="s">
        <v>1956</v>
      </c>
      <c r="D40" s="161">
        <v>-2200000</v>
      </c>
      <c r="E40" s="337">
        <f>SUMIF('[1]30_61BgtAllocAccUtvFinQ'!$C:$C,A40,'[1]30_61BgtAllocAccUtvFinQ'!$Q:$Q)</f>
        <v>-2199999.9999999972</v>
      </c>
      <c r="F40" s="161">
        <f t="shared" si="1"/>
        <v>-2200000</v>
      </c>
      <c r="G40" s="161">
        <f>-SUMIF('rezervy zisky'!M:M,Foks!B40,'rezervy zisky'!N:N)</f>
        <v>0</v>
      </c>
      <c r="H40" s="161"/>
      <c r="I40" s="161">
        <f>-SUMIF('rezervy zisky'!I:I,Foks!B40,'rezervy zisky'!J:J)</f>
        <v>0</v>
      </c>
      <c r="J40" s="161"/>
      <c r="K40" s="161">
        <f>-SUMIF('rezervy zisky'!C:C,Foks!B40,'rezervy zisky'!D:D)</f>
        <v>0</v>
      </c>
      <c r="L40" s="161"/>
      <c r="M40" s="161">
        <v>0</v>
      </c>
      <c r="O40" s="342">
        <f t="shared" si="2"/>
        <v>2.7939677238464355E-9</v>
      </c>
    </row>
    <row r="41" spans="1:15" x14ac:dyDescent="0.25">
      <c r="A41" s="42">
        <v>50115015</v>
      </c>
      <c r="B41" s="42" t="s">
        <v>2470</v>
      </c>
      <c r="C41" s="333" t="s">
        <v>1957</v>
      </c>
      <c r="D41" s="161">
        <v>-15000000</v>
      </c>
      <c r="E41" s="337">
        <f>SUMIF('[1]30_61BgtAllocAccUtvFinQ'!$C:$C,A41,'[1]30_61BgtAllocAccUtvFinQ'!$Q:$Q)</f>
        <v>-15000000</v>
      </c>
      <c r="F41" s="161">
        <f t="shared" si="1"/>
        <v>-15000000</v>
      </c>
      <c r="G41" s="161">
        <f>-SUMIF('rezervy zisky'!M:M,Foks!B41,'rezervy zisky'!N:N)</f>
        <v>0</v>
      </c>
      <c r="H41" s="161"/>
      <c r="I41" s="161">
        <f>-SUMIF('rezervy zisky'!I:I,Foks!B41,'rezervy zisky'!J:J)</f>
        <v>0</v>
      </c>
      <c r="J41" s="161"/>
      <c r="K41" s="161">
        <f>-SUMIF('rezervy zisky'!C:C,Foks!B41,'rezervy zisky'!D:D)</f>
        <v>0</v>
      </c>
      <c r="L41" s="161"/>
      <c r="M41" s="161">
        <v>0</v>
      </c>
      <c r="O41" s="342">
        <f t="shared" si="2"/>
        <v>0</v>
      </c>
    </row>
    <row r="42" spans="1:15" x14ac:dyDescent="0.25">
      <c r="A42" s="42">
        <v>50115016</v>
      </c>
      <c r="B42" s="42" t="s">
        <v>2471</v>
      </c>
      <c r="C42" s="333" t="s">
        <v>1958</v>
      </c>
      <c r="D42" s="161">
        <v>-2160000</v>
      </c>
      <c r="E42" s="337">
        <f>SUMIF('[1]30_61BgtAllocAccUtvFinQ'!$C:$C,A42,'[1]30_61BgtAllocAccUtvFinQ'!$Q:$Q)</f>
        <v>-2160000</v>
      </c>
      <c r="F42" s="161">
        <f t="shared" si="1"/>
        <v>-2160000</v>
      </c>
      <c r="G42" s="161">
        <f>-SUMIF('rezervy zisky'!M:M,Foks!B42,'rezervy zisky'!N:N)</f>
        <v>0</v>
      </c>
      <c r="H42" s="161"/>
      <c r="I42" s="161">
        <f>-SUMIF('rezervy zisky'!I:I,Foks!B42,'rezervy zisky'!J:J)</f>
        <v>0</v>
      </c>
      <c r="J42" s="161"/>
      <c r="K42" s="161">
        <f>-SUMIF('rezervy zisky'!C:C,Foks!B42,'rezervy zisky'!D:D)</f>
        <v>0</v>
      </c>
      <c r="L42" s="161"/>
      <c r="M42" s="161">
        <v>0</v>
      </c>
      <c r="O42" s="342">
        <f t="shared" si="2"/>
        <v>0</v>
      </c>
    </row>
    <row r="43" spans="1:15" x14ac:dyDescent="0.25">
      <c r="A43" s="42">
        <v>50115020</v>
      </c>
      <c r="B43" s="42" t="s">
        <v>2472</v>
      </c>
      <c r="C43" s="333" t="s">
        <v>1959</v>
      </c>
      <c r="D43" s="161">
        <v>-194610000</v>
      </c>
      <c r="E43" s="337">
        <f>SUMIF('[1]30_61BgtAllocAccUtvFinQ'!$C:$C,A43,'[1]30_61BgtAllocAccUtvFinQ'!$Q:$Q)</f>
        <v>-194610000</v>
      </c>
      <c r="F43" s="161">
        <f t="shared" si="1"/>
        <v>-194610000</v>
      </c>
      <c r="G43" s="161">
        <f>-SUMIF('rezervy zisky'!M:M,Foks!B43,'rezervy zisky'!N:N)</f>
        <v>0</v>
      </c>
      <c r="H43" s="161"/>
      <c r="I43" s="161">
        <f>-SUMIF('rezervy zisky'!I:I,Foks!B43,'rezervy zisky'!J:J)</f>
        <v>0</v>
      </c>
      <c r="J43" s="161"/>
      <c r="K43" s="161">
        <f>-SUMIF('rezervy zisky'!C:C,Foks!B43,'rezervy zisky'!D:D)</f>
        <v>0</v>
      </c>
      <c r="L43" s="161"/>
      <c r="M43" s="161">
        <v>0</v>
      </c>
      <c r="O43" s="342">
        <f t="shared" si="2"/>
        <v>0</v>
      </c>
    </row>
    <row r="44" spans="1:15" x14ac:dyDescent="0.25">
      <c r="A44" s="42">
        <v>50115021</v>
      </c>
      <c r="B44" s="42" t="s">
        <v>2473</v>
      </c>
      <c r="C44" s="333" t="s">
        <v>1960</v>
      </c>
      <c r="D44" s="161">
        <v>-1120000</v>
      </c>
      <c r="E44" s="337">
        <f>SUMIF('[1]30_61BgtAllocAccUtvFinQ'!$C:$C,A44,'[1]30_61BgtAllocAccUtvFinQ'!$Q:$Q)</f>
        <v>-1120000.0000000007</v>
      </c>
      <c r="F44" s="161">
        <f t="shared" si="1"/>
        <v>-1120000</v>
      </c>
      <c r="G44" s="161">
        <f>-SUMIF('rezervy zisky'!M:M,Foks!B44,'rezervy zisky'!N:N)</f>
        <v>0</v>
      </c>
      <c r="H44" s="161"/>
      <c r="I44" s="161">
        <f>-SUMIF('rezervy zisky'!I:I,Foks!B44,'rezervy zisky'!J:J)</f>
        <v>0</v>
      </c>
      <c r="J44" s="161"/>
      <c r="K44" s="161">
        <f>-SUMIF('rezervy zisky'!C:C,Foks!B44,'rezervy zisky'!D:D)</f>
        <v>0</v>
      </c>
      <c r="L44" s="161"/>
      <c r="M44" s="161">
        <v>0</v>
      </c>
      <c r="O44" s="342">
        <f t="shared" si="2"/>
        <v>-6.9849193096160889E-10</v>
      </c>
    </row>
    <row r="45" spans="1:15" x14ac:dyDescent="0.25">
      <c r="A45" s="42">
        <v>50115040</v>
      </c>
      <c r="B45" s="42" t="s">
        <v>2474</v>
      </c>
      <c r="C45" s="333" t="s">
        <v>1961</v>
      </c>
      <c r="D45" s="161">
        <v>-5992000</v>
      </c>
      <c r="E45" s="337">
        <f>SUMIF('[1]30_61BgtAllocAccUtvFinQ'!$C:$C,A45,'[1]30_61BgtAllocAccUtvFinQ'!$Q:$Q)</f>
        <v>-5992000.0000000009</v>
      </c>
      <c r="F45" s="161">
        <f t="shared" si="1"/>
        <v>-5992000</v>
      </c>
      <c r="G45" s="161">
        <f>-SUMIF('rezervy zisky'!M:M,Foks!B45,'rezervy zisky'!N:N)</f>
        <v>0</v>
      </c>
      <c r="H45" s="161"/>
      <c r="I45" s="161">
        <f>-SUMIF('rezervy zisky'!I:I,Foks!B45,'rezervy zisky'!J:J)</f>
        <v>0</v>
      </c>
      <c r="J45" s="161"/>
      <c r="K45" s="161">
        <f>-SUMIF('rezervy zisky'!C:C,Foks!B45,'rezervy zisky'!D:D)</f>
        <v>0</v>
      </c>
      <c r="L45" s="161"/>
      <c r="M45" s="161">
        <v>0</v>
      </c>
      <c r="O45" s="342">
        <f t="shared" si="2"/>
        <v>-9.3132257461547852E-10</v>
      </c>
    </row>
    <row r="46" spans="1:15" x14ac:dyDescent="0.25">
      <c r="A46" s="42">
        <v>50115050</v>
      </c>
      <c r="B46" s="42" t="s">
        <v>2475</v>
      </c>
      <c r="C46" s="333" t="s">
        <v>1962</v>
      </c>
      <c r="D46" s="161">
        <v>-22771999.999999996</v>
      </c>
      <c r="E46" s="337">
        <f>SUMIF('[1]30_61BgtAllocAccUtvFinQ'!$C:$C,A46,'[1]30_61BgtAllocAccUtvFinQ'!$Q:$Q)</f>
        <v>-22772000</v>
      </c>
      <c r="F46" s="161">
        <f t="shared" si="1"/>
        <v>-22771999.999999996</v>
      </c>
      <c r="G46" s="161">
        <f>-SUMIF('rezervy zisky'!M:M,Foks!B46,'rezervy zisky'!N:N)</f>
        <v>0</v>
      </c>
      <c r="H46" s="161"/>
      <c r="I46" s="161">
        <f>-SUMIF('rezervy zisky'!I:I,Foks!B46,'rezervy zisky'!J:J)</f>
        <v>0</v>
      </c>
      <c r="J46" s="161"/>
      <c r="K46" s="161">
        <f>-SUMIF('rezervy zisky'!C:C,Foks!B46,'rezervy zisky'!D:D)</f>
        <v>0</v>
      </c>
      <c r="L46" s="161"/>
      <c r="M46" s="161">
        <v>0</v>
      </c>
      <c r="O46" s="342">
        <f t="shared" si="2"/>
        <v>-3.7252902984619141E-9</v>
      </c>
    </row>
    <row r="47" spans="1:15" x14ac:dyDescent="0.25">
      <c r="A47" s="42">
        <v>50115060</v>
      </c>
      <c r="B47" s="42" t="s">
        <v>1849</v>
      </c>
      <c r="C47" s="333" t="s">
        <v>1963</v>
      </c>
      <c r="D47" s="161">
        <v>-173045000</v>
      </c>
      <c r="E47" s="337">
        <f>SUMIF('[1]30_61BgtAllocAccUtvFinQ'!$C:$C,A47,'[1]30_61BgtAllocAccUtvFinQ'!$Q:$Q)</f>
        <v>-173045000</v>
      </c>
      <c r="F47" s="161">
        <f>D47-SUM(G47:I47)-K47</f>
        <v>-133845000</v>
      </c>
      <c r="G47" s="161">
        <f>-SUMIF('rezervy zisky'!M:M,Foks!B47,'rezervy zisky'!N:N)</f>
        <v>0</v>
      </c>
      <c r="H47" s="161"/>
      <c r="I47" s="161">
        <f>-SUMIF('rezervy zisky'!I:I,Foks!B47,'rezervy zisky'!J:J)</f>
        <v>-19200000</v>
      </c>
      <c r="J47" s="161"/>
      <c r="K47" s="161">
        <f>-SUMIF('rezervy zisky'!C:C,Foks!B47,'rezervy zisky'!D:D)</f>
        <v>-20000000</v>
      </c>
      <c r="L47" s="161"/>
      <c r="M47" s="161">
        <v>0</v>
      </c>
      <c r="O47" s="342">
        <f t="shared" si="2"/>
        <v>-39200000</v>
      </c>
    </row>
    <row r="48" spans="1:15" x14ac:dyDescent="0.25">
      <c r="A48" s="42">
        <v>50115061</v>
      </c>
      <c r="B48" s="42" t="s">
        <v>2476</v>
      </c>
      <c r="C48" s="333" t="s">
        <v>1964</v>
      </c>
      <c r="D48" s="161">
        <v>-22621000</v>
      </c>
      <c r="E48" s="337">
        <f>SUMIF('[1]30_61BgtAllocAccUtvFinQ'!$C:$C,A48,'[1]30_61BgtAllocAccUtvFinQ'!$Q:$Q)</f>
        <v>-22620999.999999996</v>
      </c>
      <c r="F48" s="161">
        <f t="shared" si="1"/>
        <v>-22621000</v>
      </c>
      <c r="G48" s="161">
        <f>-SUMIF('rezervy zisky'!M:M,Foks!B48,'rezervy zisky'!N:N)</f>
        <v>0</v>
      </c>
      <c r="H48" s="161"/>
      <c r="I48" s="161">
        <f>-SUMIF('rezervy zisky'!I:I,Foks!B48,'rezervy zisky'!J:J)</f>
        <v>0</v>
      </c>
      <c r="J48" s="161"/>
      <c r="K48" s="161">
        <f>-SUMIF('rezervy zisky'!C:C,Foks!B48,'rezervy zisky'!D:D)</f>
        <v>0</v>
      </c>
      <c r="L48" s="161"/>
      <c r="M48" s="161">
        <v>0</v>
      </c>
      <c r="O48" s="342">
        <f t="shared" si="2"/>
        <v>3.7252902984619141E-9</v>
      </c>
    </row>
    <row r="49" spans="1:15" x14ac:dyDescent="0.25">
      <c r="A49" s="42">
        <v>50115062</v>
      </c>
      <c r="B49" s="42" t="s">
        <v>2477</v>
      </c>
      <c r="C49" s="333" t="s">
        <v>1965</v>
      </c>
      <c r="D49" s="161">
        <v>-8767000</v>
      </c>
      <c r="E49" s="337">
        <f>SUMIF('[1]30_61BgtAllocAccUtvFinQ'!$C:$C,A49,'[1]30_61BgtAllocAccUtvFinQ'!$Q:$Q)</f>
        <v>-8766999.9999999981</v>
      </c>
      <c r="F49" s="161">
        <f t="shared" si="1"/>
        <v>-8767000</v>
      </c>
      <c r="G49" s="161">
        <f>-SUMIF('rezervy zisky'!M:M,Foks!B49,'rezervy zisky'!N:N)</f>
        <v>0</v>
      </c>
      <c r="H49" s="161"/>
      <c r="I49" s="161">
        <f>-SUMIF('rezervy zisky'!I:I,Foks!B49,'rezervy zisky'!J:J)</f>
        <v>0</v>
      </c>
      <c r="J49" s="161"/>
      <c r="K49" s="161">
        <f>-SUMIF('rezervy zisky'!C:C,Foks!B49,'rezervy zisky'!D:D)</f>
        <v>0</v>
      </c>
      <c r="L49" s="161"/>
      <c r="M49" s="161">
        <v>0</v>
      </c>
      <c r="O49" s="342">
        <f t="shared" si="2"/>
        <v>1.862645149230957E-9</v>
      </c>
    </row>
    <row r="50" spans="1:15" x14ac:dyDescent="0.25">
      <c r="A50" s="42">
        <v>50115063</v>
      </c>
      <c r="B50" s="42" t="s">
        <v>2478</v>
      </c>
      <c r="C50" s="333" t="s">
        <v>1966</v>
      </c>
      <c r="D50" s="161">
        <v>-48839000</v>
      </c>
      <c r="E50" s="337">
        <f>SUMIF('[1]30_61BgtAllocAccUtvFinQ'!$C:$C,A50,'[1]30_61BgtAllocAccUtvFinQ'!$Q:$Q)</f>
        <v>-48839000.000000007</v>
      </c>
      <c r="F50" s="161">
        <f t="shared" si="1"/>
        <v>-48839000</v>
      </c>
      <c r="G50" s="161">
        <f>-SUMIF('rezervy zisky'!M:M,Foks!B50,'rezervy zisky'!N:N)</f>
        <v>0</v>
      </c>
      <c r="H50" s="161"/>
      <c r="I50" s="161">
        <f>-SUMIF('rezervy zisky'!I:I,Foks!B50,'rezervy zisky'!J:J)</f>
        <v>0</v>
      </c>
      <c r="J50" s="161"/>
      <c r="K50" s="161">
        <f>-SUMIF('rezervy zisky'!C:C,Foks!B50,'rezervy zisky'!D:D)</f>
        <v>0</v>
      </c>
      <c r="L50" s="161"/>
      <c r="M50" s="161">
        <v>0</v>
      </c>
      <c r="O50" s="342">
        <f t="shared" si="2"/>
        <v>-7.4505805969238281E-9</v>
      </c>
    </row>
    <row r="51" spans="1:15" x14ac:dyDescent="0.25">
      <c r="A51" s="42">
        <v>50115064</v>
      </c>
      <c r="B51" s="42" t="s">
        <v>2479</v>
      </c>
      <c r="C51" s="333" t="s">
        <v>1967</v>
      </c>
      <c r="D51" s="161">
        <v>-11048000</v>
      </c>
      <c r="E51" s="337">
        <f>SUMIF('[1]30_61BgtAllocAccUtvFinQ'!$C:$C,A51,'[1]30_61BgtAllocAccUtvFinQ'!$Q:$Q)</f>
        <v>-11048000</v>
      </c>
      <c r="F51" s="161">
        <f t="shared" si="1"/>
        <v>-11048000</v>
      </c>
      <c r="G51" s="161">
        <f>-SUMIF('rezervy zisky'!M:M,Foks!B51,'rezervy zisky'!N:N)</f>
        <v>0</v>
      </c>
      <c r="H51" s="161"/>
      <c r="I51" s="161">
        <f>-SUMIF('rezervy zisky'!I:I,Foks!B51,'rezervy zisky'!J:J)</f>
        <v>0</v>
      </c>
      <c r="J51" s="161"/>
      <c r="K51" s="161">
        <f>-SUMIF('rezervy zisky'!C:C,Foks!B51,'rezervy zisky'!D:D)</f>
        <v>0</v>
      </c>
      <c r="L51" s="161"/>
      <c r="M51" s="161">
        <v>0</v>
      </c>
      <c r="O51" s="342">
        <f t="shared" si="2"/>
        <v>0</v>
      </c>
    </row>
    <row r="52" spans="1:15" x14ac:dyDescent="0.25">
      <c r="A52" s="42">
        <v>50115065</v>
      </c>
      <c r="B52" s="42" t="s">
        <v>2480</v>
      </c>
      <c r="C52" s="333" t="s">
        <v>1968</v>
      </c>
      <c r="D52" s="161">
        <v>-5806999.9999999972</v>
      </c>
      <c r="E52" s="337">
        <f>SUMIF('[1]30_61BgtAllocAccUtvFinQ'!$C:$C,A52,'[1]30_61BgtAllocAccUtvFinQ'!$Q:$Q)</f>
        <v>-5806999.9999999981</v>
      </c>
      <c r="F52" s="161">
        <f t="shared" si="1"/>
        <v>-5806999.9999999972</v>
      </c>
      <c r="G52" s="161">
        <f>-SUMIF('rezervy zisky'!M:M,Foks!B52,'rezervy zisky'!N:N)</f>
        <v>0</v>
      </c>
      <c r="H52" s="161"/>
      <c r="I52" s="161">
        <f>-SUMIF('rezervy zisky'!I:I,Foks!B52,'rezervy zisky'!J:J)</f>
        <v>0</v>
      </c>
      <c r="J52" s="161"/>
      <c r="K52" s="161">
        <f>-SUMIF('rezervy zisky'!C:C,Foks!B52,'rezervy zisky'!D:D)</f>
        <v>0</v>
      </c>
      <c r="L52" s="161"/>
      <c r="M52" s="161">
        <v>0</v>
      </c>
      <c r="O52" s="342">
        <f t="shared" si="2"/>
        <v>-9.3132257461547852E-10</v>
      </c>
    </row>
    <row r="53" spans="1:15" x14ac:dyDescent="0.25">
      <c r="A53" s="42">
        <v>50115066</v>
      </c>
      <c r="B53" s="42" t="s">
        <v>2481</v>
      </c>
      <c r="C53" s="333" t="s">
        <v>1969</v>
      </c>
      <c r="D53" s="161">
        <v>-410000</v>
      </c>
      <c r="E53" s="337">
        <f>SUMIF('[1]30_61BgtAllocAccUtvFinQ'!$C:$C,A53,'[1]30_61BgtAllocAccUtvFinQ'!$Q:$Q)</f>
        <v>-410000</v>
      </c>
      <c r="F53" s="161">
        <f t="shared" si="1"/>
        <v>-410000</v>
      </c>
      <c r="G53" s="161">
        <f>-SUMIF('rezervy zisky'!M:M,Foks!B53,'rezervy zisky'!N:N)</f>
        <v>0</v>
      </c>
      <c r="H53" s="161"/>
      <c r="I53" s="161">
        <f>-SUMIF('rezervy zisky'!I:I,Foks!B53,'rezervy zisky'!J:J)</f>
        <v>0</v>
      </c>
      <c r="J53" s="161"/>
      <c r="K53" s="161">
        <f>-SUMIF('rezervy zisky'!C:C,Foks!B53,'rezervy zisky'!D:D)</f>
        <v>0</v>
      </c>
      <c r="L53" s="161"/>
      <c r="M53" s="161">
        <v>0</v>
      </c>
      <c r="O53" s="342">
        <f t="shared" si="2"/>
        <v>0</v>
      </c>
    </row>
    <row r="54" spans="1:15" x14ac:dyDescent="0.25">
      <c r="A54" s="42">
        <v>50115067</v>
      </c>
      <c r="B54" s="42" t="s">
        <v>2482</v>
      </c>
      <c r="C54" s="333" t="s">
        <v>1970</v>
      </c>
      <c r="D54" s="161">
        <v>-8047999.9999999963</v>
      </c>
      <c r="E54" s="337">
        <f>SUMIF('[1]30_61BgtAllocAccUtvFinQ'!$C:$C,A54,'[1]30_61BgtAllocAccUtvFinQ'!$Q:$Q)</f>
        <v>-8047999.9999999972</v>
      </c>
      <c r="F54" s="161">
        <f t="shared" si="1"/>
        <v>-8047999.9999999963</v>
      </c>
      <c r="G54" s="161">
        <f>-SUMIF('rezervy zisky'!M:M,Foks!B54,'rezervy zisky'!N:N)</f>
        <v>0</v>
      </c>
      <c r="H54" s="161"/>
      <c r="I54" s="161">
        <f>-SUMIF('rezervy zisky'!I:I,Foks!B54,'rezervy zisky'!J:J)</f>
        <v>0</v>
      </c>
      <c r="J54" s="161"/>
      <c r="K54" s="161">
        <f>-SUMIF('rezervy zisky'!C:C,Foks!B54,'rezervy zisky'!D:D)</f>
        <v>0</v>
      </c>
      <c r="L54" s="161"/>
      <c r="M54" s="161">
        <v>0</v>
      </c>
      <c r="O54" s="342">
        <f t="shared" si="2"/>
        <v>-9.3132257461547852E-10</v>
      </c>
    </row>
    <row r="55" spans="1:15" x14ac:dyDescent="0.25">
      <c r="A55" s="42">
        <v>50115068</v>
      </c>
      <c r="B55" s="42" t="s">
        <v>2483</v>
      </c>
      <c r="C55" s="333" t="s">
        <v>1971</v>
      </c>
      <c r="D55" s="161">
        <v>-402000</v>
      </c>
      <c r="E55" s="337">
        <f>SUMIF('[1]30_61BgtAllocAccUtvFinQ'!$C:$C,A55,'[1]30_61BgtAllocAccUtvFinQ'!$Q:$Q)</f>
        <v>-401999.99999999994</v>
      </c>
      <c r="F55" s="161">
        <f t="shared" si="1"/>
        <v>-402000</v>
      </c>
      <c r="G55" s="161">
        <f>-SUMIF('rezervy zisky'!M:M,Foks!B55,'rezervy zisky'!N:N)</f>
        <v>0</v>
      </c>
      <c r="H55" s="161"/>
      <c r="I55" s="161">
        <f>-SUMIF('rezervy zisky'!I:I,Foks!B55,'rezervy zisky'!J:J)</f>
        <v>0</v>
      </c>
      <c r="J55" s="161"/>
      <c r="K55" s="161">
        <f>-SUMIF('rezervy zisky'!C:C,Foks!B55,'rezervy zisky'!D:D)</f>
        <v>0</v>
      </c>
      <c r="L55" s="161"/>
      <c r="M55" s="161">
        <v>0</v>
      </c>
      <c r="O55" s="342">
        <f t="shared" si="2"/>
        <v>5.8207660913467407E-11</v>
      </c>
    </row>
    <row r="56" spans="1:15" x14ac:dyDescent="0.25">
      <c r="A56" s="42">
        <v>50115069</v>
      </c>
      <c r="B56" s="42" t="s">
        <v>2484</v>
      </c>
      <c r="C56" s="333" t="s">
        <v>1972</v>
      </c>
      <c r="D56" s="161">
        <v>-1625000</v>
      </c>
      <c r="E56" s="337">
        <f>SUMIF('[1]30_61BgtAllocAccUtvFinQ'!$C:$C,A56,'[1]30_61BgtAllocAccUtvFinQ'!$Q:$Q)</f>
        <v>-1624999.9999999995</v>
      </c>
      <c r="F56" s="161">
        <f t="shared" si="1"/>
        <v>-1625000</v>
      </c>
      <c r="G56" s="161">
        <f>-SUMIF('rezervy zisky'!M:M,Foks!B56,'rezervy zisky'!N:N)</f>
        <v>0</v>
      </c>
      <c r="H56" s="161"/>
      <c r="I56" s="161">
        <f>-SUMIF('rezervy zisky'!I:I,Foks!B56,'rezervy zisky'!J:J)</f>
        <v>0</v>
      </c>
      <c r="J56" s="161"/>
      <c r="K56" s="161">
        <f>-SUMIF('rezervy zisky'!C:C,Foks!B56,'rezervy zisky'!D:D)</f>
        <v>0</v>
      </c>
      <c r="L56" s="161"/>
      <c r="M56" s="161">
        <v>0</v>
      </c>
      <c r="O56" s="342">
        <f t="shared" si="2"/>
        <v>4.6566128730773926E-10</v>
      </c>
    </row>
    <row r="57" spans="1:15" x14ac:dyDescent="0.25">
      <c r="A57" s="42">
        <v>50115070</v>
      </c>
      <c r="B57" s="42" t="s">
        <v>2485</v>
      </c>
      <c r="C57" s="333" t="s">
        <v>1973</v>
      </c>
      <c r="D57" s="161">
        <v>-26363000</v>
      </c>
      <c r="E57" s="337">
        <f>SUMIF('[1]30_61BgtAllocAccUtvFinQ'!$C:$C,A57,'[1]30_61BgtAllocAccUtvFinQ'!$Q:$Q)</f>
        <v>-26363000.000000007</v>
      </c>
      <c r="F57" s="161">
        <f t="shared" si="1"/>
        <v>-26363000</v>
      </c>
      <c r="G57" s="161">
        <f>-SUMIF('rezervy zisky'!M:M,Foks!B57,'rezervy zisky'!N:N)</f>
        <v>0</v>
      </c>
      <c r="H57" s="161"/>
      <c r="I57" s="161">
        <f>-SUMIF('rezervy zisky'!I:I,Foks!B57,'rezervy zisky'!J:J)</f>
        <v>0</v>
      </c>
      <c r="J57" s="161"/>
      <c r="K57" s="161">
        <f>-SUMIF('rezervy zisky'!C:C,Foks!B57,'rezervy zisky'!D:D)</f>
        <v>0</v>
      </c>
      <c r="L57" s="161"/>
      <c r="M57" s="161">
        <v>0</v>
      </c>
      <c r="O57" s="342">
        <f t="shared" si="2"/>
        <v>-7.4505805969238281E-9</v>
      </c>
    </row>
    <row r="58" spans="1:15" x14ac:dyDescent="0.25">
      <c r="A58" s="42">
        <v>50115071</v>
      </c>
      <c r="B58" s="42" t="s">
        <v>2486</v>
      </c>
      <c r="C58" s="333" t="s">
        <v>1974</v>
      </c>
      <c r="D58" s="161">
        <v>-36222000</v>
      </c>
      <c r="E58" s="337">
        <f>SUMIF('[1]30_61BgtAllocAccUtvFinQ'!$C:$C,A58,'[1]30_61BgtAllocAccUtvFinQ'!$Q:$Q)</f>
        <v>-36222000</v>
      </c>
      <c r="F58" s="161">
        <f t="shared" si="1"/>
        <v>-36222000</v>
      </c>
      <c r="G58" s="161">
        <f>-SUMIF('rezervy zisky'!M:M,Foks!B58,'rezervy zisky'!N:N)</f>
        <v>0</v>
      </c>
      <c r="H58" s="161"/>
      <c r="I58" s="161">
        <f>-SUMIF('rezervy zisky'!I:I,Foks!B58,'rezervy zisky'!J:J)</f>
        <v>0</v>
      </c>
      <c r="J58" s="161"/>
      <c r="K58" s="161">
        <f>-SUMIF('rezervy zisky'!C:C,Foks!B58,'rezervy zisky'!D:D)</f>
        <v>0</v>
      </c>
      <c r="L58" s="161"/>
      <c r="M58" s="161">
        <v>0</v>
      </c>
      <c r="O58" s="342">
        <f t="shared" si="2"/>
        <v>0</v>
      </c>
    </row>
    <row r="59" spans="1:15" x14ac:dyDescent="0.25">
      <c r="A59" s="42">
        <v>50115072</v>
      </c>
      <c r="B59" s="42" t="s">
        <v>2487</v>
      </c>
      <c r="C59" s="333" t="s">
        <v>1975</v>
      </c>
      <c r="D59" s="161">
        <v>-7600000</v>
      </c>
      <c r="E59" s="337">
        <f>SUMIF('[1]30_61BgtAllocAccUtvFinQ'!$C:$C,A59,'[1]30_61BgtAllocAccUtvFinQ'!$Q:$Q)</f>
        <v>-7599999.9999999991</v>
      </c>
      <c r="F59" s="161">
        <f t="shared" si="1"/>
        <v>-7600000</v>
      </c>
      <c r="G59" s="161">
        <f>-SUMIF('rezervy zisky'!M:M,Foks!B59,'rezervy zisky'!N:N)</f>
        <v>0</v>
      </c>
      <c r="H59" s="161"/>
      <c r="I59" s="161">
        <f>-SUMIF('rezervy zisky'!I:I,Foks!B59,'rezervy zisky'!J:J)</f>
        <v>0</v>
      </c>
      <c r="J59" s="161"/>
      <c r="K59" s="161">
        <f>-SUMIF('rezervy zisky'!C:C,Foks!B59,'rezervy zisky'!D:D)</f>
        <v>0</v>
      </c>
      <c r="L59" s="161"/>
      <c r="M59" s="161">
        <v>0</v>
      </c>
      <c r="O59" s="342">
        <f t="shared" si="2"/>
        <v>9.3132257461547852E-10</v>
      </c>
    </row>
    <row r="60" spans="1:15" x14ac:dyDescent="0.25">
      <c r="A60" s="42">
        <v>50115073</v>
      </c>
      <c r="B60" s="42" t="s">
        <v>2488</v>
      </c>
      <c r="C60" s="333" t="s">
        <v>1976</v>
      </c>
      <c r="D60" s="161">
        <v>-13745000</v>
      </c>
      <c r="E60" s="337">
        <f>SUMIF('[1]30_61BgtAllocAccUtvFinQ'!$C:$C,A60,'[1]30_61BgtAllocAccUtvFinQ'!$Q:$Q)</f>
        <v>-13744999.999999996</v>
      </c>
      <c r="F60" s="161">
        <f t="shared" si="1"/>
        <v>-13745000</v>
      </c>
      <c r="G60" s="161">
        <f>-SUMIF('rezervy zisky'!M:M,Foks!B60,'rezervy zisky'!N:N)</f>
        <v>0</v>
      </c>
      <c r="H60" s="161"/>
      <c r="I60" s="161">
        <f>-SUMIF('rezervy zisky'!I:I,Foks!B60,'rezervy zisky'!J:J)</f>
        <v>0</v>
      </c>
      <c r="J60" s="161"/>
      <c r="K60" s="161">
        <f>-SUMIF('rezervy zisky'!C:C,Foks!B60,'rezervy zisky'!D:D)</f>
        <v>0</v>
      </c>
      <c r="L60" s="161"/>
      <c r="M60" s="161">
        <v>0</v>
      </c>
      <c r="O60" s="342">
        <f t="shared" si="2"/>
        <v>3.7252902984619141E-9</v>
      </c>
    </row>
    <row r="61" spans="1:15" x14ac:dyDescent="0.25">
      <c r="A61" s="42">
        <v>50115074</v>
      </c>
      <c r="B61" s="42" t="s">
        <v>2489</v>
      </c>
      <c r="C61" s="333" t="s">
        <v>1977</v>
      </c>
      <c r="D61" s="161">
        <v>-4438000</v>
      </c>
      <c r="E61" s="337">
        <f>SUMIF('[1]30_61BgtAllocAccUtvFinQ'!$C:$C,A61,'[1]30_61BgtAllocAccUtvFinQ'!$Q:$Q)</f>
        <v>-4437999.9999999991</v>
      </c>
      <c r="F61" s="161">
        <f t="shared" si="1"/>
        <v>-4438000</v>
      </c>
      <c r="G61" s="161">
        <f>-SUMIF('rezervy zisky'!M:M,Foks!B61,'rezervy zisky'!N:N)</f>
        <v>0</v>
      </c>
      <c r="H61" s="161"/>
      <c r="I61" s="161">
        <f>-SUMIF('rezervy zisky'!I:I,Foks!B61,'rezervy zisky'!J:J)</f>
        <v>0</v>
      </c>
      <c r="J61" s="161"/>
      <c r="K61" s="161">
        <f>-SUMIF('rezervy zisky'!C:C,Foks!B61,'rezervy zisky'!D:D)</f>
        <v>0</v>
      </c>
      <c r="L61" s="161"/>
      <c r="M61" s="161">
        <v>0</v>
      </c>
      <c r="O61" s="342">
        <f t="shared" si="2"/>
        <v>9.3132257461547852E-10</v>
      </c>
    </row>
    <row r="62" spans="1:15" x14ac:dyDescent="0.25">
      <c r="A62" s="42">
        <v>50115075</v>
      </c>
      <c r="B62" s="42" t="s">
        <v>2490</v>
      </c>
      <c r="C62" s="333" t="s">
        <v>1978</v>
      </c>
      <c r="D62" s="161">
        <v>-27678000</v>
      </c>
      <c r="E62" s="337">
        <f>SUMIF('[1]30_61BgtAllocAccUtvFinQ'!$C:$C,A62,'[1]30_61BgtAllocAccUtvFinQ'!$Q:$Q)</f>
        <v>-27678000.000000011</v>
      </c>
      <c r="F62" s="161">
        <f t="shared" si="1"/>
        <v>-27678000</v>
      </c>
      <c r="G62" s="161">
        <f>-SUMIF('rezervy zisky'!M:M,Foks!B62,'rezervy zisky'!N:N)</f>
        <v>0</v>
      </c>
      <c r="H62" s="161"/>
      <c r="I62" s="161">
        <f>-SUMIF('rezervy zisky'!I:I,Foks!B62,'rezervy zisky'!J:J)</f>
        <v>0</v>
      </c>
      <c r="J62" s="161"/>
      <c r="K62" s="161">
        <f>-SUMIF('rezervy zisky'!C:C,Foks!B62,'rezervy zisky'!D:D)</f>
        <v>0</v>
      </c>
      <c r="L62" s="161"/>
      <c r="M62" s="161">
        <v>0</v>
      </c>
      <c r="O62" s="342">
        <f t="shared" si="2"/>
        <v>-1.1175870895385742E-8</v>
      </c>
    </row>
    <row r="63" spans="1:15" x14ac:dyDescent="0.25">
      <c r="A63" s="42">
        <v>50115076</v>
      </c>
      <c r="B63" s="42" t="s">
        <v>2491</v>
      </c>
      <c r="C63" s="333" t="s">
        <v>1979</v>
      </c>
      <c r="D63" s="161">
        <v>-1155000</v>
      </c>
      <c r="E63" s="337">
        <f>SUMIF('[1]30_61BgtAllocAccUtvFinQ'!$C:$C,A63,'[1]30_61BgtAllocAccUtvFinQ'!$Q:$Q)</f>
        <v>-1155000.0000000007</v>
      </c>
      <c r="F63" s="161">
        <f t="shared" si="1"/>
        <v>-1155000</v>
      </c>
      <c r="G63" s="161">
        <f>-SUMIF('rezervy zisky'!M:M,Foks!B63,'rezervy zisky'!N:N)</f>
        <v>0</v>
      </c>
      <c r="H63" s="161"/>
      <c r="I63" s="161">
        <f>-SUMIF('rezervy zisky'!I:I,Foks!B63,'rezervy zisky'!J:J)</f>
        <v>0</v>
      </c>
      <c r="J63" s="161"/>
      <c r="K63" s="161">
        <f>-SUMIF('rezervy zisky'!C:C,Foks!B63,'rezervy zisky'!D:D)</f>
        <v>0</v>
      </c>
      <c r="L63" s="161"/>
      <c r="M63" s="161">
        <v>0</v>
      </c>
      <c r="O63" s="342">
        <f t="shared" si="2"/>
        <v>-6.9849193096160889E-10</v>
      </c>
    </row>
    <row r="64" spans="1:15" x14ac:dyDescent="0.25">
      <c r="A64" s="42">
        <v>50115077</v>
      </c>
      <c r="B64" s="42" t="s">
        <v>2492</v>
      </c>
      <c r="C64" s="333" t="s">
        <v>1980</v>
      </c>
      <c r="D64" s="161">
        <v>-22140000</v>
      </c>
      <c r="E64" s="337">
        <f>SUMIF('[1]30_61BgtAllocAccUtvFinQ'!$C:$C,A64,'[1]30_61BgtAllocAccUtvFinQ'!$Q:$Q)</f>
        <v>-22140000.000000022</v>
      </c>
      <c r="F64" s="161">
        <f t="shared" si="1"/>
        <v>-22140000</v>
      </c>
      <c r="G64" s="161">
        <f>-SUMIF('rezervy zisky'!M:M,Foks!B64,'rezervy zisky'!N:N)</f>
        <v>0</v>
      </c>
      <c r="H64" s="161"/>
      <c r="I64" s="161">
        <f>-SUMIF('rezervy zisky'!I:I,Foks!B64,'rezervy zisky'!J:J)</f>
        <v>0</v>
      </c>
      <c r="J64" s="161"/>
      <c r="K64" s="161">
        <f>-SUMIF('rezervy zisky'!C:C,Foks!B64,'rezervy zisky'!D:D)</f>
        <v>0</v>
      </c>
      <c r="L64" s="161"/>
      <c r="M64" s="161">
        <v>0</v>
      </c>
      <c r="O64" s="342">
        <f t="shared" si="2"/>
        <v>-2.2351741790771484E-8</v>
      </c>
    </row>
    <row r="65" spans="1:15" x14ac:dyDescent="0.25">
      <c r="A65" s="42">
        <v>50115079</v>
      </c>
      <c r="B65" s="42" t="s">
        <v>2493</v>
      </c>
      <c r="C65" s="333" t="s">
        <v>1981</v>
      </c>
      <c r="D65" s="161">
        <v>-5913000</v>
      </c>
      <c r="E65" s="337">
        <f>SUMIF('[1]30_61BgtAllocAccUtvFinQ'!$C:$C,A65,'[1]30_61BgtAllocAccUtvFinQ'!$Q:$Q)</f>
        <v>-5913000.0000000019</v>
      </c>
      <c r="F65" s="161">
        <f t="shared" si="1"/>
        <v>-5913000</v>
      </c>
      <c r="G65" s="161">
        <f>-SUMIF('rezervy zisky'!M:M,Foks!B65,'rezervy zisky'!N:N)</f>
        <v>0</v>
      </c>
      <c r="H65" s="161"/>
      <c r="I65" s="161">
        <f>-SUMIF('rezervy zisky'!I:I,Foks!B65,'rezervy zisky'!J:J)</f>
        <v>0</v>
      </c>
      <c r="J65" s="161"/>
      <c r="K65" s="161">
        <f>-SUMIF('rezervy zisky'!C:C,Foks!B65,'rezervy zisky'!D:D)</f>
        <v>0</v>
      </c>
      <c r="L65" s="161"/>
      <c r="M65" s="161">
        <v>0</v>
      </c>
      <c r="O65" s="342">
        <f t="shared" si="2"/>
        <v>-1.862645149230957E-9</v>
      </c>
    </row>
    <row r="66" spans="1:15" x14ac:dyDescent="0.25">
      <c r="A66" s="42">
        <v>50115080</v>
      </c>
      <c r="B66" s="42" t="s">
        <v>2494</v>
      </c>
      <c r="C66" s="333" t="s">
        <v>1982</v>
      </c>
      <c r="D66" s="161">
        <v>-23052000</v>
      </c>
      <c r="E66" s="337">
        <f>SUMIF('[1]30_61BgtAllocAccUtvFinQ'!$C:$C,A66,'[1]30_61BgtAllocAccUtvFinQ'!$Q:$Q)</f>
        <v>-23051999.999999993</v>
      </c>
      <c r="F66" s="161">
        <f t="shared" si="1"/>
        <v>-23052000</v>
      </c>
      <c r="G66" s="161">
        <f>-SUMIF('rezervy zisky'!M:M,Foks!B66,'rezervy zisky'!N:N)</f>
        <v>0</v>
      </c>
      <c r="H66" s="161"/>
      <c r="I66" s="161">
        <f>-SUMIF('rezervy zisky'!I:I,Foks!B66,'rezervy zisky'!J:J)</f>
        <v>0</v>
      </c>
      <c r="J66" s="161"/>
      <c r="K66" s="161">
        <f>-SUMIF('rezervy zisky'!C:C,Foks!B66,'rezervy zisky'!D:D)</f>
        <v>0</v>
      </c>
      <c r="L66" s="161"/>
      <c r="M66" s="161">
        <v>0</v>
      </c>
      <c r="O66" s="342">
        <f t="shared" si="2"/>
        <v>7.4505805969238281E-9</v>
      </c>
    </row>
    <row r="67" spans="1:15" x14ac:dyDescent="0.25">
      <c r="A67" s="42">
        <v>50115082</v>
      </c>
      <c r="B67" s="42" t="s">
        <v>2495</v>
      </c>
      <c r="C67" s="333" t="s">
        <v>1983</v>
      </c>
      <c r="D67" s="161">
        <v>-4330000</v>
      </c>
      <c r="E67" s="337">
        <f>SUMIF('[1]30_61BgtAllocAccUtvFinQ'!$C:$C,A67,'[1]30_61BgtAllocAccUtvFinQ'!$Q:$Q)</f>
        <v>-4330000.0000000028</v>
      </c>
      <c r="F67" s="161">
        <f t="shared" si="1"/>
        <v>-4330000</v>
      </c>
      <c r="G67" s="161">
        <f>-SUMIF('rezervy zisky'!M:M,Foks!B67,'rezervy zisky'!N:N)</f>
        <v>0</v>
      </c>
      <c r="H67" s="161"/>
      <c r="I67" s="161">
        <f>-SUMIF('rezervy zisky'!I:I,Foks!B67,'rezervy zisky'!J:J)</f>
        <v>0</v>
      </c>
      <c r="J67" s="161"/>
      <c r="K67" s="161">
        <f>-SUMIF('rezervy zisky'!C:C,Foks!B67,'rezervy zisky'!D:D)</f>
        <v>0</v>
      </c>
      <c r="L67" s="161"/>
      <c r="M67" s="161">
        <v>0</v>
      </c>
      <c r="O67" s="342">
        <f t="shared" si="2"/>
        <v>-2.7939677238464355E-9</v>
      </c>
    </row>
    <row r="68" spans="1:15" x14ac:dyDescent="0.25">
      <c r="A68" s="42">
        <v>50115083</v>
      </c>
      <c r="B68" s="42" t="s">
        <v>2496</v>
      </c>
      <c r="C68" s="333" t="s">
        <v>1984</v>
      </c>
      <c r="D68" s="161">
        <v>-3270000</v>
      </c>
      <c r="E68" s="337">
        <f>SUMIF('[1]30_61BgtAllocAccUtvFinQ'!$C:$C,A68,'[1]30_61BgtAllocAccUtvFinQ'!$Q:$Q)</f>
        <v>-3270000</v>
      </c>
      <c r="F68" s="161">
        <f t="shared" si="1"/>
        <v>-3270000</v>
      </c>
      <c r="G68" s="161">
        <f>-SUMIF('rezervy zisky'!M:M,Foks!B68,'rezervy zisky'!N:N)</f>
        <v>0</v>
      </c>
      <c r="H68" s="161"/>
      <c r="I68" s="161">
        <f>-SUMIF('rezervy zisky'!I:I,Foks!B68,'rezervy zisky'!J:J)</f>
        <v>0</v>
      </c>
      <c r="J68" s="161"/>
      <c r="K68" s="161">
        <f>-SUMIF('rezervy zisky'!C:C,Foks!B68,'rezervy zisky'!D:D)</f>
        <v>0</v>
      </c>
      <c r="L68" s="161"/>
      <c r="M68" s="161">
        <v>0</v>
      </c>
      <c r="O68" s="342">
        <f t="shared" si="2"/>
        <v>0</v>
      </c>
    </row>
    <row r="69" spans="1:15" x14ac:dyDescent="0.25">
      <c r="A69" s="42">
        <v>50115085</v>
      </c>
      <c r="B69" s="42" t="s">
        <v>2497</v>
      </c>
      <c r="C69" s="333" t="s">
        <v>1985</v>
      </c>
      <c r="D69" s="161">
        <v>-220000</v>
      </c>
      <c r="E69" s="337">
        <f>SUMIF('[1]30_61BgtAllocAccUtvFinQ'!$C:$C,A69,'[1]30_61BgtAllocAccUtvFinQ'!$Q:$Q)</f>
        <v>-220000.00000000017</v>
      </c>
      <c r="F69" s="161">
        <f t="shared" ref="F69:F132" si="4">D69-SUM(G69:I69)</f>
        <v>-220000</v>
      </c>
      <c r="G69" s="161">
        <f>-SUMIF('rezervy zisky'!M:M,Foks!B69,'rezervy zisky'!N:N)</f>
        <v>0</v>
      </c>
      <c r="H69" s="161"/>
      <c r="I69" s="161">
        <f>-SUMIF('rezervy zisky'!I:I,Foks!B69,'rezervy zisky'!J:J)</f>
        <v>0</v>
      </c>
      <c r="J69" s="161"/>
      <c r="K69" s="161">
        <f>-SUMIF('rezervy zisky'!C:C,Foks!B69,'rezervy zisky'!D:D)</f>
        <v>0</v>
      </c>
      <c r="L69" s="161"/>
      <c r="M69" s="161">
        <v>0</v>
      </c>
      <c r="O69" s="342">
        <f t="shared" ref="O69:O132" si="5">E69-F69-G69</f>
        <v>-1.7462298274040222E-10</v>
      </c>
    </row>
    <row r="70" spans="1:15" x14ac:dyDescent="0.25">
      <c r="A70" s="42">
        <v>50115086</v>
      </c>
      <c r="B70" s="42" t="s">
        <v>2498</v>
      </c>
      <c r="C70" s="333" t="s">
        <v>1986</v>
      </c>
      <c r="D70" s="161">
        <v>0</v>
      </c>
      <c r="E70" s="337">
        <f>SUMIF('[1]30_61BgtAllocAccUtvFinQ'!$C:$C,A70,'[1]30_61BgtAllocAccUtvFinQ'!$Q:$Q)</f>
        <v>0</v>
      </c>
      <c r="F70" s="161">
        <f t="shared" si="4"/>
        <v>0</v>
      </c>
      <c r="G70" s="161">
        <f>-SUMIF('rezervy zisky'!M:M,Foks!B70,'rezervy zisky'!N:N)</f>
        <v>0</v>
      </c>
      <c r="H70" s="161"/>
      <c r="I70" s="161">
        <f>-SUMIF('rezervy zisky'!I:I,Foks!B70,'rezervy zisky'!J:J)</f>
        <v>0</v>
      </c>
      <c r="J70" s="161"/>
      <c r="K70" s="161">
        <f>-SUMIF('rezervy zisky'!C:C,Foks!B70,'rezervy zisky'!D:D)</f>
        <v>0</v>
      </c>
      <c r="L70" s="161"/>
      <c r="M70" s="161">
        <v>0</v>
      </c>
      <c r="O70" s="342">
        <f t="shared" si="5"/>
        <v>0</v>
      </c>
    </row>
    <row r="71" spans="1:15" x14ac:dyDescent="0.25">
      <c r="A71" s="42">
        <v>50115089</v>
      </c>
      <c r="B71" s="42" t="s">
        <v>2499</v>
      </c>
      <c r="C71" s="333" t="s">
        <v>1987</v>
      </c>
      <c r="D71" s="161">
        <v>-2130000</v>
      </c>
      <c r="E71" s="337">
        <f>SUMIF('[1]30_61BgtAllocAccUtvFinQ'!$C:$C,A71,'[1]30_61BgtAllocAccUtvFinQ'!$Q:$Q)</f>
        <v>-2130000</v>
      </c>
      <c r="F71" s="161">
        <f t="shared" si="4"/>
        <v>-2130000</v>
      </c>
      <c r="G71" s="161">
        <f>-SUMIF('rezervy zisky'!M:M,Foks!B71,'rezervy zisky'!N:N)</f>
        <v>0</v>
      </c>
      <c r="H71" s="161"/>
      <c r="I71" s="161">
        <f>-SUMIF('rezervy zisky'!I:I,Foks!B71,'rezervy zisky'!J:J)</f>
        <v>0</v>
      </c>
      <c r="J71" s="161"/>
      <c r="K71" s="161">
        <f>-SUMIF('rezervy zisky'!C:C,Foks!B71,'rezervy zisky'!D:D)</f>
        <v>0</v>
      </c>
      <c r="L71" s="161"/>
      <c r="M71" s="161">
        <v>0</v>
      </c>
      <c r="O71" s="342">
        <f t="shared" si="5"/>
        <v>0</v>
      </c>
    </row>
    <row r="72" spans="1:15" x14ac:dyDescent="0.25">
      <c r="A72" s="42">
        <v>50115090</v>
      </c>
      <c r="B72" s="42" t="s">
        <v>2500</v>
      </c>
      <c r="C72" s="333" t="s">
        <v>1988</v>
      </c>
      <c r="D72" s="161">
        <v>-4470000</v>
      </c>
      <c r="E72" s="337">
        <f>SUMIF('[1]30_61BgtAllocAccUtvFinQ'!$C:$C,A72,'[1]30_61BgtAllocAccUtvFinQ'!$Q:$Q)</f>
        <v>-4470000.0000000019</v>
      </c>
      <c r="F72" s="161">
        <f t="shared" si="4"/>
        <v>-4470000</v>
      </c>
      <c r="G72" s="161">
        <f>-SUMIF('rezervy zisky'!M:M,Foks!B72,'rezervy zisky'!N:N)</f>
        <v>0</v>
      </c>
      <c r="H72" s="161"/>
      <c r="I72" s="161">
        <f>-SUMIF('rezervy zisky'!I:I,Foks!B72,'rezervy zisky'!J:J)</f>
        <v>0</v>
      </c>
      <c r="J72" s="161"/>
      <c r="K72" s="161">
        <f>-SUMIF('rezervy zisky'!C:C,Foks!B72,'rezervy zisky'!D:D)</f>
        <v>0</v>
      </c>
      <c r="L72" s="161"/>
      <c r="M72" s="161">
        <v>0</v>
      </c>
      <c r="O72" s="342">
        <f t="shared" si="5"/>
        <v>-1.862645149230957E-9</v>
      </c>
    </row>
    <row r="73" spans="1:15" x14ac:dyDescent="0.25">
      <c r="A73" s="42">
        <v>50115300</v>
      </c>
      <c r="B73" s="42" t="s">
        <v>2501</v>
      </c>
      <c r="C73" s="333" t="s">
        <v>1989</v>
      </c>
      <c r="D73" s="338">
        <v>0</v>
      </c>
      <c r="E73" s="337">
        <f>SUMIF('[1]30_61BgtAllocAccUtvFinQ'!$C:$C,A73,'[1]30_61BgtAllocAccUtvFinQ'!$Q:$Q)</f>
        <v>0</v>
      </c>
      <c r="F73" s="161">
        <f t="shared" si="4"/>
        <v>0</v>
      </c>
      <c r="G73" s="161">
        <f>-SUMIF('rezervy zisky'!M:M,Foks!B73,'rezervy zisky'!N:N)</f>
        <v>0</v>
      </c>
      <c r="H73" s="161"/>
      <c r="I73" s="161">
        <f>-SUMIF('rezervy zisky'!I:I,Foks!B73,'rezervy zisky'!J:J)</f>
        <v>0</v>
      </c>
      <c r="J73" s="161"/>
      <c r="K73" s="161">
        <f>-SUMIF('rezervy zisky'!C:C,Foks!B73,'rezervy zisky'!D:D)</f>
        <v>0</v>
      </c>
      <c r="L73" s="161"/>
      <c r="M73" s="161">
        <v>0</v>
      </c>
      <c r="O73" s="342">
        <f t="shared" si="5"/>
        <v>0</v>
      </c>
    </row>
    <row r="74" spans="1:15" x14ac:dyDescent="0.25">
      <c r="A74" s="42">
        <v>50115010</v>
      </c>
      <c r="B74" s="42" t="s">
        <v>2502</v>
      </c>
      <c r="C74" s="333" t="s">
        <v>1990</v>
      </c>
      <c r="D74" s="161">
        <v>-5000</v>
      </c>
      <c r="E74" s="337">
        <f>SUMIF('[1]30_61BgtAllocAccUtvFinQ'!$C:$C,A74,'[1]30_61BgtAllocAccUtvFinQ'!$Q:$Q)</f>
        <v>-5000</v>
      </c>
      <c r="F74" s="161">
        <f t="shared" si="4"/>
        <v>-5000</v>
      </c>
      <c r="G74" s="161">
        <f>-SUMIF('rezervy zisky'!M:M,Foks!B74,'rezervy zisky'!N:N)</f>
        <v>0</v>
      </c>
      <c r="H74" s="161"/>
      <c r="I74" s="161">
        <f>-SUMIF('rezervy zisky'!I:I,Foks!B74,'rezervy zisky'!J:J)</f>
        <v>0</v>
      </c>
      <c r="J74" s="161"/>
      <c r="K74" s="161">
        <f>-SUMIF('rezervy zisky'!C:C,Foks!B74,'rezervy zisky'!D:D)</f>
        <v>0</v>
      </c>
      <c r="L74" s="161"/>
      <c r="M74" s="161">
        <v>0</v>
      </c>
      <c r="O74" s="342">
        <f t="shared" si="5"/>
        <v>0</v>
      </c>
    </row>
    <row r="75" spans="1:15" x14ac:dyDescent="0.25">
      <c r="A75" s="42">
        <v>50115078</v>
      </c>
      <c r="B75" s="42" t="s">
        <v>2503</v>
      </c>
      <c r="C75" s="333" t="s">
        <v>1991</v>
      </c>
      <c r="D75" s="161">
        <v>0</v>
      </c>
      <c r="E75" s="337">
        <f>SUMIF('[1]30_61BgtAllocAccUtvFinQ'!$C:$C,A75,'[1]30_61BgtAllocAccUtvFinQ'!$Q:$Q)</f>
        <v>0</v>
      </c>
      <c r="F75" s="161">
        <f t="shared" si="4"/>
        <v>0</v>
      </c>
      <c r="G75" s="161">
        <f>-SUMIF('rezervy zisky'!M:M,Foks!B75,'rezervy zisky'!N:N)</f>
        <v>0</v>
      </c>
      <c r="H75" s="161"/>
      <c r="I75" s="161">
        <f>-SUMIF('rezervy zisky'!I:I,Foks!B75,'rezervy zisky'!J:J)</f>
        <v>0</v>
      </c>
      <c r="J75" s="161"/>
      <c r="K75" s="161">
        <f>-SUMIF('rezervy zisky'!C:C,Foks!B75,'rezervy zisky'!D:D)</f>
        <v>0</v>
      </c>
      <c r="L75" s="161"/>
      <c r="M75" s="161">
        <v>0</v>
      </c>
      <c r="O75" s="342">
        <f t="shared" si="5"/>
        <v>0</v>
      </c>
    </row>
    <row r="76" spans="1:15" x14ac:dyDescent="0.25">
      <c r="A76" s="42">
        <v>50115084</v>
      </c>
      <c r="B76" s="42" t="s">
        <v>2504</v>
      </c>
      <c r="C76" s="333" t="s">
        <v>1992</v>
      </c>
      <c r="D76" s="161">
        <v>0</v>
      </c>
      <c r="E76" s="337">
        <f>SUMIF('[1]30_61BgtAllocAccUtvFinQ'!$C:$C,A76,'[1]30_61BgtAllocAccUtvFinQ'!$Q:$Q)</f>
        <v>0</v>
      </c>
      <c r="F76" s="161">
        <f t="shared" si="4"/>
        <v>0</v>
      </c>
      <c r="G76" s="161">
        <f>-SUMIF('rezervy zisky'!M:M,Foks!B76,'rezervy zisky'!N:N)</f>
        <v>0</v>
      </c>
      <c r="H76" s="161"/>
      <c r="I76" s="161">
        <f>-SUMIF('rezervy zisky'!I:I,Foks!B76,'rezervy zisky'!J:J)</f>
        <v>0</v>
      </c>
      <c r="J76" s="161"/>
      <c r="K76" s="161">
        <f>-SUMIF('rezervy zisky'!C:C,Foks!B76,'rezervy zisky'!D:D)</f>
        <v>0</v>
      </c>
      <c r="L76" s="161"/>
      <c r="M76" s="161">
        <v>0</v>
      </c>
      <c r="O76" s="342">
        <f t="shared" si="5"/>
        <v>0</v>
      </c>
    </row>
    <row r="77" spans="1:15" x14ac:dyDescent="0.25">
      <c r="A77" s="42">
        <v>50115012</v>
      </c>
      <c r="B77" s="42" t="s">
        <v>2505</v>
      </c>
      <c r="C77" s="333" t="s">
        <v>1993</v>
      </c>
      <c r="D77" s="161">
        <v>-2555000</v>
      </c>
      <c r="E77" s="337">
        <f>SUMIF('[1]30_61BgtAllocAccUtvFinQ'!$C:$C,A77,'[1]30_61BgtAllocAccUtvFinQ'!$Q:$Q)</f>
        <v>-2555000.0000000019</v>
      </c>
      <c r="F77" s="161">
        <f t="shared" si="4"/>
        <v>-2555000</v>
      </c>
      <c r="G77" s="161">
        <f>-SUMIF('rezervy zisky'!M:M,Foks!B77,'rezervy zisky'!N:N)</f>
        <v>0</v>
      </c>
      <c r="H77" s="161"/>
      <c r="I77" s="161">
        <f>-SUMIF('rezervy zisky'!I:I,Foks!B77,'rezervy zisky'!J:J)</f>
        <v>0</v>
      </c>
      <c r="J77" s="161"/>
      <c r="K77" s="161">
        <f>-SUMIF('rezervy zisky'!C:C,Foks!B77,'rezervy zisky'!D:D)</f>
        <v>0</v>
      </c>
      <c r="L77" s="161"/>
      <c r="M77" s="161">
        <v>0</v>
      </c>
      <c r="O77" s="342">
        <f t="shared" si="5"/>
        <v>-1.862645149230957E-9</v>
      </c>
    </row>
    <row r="78" spans="1:15" x14ac:dyDescent="0.25">
      <c r="A78" s="42">
        <v>50115014</v>
      </c>
      <c r="B78" s="42" t="s">
        <v>2506</v>
      </c>
      <c r="C78" s="333" t="s">
        <v>1994</v>
      </c>
      <c r="D78" s="339">
        <v>0</v>
      </c>
      <c r="E78" s="337">
        <f>SUMIF('[1]30_61BgtAllocAccUtvFinQ'!$C:$C,A78,'[1]30_61BgtAllocAccUtvFinQ'!$Q:$Q)</f>
        <v>0</v>
      </c>
      <c r="F78" s="161">
        <f t="shared" si="4"/>
        <v>0</v>
      </c>
      <c r="G78" s="161">
        <f>-SUMIF('rezervy zisky'!M:M,Foks!B78,'rezervy zisky'!N:N)</f>
        <v>0</v>
      </c>
      <c r="H78" s="161"/>
      <c r="I78" s="161">
        <f>-SUMIF('rezervy zisky'!I:I,Foks!B78,'rezervy zisky'!J:J)</f>
        <v>0</v>
      </c>
      <c r="J78" s="161"/>
      <c r="K78" s="161">
        <f>-SUMIF('rezervy zisky'!C:C,Foks!B78,'rezervy zisky'!D:D)</f>
        <v>0</v>
      </c>
      <c r="L78" s="161"/>
      <c r="M78" s="161">
        <v>0</v>
      </c>
      <c r="O78" s="342">
        <f t="shared" si="5"/>
        <v>0</v>
      </c>
    </row>
    <row r="79" spans="1:15" x14ac:dyDescent="0.25">
      <c r="A79" s="42">
        <v>50116001</v>
      </c>
      <c r="B79" s="42" t="s">
        <v>2507</v>
      </c>
      <c r="C79" s="333" t="s">
        <v>1995</v>
      </c>
      <c r="D79" s="339">
        <v>-19815000</v>
      </c>
      <c r="E79" s="337">
        <f>SUMIF('[1]30_61BgtAllocAccUtvFinQ'!$C:$C,A79,'[1]30_61BgtAllocAccUtvFinQ'!$Q:$Q)</f>
        <v>-19815000.000099998</v>
      </c>
      <c r="F79" s="161">
        <f t="shared" si="4"/>
        <v>-19815000</v>
      </c>
      <c r="G79" s="161">
        <f>-SUMIF('rezervy zisky'!M:M,Foks!B79,'rezervy zisky'!N:N)</f>
        <v>0</v>
      </c>
      <c r="H79" s="161"/>
      <c r="I79" s="161">
        <f>-SUMIF('rezervy zisky'!I:I,Foks!B79,'rezervy zisky'!J:J)</f>
        <v>0</v>
      </c>
      <c r="J79" s="161"/>
      <c r="K79" s="161">
        <f>-SUMIF('rezervy zisky'!C:C,Foks!B79,'rezervy zisky'!D:D)</f>
        <v>0</v>
      </c>
      <c r="L79" s="161"/>
      <c r="M79" s="161">
        <v>0</v>
      </c>
      <c r="O79" s="342">
        <f t="shared" si="5"/>
        <v>-9.9997967481613159E-5</v>
      </c>
    </row>
    <row r="80" spans="1:15" x14ac:dyDescent="0.25">
      <c r="A80" s="42">
        <v>50116002</v>
      </c>
      <c r="B80" s="42" t="s">
        <v>2508</v>
      </c>
      <c r="C80" s="333" t="s">
        <v>1996</v>
      </c>
      <c r="D80" s="339">
        <v>-3959999.9999996098</v>
      </c>
      <c r="E80" s="337">
        <f>SUMIF('[1]30_61BgtAllocAccUtvFinQ'!$C:$C,A80,'[1]30_61BgtAllocAccUtvFinQ'!$Q:$Q)</f>
        <v>-3960000.0003</v>
      </c>
      <c r="F80" s="161">
        <f t="shared" si="4"/>
        <v>-3959999.9999996098</v>
      </c>
      <c r="G80" s="161">
        <f>-SUMIF('rezervy zisky'!M:M,Foks!B80,'rezervy zisky'!N:N)</f>
        <v>0</v>
      </c>
      <c r="H80" s="161"/>
      <c r="I80" s="161">
        <f>-SUMIF('rezervy zisky'!I:I,Foks!B80,'rezervy zisky'!J:J)</f>
        <v>0</v>
      </c>
      <c r="J80" s="161"/>
      <c r="K80" s="161">
        <f>-SUMIF('rezervy zisky'!C:C,Foks!B80,'rezervy zisky'!D:D)</f>
        <v>0</v>
      </c>
      <c r="L80" s="161"/>
      <c r="M80" s="161">
        <v>0</v>
      </c>
      <c r="O80" s="342">
        <f t="shared" si="5"/>
        <v>-3.0039018020033836E-4</v>
      </c>
    </row>
    <row r="81" spans="1:15" x14ac:dyDescent="0.25">
      <c r="A81" s="42">
        <v>50116003</v>
      </c>
      <c r="B81" s="42" t="s">
        <v>2509</v>
      </c>
      <c r="C81" s="333" t="s">
        <v>1997</v>
      </c>
      <c r="D81" s="161">
        <v>-1925000</v>
      </c>
      <c r="E81" s="337">
        <f>SUMIF('[1]30_61BgtAllocAccUtvFinQ'!$C:$C,A81,'[1]30_61BgtAllocAccUtvFinQ'!$Q:$Q)</f>
        <v>-1925000.0000000002</v>
      </c>
      <c r="F81" s="161">
        <f t="shared" si="4"/>
        <v>-1925000</v>
      </c>
      <c r="G81" s="161">
        <f>-SUMIF('rezervy zisky'!M:M,Foks!B81,'rezervy zisky'!N:N)</f>
        <v>0</v>
      </c>
      <c r="H81" s="161"/>
      <c r="I81" s="161">
        <f>-SUMIF('rezervy zisky'!I:I,Foks!B81,'rezervy zisky'!J:J)</f>
        <v>0</v>
      </c>
      <c r="J81" s="161"/>
      <c r="K81" s="161">
        <f>-SUMIF('rezervy zisky'!C:C,Foks!B81,'rezervy zisky'!D:D)</f>
        <v>0</v>
      </c>
      <c r="L81" s="161"/>
      <c r="M81" s="161">
        <v>0</v>
      </c>
      <c r="O81" s="342">
        <f t="shared" si="5"/>
        <v>-2.3283064365386963E-10</v>
      </c>
    </row>
    <row r="82" spans="1:15" x14ac:dyDescent="0.25">
      <c r="A82" s="42">
        <v>50116004</v>
      </c>
      <c r="B82" s="42" t="s">
        <v>2510</v>
      </c>
      <c r="C82" s="333" t="s">
        <v>1998</v>
      </c>
      <c r="D82" s="161">
        <v>-220000</v>
      </c>
      <c r="E82" s="337">
        <f>SUMIF('[1]30_61BgtAllocAccUtvFinQ'!$C:$C,A82,'[1]30_61BgtAllocAccUtvFinQ'!$Q:$Q)</f>
        <v>-220000.06749999998</v>
      </c>
      <c r="F82" s="161">
        <f t="shared" si="4"/>
        <v>-220000</v>
      </c>
      <c r="G82" s="161">
        <f>-SUMIF('rezervy zisky'!M:M,Foks!B82,'rezervy zisky'!N:N)</f>
        <v>0</v>
      </c>
      <c r="H82" s="161"/>
      <c r="I82" s="161">
        <f>-SUMIF('rezervy zisky'!I:I,Foks!B82,'rezervy zisky'!J:J)</f>
        <v>0</v>
      </c>
      <c r="J82" s="161"/>
      <c r="K82" s="161">
        <f>-SUMIF('rezervy zisky'!C:C,Foks!B82,'rezervy zisky'!D:D)</f>
        <v>0</v>
      </c>
      <c r="L82" s="161"/>
      <c r="M82" s="161">
        <v>0</v>
      </c>
      <c r="O82" s="342">
        <f t="shared" si="5"/>
        <v>-6.7499999975552782E-2</v>
      </c>
    </row>
    <row r="83" spans="1:15" x14ac:dyDescent="0.25">
      <c r="A83" s="42">
        <v>50116006</v>
      </c>
      <c r="B83" s="42" t="s">
        <v>2511</v>
      </c>
      <c r="C83" s="333" t="s">
        <v>1999</v>
      </c>
      <c r="D83" s="161">
        <v>-380000</v>
      </c>
      <c r="E83" s="337">
        <f>SUMIF('[1]30_61BgtAllocAccUtvFinQ'!$C:$C,A83,'[1]30_61BgtAllocAccUtvFinQ'!$Q:$Q)</f>
        <v>-380000.0001</v>
      </c>
      <c r="F83" s="161">
        <f t="shared" si="4"/>
        <v>-380000</v>
      </c>
      <c r="G83" s="161">
        <f>-SUMIF('rezervy zisky'!M:M,Foks!B83,'rezervy zisky'!N:N)</f>
        <v>0</v>
      </c>
      <c r="H83" s="161"/>
      <c r="I83" s="161">
        <f>-SUMIF('rezervy zisky'!I:I,Foks!B83,'rezervy zisky'!J:J)</f>
        <v>0</v>
      </c>
      <c r="J83" s="161"/>
      <c r="K83" s="161">
        <f>-SUMIF('rezervy zisky'!C:C,Foks!B83,'rezervy zisky'!D:D)</f>
        <v>0</v>
      </c>
      <c r="L83" s="161"/>
      <c r="M83" s="161">
        <v>0</v>
      </c>
      <c r="O83" s="342">
        <f t="shared" si="5"/>
        <v>-1.0000000474974513E-4</v>
      </c>
    </row>
    <row r="84" spans="1:15" x14ac:dyDescent="0.25">
      <c r="A84" s="42">
        <v>50116010</v>
      </c>
      <c r="B84" s="42" t="s">
        <v>2512</v>
      </c>
      <c r="C84" s="333" t="s">
        <v>2000</v>
      </c>
      <c r="D84" s="161">
        <v>-30000</v>
      </c>
      <c r="E84" s="337">
        <f>SUMIF('[1]30_61BgtAllocAccUtvFinQ'!$C:$C,A84,'[1]30_61BgtAllocAccUtvFinQ'!$Q:$Q)</f>
        <v>-29999.701000000001</v>
      </c>
      <c r="F84" s="161">
        <f t="shared" si="4"/>
        <v>-30000</v>
      </c>
      <c r="G84" s="161">
        <f>-SUMIF('rezervy zisky'!M:M,Foks!B84,'rezervy zisky'!N:N)</f>
        <v>0</v>
      </c>
      <c r="H84" s="161"/>
      <c r="I84" s="161">
        <f>-SUMIF('rezervy zisky'!I:I,Foks!B84,'rezervy zisky'!J:J)</f>
        <v>0</v>
      </c>
      <c r="J84" s="161"/>
      <c r="K84" s="161">
        <f>-SUMIF('rezervy zisky'!C:C,Foks!B84,'rezervy zisky'!D:D)</f>
        <v>0</v>
      </c>
      <c r="L84" s="161"/>
      <c r="M84" s="161">
        <v>0</v>
      </c>
      <c r="O84" s="342">
        <f t="shared" si="5"/>
        <v>0.29899999999906868</v>
      </c>
    </row>
    <row r="85" spans="1:15" x14ac:dyDescent="0.25">
      <c r="A85" s="42">
        <v>50116402</v>
      </c>
      <c r="B85" s="42" t="s">
        <v>2513</v>
      </c>
      <c r="C85" s="333" t="s">
        <v>2001</v>
      </c>
      <c r="D85" s="161">
        <v>-18053510</v>
      </c>
      <c r="E85" s="337">
        <f>SUMIF('[1]30_61BgtAllocAccUtvFinQ'!$C:$C,A85,'[1]30_61BgtAllocAccUtvFinQ'!$Q:$Q)</f>
        <v>-18053509.999899998</v>
      </c>
      <c r="F85" s="161">
        <f t="shared" si="4"/>
        <v>-18053510</v>
      </c>
      <c r="G85" s="161">
        <f>-SUMIF('rezervy zisky'!M:M,Foks!B85,'rezervy zisky'!N:N)</f>
        <v>0</v>
      </c>
      <c r="H85" s="161"/>
      <c r="I85" s="161">
        <f>-SUMIF('rezervy zisky'!I:I,Foks!B85,'rezervy zisky'!J:J)</f>
        <v>0</v>
      </c>
      <c r="J85" s="161"/>
      <c r="K85" s="161">
        <f>-SUMIF('rezervy zisky'!C:C,Foks!B85,'rezervy zisky'!D:D)</f>
        <v>0</v>
      </c>
      <c r="L85" s="161"/>
      <c r="M85" s="161">
        <v>0</v>
      </c>
      <c r="O85" s="342">
        <f t="shared" si="5"/>
        <v>1.0000169277191162E-4</v>
      </c>
    </row>
    <row r="86" spans="1:15" x14ac:dyDescent="0.25">
      <c r="A86" s="42">
        <v>50116403</v>
      </c>
      <c r="B86" s="42" t="s">
        <v>2514</v>
      </c>
      <c r="C86" s="333" t="s">
        <v>2002</v>
      </c>
      <c r="D86" s="161">
        <v>-1759764</v>
      </c>
      <c r="E86" s="337">
        <f>SUMIF('[1]30_61BgtAllocAccUtvFinQ'!$C:$C,A86,'[1]30_61BgtAllocAccUtvFinQ'!$Q:$Q)</f>
        <v>-1759764</v>
      </c>
      <c r="F86" s="161">
        <f t="shared" si="4"/>
        <v>-1759764</v>
      </c>
      <c r="G86" s="161">
        <f>-SUMIF('rezervy zisky'!M:M,Foks!B86,'rezervy zisky'!N:N)</f>
        <v>0</v>
      </c>
      <c r="H86" s="161"/>
      <c r="I86" s="161">
        <f>-SUMIF('rezervy zisky'!I:I,Foks!B86,'rezervy zisky'!J:J)</f>
        <v>0</v>
      </c>
      <c r="J86" s="161"/>
      <c r="K86" s="161">
        <f>-SUMIF('rezervy zisky'!C:C,Foks!B86,'rezervy zisky'!D:D)</f>
        <v>0</v>
      </c>
      <c r="L86" s="161"/>
      <c r="M86" s="161">
        <v>0</v>
      </c>
      <c r="O86" s="342">
        <f t="shared" si="5"/>
        <v>0</v>
      </c>
    </row>
    <row r="87" spans="1:15" x14ac:dyDescent="0.25">
      <c r="A87" s="42">
        <v>50116404</v>
      </c>
      <c r="B87" s="42" t="s">
        <v>2515</v>
      </c>
      <c r="C87" s="333" t="s">
        <v>2003</v>
      </c>
      <c r="D87" s="161">
        <v>-458000</v>
      </c>
      <c r="E87" s="337">
        <f>SUMIF('[1]30_61BgtAllocAccUtvFinQ'!$C:$C,A87,'[1]30_61BgtAllocAccUtvFinQ'!$Q:$Q)</f>
        <v>-457999.99999999988</v>
      </c>
      <c r="F87" s="161">
        <f t="shared" si="4"/>
        <v>-458000</v>
      </c>
      <c r="G87" s="161">
        <f>-SUMIF('rezervy zisky'!M:M,Foks!B87,'rezervy zisky'!N:N)</f>
        <v>0</v>
      </c>
      <c r="H87" s="161"/>
      <c r="I87" s="161">
        <f>-SUMIF('rezervy zisky'!I:I,Foks!B87,'rezervy zisky'!J:J)</f>
        <v>0</v>
      </c>
      <c r="J87" s="161"/>
      <c r="K87" s="161">
        <f>-SUMIF('rezervy zisky'!C:C,Foks!B87,'rezervy zisky'!D:D)</f>
        <v>0</v>
      </c>
      <c r="L87" s="161"/>
      <c r="M87" s="161">
        <v>0</v>
      </c>
      <c r="O87" s="342">
        <f t="shared" si="5"/>
        <v>1.1641532182693481E-10</v>
      </c>
    </row>
    <row r="88" spans="1:15" x14ac:dyDescent="0.25">
      <c r="A88" s="42">
        <v>50116502</v>
      </c>
      <c r="B88" s="42" t="s">
        <v>2516</v>
      </c>
      <c r="C88" s="333" t="s">
        <v>2004</v>
      </c>
      <c r="D88" s="161">
        <v>-1553813</v>
      </c>
      <c r="E88" s="337">
        <f>SUMIF('[1]30_61BgtAllocAccUtvFinQ'!$C:$C,A88,'[1]30_61BgtAllocAccUtvFinQ'!$Q:$Q)</f>
        <v>-1553813.0000999998</v>
      </c>
      <c r="F88" s="161">
        <f t="shared" si="4"/>
        <v>-1553813</v>
      </c>
      <c r="G88" s="161">
        <f>-SUMIF('rezervy zisky'!M:M,Foks!B88,'rezervy zisky'!N:N)</f>
        <v>0</v>
      </c>
      <c r="H88" s="161"/>
      <c r="I88" s="161">
        <f>-SUMIF('rezervy zisky'!I:I,Foks!B88,'rezervy zisky'!J:J)</f>
        <v>0</v>
      </c>
      <c r="J88" s="161"/>
      <c r="K88" s="161">
        <f>-SUMIF('rezervy zisky'!C:C,Foks!B88,'rezervy zisky'!D:D)</f>
        <v>0</v>
      </c>
      <c r="L88" s="161"/>
      <c r="M88" s="161">
        <v>0</v>
      </c>
      <c r="O88" s="342">
        <f t="shared" si="5"/>
        <v>-9.999983012676239E-5</v>
      </c>
    </row>
    <row r="89" spans="1:15" x14ac:dyDescent="0.25">
      <c r="A89" s="42">
        <v>50117001</v>
      </c>
      <c r="B89" s="42" t="s">
        <v>2517</v>
      </c>
      <c r="C89" s="333" t="s">
        <v>2005</v>
      </c>
      <c r="D89" s="161">
        <v>-1200000</v>
      </c>
      <c r="E89" s="337">
        <f>SUMIF('[1]30_61BgtAllocAccUtvFinQ'!$C:$C,A89,'[1]30_61BgtAllocAccUtvFinQ'!$Q:$Q)</f>
        <v>-1199999.9989999998</v>
      </c>
      <c r="F89" s="161">
        <f t="shared" si="4"/>
        <v>-1200000</v>
      </c>
      <c r="G89" s="161">
        <f>-SUMIF('rezervy zisky'!M:M,Foks!B89,'rezervy zisky'!N:N)</f>
        <v>0</v>
      </c>
      <c r="H89" s="161"/>
      <c r="I89" s="161">
        <f>-SUMIF('rezervy zisky'!I:I,Foks!B89,'rezervy zisky'!J:J)</f>
        <v>0</v>
      </c>
      <c r="J89" s="161"/>
      <c r="K89" s="161">
        <f>-SUMIF('rezervy zisky'!C:C,Foks!B89,'rezervy zisky'!D:D)</f>
        <v>0</v>
      </c>
      <c r="L89" s="161"/>
      <c r="M89" s="161">
        <v>0</v>
      </c>
      <c r="O89" s="342">
        <f t="shared" si="5"/>
        <v>1.0000001639127731E-3</v>
      </c>
    </row>
    <row r="90" spans="1:15" x14ac:dyDescent="0.25">
      <c r="A90" s="42">
        <v>50117002</v>
      </c>
      <c r="B90" s="42" t="s">
        <v>2518</v>
      </c>
      <c r="C90" s="333" t="s">
        <v>2006</v>
      </c>
      <c r="D90" s="161">
        <v>-2640590</v>
      </c>
      <c r="E90" s="337">
        <f>SUMIF('[1]30_61BgtAllocAccUtvFinQ'!$C:$C,A90,'[1]30_61BgtAllocAccUtvFinQ'!$Q:$Q)</f>
        <v>-2640590</v>
      </c>
      <c r="F90" s="161">
        <f t="shared" si="4"/>
        <v>-2640590</v>
      </c>
      <c r="G90" s="161">
        <f>-SUMIF('rezervy zisky'!M:M,Foks!B90,'rezervy zisky'!N:N)</f>
        <v>0</v>
      </c>
      <c r="H90" s="161"/>
      <c r="I90" s="161">
        <f>-SUMIF('rezervy zisky'!I:I,Foks!B90,'rezervy zisky'!J:J)</f>
        <v>0</v>
      </c>
      <c r="J90" s="161"/>
      <c r="K90" s="161">
        <f>-SUMIF('rezervy zisky'!C:C,Foks!B90,'rezervy zisky'!D:D)</f>
        <v>0</v>
      </c>
      <c r="L90" s="161"/>
      <c r="M90" s="161">
        <v>0</v>
      </c>
      <c r="O90" s="342">
        <f t="shared" si="5"/>
        <v>0</v>
      </c>
    </row>
    <row r="91" spans="1:15" x14ac:dyDescent="0.25">
      <c r="A91" s="42">
        <v>50117003</v>
      </c>
      <c r="B91" s="42" t="s">
        <v>2519</v>
      </c>
      <c r="C91" s="333" t="s">
        <v>2007</v>
      </c>
      <c r="D91" s="161">
        <v>-13236000</v>
      </c>
      <c r="E91" s="337">
        <f>SUMIF('[1]30_61BgtAllocAccUtvFinQ'!$C:$C,A91,'[1]30_61BgtAllocAccUtvFinQ'!$Q:$Q)</f>
        <v>-13235999.999999998</v>
      </c>
      <c r="F91" s="161">
        <f t="shared" si="4"/>
        <v>-13236000</v>
      </c>
      <c r="G91" s="161">
        <f>-SUMIF('rezervy zisky'!M:M,Foks!B91,'rezervy zisky'!N:N)</f>
        <v>0</v>
      </c>
      <c r="H91" s="161"/>
      <c r="I91" s="161">
        <f>-SUMIF('rezervy zisky'!I:I,Foks!B91,'rezervy zisky'!J:J)</f>
        <v>0</v>
      </c>
      <c r="J91" s="161"/>
      <c r="K91" s="161">
        <f>-SUMIF('rezervy zisky'!C:C,Foks!B91,'rezervy zisky'!D:D)</f>
        <v>0</v>
      </c>
      <c r="L91" s="161"/>
      <c r="M91" s="161">
        <v>0</v>
      </c>
      <c r="O91" s="342">
        <f t="shared" si="5"/>
        <v>1.862645149230957E-9</v>
      </c>
    </row>
    <row r="92" spans="1:15" x14ac:dyDescent="0.25">
      <c r="A92" s="42">
        <v>50117004</v>
      </c>
      <c r="B92" s="42" t="s">
        <v>2520</v>
      </c>
      <c r="C92" s="333" t="s">
        <v>2008</v>
      </c>
      <c r="D92" s="161">
        <v>-5781000</v>
      </c>
      <c r="E92" s="337">
        <f>SUMIF('[1]30_61BgtAllocAccUtvFinQ'!$C:$C,A92,'[1]30_61BgtAllocAccUtvFinQ'!$Q:$Q)</f>
        <v>-5781000.0000000009</v>
      </c>
      <c r="F92" s="161">
        <f t="shared" si="4"/>
        <v>-5781000</v>
      </c>
      <c r="G92" s="161">
        <f>-SUMIF('rezervy zisky'!M:M,Foks!B92,'rezervy zisky'!N:N)</f>
        <v>0</v>
      </c>
      <c r="H92" s="161"/>
      <c r="I92" s="161">
        <f>-SUMIF('rezervy zisky'!I:I,Foks!B92,'rezervy zisky'!J:J)</f>
        <v>0</v>
      </c>
      <c r="J92" s="161"/>
      <c r="K92" s="161">
        <f>-SUMIF('rezervy zisky'!C:C,Foks!B92,'rezervy zisky'!D:D)</f>
        <v>0</v>
      </c>
      <c r="L92" s="161"/>
      <c r="M92" s="161">
        <v>0</v>
      </c>
      <c r="O92" s="342">
        <f t="shared" si="5"/>
        <v>-9.3132257461547852E-10</v>
      </c>
    </row>
    <row r="93" spans="1:15" x14ac:dyDescent="0.25">
      <c r="A93" s="42">
        <v>50117005</v>
      </c>
      <c r="B93" s="42" t="s">
        <v>2521</v>
      </c>
      <c r="C93" s="333" t="s">
        <v>2009</v>
      </c>
      <c r="D93" s="161">
        <v>-1603000</v>
      </c>
      <c r="E93" s="337">
        <f>SUMIF('[1]30_61BgtAllocAccUtvFinQ'!$C:$C,A93,'[1]30_61BgtAllocAccUtvFinQ'!$Q:$Q)</f>
        <v>-1603000.1543000001</v>
      </c>
      <c r="F93" s="161">
        <f t="shared" si="4"/>
        <v>-1603000</v>
      </c>
      <c r="G93" s="161">
        <f>-SUMIF('rezervy zisky'!M:M,Foks!B93,'rezervy zisky'!N:N)</f>
        <v>0</v>
      </c>
      <c r="H93" s="161"/>
      <c r="I93" s="161">
        <f>-SUMIF('rezervy zisky'!I:I,Foks!B93,'rezervy zisky'!J:J)</f>
        <v>0</v>
      </c>
      <c r="J93" s="161"/>
      <c r="K93" s="161">
        <f>-SUMIF('rezervy zisky'!C:C,Foks!B93,'rezervy zisky'!D:D)</f>
        <v>0</v>
      </c>
      <c r="L93" s="161"/>
      <c r="M93" s="161">
        <v>0</v>
      </c>
      <c r="O93" s="342">
        <f t="shared" si="5"/>
        <v>-0.15430000005289912</v>
      </c>
    </row>
    <row r="94" spans="1:15" x14ac:dyDescent="0.25">
      <c r="A94" s="42">
        <v>50117006</v>
      </c>
      <c r="B94" s="42" t="s">
        <v>2522</v>
      </c>
      <c r="C94" s="333" t="s">
        <v>2010</v>
      </c>
      <c r="E94" s="337">
        <f>SUMIF('[1]30_61BgtAllocAccUtvFinQ'!$C:$C,A94,'[1]30_61BgtAllocAccUtvFinQ'!$Q:$Q)</f>
        <v>0</v>
      </c>
      <c r="F94" s="161">
        <f t="shared" si="4"/>
        <v>0</v>
      </c>
      <c r="G94" s="161">
        <f>-SUMIF('rezervy zisky'!M:M,Foks!B94,'rezervy zisky'!N:N)</f>
        <v>0</v>
      </c>
      <c r="H94" s="161"/>
      <c r="I94" s="161">
        <f>-SUMIF('rezervy zisky'!I:I,Foks!B94,'rezervy zisky'!J:J)</f>
        <v>0</v>
      </c>
      <c r="J94" s="161"/>
      <c r="K94" s="161">
        <f>-SUMIF('rezervy zisky'!C:C,Foks!B94,'rezervy zisky'!D:D)</f>
        <v>0</v>
      </c>
      <c r="L94" s="161"/>
      <c r="M94" s="161">
        <v>0</v>
      </c>
      <c r="O94" s="342">
        <f t="shared" si="5"/>
        <v>0</v>
      </c>
    </row>
    <row r="95" spans="1:15" x14ac:dyDescent="0.25">
      <c r="A95" s="42">
        <v>50117007</v>
      </c>
      <c r="B95" s="42" t="s">
        <v>1874</v>
      </c>
      <c r="C95" s="333" t="s">
        <v>1868</v>
      </c>
      <c r="D95" s="161">
        <v>-150000</v>
      </c>
      <c r="E95" s="337">
        <f>SUMIF('[1]30_61BgtAllocAccUtvFinQ'!$C:$C,A95,'[1]30_61BgtAllocAccUtvFinQ'!$Q:$Q)</f>
        <v>-150000</v>
      </c>
      <c r="F95" s="161">
        <f t="shared" si="4"/>
        <v>0</v>
      </c>
      <c r="G95" s="161">
        <f>-SUMIF('rezervy zisky'!M:M,Foks!B95,'rezervy zisky'!N:N)</f>
        <v>-150000</v>
      </c>
      <c r="H95" s="161"/>
      <c r="I95" s="161">
        <f>-SUMIF('rezervy zisky'!I:I,Foks!B95,'rezervy zisky'!J:J)</f>
        <v>0</v>
      </c>
      <c r="J95" s="161"/>
      <c r="K95" s="161">
        <f>-SUMIF('rezervy zisky'!C:C,Foks!B95,'rezervy zisky'!D:D)</f>
        <v>0</v>
      </c>
      <c r="L95" s="161"/>
      <c r="M95" s="161">
        <v>0</v>
      </c>
      <c r="O95" s="342">
        <f t="shared" si="5"/>
        <v>0</v>
      </c>
    </row>
    <row r="96" spans="1:15" x14ac:dyDescent="0.25">
      <c r="A96" s="42">
        <v>50117008</v>
      </c>
      <c r="B96" s="42" t="s">
        <v>1875</v>
      </c>
      <c r="C96" s="333" t="s">
        <v>1869</v>
      </c>
      <c r="D96" s="161">
        <v>-2186000</v>
      </c>
      <c r="E96" s="337">
        <f>SUMIF('[1]30_61BgtAllocAccUtvFinQ'!$C:$C,A96,'[1]30_61BgtAllocAccUtvFinQ'!$Q:$Q)</f>
        <v>-2186000.0003999998</v>
      </c>
      <c r="F96" s="161">
        <f t="shared" si="4"/>
        <v>0</v>
      </c>
      <c r="G96" s="161">
        <f>-SUMIF('rezervy zisky'!M:M,Foks!B96,'rezervy zisky'!N:N)</f>
        <v>-2186000</v>
      </c>
      <c r="H96" s="161"/>
      <c r="I96" s="161">
        <f>-SUMIF('rezervy zisky'!I:I,Foks!B96,'rezervy zisky'!J:J)</f>
        <v>0</v>
      </c>
      <c r="J96" s="161"/>
      <c r="K96" s="161">
        <f>-SUMIF('rezervy zisky'!C:C,Foks!B96,'rezervy zisky'!D:D)</f>
        <v>0</v>
      </c>
      <c r="L96" s="161"/>
      <c r="M96" s="161">
        <v>0</v>
      </c>
      <c r="O96" s="342">
        <f t="shared" si="5"/>
        <v>-3.9999978616833687E-4</v>
      </c>
    </row>
    <row r="97" spans="1:15" x14ac:dyDescent="0.25">
      <c r="A97" s="42">
        <v>50117009</v>
      </c>
      <c r="B97" s="42" t="s">
        <v>1876</v>
      </c>
      <c r="C97" s="333" t="s">
        <v>1870</v>
      </c>
      <c r="D97" s="161">
        <v>-200000</v>
      </c>
      <c r="E97" s="337">
        <f>SUMIF('[1]30_61BgtAllocAccUtvFinQ'!$C:$C,A97,'[1]30_61BgtAllocAccUtvFinQ'!$Q:$Q)</f>
        <v>-200000.00040000002</v>
      </c>
      <c r="F97" s="161">
        <f t="shared" si="4"/>
        <v>0</v>
      </c>
      <c r="G97" s="161">
        <f>-SUMIF('rezervy zisky'!M:M,Foks!B97,'rezervy zisky'!N:N)</f>
        <v>-200000</v>
      </c>
      <c r="H97" s="161"/>
      <c r="I97" s="161">
        <f>-SUMIF('rezervy zisky'!I:I,Foks!B97,'rezervy zisky'!J:J)</f>
        <v>0</v>
      </c>
      <c r="J97" s="161"/>
      <c r="K97" s="161">
        <f>-SUMIF('rezervy zisky'!C:C,Foks!B97,'rezervy zisky'!D:D)</f>
        <v>0</v>
      </c>
      <c r="L97" s="161"/>
      <c r="M97" s="161">
        <v>0</v>
      </c>
      <c r="O97" s="342">
        <f t="shared" si="5"/>
        <v>-4.0000001899898052E-4</v>
      </c>
    </row>
    <row r="98" spans="1:15" x14ac:dyDescent="0.25">
      <c r="A98" s="42">
        <v>50117010</v>
      </c>
      <c r="B98" s="42" t="s">
        <v>2523</v>
      </c>
      <c r="C98" s="333" t="s">
        <v>2011</v>
      </c>
      <c r="D98" s="161">
        <v>-80000</v>
      </c>
      <c r="E98" s="337">
        <f>SUMIF('[1]30_61BgtAllocAccUtvFinQ'!$C:$C,A98,'[1]30_61BgtAllocAccUtvFinQ'!$Q:$Q)</f>
        <v>-79999.999799999991</v>
      </c>
      <c r="F98" s="161">
        <f t="shared" si="4"/>
        <v>-80000</v>
      </c>
      <c r="G98" s="161">
        <f>-SUMIF('rezervy zisky'!M:M,Foks!B98,'rezervy zisky'!N:N)</f>
        <v>0</v>
      </c>
      <c r="H98" s="161"/>
      <c r="I98" s="161">
        <f>-SUMIF('rezervy zisky'!I:I,Foks!B98,'rezervy zisky'!J:J)</f>
        <v>0</v>
      </c>
      <c r="J98" s="161"/>
      <c r="K98" s="161">
        <f>-SUMIF('rezervy zisky'!C:C,Foks!B98,'rezervy zisky'!D:D)</f>
        <v>0</v>
      </c>
      <c r="L98" s="161"/>
      <c r="M98" s="161">
        <v>0</v>
      </c>
      <c r="O98" s="342">
        <f t="shared" si="5"/>
        <v>2.0000000949949026E-4</v>
      </c>
    </row>
    <row r="99" spans="1:15" x14ac:dyDescent="0.25">
      <c r="A99" s="42">
        <v>50117011</v>
      </c>
      <c r="B99" s="42" t="s">
        <v>2524</v>
      </c>
      <c r="C99" s="333" t="s">
        <v>2012</v>
      </c>
      <c r="D99" s="161">
        <v>-3147000</v>
      </c>
      <c r="E99" s="337">
        <f>SUMIF('[1]30_61BgtAllocAccUtvFinQ'!$C:$C,A99,'[1]30_61BgtAllocAccUtvFinQ'!$Q:$Q)</f>
        <v>-3147000</v>
      </c>
      <c r="F99" s="161">
        <f t="shared" si="4"/>
        <v>-3147000</v>
      </c>
      <c r="G99" s="161">
        <f>-SUMIF('rezervy zisky'!M:M,Foks!B99,'rezervy zisky'!N:N)</f>
        <v>0</v>
      </c>
      <c r="H99" s="161"/>
      <c r="I99" s="161">
        <f>-SUMIF('rezervy zisky'!I:I,Foks!B99,'rezervy zisky'!J:J)</f>
        <v>0</v>
      </c>
      <c r="J99" s="161"/>
      <c r="K99" s="161">
        <f>-SUMIF('rezervy zisky'!C:C,Foks!B99,'rezervy zisky'!D:D)</f>
        <v>0</v>
      </c>
      <c r="L99" s="161"/>
      <c r="M99" s="161">
        <v>0</v>
      </c>
      <c r="O99" s="342">
        <f t="shared" si="5"/>
        <v>0</v>
      </c>
    </row>
    <row r="100" spans="1:15" x14ac:dyDescent="0.25">
      <c r="A100" s="42">
        <v>50117015</v>
      </c>
      <c r="B100" s="42" t="s">
        <v>2525</v>
      </c>
      <c r="C100" s="333" t="s">
        <v>2013</v>
      </c>
      <c r="D100" s="161">
        <v>-2000000</v>
      </c>
      <c r="E100" s="337">
        <f>SUMIF('[1]30_61BgtAllocAccUtvFinQ'!$C:$C,A100,'[1]30_61BgtAllocAccUtvFinQ'!$Q:$Q)</f>
        <v>-1999999.9987999992</v>
      </c>
      <c r="F100" s="161">
        <f t="shared" si="4"/>
        <v>-2000000</v>
      </c>
      <c r="G100" s="161">
        <f>-SUMIF('rezervy zisky'!M:M,Foks!B100,'rezervy zisky'!N:N)</f>
        <v>0</v>
      </c>
      <c r="H100" s="161"/>
      <c r="I100" s="161">
        <f>-SUMIF('rezervy zisky'!I:I,Foks!B100,'rezervy zisky'!J:J)</f>
        <v>0</v>
      </c>
      <c r="J100" s="161"/>
      <c r="K100" s="161">
        <f>-SUMIF('rezervy zisky'!C:C,Foks!B100,'rezervy zisky'!D:D)</f>
        <v>0</v>
      </c>
      <c r="L100" s="161"/>
      <c r="M100" s="161">
        <v>0</v>
      </c>
      <c r="O100" s="342">
        <f t="shared" si="5"/>
        <v>1.2000007554888725E-3</v>
      </c>
    </row>
    <row r="101" spans="1:15" x14ac:dyDescent="0.25">
      <c r="A101" s="42">
        <v>50117020</v>
      </c>
      <c r="B101" s="42" t="s">
        <v>1877</v>
      </c>
      <c r="C101" s="333" t="s">
        <v>1871</v>
      </c>
      <c r="D101" s="161">
        <v>-450000</v>
      </c>
      <c r="E101" s="337">
        <f>SUMIF('[1]30_61BgtAllocAccUtvFinQ'!$C:$C,A101,'[1]30_61BgtAllocAccUtvFinQ'!$Q:$Q)</f>
        <v>-450000</v>
      </c>
      <c r="F101" s="161">
        <f t="shared" si="4"/>
        <v>0</v>
      </c>
      <c r="G101" s="161">
        <f>-SUMIF('rezervy zisky'!M:M,Foks!B101,'rezervy zisky'!N:N)</f>
        <v>-450000</v>
      </c>
      <c r="H101" s="161"/>
      <c r="I101" s="161">
        <f>-SUMIF('rezervy zisky'!I:I,Foks!B101,'rezervy zisky'!J:J)</f>
        <v>0</v>
      </c>
      <c r="J101" s="161"/>
      <c r="K101" s="161">
        <f>-SUMIF('rezervy zisky'!C:C,Foks!B101,'rezervy zisky'!D:D)</f>
        <v>0</v>
      </c>
      <c r="L101" s="161"/>
      <c r="M101" s="161">
        <v>0</v>
      </c>
      <c r="O101" s="342">
        <f t="shared" si="5"/>
        <v>0</v>
      </c>
    </row>
    <row r="102" spans="1:15" x14ac:dyDescent="0.25">
      <c r="A102" s="42">
        <v>50117021</v>
      </c>
      <c r="B102" s="42" t="s">
        <v>1878</v>
      </c>
      <c r="C102" s="333" t="s">
        <v>1872</v>
      </c>
      <c r="D102" s="161">
        <v>-300000</v>
      </c>
      <c r="E102" s="337">
        <f>SUMIF('[1]30_61BgtAllocAccUtvFinQ'!$C:$C,A102,'[1]30_61BgtAllocAccUtvFinQ'!$Q:$Q)</f>
        <v>-300000</v>
      </c>
      <c r="F102" s="161">
        <f t="shared" si="4"/>
        <v>-40000</v>
      </c>
      <c r="G102" s="353">
        <f>-SUMIF('rezervy zisky'!M:M,Foks!B102,'rezervy zisky'!N:N)</f>
        <v>-260000</v>
      </c>
      <c r="H102" s="161"/>
      <c r="I102" s="161">
        <f>-SUMIF('rezervy zisky'!I:I,Foks!B102,'rezervy zisky'!J:J)</f>
        <v>0</v>
      </c>
      <c r="J102" s="161"/>
      <c r="K102" s="161">
        <f>-SUMIF('rezervy zisky'!C:C,Foks!B102,'rezervy zisky'!D:D)</f>
        <v>0</v>
      </c>
      <c r="L102" s="161"/>
      <c r="M102" s="161">
        <v>0</v>
      </c>
      <c r="O102" s="342">
        <f t="shared" si="5"/>
        <v>0</v>
      </c>
    </row>
    <row r="103" spans="1:15" x14ac:dyDescent="0.25">
      <c r="A103" s="42">
        <v>50117022</v>
      </c>
      <c r="B103" s="42" t="s">
        <v>1879</v>
      </c>
      <c r="C103" s="333" t="s">
        <v>1892</v>
      </c>
      <c r="D103" s="161">
        <v>-120000</v>
      </c>
      <c r="E103" s="337">
        <f>SUMIF('[1]30_61BgtAllocAccUtvFinQ'!$C:$C,A103,'[1]30_61BgtAllocAccUtvFinQ'!$Q:$Q)</f>
        <v>-120000</v>
      </c>
      <c r="F103" s="161">
        <f t="shared" si="4"/>
        <v>-45000</v>
      </c>
      <c r="G103" s="353">
        <f>-SUMIF('rezervy zisky'!M:M,Foks!B103,'rezervy zisky'!N:N)</f>
        <v>-75000</v>
      </c>
      <c r="H103" s="161"/>
      <c r="I103" s="161">
        <f>-SUMIF('rezervy zisky'!I:I,Foks!B103,'rezervy zisky'!J:J)</f>
        <v>0</v>
      </c>
      <c r="J103" s="161"/>
      <c r="K103" s="161">
        <f>-SUMIF('rezervy zisky'!C:C,Foks!B103,'rezervy zisky'!D:D)</f>
        <v>0</v>
      </c>
      <c r="L103" s="161"/>
      <c r="M103" s="161">
        <v>0</v>
      </c>
      <c r="O103" s="342">
        <f t="shared" si="5"/>
        <v>0</v>
      </c>
    </row>
    <row r="104" spans="1:15" x14ac:dyDescent="0.25">
      <c r="A104" s="42">
        <v>50117023</v>
      </c>
      <c r="B104" s="42" t="s">
        <v>1880</v>
      </c>
      <c r="C104" s="333" t="s">
        <v>1893</v>
      </c>
      <c r="D104" s="161">
        <v>-180000</v>
      </c>
      <c r="E104" s="337">
        <f>SUMIF('[1]30_61BgtAllocAccUtvFinQ'!$C:$C,A104,'[1]30_61BgtAllocAccUtvFinQ'!$Q:$Q)</f>
        <v>-180000</v>
      </c>
      <c r="F104" s="161">
        <f t="shared" si="4"/>
        <v>0</v>
      </c>
      <c r="G104" s="161">
        <f>-SUMIF('rezervy zisky'!M:M,Foks!B104,'rezervy zisky'!N:N)</f>
        <v>-180000</v>
      </c>
      <c r="H104" s="161"/>
      <c r="I104" s="161">
        <f>-SUMIF('rezervy zisky'!I:I,Foks!B104,'rezervy zisky'!J:J)</f>
        <v>0</v>
      </c>
      <c r="J104" s="161"/>
      <c r="K104" s="161">
        <f>-SUMIF('rezervy zisky'!C:C,Foks!B104,'rezervy zisky'!D:D)</f>
        <v>0</v>
      </c>
      <c r="L104" s="161"/>
      <c r="M104" s="161">
        <v>0</v>
      </c>
      <c r="O104" s="342">
        <f t="shared" si="5"/>
        <v>0</v>
      </c>
    </row>
    <row r="105" spans="1:15" x14ac:dyDescent="0.25">
      <c r="A105" s="42">
        <v>50117024</v>
      </c>
      <c r="B105" s="42" t="s">
        <v>2526</v>
      </c>
      <c r="C105" s="333" t="s">
        <v>2014</v>
      </c>
      <c r="D105" s="161">
        <v>-8309000</v>
      </c>
      <c r="E105" s="337">
        <f>SUMIF('[1]30_61BgtAllocAccUtvFinQ'!$C:$C,A105,'[1]30_61BgtAllocAccUtvFinQ'!$Q:$Q)</f>
        <v>-8308999.9999999972</v>
      </c>
      <c r="F105" s="161">
        <f t="shared" si="4"/>
        <v>-8309000</v>
      </c>
      <c r="G105" s="161">
        <f>-SUMIF('rezervy zisky'!M:M,Foks!B105,'rezervy zisky'!N:N)</f>
        <v>0</v>
      </c>
      <c r="H105" s="161"/>
      <c r="I105" s="161">
        <f>-SUMIF('rezervy zisky'!I:I,Foks!B105,'rezervy zisky'!J:J)</f>
        <v>0</v>
      </c>
      <c r="J105" s="161"/>
      <c r="K105" s="161">
        <f>-SUMIF('rezervy zisky'!C:C,Foks!B105,'rezervy zisky'!D:D)</f>
        <v>0</v>
      </c>
      <c r="L105" s="161"/>
      <c r="M105" s="161">
        <v>0</v>
      </c>
      <c r="O105" s="342">
        <f t="shared" si="5"/>
        <v>2.7939677238464355E-9</v>
      </c>
    </row>
    <row r="106" spans="1:15" x14ac:dyDescent="0.25">
      <c r="A106" s="42">
        <v>50117190</v>
      </c>
      <c r="B106" s="42" t="s">
        <v>2527</v>
      </c>
      <c r="C106" s="333" t="s">
        <v>2015</v>
      </c>
      <c r="D106" s="161">
        <v>-1620000</v>
      </c>
      <c r="E106" s="337">
        <f>SUMIF('[1]30_61BgtAllocAccUtvFinQ'!$C:$C,A106,'[1]30_61BgtAllocAccUtvFinQ'!$Q:$Q)</f>
        <v>-1619999.9999999998</v>
      </c>
      <c r="F106" s="161">
        <f t="shared" si="4"/>
        <v>-1620000</v>
      </c>
      <c r="G106" s="161">
        <f>-SUMIF('rezervy zisky'!M:M,Foks!B106,'rezervy zisky'!N:N)</f>
        <v>0</v>
      </c>
      <c r="H106" s="161"/>
      <c r="I106" s="161">
        <f>-SUMIF('rezervy zisky'!I:I,Foks!B106,'rezervy zisky'!J:J)</f>
        <v>0</v>
      </c>
      <c r="J106" s="161"/>
      <c r="K106" s="161">
        <f>-SUMIF('rezervy zisky'!C:C,Foks!B106,'rezervy zisky'!D:D)</f>
        <v>0</v>
      </c>
      <c r="L106" s="161"/>
      <c r="M106" s="161">
        <v>0</v>
      </c>
      <c r="O106" s="342">
        <f t="shared" si="5"/>
        <v>2.3283064365386963E-10</v>
      </c>
    </row>
    <row r="107" spans="1:15" x14ac:dyDescent="0.25">
      <c r="A107" s="42">
        <v>50117025</v>
      </c>
      <c r="B107" s="42" t="s">
        <v>1881</v>
      </c>
      <c r="C107" s="333" t="s">
        <v>1894</v>
      </c>
      <c r="D107" s="161">
        <v>-5000</v>
      </c>
      <c r="E107" s="337">
        <f>SUMIF('[1]30_61BgtAllocAccUtvFinQ'!$C:$C,A107,'[1]30_61BgtAllocAccUtvFinQ'!$Q:$Q)</f>
        <v>-5000.0002999999988</v>
      </c>
      <c r="F107" s="161">
        <f t="shared" si="4"/>
        <v>0</v>
      </c>
      <c r="G107" s="161">
        <f>-SUMIF('rezervy zisky'!M:M,Foks!B107,'rezervy zisky'!N:N)</f>
        <v>-5000</v>
      </c>
      <c r="H107" s="161"/>
      <c r="I107" s="161">
        <f>-SUMIF('rezervy zisky'!I:I,Foks!B107,'rezervy zisky'!J:J)</f>
        <v>0</v>
      </c>
      <c r="J107" s="161"/>
      <c r="K107" s="161">
        <f>-SUMIF('rezervy zisky'!C:C,Foks!B107,'rezervy zisky'!D:D)</f>
        <v>0</v>
      </c>
      <c r="L107" s="161"/>
      <c r="M107" s="161">
        <v>0</v>
      </c>
      <c r="O107" s="342">
        <f t="shared" si="5"/>
        <v>-2.9999999878782546E-4</v>
      </c>
    </row>
    <row r="108" spans="1:15" x14ac:dyDescent="0.25">
      <c r="A108" s="42">
        <v>50117201</v>
      </c>
      <c r="B108" s="42" t="s">
        <v>2528</v>
      </c>
      <c r="C108" s="333" t="s">
        <v>2016</v>
      </c>
      <c r="D108" s="336">
        <v>0</v>
      </c>
      <c r="E108" s="337">
        <f>SUMIF('[1]30_61BgtAllocAccUtvFinQ'!$C:$C,A108,'[1]30_61BgtAllocAccUtvFinQ'!$Q:$Q)</f>
        <v>0</v>
      </c>
      <c r="F108" s="161">
        <f t="shared" si="4"/>
        <v>0</v>
      </c>
      <c r="G108" s="161">
        <f>-SUMIF('rezervy zisky'!M:M,Foks!B108,'rezervy zisky'!N:N)</f>
        <v>0</v>
      </c>
      <c r="H108" s="161"/>
      <c r="I108" s="161">
        <f>-SUMIF('rezervy zisky'!I:I,Foks!B108,'rezervy zisky'!J:J)</f>
        <v>0</v>
      </c>
      <c r="J108" s="161"/>
      <c r="K108" s="161">
        <f>-SUMIF('rezervy zisky'!C:C,Foks!B108,'rezervy zisky'!D:D)</f>
        <v>0</v>
      </c>
      <c r="L108" s="161"/>
      <c r="M108" s="161">
        <v>0</v>
      </c>
      <c r="O108" s="342">
        <f t="shared" si="5"/>
        <v>0</v>
      </c>
    </row>
    <row r="109" spans="1:15" x14ac:dyDescent="0.25">
      <c r="A109" s="42">
        <v>50118001</v>
      </c>
      <c r="B109" s="42" t="s">
        <v>1882</v>
      </c>
      <c r="C109" s="333" t="s">
        <v>1895</v>
      </c>
      <c r="D109" s="161">
        <v>0</v>
      </c>
      <c r="E109" s="337">
        <f>SUMIF('[1]30_61BgtAllocAccUtvFinQ'!$C:$C,A109,'[1]30_61BgtAllocAccUtvFinQ'!$Q:$Q)</f>
        <v>0</v>
      </c>
      <c r="F109" s="161">
        <f t="shared" si="4"/>
        <v>0</v>
      </c>
      <c r="G109" s="354">
        <f>-SUMIF('rezervy zisky'!M:M,Foks!B109,'rezervy zisky'!N:N)</f>
        <v>0</v>
      </c>
      <c r="H109" s="161"/>
      <c r="I109" s="161">
        <f>-SUMIF('rezervy zisky'!I:I,Foks!B109,'rezervy zisky'!J:J)</f>
        <v>0</v>
      </c>
      <c r="J109" s="161"/>
      <c r="K109" s="161">
        <f>-SUMIF('rezervy zisky'!C:C,Foks!B109,'rezervy zisky'!D:D)</f>
        <v>0</v>
      </c>
      <c r="L109" s="161"/>
      <c r="M109" s="161">
        <v>0</v>
      </c>
      <c r="O109" s="342">
        <f t="shared" si="5"/>
        <v>0</v>
      </c>
    </row>
    <row r="110" spans="1:15" x14ac:dyDescent="0.25">
      <c r="A110" s="42">
        <v>50118002</v>
      </c>
      <c r="B110" s="42" t="s">
        <v>2529</v>
      </c>
      <c r="C110" s="333" t="s">
        <v>2017</v>
      </c>
      <c r="D110" s="161">
        <v>-850000</v>
      </c>
      <c r="E110" s="337">
        <f>SUMIF('[1]30_61BgtAllocAccUtvFinQ'!$C:$C,A110,'[1]30_61BgtAllocAccUtvFinQ'!$Q:$Q)</f>
        <v>-850000.00189999992</v>
      </c>
      <c r="F110" s="161">
        <f t="shared" si="4"/>
        <v>-850000</v>
      </c>
      <c r="G110" s="161">
        <f>-SUMIF('rezervy zisky'!M:M,Foks!B110,'rezervy zisky'!N:N)</f>
        <v>0</v>
      </c>
      <c r="H110" s="161"/>
      <c r="I110" s="161">
        <f>-SUMIF('rezervy zisky'!I:I,Foks!B110,'rezervy zisky'!J:J)</f>
        <v>0</v>
      </c>
      <c r="J110" s="161"/>
      <c r="K110" s="161">
        <f>-SUMIF('rezervy zisky'!C:C,Foks!B110,'rezervy zisky'!D:D)</f>
        <v>0</v>
      </c>
      <c r="L110" s="161"/>
      <c r="M110" s="161">
        <v>0</v>
      </c>
      <c r="O110" s="342">
        <f t="shared" si="5"/>
        <v>-1.8999999156221747E-3</v>
      </c>
    </row>
    <row r="111" spans="1:15" x14ac:dyDescent="0.25">
      <c r="A111" s="42">
        <v>50118003</v>
      </c>
      <c r="B111" s="42" t="s">
        <v>2530</v>
      </c>
      <c r="C111" s="333" t="s">
        <v>2018</v>
      </c>
      <c r="D111" s="161">
        <v>-100000</v>
      </c>
      <c r="E111" s="337">
        <f>SUMIF('[1]30_61BgtAllocAccUtvFinQ'!$C:$C,A111,'[1]30_61BgtAllocAccUtvFinQ'!$Q:$Q)</f>
        <v>-99999.999700000015</v>
      </c>
      <c r="F111" s="161">
        <f t="shared" si="4"/>
        <v>-100000</v>
      </c>
      <c r="G111" s="161">
        <f>-SUMIF('rezervy zisky'!M:M,Foks!B111,'rezervy zisky'!N:N)</f>
        <v>0</v>
      </c>
      <c r="H111" s="161"/>
      <c r="I111" s="161">
        <f>-SUMIF('rezervy zisky'!I:I,Foks!B111,'rezervy zisky'!J:J)</f>
        <v>0</v>
      </c>
      <c r="J111" s="161"/>
      <c r="K111" s="161">
        <f>-SUMIF('rezervy zisky'!C:C,Foks!B111,'rezervy zisky'!D:D)</f>
        <v>0</v>
      </c>
      <c r="L111" s="161"/>
      <c r="M111" s="161">
        <v>0</v>
      </c>
      <c r="O111" s="342">
        <f t="shared" si="5"/>
        <v>2.9999998514540493E-4</v>
      </c>
    </row>
    <row r="112" spans="1:15" x14ac:dyDescent="0.25">
      <c r="A112" s="42">
        <v>50118004</v>
      </c>
      <c r="B112" s="42" t="s">
        <v>2531</v>
      </c>
      <c r="C112" s="333" t="s">
        <v>2019</v>
      </c>
      <c r="D112" s="161">
        <v>-7600000</v>
      </c>
      <c r="E112" s="337">
        <f>SUMIF('[1]30_61BgtAllocAccUtvFinQ'!$C:$C,A112,'[1]30_61BgtAllocAccUtvFinQ'!$Q:$Q)</f>
        <v>-7599999.9994999962</v>
      </c>
      <c r="F112" s="161">
        <f t="shared" si="4"/>
        <v>-7600000</v>
      </c>
      <c r="G112" s="161">
        <f>-SUMIF('rezervy zisky'!M:M,Foks!B112,'rezervy zisky'!N:N)</f>
        <v>0</v>
      </c>
      <c r="H112" s="161"/>
      <c r="I112" s="161">
        <f>-SUMIF('rezervy zisky'!I:I,Foks!B112,'rezervy zisky'!J:J)</f>
        <v>0</v>
      </c>
      <c r="J112" s="161"/>
      <c r="K112" s="161">
        <f>-SUMIF('rezervy zisky'!C:C,Foks!B112,'rezervy zisky'!D:D)</f>
        <v>0</v>
      </c>
      <c r="L112" s="161"/>
      <c r="M112" s="161">
        <v>0</v>
      </c>
      <c r="O112" s="342">
        <f t="shared" si="5"/>
        <v>5.0000380724668503E-4</v>
      </c>
    </row>
    <row r="113" spans="1:15" x14ac:dyDescent="0.25">
      <c r="A113" s="42">
        <v>50118005</v>
      </c>
      <c r="B113" s="42" t="s">
        <v>2532</v>
      </c>
      <c r="C113" s="333" t="s">
        <v>2020</v>
      </c>
      <c r="D113" s="161">
        <v>-2753960</v>
      </c>
      <c r="E113" s="337">
        <f>SUMIF('[1]30_61BgtAllocAccUtvFinQ'!$C:$C,A113,'[1]30_61BgtAllocAccUtvFinQ'!$Q:$Q)</f>
        <v>-2753959.9997999999</v>
      </c>
      <c r="F113" s="161">
        <f t="shared" si="4"/>
        <v>-2753960</v>
      </c>
      <c r="G113" s="161">
        <f>-SUMIF('rezervy zisky'!M:M,Foks!B113,'rezervy zisky'!N:N)</f>
        <v>0</v>
      </c>
      <c r="H113" s="161"/>
      <c r="I113" s="161">
        <f>-SUMIF('rezervy zisky'!I:I,Foks!B113,'rezervy zisky'!J:J)</f>
        <v>0</v>
      </c>
      <c r="J113" s="161"/>
      <c r="K113" s="161">
        <f>-SUMIF('rezervy zisky'!C:C,Foks!B113,'rezervy zisky'!D:D)</f>
        <v>0</v>
      </c>
      <c r="L113" s="161"/>
      <c r="M113" s="161">
        <v>0</v>
      </c>
      <c r="O113" s="342">
        <f t="shared" si="5"/>
        <v>2.0000012591481209E-4</v>
      </c>
    </row>
    <row r="114" spans="1:15" x14ac:dyDescent="0.25">
      <c r="A114" s="42">
        <v>50118006</v>
      </c>
      <c r="B114" s="42" t="s">
        <v>2533</v>
      </c>
      <c r="C114" s="333" t="s">
        <v>2021</v>
      </c>
      <c r="D114" s="161">
        <v>-700000</v>
      </c>
      <c r="E114" s="337">
        <f>SUMIF('[1]30_61BgtAllocAccUtvFinQ'!$C:$C,A114,'[1]30_61BgtAllocAccUtvFinQ'!$Q:$Q)</f>
        <v>-700000.06609999982</v>
      </c>
      <c r="F114" s="161">
        <f t="shared" si="4"/>
        <v>-700000</v>
      </c>
      <c r="G114" s="161">
        <f>-SUMIF('rezervy zisky'!M:M,Foks!B114,'rezervy zisky'!N:N)</f>
        <v>0</v>
      </c>
      <c r="H114" s="161"/>
      <c r="I114" s="161">
        <f>-SUMIF('rezervy zisky'!I:I,Foks!B114,'rezervy zisky'!J:J)</f>
        <v>0</v>
      </c>
      <c r="J114" s="161"/>
      <c r="K114" s="161">
        <f>-SUMIF('rezervy zisky'!C:C,Foks!B114,'rezervy zisky'!D:D)</f>
        <v>0</v>
      </c>
      <c r="L114" s="161"/>
      <c r="M114" s="161">
        <v>0</v>
      </c>
      <c r="O114" s="342">
        <f t="shared" si="5"/>
        <v>-6.6099999821744859E-2</v>
      </c>
    </row>
    <row r="115" spans="1:15" x14ac:dyDescent="0.25">
      <c r="A115" s="42">
        <v>50118007</v>
      </c>
      <c r="B115" s="42" t="s">
        <v>2534</v>
      </c>
      <c r="C115" s="334" t="s">
        <v>2022</v>
      </c>
      <c r="D115" s="161">
        <v>-550000</v>
      </c>
      <c r="E115" s="337">
        <f>SUMIF('[1]30_61BgtAllocAccUtvFinQ'!$C:$C,A115,'[1]30_61BgtAllocAccUtvFinQ'!$Q:$Q)</f>
        <v>-550000.00009999995</v>
      </c>
      <c r="F115" s="161">
        <f t="shared" si="4"/>
        <v>-550000</v>
      </c>
      <c r="G115" s="161">
        <f>-SUMIF('rezervy zisky'!M:M,Foks!B115,'rezervy zisky'!N:N)</f>
        <v>0</v>
      </c>
      <c r="H115" s="161"/>
      <c r="I115" s="161">
        <f>-SUMIF('rezervy zisky'!I:I,Foks!B115,'rezervy zisky'!J:J)</f>
        <v>0</v>
      </c>
      <c r="J115" s="161"/>
      <c r="K115" s="161">
        <f>-SUMIF('rezervy zisky'!C:C,Foks!B115,'rezervy zisky'!D:D)</f>
        <v>0</v>
      </c>
      <c r="L115" s="161"/>
      <c r="M115" s="161">
        <v>0</v>
      </c>
      <c r="O115" s="342">
        <f t="shared" si="5"/>
        <v>-9.9999946542084217E-5</v>
      </c>
    </row>
    <row r="116" spans="1:15" x14ac:dyDescent="0.25">
      <c r="A116" s="42">
        <v>50118009</v>
      </c>
      <c r="B116" s="42" t="s">
        <v>2535</v>
      </c>
      <c r="C116" s="333" t="s">
        <v>2023</v>
      </c>
      <c r="D116" s="161">
        <v>-900000</v>
      </c>
      <c r="E116" s="337">
        <f>SUMIF('[1]30_61BgtAllocAccUtvFinQ'!$C:$C,A116,'[1]30_61BgtAllocAccUtvFinQ'!$Q:$Q)</f>
        <v>-900000</v>
      </c>
      <c r="F116" s="161">
        <f t="shared" si="4"/>
        <v>-900000</v>
      </c>
      <c r="G116" s="161">
        <f>-SUMIF('rezervy zisky'!M:M,Foks!B116,'rezervy zisky'!N:N)</f>
        <v>0</v>
      </c>
      <c r="H116" s="161"/>
      <c r="I116" s="161">
        <f>-SUMIF('rezervy zisky'!I:I,Foks!B116,'rezervy zisky'!J:J)</f>
        <v>0</v>
      </c>
      <c r="J116" s="161"/>
      <c r="K116" s="161">
        <f>-SUMIF('rezervy zisky'!C:C,Foks!B116,'rezervy zisky'!D:D)</f>
        <v>0</v>
      </c>
      <c r="L116" s="161"/>
      <c r="M116" s="161">
        <v>0</v>
      </c>
      <c r="O116" s="342">
        <f t="shared" si="5"/>
        <v>0</v>
      </c>
    </row>
    <row r="117" spans="1:15" x14ac:dyDescent="0.25">
      <c r="A117" s="42">
        <v>50118008</v>
      </c>
      <c r="B117" s="42" t="s">
        <v>2536</v>
      </c>
      <c r="C117" s="333" t="s">
        <v>2024</v>
      </c>
      <c r="E117" s="337">
        <f>SUMIF('[1]30_61BgtAllocAccUtvFinQ'!$C:$C,A117,'[1]30_61BgtAllocAccUtvFinQ'!$Q:$Q)</f>
        <v>0</v>
      </c>
      <c r="F117" s="161">
        <f t="shared" si="4"/>
        <v>0</v>
      </c>
      <c r="G117" s="161">
        <f>-SUMIF('rezervy zisky'!M:M,Foks!B117,'rezervy zisky'!N:N)</f>
        <v>0</v>
      </c>
      <c r="H117" s="161"/>
      <c r="I117" s="161">
        <f>-SUMIF('rezervy zisky'!I:I,Foks!B117,'rezervy zisky'!J:J)</f>
        <v>0</v>
      </c>
      <c r="J117" s="161"/>
      <c r="K117" s="161">
        <f>-SUMIF('rezervy zisky'!C:C,Foks!B117,'rezervy zisky'!D:D)</f>
        <v>0</v>
      </c>
      <c r="L117" s="161"/>
      <c r="M117" s="161">
        <v>0</v>
      </c>
      <c r="O117" s="342">
        <f t="shared" si="5"/>
        <v>0</v>
      </c>
    </row>
    <row r="118" spans="1:15" x14ac:dyDescent="0.25">
      <c r="A118" s="42">
        <v>50119002</v>
      </c>
      <c r="B118" s="42" t="s">
        <v>2537</v>
      </c>
      <c r="C118" s="333" t="s">
        <v>2025</v>
      </c>
      <c r="D118" s="339">
        <v>-400000</v>
      </c>
      <c r="E118" s="337">
        <f>SUMIF('[1]30_61BgtAllocAccUtvFinQ'!$C:$C,A118,'[1]30_61BgtAllocAccUtvFinQ'!$Q:$Q)</f>
        <v>-400000</v>
      </c>
      <c r="F118" s="424">
        <v>0</v>
      </c>
      <c r="G118" s="161">
        <f>-SUMIF('rezervy zisky'!M:M,Foks!B118,'rezervy zisky'!N:N)</f>
        <v>0</v>
      </c>
      <c r="H118" s="161"/>
      <c r="I118" s="161">
        <f>-SUMIF('rezervy zisky'!I:I,Foks!B118,'rezervy zisky'!J:J)</f>
        <v>0</v>
      </c>
      <c r="J118" s="161"/>
      <c r="K118" s="161">
        <f>-SUMIF('rezervy zisky'!C:C,Foks!B118,'rezervy zisky'!D:D)</f>
        <v>-400000</v>
      </c>
      <c r="L118" s="161"/>
      <c r="M118" s="161">
        <v>0</v>
      </c>
      <c r="O118" s="342">
        <f t="shared" si="5"/>
        <v>-400000</v>
      </c>
    </row>
    <row r="119" spans="1:15" x14ac:dyDescent="0.25">
      <c r="A119" s="42">
        <v>50119004</v>
      </c>
      <c r="B119" s="42" t="s">
        <v>2538</v>
      </c>
      <c r="C119" s="333" t="s">
        <v>2026</v>
      </c>
      <c r="D119" s="340">
        <v>0</v>
      </c>
      <c r="E119" s="337">
        <f>SUMIF('[1]30_61BgtAllocAccUtvFinQ'!$C:$C,A119,'[1]30_61BgtAllocAccUtvFinQ'!$Q:$Q)</f>
        <v>0</v>
      </c>
      <c r="F119" s="161">
        <f t="shared" si="4"/>
        <v>0</v>
      </c>
      <c r="G119" s="161">
        <f>-SUMIF('rezervy zisky'!M:M,Foks!B119,'rezervy zisky'!N:N)</f>
        <v>0</v>
      </c>
      <c r="H119" s="161"/>
      <c r="I119" s="161">
        <f>-SUMIF('rezervy zisky'!I:I,Foks!B119,'rezervy zisky'!J:J)</f>
        <v>0</v>
      </c>
      <c r="J119" s="161"/>
      <c r="K119" s="161">
        <f>-SUMIF('rezervy zisky'!C:C,Foks!B119,'rezervy zisky'!D:D)</f>
        <v>0</v>
      </c>
      <c r="L119" s="161"/>
      <c r="M119" s="161">
        <v>0</v>
      </c>
      <c r="O119" s="342">
        <f t="shared" si="5"/>
        <v>0</v>
      </c>
    </row>
    <row r="120" spans="1:15" x14ac:dyDescent="0.25">
      <c r="A120" s="42">
        <v>50119077</v>
      </c>
      <c r="B120" s="42" t="s">
        <v>1883</v>
      </c>
      <c r="C120" s="333" t="s">
        <v>1896</v>
      </c>
      <c r="D120" s="161">
        <v>-1000000</v>
      </c>
      <c r="E120" s="337">
        <f>SUMIF('[1]30_61BgtAllocAccUtvFinQ'!$C:$C,A120,'[1]30_61BgtAllocAccUtvFinQ'!$Q:$Q)</f>
        <v>-999999.99960000021</v>
      </c>
      <c r="F120" s="161">
        <f t="shared" si="4"/>
        <v>0</v>
      </c>
      <c r="G120" s="161">
        <f>-SUMIF('rezervy zisky'!M:M,Foks!B120,'rezervy zisky'!N:N)</f>
        <v>-1000000</v>
      </c>
      <c r="H120" s="161"/>
      <c r="I120" s="161">
        <f>-SUMIF('rezervy zisky'!I:I,Foks!B120,'rezervy zisky'!J:J)</f>
        <v>0</v>
      </c>
      <c r="J120" s="161"/>
      <c r="K120" s="161">
        <f>-SUMIF('rezervy zisky'!C:C,Foks!B120,'rezervy zisky'!D:D)</f>
        <v>0</v>
      </c>
      <c r="L120" s="161"/>
      <c r="M120" s="161">
        <v>0</v>
      </c>
      <c r="O120" s="342">
        <f t="shared" si="5"/>
        <v>3.9999978616833687E-4</v>
      </c>
    </row>
    <row r="121" spans="1:15" x14ac:dyDescent="0.25">
      <c r="A121" s="42">
        <v>50119090</v>
      </c>
      <c r="B121" s="42" t="s">
        <v>1884</v>
      </c>
      <c r="C121" s="333" t="s">
        <v>1897</v>
      </c>
      <c r="D121" s="161">
        <v>-125000</v>
      </c>
      <c r="E121" s="337">
        <f>SUMIF('[1]30_61BgtAllocAccUtvFinQ'!$C:$C,A121,'[1]30_61BgtAllocAccUtvFinQ'!$Q:$Q)</f>
        <v>-125000.0004</v>
      </c>
      <c r="F121" s="161">
        <f t="shared" si="4"/>
        <v>0</v>
      </c>
      <c r="G121" s="161">
        <f>-SUMIF('rezervy zisky'!M:M,Foks!B121,'rezervy zisky'!N:N)</f>
        <v>-125000</v>
      </c>
      <c r="H121" s="161"/>
      <c r="I121" s="161">
        <f>-SUMIF('rezervy zisky'!I:I,Foks!B121,'rezervy zisky'!J:J)</f>
        <v>0</v>
      </c>
      <c r="J121" s="161"/>
      <c r="K121" s="161">
        <f>-SUMIF('rezervy zisky'!C:C,Foks!B121,'rezervy zisky'!D:D)</f>
        <v>0</v>
      </c>
      <c r="L121" s="161"/>
      <c r="M121" s="161">
        <v>0</v>
      </c>
      <c r="O121" s="342">
        <f t="shared" si="5"/>
        <v>-4.0000000444706529E-4</v>
      </c>
    </row>
    <row r="122" spans="1:15" x14ac:dyDescent="0.25">
      <c r="A122" s="42">
        <v>50119092</v>
      </c>
      <c r="B122" s="42" t="s">
        <v>1885</v>
      </c>
      <c r="C122" s="333" t="s">
        <v>1898</v>
      </c>
      <c r="D122" s="161">
        <v>-250000</v>
      </c>
      <c r="E122" s="337">
        <f>SUMIF('[1]30_61BgtAllocAccUtvFinQ'!$C:$C,A122,'[1]30_61BgtAllocAccUtvFinQ'!$Q:$Q)</f>
        <v>-250000.33319999999</v>
      </c>
      <c r="F122" s="161">
        <f t="shared" si="4"/>
        <v>0</v>
      </c>
      <c r="G122" s="161">
        <f>-SUMIF('rezervy zisky'!M:M,Foks!B122,'rezervy zisky'!N:N)</f>
        <v>-250000</v>
      </c>
      <c r="H122" s="161"/>
      <c r="I122" s="161">
        <f>-SUMIF('rezervy zisky'!I:I,Foks!B122,'rezervy zisky'!J:J)</f>
        <v>0</v>
      </c>
      <c r="J122" s="161"/>
      <c r="K122" s="161">
        <f>-SUMIF('rezervy zisky'!C:C,Foks!B122,'rezervy zisky'!D:D)</f>
        <v>0</v>
      </c>
      <c r="L122" s="161"/>
      <c r="M122" s="161">
        <v>0</v>
      </c>
      <c r="O122" s="342">
        <f t="shared" si="5"/>
        <v>-0.33319999999366701</v>
      </c>
    </row>
    <row r="123" spans="1:15" x14ac:dyDescent="0.25">
      <c r="A123" s="42">
        <v>50119099</v>
      </c>
      <c r="B123" s="42" t="s">
        <v>2539</v>
      </c>
      <c r="C123" s="333" t="s">
        <v>2027</v>
      </c>
      <c r="E123" s="337">
        <f>SUMIF('[1]30_61BgtAllocAccUtvFinQ'!$C:$C,A123,'[1]30_61BgtAllocAccUtvFinQ'!$Q:$Q)</f>
        <v>0</v>
      </c>
      <c r="F123" s="161">
        <f t="shared" si="4"/>
        <v>0</v>
      </c>
      <c r="G123" s="161">
        <f>-SUMIF('rezervy zisky'!M:M,Foks!B123,'rezervy zisky'!N:N)</f>
        <v>0</v>
      </c>
      <c r="H123" s="161"/>
      <c r="I123" s="161">
        <f>-SUMIF('rezervy zisky'!I:I,Foks!B123,'rezervy zisky'!J:J)</f>
        <v>0</v>
      </c>
      <c r="J123" s="161"/>
      <c r="K123" s="161">
        <f>-SUMIF('rezervy zisky'!C:C,Foks!B123,'rezervy zisky'!D:D)</f>
        <v>0</v>
      </c>
      <c r="L123" s="161"/>
      <c r="M123" s="161">
        <v>0</v>
      </c>
      <c r="O123" s="342">
        <f t="shared" si="5"/>
        <v>0</v>
      </c>
    </row>
    <row r="124" spans="1:15" x14ac:dyDescent="0.25">
      <c r="A124" s="42">
        <v>50119100</v>
      </c>
      <c r="B124" s="42" t="s">
        <v>2540</v>
      </c>
      <c r="C124" s="333" t="s">
        <v>2028</v>
      </c>
      <c r="D124" s="161">
        <v>-6905000</v>
      </c>
      <c r="E124" s="337">
        <f>SUMIF('[1]30_61BgtAllocAccUtvFinQ'!$C:$C,A124,'[1]30_61BgtAllocAccUtvFinQ'!$Q:$Q)</f>
        <v>-6905000.0000000019</v>
      </c>
      <c r="F124" s="161">
        <f t="shared" si="4"/>
        <v>-6905000</v>
      </c>
      <c r="G124" s="161">
        <f>-SUMIF('rezervy zisky'!M:M,Foks!B124,'rezervy zisky'!N:N)</f>
        <v>0</v>
      </c>
      <c r="H124" s="161"/>
      <c r="I124" s="161">
        <f>-SUMIF('rezervy zisky'!I:I,Foks!B124,'rezervy zisky'!J:J)</f>
        <v>0</v>
      </c>
      <c r="J124" s="161"/>
      <c r="K124" s="161">
        <f>-SUMIF('rezervy zisky'!C:C,Foks!B124,'rezervy zisky'!D:D)</f>
        <v>0</v>
      </c>
      <c r="L124" s="161"/>
      <c r="M124" s="161">
        <v>0</v>
      </c>
      <c r="O124" s="342">
        <f t="shared" si="5"/>
        <v>-1.862645149230957E-9</v>
      </c>
    </row>
    <row r="125" spans="1:15" x14ac:dyDescent="0.25">
      <c r="A125" s="42">
        <v>50119101</v>
      </c>
      <c r="B125" s="42" t="s">
        <v>2541</v>
      </c>
      <c r="C125" s="333" t="s">
        <v>2029</v>
      </c>
      <c r="D125" s="161">
        <v>-14250706</v>
      </c>
      <c r="E125" s="337">
        <f>SUMIF('[1]30_61BgtAllocAccUtvFinQ'!$C:$C,A125,'[1]30_61BgtAllocAccUtvFinQ'!$Q:$Q)</f>
        <v>-14250706.000000009</v>
      </c>
      <c r="F125" s="161">
        <f t="shared" si="4"/>
        <v>-14250706</v>
      </c>
      <c r="G125" s="161">
        <f>-SUMIF('rezervy zisky'!M:M,Foks!B125,'rezervy zisky'!N:N)</f>
        <v>0</v>
      </c>
      <c r="H125" s="161"/>
      <c r="I125" s="161">
        <f>-SUMIF('rezervy zisky'!I:I,Foks!B125,'rezervy zisky'!J:J)</f>
        <v>0</v>
      </c>
      <c r="J125" s="161"/>
      <c r="K125" s="161">
        <f>-SUMIF('rezervy zisky'!C:C,Foks!B125,'rezervy zisky'!D:D)</f>
        <v>0</v>
      </c>
      <c r="L125" s="161"/>
      <c r="M125" s="161">
        <v>0</v>
      </c>
      <c r="O125" s="342">
        <f t="shared" si="5"/>
        <v>-9.3132257461547852E-9</v>
      </c>
    </row>
    <row r="126" spans="1:15" x14ac:dyDescent="0.25">
      <c r="A126" s="42">
        <v>50119102</v>
      </c>
      <c r="B126" s="42" t="s">
        <v>2542</v>
      </c>
      <c r="C126" s="333" t="s">
        <v>2030</v>
      </c>
      <c r="D126" s="161">
        <v>-5918999.9999999804</v>
      </c>
      <c r="E126" s="337">
        <f>SUMIF('[1]30_61BgtAllocAccUtvFinQ'!$C:$C,A126,'[1]30_61BgtAllocAccUtvFinQ'!$Q:$Q)</f>
        <v>-5919000</v>
      </c>
      <c r="F126" s="161">
        <f t="shared" si="4"/>
        <v>-5918999.9999999804</v>
      </c>
      <c r="G126" s="161">
        <f>-SUMIF('rezervy zisky'!M:M,Foks!B126,'rezervy zisky'!N:N)</f>
        <v>0</v>
      </c>
      <c r="H126" s="161"/>
      <c r="I126" s="161">
        <f>-SUMIF('rezervy zisky'!I:I,Foks!B126,'rezervy zisky'!J:J)</f>
        <v>0</v>
      </c>
      <c r="J126" s="161"/>
      <c r="K126" s="161">
        <f>-SUMIF('rezervy zisky'!C:C,Foks!B126,'rezervy zisky'!D:D)</f>
        <v>0</v>
      </c>
      <c r="L126" s="161"/>
      <c r="M126" s="161">
        <v>0</v>
      </c>
      <c r="O126" s="342">
        <f t="shared" si="5"/>
        <v>-1.9557774066925049E-8</v>
      </c>
    </row>
    <row r="127" spans="1:15" x14ac:dyDescent="0.25">
      <c r="A127" s="42">
        <v>50160002</v>
      </c>
      <c r="B127" s="42" t="s">
        <v>2543</v>
      </c>
      <c r="C127" s="333" t="s">
        <v>2031</v>
      </c>
      <c r="D127" s="161">
        <v>-125000</v>
      </c>
      <c r="E127" s="337">
        <f>SUMIF('[1]30_61BgtAllocAccUtvFinQ'!$C:$C,A127,'[1]30_61BgtAllocAccUtvFinQ'!$Q:$Q)</f>
        <v>-124999.99919999999</v>
      </c>
      <c r="F127" s="161">
        <f t="shared" si="4"/>
        <v>-125000</v>
      </c>
      <c r="G127" s="161">
        <f>-SUMIF('rezervy zisky'!M:M,Foks!B127,'rezervy zisky'!N:N)</f>
        <v>0</v>
      </c>
      <c r="H127" s="161"/>
      <c r="I127" s="161">
        <f>-SUMIF('rezervy zisky'!I:I,Foks!B127,'rezervy zisky'!J:J)</f>
        <v>0</v>
      </c>
      <c r="J127" s="161"/>
      <c r="K127" s="161">
        <f>-SUMIF('rezervy zisky'!C:C,Foks!B127,'rezervy zisky'!D:D)</f>
        <v>0</v>
      </c>
      <c r="L127" s="161"/>
      <c r="M127" s="161">
        <v>0</v>
      </c>
      <c r="O127" s="342">
        <f t="shared" si="5"/>
        <v>8.0000000889413059E-4</v>
      </c>
    </row>
    <row r="128" spans="1:15" x14ac:dyDescent="0.25">
      <c r="A128" s="42">
        <v>50180000</v>
      </c>
      <c r="B128" s="42" t="s">
        <v>2544</v>
      </c>
      <c r="C128" s="333" t="s">
        <v>2032</v>
      </c>
      <c r="D128" s="161">
        <v>-500000</v>
      </c>
      <c r="E128" s="337">
        <f>SUMIF('[1]30_61BgtAllocAccUtvFinQ'!$C:$C,A128,'[1]30_61BgtAllocAccUtvFinQ'!$Q:$Q)</f>
        <v>-499999.99960000004</v>
      </c>
      <c r="F128" s="161">
        <f t="shared" si="4"/>
        <v>-500000</v>
      </c>
      <c r="G128" s="161">
        <f>-SUMIF('rezervy zisky'!M:M,Foks!B128,'rezervy zisky'!N:N)</f>
        <v>0</v>
      </c>
      <c r="H128" s="161"/>
      <c r="I128" s="161">
        <f>-SUMIF('rezervy zisky'!I:I,Foks!B128,'rezervy zisky'!J:J)</f>
        <v>0</v>
      </c>
      <c r="J128" s="161"/>
      <c r="K128" s="161">
        <f>-SUMIF('rezervy zisky'!C:C,Foks!B128,'rezervy zisky'!D:D)</f>
        <v>0</v>
      </c>
      <c r="L128" s="161"/>
      <c r="M128" s="161">
        <v>0</v>
      </c>
      <c r="O128" s="342">
        <f t="shared" si="5"/>
        <v>3.9999996079131961E-4</v>
      </c>
    </row>
    <row r="129" spans="1:15" x14ac:dyDescent="0.25">
      <c r="A129" s="42">
        <v>50180001</v>
      </c>
      <c r="B129" s="42" t="s">
        <v>2545</v>
      </c>
      <c r="C129" s="333" t="s">
        <v>1915</v>
      </c>
      <c r="D129" s="161">
        <v>-1500000</v>
      </c>
      <c r="E129" s="337">
        <f>SUMIF('[1]30_61BgtAllocAccUtvFinQ'!$C:$C,A129,'[1]30_61BgtAllocAccUtvFinQ'!$Q:$Q)</f>
        <v>-1499999.9998000001</v>
      </c>
      <c r="F129" s="161">
        <f t="shared" si="4"/>
        <v>-1500000</v>
      </c>
      <c r="G129" s="161">
        <f>-SUMIF('rezervy zisky'!M:M,Foks!B129,'rezervy zisky'!N:N)</f>
        <v>0</v>
      </c>
      <c r="H129" s="161"/>
      <c r="I129" s="161">
        <f>-SUMIF('rezervy zisky'!I:I,Foks!B129,'rezervy zisky'!J:J)</f>
        <v>0</v>
      </c>
      <c r="J129" s="161"/>
      <c r="K129" s="161">
        <f>-SUMIF('rezervy zisky'!C:C,Foks!B129,'rezervy zisky'!D:D)</f>
        <v>0</v>
      </c>
      <c r="L129" s="161"/>
      <c r="M129" s="161">
        <v>0</v>
      </c>
      <c r="O129" s="342">
        <f t="shared" si="5"/>
        <v>1.9999989308416843E-4</v>
      </c>
    </row>
    <row r="130" spans="1:15" x14ac:dyDescent="0.25">
      <c r="A130" s="42">
        <v>50180003</v>
      </c>
      <c r="B130" s="42" t="s">
        <v>2546</v>
      </c>
      <c r="C130" s="333"/>
      <c r="D130" s="161">
        <v>0</v>
      </c>
      <c r="E130" s="337">
        <f>SUMIF('[1]30_61BgtAllocAccUtvFinQ'!$C:$C,A130,'[1]30_61BgtAllocAccUtvFinQ'!$Q:$Q)</f>
        <v>0</v>
      </c>
      <c r="F130" s="161">
        <f t="shared" si="4"/>
        <v>0</v>
      </c>
      <c r="G130" s="161">
        <f>-SUMIF('rezervy zisky'!M:M,Foks!B130,'rezervy zisky'!N:N)</f>
        <v>0</v>
      </c>
      <c r="H130" s="161"/>
      <c r="I130" s="161">
        <f>-SUMIF('rezervy zisky'!I:I,Foks!B130,'rezervy zisky'!J:J)</f>
        <v>0</v>
      </c>
      <c r="J130" s="161"/>
      <c r="K130" s="161">
        <f>-SUMIF('rezervy zisky'!C:C,Foks!B130,'rezervy zisky'!D:D)</f>
        <v>0</v>
      </c>
      <c r="L130" s="161"/>
      <c r="M130" s="161">
        <v>0</v>
      </c>
      <c r="O130" s="342">
        <f t="shared" si="5"/>
        <v>0</v>
      </c>
    </row>
    <row r="131" spans="1:15" x14ac:dyDescent="0.25">
      <c r="A131" s="42">
        <v>50186510</v>
      </c>
      <c r="B131" s="42" t="s">
        <v>2547</v>
      </c>
      <c r="C131" s="333" t="s">
        <v>2033</v>
      </c>
      <c r="D131" s="161">
        <v>0</v>
      </c>
      <c r="E131" s="337">
        <f>SUMIF('[1]30_61BgtAllocAccUtvFinQ'!$C:$C,A131,'[1]30_61BgtAllocAccUtvFinQ'!$Q:$Q)</f>
        <v>0</v>
      </c>
      <c r="F131" s="161">
        <f t="shared" si="4"/>
        <v>0</v>
      </c>
      <c r="G131" s="161">
        <f>-SUMIF('rezervy zisky'!M:M,Foks!B131,'rezervy zisky'!N:N)</f>
        <v>0</v>
      </c>
      <c r="H131" s="161"/>
      <c r="I131" s="161">
        <f>-SUMIF('rezervy zisky'!I:I,Foks!B131,'rezervy zisky'!J:J)</f>
        <v>0</v>
      </c>
      <c r="J131" s="161"/>
      <c r="K131" s="161">
        <f>-SUMIF('rezervy zisky'!C:C,Foks!B131,'rezervy zisky'!D:D)</f>
        <v>0</v>
      </c>
      <c r="L131" s="161"/>
      <c r="M131" s="161">
        <v>0</v>
      </c>
      <c r="O131" s="342">
        <f t="shared" si="5"/>
        <v>0</v>
      </c>
    </row>
    <row r="132" spans="1:15" x14ac:dyDescent="0.25">
      <c r="A132" s="42">
        <v>50187501</v>
      </c>
      <c r="B132" s="42" t="s">
        <v>2548</v>
      </c>
      <c r="C132" s="333" t="s">
        <v>2034</v>
      </c>
      <c r="D132" s="161">
        <v>0</v>
      </c>
      <c r="E132" s="337">
        <f>SUMIF('[1]30_61BgtAllocAccUtvFinQ'!$C:$C,A132,'[1]30_61BgtAllocAccUtvFinQ'!$Q:$Q)</f>
        <v>0</v>
      </c>
      <c r="F132" s="161">
        <f t="shared" si="4"/>
        <v>0</v>
      </c>
      <c r="G132" s="161">
        <f>-SUMIF('rezervy zisky'!M:M,Foks!B132,'rezervy zisky'!N:N)</f>
        <v>0</v>
      </c>
      <c r="H132" s="161"/>
      <c r="I132" s="161">
        <f>-SUMIF('rezervy zisky'!I:I,Foks!B132,'rezervy zisky'!J:J)</f>
        <v>0</v>
      </c>
      <c r="J132" s="161"/>
      <c r="K132" s="161">
        <f>-SUMIF('rezervy zisky'!C:C,Foks!B132,'rezervy zisky'!D:D)</f>
        <v>0</v>
      </c>
      <c r="L132" s="161"/>
      <c r="M132" s="161">
        <v>0</v>
      </c>
      <c r="O132" s="342">
        <f t="shared" si="5"/>
        <v>0</v>
      </c>
    </row>
    <row r="133" spans="1:15" x14ac:dyDescent="0.25">
      <c r="A133" s="42">
        <v>50187502</v>
      </c>
      <c r="B133" s="42" t="s">
        <v>2549</v>
      </c>
      <c r="C133" s="333" t="s">
        <v>2035</v>
      </c>
      <c r="D133" s="161">
        <v>0</v>
      </c>
      <c r="E133" s="337">
        <f>SUMIF('[1]30_61BgtAllocAccUtvFinQ'!$C:$C,A133,'[1]30_61BgtAllocAccUtvFinQ'!$Q:$Q)</f>
        <v>0</v>
      </c>
      <c r="F133" s="161">
        <f t="shared" ref="F133:F196" si="6">D133-SUM(G133:I133)</f>
        <v>0</v>
      </c>
      <c r="G133" s="161">
        <f>-SUMIF('rezervy zisky'!M:M,Foks!B133,'rezervy zisky'!N:N)</f>
        <v>0</v>
      </c>
      <c r="H133" s="161"/>
      <c r="I133" s="161">
        <f>-SUMIF('rezervy zisky'!I:I,Foks!B133,'rezervy zisky'!J:J)</f>
        <v>0</v>
      </c>
      <c r="J133" s="161"/>
      <c r="K133" s="161">
        <f>-SUMIF('rezervy zisky'!C:C,Foks!B133,'rezervy zisky'!D:D)</f>
        <v>0</v>
      </c>
      <c r="L133" s="161"/>
      <c r="M133" s="161">
        <v>0</v>
      </c>
      <c r="O133" s="342">
        <f t="shared" ref="O133:O196" si="7">E133-F133-G133</f>
        <v>0</v>
      </c>
    </row>
    <row r="134" spans="1:15" x14ac:dyDescent="0.25">
      <c r="A134" s="42">
        <v>50187503</v>
      </c>
      <c r="B134" s="42" t="s">
        <v>2550</v>
      </c>
      <c r="C134" s="333" t="s">
        <v>2036</v>
      </c>
      <c r="D134" s="161">
        <v>0</v>
      </c>
      <c r="E134" s="337">
        <f>SUMIF('[1]30_61BgtAllocAccUtvFinQ'!$C:$C,A134,'[1]30_61BgtAllocAccUtvFinQ'!$Q:$Q)</f>
        <v>0</v>
      </c>
      <c r="F134" s="161">
        <f t="shared" si="6"/>
        <v>0</v>
      </c>
      <c r="G134" s="161">
        <f>-SUMIF('rezervy zisky'!M:M,Foks!B134,'rezervy zisky'!N:N)</f>
        <v>0</v>
      </c>
      <c r="H134" s="161"/>
      <c r="I134" s="161">
        <f>-SUMIF('rezervy zisky'!I:I,Foks!B134,'rezervy zisky'!J:J)</f>
        <v>0</v>
      </c>
      <c r="J134" s="161"/>
      <c r="K134" s="161">
        <f>-SUMIF('rezervy zisky'!C:C,Foks!B134,'rezervy zisky'!D:D)</f>
        <v>0</v>
      </c>
      <c r="L134" s="161"/>
      <c r="M134" s="161">
        <v>0</v>
      </c>
      <c r="O134" s="342">
        <f t="shared" si="7"/>
        <v>0</v>
      </c>
    </row>
    <row r="135" spans="1:15" x14ac:dyDescent="0.25">
      <c r="A135" s="42">
        <v>50187504</v>
      </c>
      <c r="B135" s="42" t="s">
        <v>2551</v>
      </c>
      <c r="C135" s="333" t="s">
        <v>2037</v>
      </c>
      <c r="D135" s="161">
        <v>0</v>
      </c>
      <c r="E135" s="337">
        <f>SUMIF('[1]30_61BgtAllocAccUtvFinQ'!$C:$C,A135,'[1]30_61BgtAllocAccUtvFinQ'!$Q:$Q)</f>
        <v>0</v>
      </c>
      <c r="F135" s="161">
        <f t="shared" si="6"/>
        <v>0</v>
      </c>
      <c r="G135" s="161">
        <f>-SUMIF('rezervy zisky'!M:M,Foks!B135,'rezervy zisky'!N:N)</f>
        <v>0</v>
      </c>
      <c r="H135" s="161"/>
      <c r="I135" s="161">
        <f>-SUMIF('rezervy zisky'!I:I,Foks!B135,'rezervy zisky'!J:J)</f>
        <v>0</v>
      </c>
      <c r="J135" s="161"/>
      <c r="K135" s="161">
        <f>-SUMIF('rezervy zisky'!C:C,Foks!B135,'rezervy zisky'!D:D)</f>
        <v>0</v>
      </c>
      <c r="L135" s="161"/>
      <c r="M135" s="161">
        <v>0</v>
      </c>
      <c r="O135" s="342">
        <f t="shared" si="7"/>
        <v>0</v>
      </c>
    </row>
    <row r="136" spans="1:15" x14ac:dyDescent="0.25">
      <c r="A136" s="42">
        <v>50187505</v>
      </c>
      <c r="B136" s="42" t="s">
        <v>2552</v>
      </c>
      <c r="C136" s="333" t="s">
        <v>2038</v>
      </c>
      <c r="D136" s="161">
        <v>0</v>
      </c>
      <c r="E136" s="337">
        <f>SUMIF('[1]30_61BgtAllocAccUtvFinQ'!$C:$C,A136,'[1]30_61BgtAllocAccUtvFinQ'!$Q:$Q)</f>
        <v>0</v>
      </c>
      <c r="F136" s="161">
        <f t="shared" si="6"/>
        <v>0</v>
      </c>
      <c r="G136" s="161">
        <f>-SUMIF('rezervy zisky'!M:M,Foks!B136,'rezervy zisky'!N:N)</f>
        <v>0</v>
      </c>
      <c r="H136" s="161"/>
      <c r="I136" s="161">
        <f>-SUMIF('rezervy zisky'!I:I,Foks!B136,'rezervy zisky'!J:J)</f>
        <v>0</v>
      </c>
      <c r="J136" s="161"/>
      <c r="K136" s="161">
        <f>-SUMIF('rezervy zisky'!C:C,Foks!B136,'rezervy zisky'!D:D)</f>
        <v>0</v>
      </c>
      <c r="L136" s="161"/>
      <c r="M136" s="161">
        <v>0</v>
      </c>
      <c r="O136" s="342">
        <f t="shared" si="7"/>
        <v>0</v>
      </c>
    </row>
    <row r="137" spans="1:15" x14ac:dyDescent="0.25">
      <c r="A137" s="42">
        <v>50187506</v>
      </c>
      <c r="B137" s="42" t="s">
        <v>2553</v>
      </c>
      <c r="C137" s="333" t="s">
        <v>2039</v>
      </c>
      <c r="D137" s="161">
        <v>0</v>
      </c>
      <c r="E137" s="337">
        <f>SUMIF('[1]30_61BgtAllocAccUtvFinQ'!$C:$C,A137,'[1]30_61BgtAllocAccUtvFinQ'!$Q:$Q)</f>
        <v>0</v>
      </c>
      <c r="F137" s="161">
        <f t="shared" si="6"/>
        <v>0</v>
      </c>
      <c r="G137" s="161">
        <f>-SUMIF('rezervy zisky'!M:M,Foks!B137,'rezervy zisky'!N:N)</f>
        <v>0</v>
      </c>
      <c r="H137" s="161"/>
      <c r="I137" s="161">
        <f>-SUMIF('rezervy zisky'!I:I,Foks!B137,'rezervy zisky'!J:J)</f>
        <v>0</v>
      </c>
      <c r="J137" s="161"/>
      <c r="K137" s="161">
        <f>-SUMIF('rezervy zisky'!C:C,Foks!B137,'rezervy zisky'!D:D)</f>
        <v>0</v>
      </c>
      <c r="L137" s="161"/>
      <c r="M137" s="161">
        <v>0</v>
      </c>
      <c r="O137" s="342">
        <f t="shared" si="7"/>
        <v>0</v>
      </c>
    </row>
    <row r="138" spans="1:15" x14ac:dyDescent="0.25">
      <c r="A138" s="42">
        <v>50188501</v>
      </c>
      <c r="B138" s="42" t="s">
        <v>2554</v>
      </c>
      <c r="C138" s="333" t="s">
        <v>2040</v>
      </c>
      <c r="E138" s="337">
        <f>SUMIF('[1]30_61BgtAllocAccUtvFinQ'!$C:$C,A138,'[1]30_61BgtAllocAccUtvFinQ'!$Q:$Q)</f>
        <v>0</v>
      </c>
      <c r="F138" s="161">
        <f t="shared" si="6"/>
        <v>0</v>
      </c>
      <c r="G138" s="161">
        <f>-SUMIF('rezervy zisky'!M:M,Foks!B138,'rezervy zisky'!N:N)</f>
        <v>0</v>
      </c>
      <c r="H138" s="161"/>
      <c r="I138" s="161">
        <f>-SUMIF('rezervy zisky'!I:I,Foks!B138,'rezervy zisky'!J:J)</f>
        <v>0</v>
      </c>
      <c r="J138" s="161"/>
      <c r="K138" s="161">
        <f>-SUMIF('rezervy zisky'!C:C,Foks!B138,'rezervy zisky'!D:D)</f>
        <v>0</v>
      </c>
      <c r="L138" s="161"/>
      <c r="M138" s="161">
        <v>0</v>
      </c>
      <c r="O138" s="342">
        <f t="shared" si="7"/>
        <v>0</v>
      </c>
    </row>
    <row r="139" spans="1:15" x14ac:dyDescent="0.25">
      <c r="A139" s="42">
        <v>50189501</v>
      </c>
      <c r="B139" s="42" t="s">
        <v>2555</v>
      </c>
      <c r="C139" s="333" t="s">
        <v>2041</v>
      </c>
      <c r="E139" s="337">
        <f>SUMIF('[1]30_61BgtAllocAccUtvFinQ'!$C:$C,A139,'[1]30_61BgtAllocAccUtvFinQ'!$Q:$Q)</f>
        <v>0</v>
      </c>
      <c r="F139" s="161">
        <f t="shared" si="6"/>
        <v>0</v>
      </c>
      <c r="G139" s="161">
        <f>-SUMIF('rezervy zisky'!M:M,Foks!B139,'rezervy zisky'!N:N)</f>
        <v>0</v>
      </c>
      <c r="H139" s="161"/>
      <c r="I139" s="161">
        <f>-SUMIF('rezervy zisky'!I:I,Foks!B139,'rezervy zisky'!J:J)</f>
        <v>0</v>
      </c>
      <c r="J139" s="161"/>
      <c r="K139" s="161">
        <f>-SUMIF('rezervy zisky'!C:C,Foks!B139,'rezervy zisky'!D:D)</f>
        <v>0</v>
      </c>
      <c r="L139" s="161"/>
      <c r="M139" s="161">
        <v>0</v>
      </c>
      <c r="O139" s="342">
        <f t="shared" si="7"/>
        <v>0</v>
      </c>
    </row>
    <row r="140" spans="1:15" x14ac:dyDescent="0.25">
      <c r="A140" s="42">
        <v>50189577</v>
      </c>
      <c r="B140" s="42" t="s">
        <v>2556</v>
      </c>
      <c r="C140" s="333" t="s">
        <v>2042</v>
      </c>
      <c r="E140" s="337">
        <f>SUMIF('[1]30_61BgtAllocAccUtvFinQ'!$C:$C,A140,'[1]30_61BgtAllocAccUtvFinQ'!$Q:$Q)</f>
        <v>0</v>
      </c>
      <c r="F140" s="161">
        <f t="shared" si="6"/>
        <v>0</v>
      </c>
      <c r="G140" s="161">
        <f>-SUMIF('rezervy zisky'!M:M,Foks!B140,'rezervy zisky'!N:N)</f>
        <v>0</v>
      </c>
      <c r="H140" s="161"/>
      <c r="I140" s="161">
        <f>-SUMIF('rezervy zisky'!I:I,Foks!B140,'rezervy zisky'!J:J)</f>
        <v>0</v>
      </c>
      <c r="J140" s="161"/>
      <c r="K140" s="161">
        <f>-SUMIF('rezervy zisky'!C:C,Foks!B140,'rezervy zisky'!D:D)</f>
        <v>0</v>
      </c>
      <c r="L140" s="161"/>
      <c r="M140" s="161">
        <v>0</v>
      </c>
      <c r="O140" s="342">
        <f t="shared" si="7"/>
        <v>0</v>
      </c>
    </row>
    <row r="141" spans="1:15" x14ac:dyDescent="0.25">
      <c r="A141" s="42">
        <v>50200000</v>
      </c>
      <c r="B141" s="42" t="s">
        <v>2557</v>
      </c>
      <c r="C141" s="333" t="s">
        <v>2043</v>
      </c>
      <c r="E141" s="337">
        <f>SUMIF('[1]30_61BgtAllocAccUtvFinQ'!$C:$C,A141,'[1]30_61BgtAllocAccUtvFinQ'!$Q:$Q)</f>
        <v>0</v>
      </c>
      <c r="F141" s="161">
        <f t="shared" si="6"/>
        <v>0</v>
      </c>
      <c r="G141" s="161">
        <f>-SUMIF('rezervy zisky'!M:M,Foks!B141,'rezervy zisky'!N:N)</f>
        <v>0</v>
      </c>
      <c r="H141" s="161"/>
      <c r="I141" s="161">
        <f>-SUMIF('rezervy zisky'!I:I,Foks!B141,'rezervy zisky'!J:J)</f>
        <v>0</v>
      </c>
      <c r="J141" s="161"/>
      <c r="K141" s="161">
        <f>-SUMIF('rezervy zisky'!C:C,Foks!B141,'rezervy zisky'!D:D)</f>
        <v>0</v>
      </c>
      <c r="L141" s="161"/>
      <c r="M141" s="161">
        <v>0</v>
      </c>
      <c r="O141" s="342">
        <f t="shared" si="7"/>
        <v>0</v>
      </c>
    </row>
    <row r="142" spans="1:15" x14ac:dyDescent="0.25">
      <c r="A142" s="42">
        <v>50210071</v>
      </c>
      <c r="B142" s="42" t="s">
        <v>2558</v>
      </c>
      <c r="C142" s="333" t="s">
        <v>2044</v>
      </c>
      <c r="D142" s="161">
        <v>-39000000</v>
      </c>
      <c r="E142" s="337">
        <f>SUMIF('[1]30_61BgtAllocAccUtvFinQ'!$C:$C,A142,'[1]30_61BgtAllocAccUtvFinQ'!$Q:$Q)</f>
        <v>-38999999.997199982</v>
      </c>
      <c r="F142" s="161">
        <f t="shared" si="6"/>
        <v>-39000000</v>
      </c>
      <c r="G142" s="161">
        <f>-SUMIF('rezervy zisky'!M:M,Foks!B142,'rezervy zisky'!N:N)</f>
        <v>0</v>
      </c>
      <c r="H142" s="161"/>
      <c r="I142" s="161">
        <f>-SUMIF('rezervy zisky'!I:I,Foks!B142,'rezervy zisky'!J:J)</f>
        <v>0</v>
      </c>
      <c r="J142" s="161"/>
      <c r="K142" s="161">
        <f>-SUMIF('rezervy zisky'!C:C,Foks!B142,'rezervy zisky'!D:D)</f>
        <v>0</v>
      </c>
      <c r="L142" s="161"/>
      <c r="M142" s="161">
        <v>0</v>
      </c>
      <c r="O142" s="342">
        <f t="shared" si="7"/>
        <v>2.8000175952911377E-3</v>
      </c>
    </row>
    <row r="143" spans="1:15" x14ac:dyDescent="0.25">
      <c r="A143" s="42">
        <v>50210072</v>
      </c>
      <c r="B143" s="42" t="s">
        <v>2559</v>
      </c>
      <c r="C143" s="333" t="s">
        <v>2045</v>
      </c>
      <c r="D143" s="161">
        <v>-17350000</v>
      </c>
      <c r="E143" s="337">
        <f>SUMIF('[1]30_61BgtAllocAccUtvFinQ'!$C:$C,A143,'[1]30_61BgtAllocAccUtvFinQ'!$Q:$Q)</f>
        <v>-17350000.255099989</v>
      </c>
      <c r="F143" s="161">
        <f t="shared" si="6"/>
        <v>-17350000</v>
      </c>
      <c r="G143" s="161">
        <f>-SUMIF('rezervy zisky'!M:M,Foks!B143,'rezervy zisky'!N:N)</f>
        <v>0</v>
      </c>
      <c r="H143" s="161"/>
      <c r="I143" s="161">
        <f>-SUMIF('rezervy zisky'!I:I,Foks!B143,'rezervy zisky'!J:J)</f>
        <v>0</v>
      </c>
      <c r="J143" s="161"/>
      <c r="K143" s="161">
        <f>-SUMIF('rezervy zisky'!C:C,Foks!B143,'rezervy zisky'!D:D)</f>
        <v>0</v>
      </c>
      <c r="L143" s="161"/>
      <c r="M143" s="161">
        <v>0</v>
      </c>
      <c r="O143" s="342">
        <f t="shared" si="7"/>
        <v>-0.25509998947381973</v>
      </c>
    </row>
    <row r="144" spans="1:15" x14ac:dyDescent="0.25">
      <c r="A144" s="42">
        <v>50210073</v>
      </c>
      <c r="B144" s="42" t="s">
        <v>2560</v>
      </c>
      <c r="C144" s="333" t="s">
        <v>2046</v>
      </c>
      <c r="D144" s="161">
        <v>-50440000</v>
      </c>
      <c r="E144" s="337">
        <f>SUMIF('[1]30_61BgtAllocAccUtvFinQ'!$C:$C,A144,'[1]30_61BgtAllocAccUtvFinQ'!$Q:$Q)</f>
        <v>-50439999.995499969</v>
      </c>
      <c r="F144" s="161">
        <f t="shared" si="6"/>
        <v>-50440000</v>
      </c>
      <c r="G144" s="161">
        <f>-SUMIF('rezervy zisky'!M:M,Foks!B144,'rezervy zisky'!N:N)</f>
        <v>0</v>
      </c>
      <c r="H144" s="161"/>
      <c r="I144" s="161">
        <f>-SUMIF('rezervy zisky'!I:I,Foks!B144,'rezervy zisky'!J:J)</f>
        <v>0</v>
      </c>
      <c r="J144" s="161"/>
      <c r="K144" s="161">
        <f>-SUMIF('rezervy zisky'!C:C,Foks!B144,'rezervy zisky'!D:D)</f>
        <v>0</v>
      </c>
      <c r="L144" s="161"/>
      <c r="M144" s="161">
        <v>0</v>
      </c>
      <c r="O144" s="342">
        <f t="shared" si="7"/>
        <v>4.5000314712524414E-3</v>
      </c>
    </row>
    <row r="145" spans="1:15" x14ac:dyDescent="0.25">
      <c r="A145" s="42">
        <v>50210075</v>
      </c>
      <c r="B145" s="42" t="s">
        <v>2561</v>
      </c>
      <c r="C145" s="333" t="s">
        <v>2047</v>
      </c>
      <c r="D145" s="161">
        <v>-750000</v>
      </c>
      <c r="E145" s="337">
        <f>SUMIF('[1]30_61BgtAllocAccUtvFinQ'!$C:$C,A145,'[1]30_61BgtAllocAccUtvFinQ'!$Q:$Q)</f>
        <v>-750000.00109999999</v>
      </c>
      <c r="F145" s="161">
        <f t="shared" si="6"/>
        <v>-750000</v>
      </c>
      <c r="G145" s="161">
        <f>-SUMIF('rezervy zisky'!M:M,Foks!B145,'rezervy zisky'!N:N)</f>
        <v>0</v>
      </c>
      <c r="H145" s="161"/>
      <c r="I145" s="161">
        <f>-SUMIF('rezervy zisky'!I:I,Foks!B145,'rezervy zisky'!J:J)</f>
        <v>0</v>
      </c>
      <c r="J145" s="161"/>
      <c r="K145" s="161">
        <f>-SUMIF('rezervy zisky'!C:C,Foks!B145,'rezervy zisky'!D:D)</f>
        <v>0</v>
      </c>
      <c r="L145" s="161"/>
      <c r="M145" s="161">
        <v>0</v>
      </c>
      <c r="O145" s="342">
        <f t="shared" si="7"/>
        <v>-1.0999999940395355E-3</v>
      </c>
    </row>
    <row r="146" spans="1:15" x14ac:dyDescent="0.25">
      <c r="A146" s="42">
        <v>50290571</v>
      </c>
      <c r="B146" s="42" t="s">
        <v>2562</v>
      </c>
      <c r="C146" s="333" t="s">
        <v>2048</v>
      </c>
      <c r="E146" s="337">
        <f>SUMIF('[1]30_61BgtAllocAccUtvFinQ'!$C:$C,A146,'[1]30_61BgtAllocAccUtvFinQ'!$Q:$Q)</f>
        <v>0</v>
      </c>
      <c r="F146" s="161">
        <f t="shared" si="6"/>
        <v>0</v>
      </c>
      <c r="G146" s="161">
        <f>-SUMIF('rezervy zisky'!M:M,Foks!B146,'rezervy zisky'!N:N)</f>
        <v>0</v>
      </c>
      <c r="H146" s="161"/>
      <c r="I146" s="161">
        <f>-SUMIF('rezervy zisky'!I:I,Foks!B146,'rezervy zisky'!J:J)</f>
        <v>0</v>
      </c>
      <c r="J146" s="161"/>
      <c r="K146" s="161">
        <f>-SUMIF('rezervy zisky'!C:C,Foks!B146,'rezervy zisky'!D:D)</f>
        <v>0</v>
      </c>
      <c r="L146" s="161"/>
      <c r="M146" s="161">
        <v>0</v>
      </c>
      <c r="O146" s="342">
        <f t="shared" si="7"/>
        <v>0</v>
      </c>
    </row>
    <row r="147" spans="1:15" x14ac:dyDescent="0.25">
      <c r="A147" s="42">
        <v>50290572</v>
      </c>
      <c r="B147" s="42" t="s">
        <v>2563</v>
      </c>
      <c r="C147" s="333" t="s">
        <v>2049</v>
      </c>
      <c r="E147" s="337">
        <f>SUMIF('[1]30_61BgtAllocAccUtvFinQ'!$C:$C,A147,'[1]30_61BgtAllocAccUtvFinQ'!$Q:$Q)</f>
        <v>0</v>
      </c>
      <c r="F147" s="161">
        <f t="shared" si="6"/>
        <v>0</v>
      </c>
      <c r="G147" s="161">
        <f>-SUMIF('rezervy zisky'!M:M,Foks!B147,'rezervy zisky'!N:N)</f>
        <v>0</v>
      </c>
      <c r="H147" s="161"/>
      <c r="I147" s="161">
        <f>-SUMIF('rezervy zisky'!I:I,Foks!B147,'rezervy zisky'!J:J)</f>
        <v>0</v>
      </c>
      <c r="J147" s="161"/>
      <c r="K147" s="161">
        <f>-SUMIF('rezervy zisky'!C:C,Foks!B147,'rezervy zisky'!D:D)</f>
        <v>0</v>
      </c>
      <c r="L147" s="161"/>
      <c r="M147" s="161">
        <v>0</v>
      </c>
      <c r="O147" s="342">
        <f t="shared" si="7"/>
        <v>0</v>
      </c>
    </row>
    <row r="148" spans="1:15" x14ac:dyDescent="0.25">
      <c r="A148" s="42">
        <v>50290573</v>
      </c>
      <c r="B148" s="42" t="s">
        <v>2564</v>
      </c>
      <c r="C148" s="333" t="s">
        <v>2050</v>
      </c>
      <c r="E148" s="337">
        <f>SUMIF('[1]30_61BgtAllocAccUtvFinQ'!$C:$C,A148,'[1]30_61BgtAllocAccUtvFinQ'!$Q:$Q)</f>
        <v>0</v>
      </c>
      <c r="F148" s="161">
        <f t="shared" si="6"/>
        <v>0</v>
      </c>
      <c r="G148" s="161">
        <f>-SUMIF('rezervy zisky'!M:M,Foks!B148,'rezervy zisky'!N:N)</f>
        <v>0</v>
      </c>
      <c r="H148" s="161"/>
      <c r="I148" s="161">
        <f>-SUMIF('rezervy zisky'!I:I,Foks!B148,'rezervy zisky'!J:J)</f>
        <v>0</v>
      </c>
      <c r="J148" s="161"/>
      <c r="K148" s="161">
        <f>-SUMIF('rezervy zisky'!C:C,Foks!B148,'rezervy zisky'!D:D)</f>
        <v>0</v>
      </c>
      <c r="L148" s="161"/>
      <c r="M148" s="161">
        <v>0</v>
      </c>
      <c r="O148" s="342">
        <f t="shared" si="7"/>
        <v>0</v>
      </c>
    </row>
    <row r="149" spans="1:15" x14ac:dyDescent="0.25">
      <c r="A149" s="42">
        <v>50401001</v>
      </c>
      <c r="B149" s="42" t="s">
        <v>2565</v>
      </c>
      <c r="C149" s="333" t="s">
        <v>2051</v>
      </c>
      <c r="D149" s="161">
        <v>-2716000</v>
      </c>
      <c r="E149" s="337">
        <f>SUMIF('[1]30_61BgtAllocAccUtvFinQ'!$C:$C,A149,'[1]30_61BgtAllocAccUtvFinQ'!$Q:$Q)</f>
        <v>-2716000</v>
      </c>
      <c r="F149" s="161">
        <f t="shared" si="6"/>
        <v>-2716000</v>
      </c>
      <c r="G149" s="161">
        <f>-SUMIF('rezervy zisky'!M:M,Foks!B149,'rezervy zisky'!N:N)</f>
        <v>0</v>
      </c>
      <c r="H149" s="161"/>
      <c r="I149" s="161">
        <f>-SUMIF('rezervy zisky'!I:I,Foks!B149,'rezervy zisky'!J:J)</f>
        <v>0</v>
      </c>
      <c r="J149" s="161"/>
      <c r="K149" s="161">
        <f>-SUMIF('rezervy zisky'!C:C,Foks!B149,'rezervy zisky'!D:D)</f>
        <v>0</v>
      </c>
      <c r="L149" s="161"/>
      <c r="M149" s="161">
        <v>0</v>
      </c>
      <c r="O149" s="342">
        <f t="shared" si="7"/>
        <v>0</v>
      </c>
    </row>
    <row r="150" spans="1:15" x14ac:dyDescent="0.25">
      <c r="A150" s="42">
        <v>50401002</v>
      </c>
      <c r="B150" s="42" t="s">
        <v>2566</v>
      </c>
      <c r="C150" s="333" t="s">
        <v>2052</v>
      </c>
      <c r="D150" s="161">
        <v>-230000</v>
      </c>
      <c r="E150" s="337">
        <f>SUMIF('[1]30_61BgtAllocAccUtvFinQ'!$C:$C,A150,'[1]30_61BgtAllocAccUtvFinQ'!$Q:$Q)</f>
        <v>-229999.99999999997</v>
      </c>
      <c r="F150" s="161">
        <f t="shared" si="6"/>
        <v>-230000</v>
      </c>
      <c r="G150" s="161">
        <f>-SUMIF('rezervy zisky'!M:M,Foks!B150,'rezervy zisky'!N:N)</f>
        <v>0</v>
      </c>
      <c r="H150" s="161"/>
      <c r="I150" s="161">
        <f>-SUMIF('rezervy zisky'!I:I,Foks!B150,'rezervy zisky'!J:J)</f>
        <v>0</v>
      </c>
      <c r="J150" s="161"/>
      <c r="K150" s="161">
        <f>-SUMIF('rezervy zisky'!C:C,Foks!B150,'rezervy zisky'!D:D)</f>
        <v>0</v>
      </c>
      <c r="L150" s="161"/>
      <c r="M150" s="161">
        <v>0</v>
      </c>
      <c r="O150" s="342">
        <f t="shared" si="7"/>
        <v>2.9103830456733704E-11</v>
      </c>
    </row>
    <row r="151" spans="1:15" x14ac:dyDescent="0.25">
      <c r="A151" s="42">
        <v>50401003</v>
      </c>
      <c r="B151" s="42" t="s">
        <v>2567</v>
      </c>
      <c r="C151" s="333" t="s">
        <v>2053</v>
      </c>
      <c r="D151" s="161">
        <v>-855000</v>
      </c>
      <c r="E151" s="337">
        <f>SUMIF('[1]30_61BgtAllocAccUtvFinQ'!$C:$C,A151,'[1]30_61BgtAllocAccUtvFinQ'!$Q:$Q)</f>
        <v>-855000</v>
      </c>
      <c r="F151" s="161">
        <f t="shared" si="6"/>
        <v>-855000</v>
      </c>
      <c r="G151" s="161">
        <f>-SUMIF('rezervy zisky'!M:M,Foks!B151,'rezervy zisky'!N:N)</f>
        <v>0</v>
      </c>
      <c r="H151" s="161"/>
      <c r="I151" s="161">
        <f>-SUMIF('rezervy zisky'!I:I,Foks!B151,'rezervy zisky'!J:J)</f>
        <v>0</v>
      </c>
      <c r="J151" s="161"/>
      <c r="K151" s="161">
        <f>-SUMIF('rezervy zisky'!C:C,Foks!B151,'rezervy zisky'!D:D)</f>
        <v>0</v>
      </c>
      <c r="L151" s="161"/>
      <c r="M151" s="161">
        <v>0</v>
      </c>
      <c r="O151" s="342">
        <f t="shared" si="7"/>
        <v>0</v>
      </c>
    </row>
    <row r="152" spans="1:15" x14ac:dyDescent="0.25">
      <c r="A152" s="42">
        <v>50490360</v>
      </c>
      <c r="B152" s="42" t="s">
        <v>2568</v>
      </c>
      <c r="C152" s="333" t="s">
        <v>2054</v>
      </c>
      <c r="E152" s="337">
        <f>SUMIF('[1]30_61BgtAllocAccUtvFinQ'!$C:$C,A152,'[1]30_61BgtAllocAccUtvFinQ'!$Q:$Q)</f>
        <v>0</v>
      </c>
      <c r="F152" s="161">
        <f t="shared" si="6"/>
        <v>0</v>
      </c>
      <c r="G152" s="161">
        <f>-SUMIF('rezervy zisky'!M:M,Foks!B152,'rezervy zisky'!N:N)</f>
        <v>0</v>
      </c>
      <c r="H152" s="161"/>
      <c r="I152" s="161">
        <f>-SUMIF('rezervy zisky'!I:I,Foks!B152,'rezervy zisky'!J:J)</f>
        <v>0</v>
      </c>
      <c r="J152" s="161"/>
      <c r="K152" s="161">
        <f>-SUMIF('rezervy zisky'!C:C,Foks!B152,'rezervy zisky'!D:D)</f>
        <v>0</v>
      </c>
      <c r="L152" s="161"/>
      <c r="M152" s="161">
        <v>0</v>
      </c>
      <c r="O152" s="342">
        <f t="shared" si="7"/>
        <v>0</v>
      </c>
    </row>
    <row r="153" spans="1:15" x14ac:dyDescent="0.25">
      <c r="A153" s="42">
        <v>50495360</v>
      </c>
      <c r="B153" s="42" t="s">
        <v>2569</v>
      </c>
      <c r="C153" s="333" t="s">
        <v>2055</v>
      </c>
      <c r="D153" s="161">
        <v>-35614923.314850003</v>
      </c>
      <c r="E153" s="337">
        <f>SUMIF('[1]30_61BgtAllocAccUtvFinQ'!$C:$C,A153,'[1]30_61BgtAllocAccUtvFinQ'!$Q:$Q)</f>
        <v>-35614923.315699987</v>
      </c>
      <c r="F153" s="161">
        <f t="shared" si="6"/>
        <v>-35614923.314850003</v>
      </c>
      <c r="G153" s="161">
        <f>-SUMIF('rezervy zisky'!M:M,Foks!B153,'rezervy zisky'!N:N)</f>
        <v>0</v>
      </c>
      <c r="H153" s="161"/>
      <c r="I153" s="161">
        <f>-SUMIF('rezervy zisky'!I:I,Foks!B153,'rezervy zisky'!J:J)</f>
        <v>0</v>
      </c>
      <c r="J153" s="161"/>
      <c r="K153" s="161">
        <f>-SUMIF('rezervy zisky'!C:C,Foks!B153,'rezervy zisky'!D:D)</f>
        <v>0</v>
      </c>
      <c r="L153" s="161"/>
      <c r="M153" s="161">
        <v>0</v>
      </c>
      <c r="O153" s="342">
        <f t="shared" si="7"/>
        <v>-8.4998458623886108E-4</v>
      </c>
    </row>
    <row r="154" spans="1:15" x14ac:dyDescent="0.25">
      <c r="A154" s="42">
        <v>50495361</v>
      </c>
      <c r="B154" s="42" t="s">
        <v>2570</v>
      </c>
      <c r="C154" s="333" t="s">
        <v>2056</v>
      </c>
      <c r="D154" s="161">
        <v>-1834965.2211000002</v>
      </c>
      <c r="E154" s="337">
        <f>SUMIF('[1]30_61BgtAllocAccUtvFinQ'!$C:$C,A154,'[1]30_61BgtAllocAccUtvFinQ'!$Q:$Q)</f>
        <v>-1834965.2212</v>
      </c>
      <c r="F154" s="161">
        <f t="shared" si="6"/>
        <v>-1834965.2211000002</v>
      </c>
      <c r="G154" s="161">
        <f>-SUMIF('rezervy zisky'!M:M,Foks!B154,'rezervy zisky'!N:N)</f>
        <v>0</v>
      </c>
      <c r="H154" s="161"/>
      <c r="I154" s="161">
        <f>-SUMIF('rezervy zisky'!I:I,Foks!B154,'rezervy zisky'!J:J)</f>
        <v>0</v>
      </c>
      <c r="J154" s="161"/>
      <c r="K154" s="161">
        <f>-SUMIF('rezervy zisky'!C:C,Foks!B154,'rezervy zisky'!D:D)</f>
        <v>0</v>
      </c>
      <c r="L154" s="161"/>
      <c r="M154" s="161">
        <v>0</v>
      </c>
      <c r="O154" s="342">
        <f t="shared" si="7"/>
        <v>-9.999983012676239E-5</v>
      </c>
    </row>
    <row r="155" spans="1:15" x14ac:dyDescent="0.25">
      <c r="A155" s="42">
        <v>50495363</v>
      </c>
      <c r="B155" s="42" t="s">
        <v>2571</v>
      </c>
      <c r="C155" s="333" t="s">
        <v>2057</v>
      </c>
      <c r="D155" s="161">
        <v>-1397800.0464999997</v>
      </c>
      <c r="E155" s="337">
        <f>SUMIF('[1]30_61BgtAllocAccUtvFinQ'!$C:$C,A155,'[1]30_61BgtAllocAccUtvFinQ'!$Q:$Q)</f>
        <v>-1397800.0469</v>
      </c>
      <c r="F155" s="161">
        <f t="shared" si="6"/>
        <v>-1397800.0464999997</v>
      </c>
      <c r="G155" s="161">
        <f>-SUMIF('rezervy zisky'!M:M,Foks!B155,'rezervy zisky'!N:N)</f>
        <v>0</v>
      </c>
      <c r="H155" s="161"/>
      <c r="I155" s="161">
        <f>-SUMIF('rezervy zisky'!I:I,Foks!B155,'rezervy zisky'!J:J)</f>
        <v>0</v>
      </c>
      <c r="J155" s="161"/>
      <c r="K155" s="161">
        <f>-SUMIF('rezervy zisky'!C:C,Foks!B155,'rezervy zisky'!D:D)</f>
        <v>0</v>
      </c>
      <c r="L155" s="161"/>
      <c r="M155" s="161">
        <v>0</v>
      </c>
      <c r="O155" s="342">
        <f t="shared" si="7"/>
        <v>-4.0000025182962418E-4</v>
      </c>
    </row>
    <row r="156" spans="1:15" x14ac:dyDescent="0.25">
      <c r="A156" s="42">
        <v>50495365</v>
      </c>
      <c r="B156" s="42" t="s">
        <v>2572</v>
      </c>
      <c r="C156" s="333" t="s">
        <v>2058</v>
      </c>
      <c r="D156" s="161">
        <v>-270888676.72404999</v>
      </c>
      <c r="E156" s="337">
        <f>SUMIF('[1]30_61BgtAllocAccUtvFinQ'!$C:$C,A156,'[1]30_61BgtAllocAccUtvFinQ'!$Q:$Q)</f>
        <v>-270888676.72299999</v>
      </c>
      <c r="F156" s="161">
        <f t="shared" si="6"/>
        <v>-270888676.72404999</v>
      </c>
      <c r="G156" s="161">
        <f>-SUMIF('rezervy zisky'!M:M,Foks!B156,'rezervy zisky'!N:N)</f>
        <v>0</v>
      </c>
      <c r="H156" s="161"/>
      <c r="I156" s="161">
        <f>-SUMIF('rezervy zisky'!I:I,Foks!B156,'rezervy zisky'!J:J)</f>
        <v>0</v>
      </c>
      <c r="J156" s="161"/>
      <c r="K156" s="161">
        <f>-SUMIF('rezervy zisky'!C:C,Foks!B156,'rezervy zisky'!D:D)</f>
        <v>0</v>
      </c>
      <c r="L156" s="161"/>
      <c r="M156" s="161">
        <v>0</v>
      </c>
      <c r="O156" s="342">
        <f t="shared" si="7"/>
        <v>1.0499954223632813E-3</v>
      </c>
    </row>
    <row r="157" spans="1:15" x14ac:dyDescent="0.25">
      <c r="A157" s="42">
        <v>50495366</v>
      </c>
      <c r="B157" s="42" t="s">
        <v>2573</v>
      </c>
      <c r="C157" s="333" t="s">
        <v>2059</v>
      </c>
      <c r="D157" s="161">
        <v>-6555351.7545999987</v>
      </c>
      <c r="E157" s="337">
        <f>SUMIF('[1]30_61BgtAllocAccUtvFinQ'!$C:$C,A157,'[1]30_61BgtAllocAccUtvFinQ'!$Q:$Q)</f>
        <v>-6555351.7549000001</v>
      </c>
      <c r="F157" s="161">
        <f t="shared" si="6"/>
        <v>-6555351.7545999987</v>
      </c>
      <c r="G157" s="161">
        <f>-SUMIF('rezervy zisky'!M:M,Foks!B157,'rezervy zisky'!N:N)</f>
        <v>0</v>
      </c>
      <c r="H157" s="161"/>
      <c r="I157" s="161">
        <f>-SUMIF('rezervy zisky'!I:I,Foks!B157,'rezervy zisky'!J:J)</f>
        <v>0</v>
      </c>
      <c r="J157" s="161"/>
      <c r="K157" s="161">
        <f>-SUMIF('rezervy zisky'!C:C,Foks!B157,'rezervy zisky'!D:D)</f>
        <v>0</v>
      </c>
      <c r="L157" s="161"/>
      <c r="M157" s="161">
        <v>0</v>
      </c>
      <c r="O157" s="342">
        <f t="shared" si="7"/>
        <v>-3.000013530254364E-4</v>
      </c>
    </row>
    <row r="158" spans="1:15" x14ac:dyDescent="0.25">
      <c r="A158" s="42">
        <v>50495368</v>
      </c>
      <c r="B158" s="42" t="s">
        <v>2574</v>
      </c>
      <c r="C158" s="333" t="s">
        <v>2060</v>
      </c>
      <c r="D158" s="161">
        <v>-41849039.342</v>
      </c>
      <c r="E158" s="337">
        <f>SUMIF('[1]30_61BgtAllocAccUtvFinQ'!$C:$C,A158,'[1]30_61BgtAllocAccUtvFinQ'!$Q:$Q)</f>
        <v>-41849039.341700003</v>
      </c>
      <c r="F158" s="161">
        <f t="shared" si="6"/>
        <v>-41849039.342</v>
      </c>
      <c r="G158" s="161">
        <f>-SUMIF('rezervy zisky'!M:M,Foks!B158,'rezervy zisky'!N:N)</f>
        <v>0</v>
      </c>
      <c r="H158" s="161"/>
      <c r="I158" s="161">
        <f>-SUMIF('rezervy zisky'!I:I,Foks!B158,'rezervy zisky'!J:J)</f>
        <v>0</v>
      </c>
      <c r="J158" s="161"/>
      <c r="K158" s="161">
        <f>-SUMIF('rezervy zisky'!C:C,Foks!B158,'rezervy zisky'!D:D)</f>
        <v>0</v>
      </c>
      <c r="L158" s="161"/>
      <c r="M158" s="161">
        <v>0</v>
      </c>
      <c r="O158" s="342">
        <f t="shared" si="7"/>
        <v>2.9999762773513794E-4</v>
      </c>
    </row>
    <row r="159" spans="1:15" x14ac:dyDescent="0.25">
      <c r="A159" s="42">
        <v>50495370</v>
      </c>
      <c r="B159" s="42" t="s">
        <v>2575</v>
      </c>
      <c r="C159" s="333" t="s">
        <v>2061</v>
      </c>
      <c r="D159" s="161">
        <v>-2475710.6390499999</v>
      </c>
      <c r="E159" s="337">
        <f>SUMIF('[1]30_61BgtAllocAccUtvFinQ'!$C:$C,A159,'[1]30_61BgtAllocAccUtvFinQ'!$Q:$Q)</f>
        <v>-2475710.6381000001</v>
      </c>
      <c r="F159" s="161">
        <f t="shared" si="6"/>
        <v>-2475710.6390499999</v>
      </c>
      <c r="G159" s="161">
        <f>-SUMIF('rezervy zisky'!M:M,Foks!B159,'rezervy zisky'!N:N)</f>
        <v>0</v>
      </c>
      <c r="H159" s="161"/>
      <c r="I159" s="161">
        <f>-SUMIF('rezervy zisky'!I:I,Foks!B159,'rezervy zisky'!J:J)</f>
        <v>0</v>
      </c>
      <c r="J159" s="161"/>
      <c r="K159" s="161">
        <f>-SUMIF('rezervy zisky'!C:C,Foks!B159,'rezervy zisky'!D:D)</f>
        <v>0</v>
      </c>
      <c r="L159" s="161"/>
      <c r="M159" s="161">
        <v>0</v>
      </c>
      <c r="O159" s="342">
        <f t="shared" si="7"/>
        <v>9.4999978318810463E-4</v>
      </c>
    </row>
    <row r="160" spans="1:15" x14ac:dyDescent="0.25">
      <c r="A160" s="42">
        <v>50495377</v>
      </c>
      <c r="B160" s="42" t="s">
        <v>2576</v>
      </c>
      <c r="C160" s="333" t="s">
        <v>2062</v>
      </c>
      <c r="D160" s="161">
        <v>-336585.15769999992</v>
      </c>
      <c r="E160" s="337">
        <f>SUMIF('[1]30_61BgtAllocAccUtvFinQ'!$C:$C,A160,'[1]30_61BgtAllocAccUtvFinQ'!$Q:$Q)</f>
        <v>-336585.15790000005</v>
      </c>
      <c r="F160" s="161">
        <f t="shared" si="6"/>
        <v>-336585.15769999992</v>
      </c>
      <c r="G160" s="161">
        <f>-SUMIF('rezervy zisky'!M:M,Foks!B160,'rezervy zisky'!N:N)</f>
        <v>0</v>
      </c>
      <c r="H160" s="161"/>
      <c r="I160" s="161">
        <f>-SUMIF('rezervy zisky'!I:I,Foks!B160,'rezervy zisky'!J:J)</f>
        <v>0</v>
      </c>
      <c r="J160" s="161"/>
      <c r="K160" s="161">
        <f>-SUMIF('rezervy zisky'!C:C,Foks!B160,'rezervy zisky'!D:D)</f>
        <v>0</v>
      </c>
      <c r="L160" s="161"/>
      <c r="M160" s="161">
        <v>0</v>
      </c>
      <c r="O160" s="342">
        <f t="shared" si="7"/>
        <v>-2.0000012591481209E-4</v>
      </c>
    </row>
    <row r="161" spans="1:15" x14ac:dyDescent="0.25">
      <c r="A161" s="42">
        <v>50495383</v>
      </c>
      <c r="B161" s="42" t="s">
        <v>2577</v>
      </c>
      <c r="C161" s="333" t="s">
        <v>2063</v>
      </c>
      <c r="D161" s="161">
        <v>-888810.43349999993</v>
      </c>
      <c r="E161" s="337">
        <f>SUMIF('[1]30_61BgtAllocAccUtvFinQ'!$C:$C,A161,'[1]30_61BgtAllocAccUtvFinQ'!$Q:$Q)</f>
        <v>-888810.43339999975</v>
      </c>
      <c r="F161" s="161">
        <f t="shared" si="6"/>
        <v>-888810.43349999993</v>
      </c>
      <c r="G161" s="161">
        <f>-SUMIF('rezervy zisky'!M:M,Foks!B161,'rezervy zisky'!N:N)</f>
        <v>0</v>
      </c>
      <c r="H161" s="161"/>
      <c r="I161" s="161">
        <f>-SUMIF('rezervy zisky'!I:I,Foks!B161,'rezervy zisky'!J:J)</f>
        <v>0</v>
      </c>
      <c r="J161" s="161"/>
      <c r="K161" s="161">
        <f>-SUMIF('rezervy zisky'!C:C,Foks!B161,'rezervy zisky'!D:D)</f>
        <v>0</v>
      </c>
      <c r="L161" s="161"/>
      <c r="M161" s="161">
        <v>0</v>
      </c>
      <c r="O161" s="342">
        <f t="shared" si="7"/>
        <v>1.0000017937272787E-4</v>
      </c>
    </row>
    <row r="162" spans="1:15" x14ac:dyDescent="0.25">
      <c r="A162" s="42">
        <v>50495384</v>
      </c>
      <c r="B162" s="42" t="s">
        <v>2578</v>
      </c>
      <c r="C162" s="333" t="s">
        <v>2064</v>
      </c>
      <c r="D162" s="161">
        <v>-1593740.0544999999</v>
      </c>
      <c r="E162" s="337">
        <f>SUMIF('[1]30_61BgtAllocAccUtvFinQ'!$C:$C,A162,'[1]30_61BgtAllocAccUtvFinQ'!$Q:$Q)</f>
        <v>-1593740.0546000001</v>
      </c>
      <c r="F162" s="161">
        <f t="shared" si="6"/>
        <v>-1593740.0544999999</v>
      </c>
      <c r="G162" s="161">
        <f>-SUMIF('rezervy zisky'!M:M,Foks!B162,'rezervy zisky'!N:N)</f>
        <v>0</v>
      </c>
      <c r="H162" s="161"/>
      <c r="I162" s="161">
        <f>-SUMIF('rezervy zisky'!I:I,Foks!B162,'rezervy zisky'!J:J)</f>
        <v>0</v>
      </c>
      <c r="J162" s="161"/>
      <c r="K162" s="161">
        <f>-SUMIF('rezervy zisky'!C:C,Foks!B162,'rezervy zisky'!D:D)</f>
        <v>0</v>
      </c>
      <c r="L162" s="161"/>
      <c r="M162" s="161">
        <v>0</v>
      </c>
      <c r="O162" s="342">
        <f t="shared" si="7"/>
        <v>-1.000002957880497E-4</v>
      </c>
    </row>
    <row r="163" spans="1:15" x14ac:dyDescent="0.25">
      <c r="A163" s="42">
        <v>50495560</v>
      </c>
      <c r="B163" s="42" t="s">
        <v>2579</v>
      </c>
      <c r="C163" s="333" t="s">
        <v>2065</v>
      </c>
      <c r="D163" s="161">
        <v>-11220510.42475</v>
      </c>
      <c r="E163" s="337">
        <f>SUMIF('[1]30_61BgtAllocAccUtvFinQ'!$C:$C,A163,'[1]30_61BgtAllocAccUtvFinQ'!$Q:$Q)</f>
        <v>-11220510.425499998</v>
      </c>
      <c r="F163" s="161">
        <f t="shared" si="6"/>
        <v>-11220510.42475</v>
      </c>
      <c r="G163" s="161">
        <f>-SUMIF('rezervy zisky'!M:M,Foks!B163,'rezervy zisky'!N:N)</f>
        <v>0</v>
      </c>
      <c r="H163" s="161"/>
      <c r="I163" s="161">
        <f>-SUMIF('rezervy zisky'!I:I,Foks!B163,'rezervy zisky'!J:J)</f>
        <v>0</v>
      </c>
      <c r="J163" s="161"/>
      <c r="K163" s="161">
        <f>-SUMIF('rezervy zisky'!C:C,Foks!B163,'rezervy zisky'!D:D)</f>
        <v>0</v>
      </c>
      <c r="L163" s="161"/>
      <c r="M163" s="161">
        <v>0</v>
      </c>
      <c r="O163" s="342">
        <f t="shared" si="7"/>
        <v>-7.4999779462814331E-4</v>
      </c>
    </row>
    <row r="164" spans="1:15" x14ac:dyDescent="0.25">
      <c r="A164" s="42">
        <v>50495374</v>
      </c>
      <c r="B164" s="42" t="s">
        <v>2580</v>
      </c>
      <c r="C164" s="333" t="s">
        <v>2066</v>
      </c>
      <c r="D164" s="161">
        <v>0</v>
      </c>
      <c r="E164" s="337">
        <f>SUMIF('[1]30_61BgtAllocAccUtvFinQ'!$C:$C,A164,'[1]30_61BgtAllocAccUtvFinQ'!$Q:$Q)</f>
        <v>0</v>
      </c>
      <c r="F164" s="161">
        <f t="shared" si="6"/>
        <v>0</v>
      </c>
      <c r="G164" s="161">
        <f>-SUMIF('rezervy zisky'!M:M,Foks!B164,'rezervy zisky'!N:N)</f>
        <v>0</v>
      </c>
      <c r="H164" s="161"/>
      <c r="I164" s="161">
        <f>-SUMIF('rezervy zisky'!I:I,Foks!B164,'rezervy zisky'!J:J)</f>
        <v>0</v>
      </c>
      <c r="J164" s="161"/>
      <c r="K164" s="161">
        <f>-SUMIF('rezervy zisky'!C:C,Foks!B164,'rezervy zisky'!D:D)</f>
        <v>0</v>
      </c>
      <c r="L164" s="161"/>
      <c r="M164" s="161">
        <v>0</v>
      </c>
      <c r="O164" s="342">
        <f t="shared" si="7"/>
        <v>0</v>
      </c>
    </row>
    <row r="165" spans="1:15" x14ac:dyDescent="0.25">
      <c r="A165" s="42">
        <v>50495364</v>
      </c>
      <c r="B165" s="42" t="s">
        <v>2581</v>
      </c>
      <c r="C165" s="333" t="s">
        <v>2067</v>
      </c>
      <c r="E165" s="337">
        <f>SUMIF('[1]30_61BgtAllocAccUtvFinQ'!$C:$C,A165,'[1]30_61BgtAllocAccUtvFinQ'!$Q:$Q)</f>
        <v>0</v>
      </c>
      <c r="F165" s="161">
        <f t="shared" si="6"/>
        <v>0</v>
      </c>
      <c r="G165" s="161">
        <f>-SUMIF('rezervy zisky'!M:M,Foks!B165,'rezervy zisky'!N:N)</f>
        <v>0</v>
      </c>
      <c r="H165" s="161"/>
      <c r="I165" s="161">
        <f>-SUMIF('rezervy zisky'!I:I,Foks!B165,'rezervy zisky'!J:J)</f>
        <v>0</v>
      </c>
      <c r="J165" s="161"/>
      <c r="K165" s="161">
        <f>-SUMIF('rezervy zisky'!C:C,Foks!B165,'rezervy zisky'!D:D)</f>
        <v>0</v>
      </c>
      <c r="L165" s="161"/>
      <c r="M165" s="161">
        <v>0</v>
      </c>
      <c r="O165" s="342">
        <f t="shared" si="7"/>
        <v>0</v>
      </c>
    </row>
    <row r="166" spans="1:15" x14ac:dyDescent="0.25">
      <c r="A166" s="42">
        <v>50495367</v>
      </c>
      <c r="B166" s="42" t="s">
        <v>2582</v>
      </c>
      <c r="C166" s="333" t="s">
        <v>2068</v>
      </c>
      <c r="E166" s="337">
        <f>SUMIF('[1]30_61BgtAllocAccUtvFinQ'!$C:$C,A166,'[1]30_61BgtAllocAccUtvFinQ'!$Q:$Q)</f>
        <v>0</v>
      </c>
      <c r="F166" s="161">
        <f t="shared" si="6"/>
        <v>0</v>
      </c>
      <c r="G166" s="161">
        <f>-SUMIF('rezervy zisky'!M:M,Foks!B166,'rezervy zisky'!N:N)</f>
        <v>0</v>
      </c>
      <c r="H166" s="161"/>
      <c r="I166" s="161">
        <f>-SUMIF('rezervy zisky'!I:I,Foks!B166,'rezervy zisky'!J:J)</f>
        <v>0</v>
      </c>
      <c r="J166" s="161"/>
      <c r="K166" s="161">
        <f>-SUMIF('rezervy zisky'!C:C,Foks!B166,'rezervy zisky'!D:D)</f>
        <v>0</v>
      </c>
      <c r="L166" s="161"/>
      <c r="M166" s="161">
        <v>0</v>
      </c>
      <c r="O166" s="342">
        <f t="shared" si="7"/>
        <v>0</v>
      </c>
    </row>
    <row r="167" spans="1:15" x14ac:dyDescent="0.25">
      <c r="A167" s="42">
        <v>50495373</v>
      </c>
      <c r="B167" s="42" t="s">
        <v>2583</v>
      </c>
      <c r="C167" s="333" t="s">
        <v>2069</v>
      </c>
      <c r="D167" s="161">
        <v>0</v>
      </c>
      <c r="E167" s="337">
        <f>SUMIF('[1]30_61BgtAllocAccUtvFinQ'!$C:$C,A167,'[1]30_61BgtAllocAccUtvFinQ'!$Q:$Q)</f>
        <v>0</v>
      </c>
      <c r="F167" s="161">
        <f t="shared" si="6"/>
        <v>0</v>
      </c>
      <c r="G167" s="161">
        <f>-SUMIF('rezervy zisky'!M:M,Foks!B167,'rezervy zisky'!N:N)</f>
        <v>0</v>
      </c>
      <c r="H167" s="161"/>
      <c r="I167" s="161">
        <f>-SUMIF('rezervy zisky'!I:I,Foks!B167,'rezervy zisky'!J:J)</f>
        <v>0</v>
      </c>
      <c r="J167" s="161"/>
      <c r="K167" s="161">
        <f>-SUMIF('rezervy zisky'!C:C,Foks!B167,'rezervy zisky'!D:D)</f>
        <v>0</v>
      </c>
      <c r="L167" s="161"/>
      <c r="M167" s="161">
        <v>0</v>
      </c>
      <c r="O167" s="342">
        <f t="shared" si="7"/>
        <v>0</v>
      </c>
    </row>
    <row r="168" spans="1:15" x14ac:dyDescent="0.25">
      <c r="A168" s="42">
        <v>50495371</v>
      </c>
      <c r="B168" s="42" t="s">
        <v>2584</v>
      </c>
      <c r="C168" s="333" t="s">
        <v>2070</v>
      </c>
      <c r="D168" s="161">
        <v>0</v>
      </c>
      <c r="E168" s="337">
        <f>SUMIF('[1]30_61BgtAllocAccUtvFinQ'!$C:$C,A168,'[1]30_61BgtAllocAccUtvFinQ'!$Q:$Q)</f>
        <v>0</v>
      </c>
      <c r="F168" s="161">
        <f t="shared" si="6"/>
        <v>0</v>
      </c>
      <c r="G168" s="161">
        <f>-SUMIF('rezervy zisky'!M:M,Foks!B168,'rezervy zisky'!N:N)</f>
        <v>0</v>
      </c>
      <c r="H168" s="161"/>
      <c r="I168" s="161">
        <f>-SUMIF('rezervy zisky'!I:I,Foks!B168,'rezervy zisky'!J:J)</f>
        <v>0</v>
      </c>
      <c r="J168" s="161"/>
      <c r="K168" s="161">
        <f>-SUMIF('rezervy zisky'!C:C,Foks!B168,'rezervy zisky'!D:D)</f>
        <v>0</v>
      </c>
      <c r="L168" s="161"/>
      <c r="M168" s="161">
        <v>0</v>
      </c>
      <c r="O168" s="342">
        <f t="shared" si="7"/>
        <v>0</v>
      </c>
    </row>
    <row r="169" spans="1:15" x14ac:dyDescent="0.25">
      <c r="A169" s="42">
        <v>50495376</v>
      </c>
      <c r="B169" s="42" t="s">
        <v>2585</v>
      </c>
      <c r="C169" s="333" t="s">
        <v>2071</v>
      </c>
      <c r="E169" s="337">
        <f>SUMIF('[1]30_61BgtAllocAccUtvFinQ'!$C:$C,A169,'[1]30_61BgtAllocAccUtvFinQ'!$Q:$Q)</f>
        <v>0</v>
      </c>
      <c r="F169" s="161">
        <f t="shared" si="6"/>
        <v>0</v>
      </c>
      <c r="G169" s="161">
        <f>-SUMIF('rezervy zisky'!M:M,Foks!B169,'rezervy zisky'!N:N)</f>
        <v>0</v>
      </c>
      <c r="H169" s="161"/>
      <c r="I169" s="161">
        <f>-SUMIF('rezervy zisky'!I:I,Foks!B169,'rezervy zisky'!J:J)</f>
        <v>0</v>
      </c>
      <c r="J169" s="161"/>
      <c r="K169" s="161">
        <f>-SUMIF('rezervy zisky'!C:C,Foks!B169,'rezervy zisky'!D:D)</f>
        <v>0</v>
      </c>
      <c r="L169" s="161"/>
      <c r="M169" s="161">
        <v>0</v>
      </c>
      <c r="O169" s="342">
        <f t="shared" si="7"/>
        <v>0</v>
      </c>
    </row>
    <row r="170" spans="1:15" x14ac:dyDescent="0.25">
      <c r="A170" s="42">
        <v>50495382</v>
      </c>
      <c r="B170" s="42" t="s">
        <v>2586</v>
      </c>
      <c r="C170" s="333" t="s">
        <v>2072</v>
      </c>
      <c r="E170" s="337">
        <f>SUMIF('[1]30_61BgtAllocAccUtvFinQ'!$C:$C,A170,'[1]30_61BgtAllocAccUtvFinQ'!$Q:$Q)</f>
        <v>0</v>
      </c>
      <c r="F170" s="161">
        <f t="shared" si="6"/>
        <v>0</v>
      </c>
      <c r="G170" s="161">
        <f>-SUMIF('rezervy zisky'!M:M,Foks!B170,'rezervy zisky'!N:N)</f>
        <v>0</v>
      </c>
      <c r="H170" s="161"/>
      <c r="I170" s="161">
        <f>-SUMIF('rezervy zisky'!I:I,Foks!B170,'rezervy zisky'!J:J)</f>
        <v>0</v>
      </c>
      <c r="J170" s="161"/>
      <c r="K170" s="161">
        <f>-SUMIF('rezervy zisky'!C:C,Foks!B170,'rezervy zisky'!D:D)</f>
        <v>0</v>
      </c>
      <c r="L170" s="161"/>
      <c r="M170" s="161">
        <v>0</v>
      </c>
      <c r="O170" s="342">
        <f t="shared" si="7"/>
        <v>0</v>
      </c>
    </row>
    <row r="171" spans="1:15" x14ac:dyDescent="0.25">
      <c r="A171" s="42">
        <v>50700000</v>
      </c>
      <c r="B171" s="42" t="s">
        <v>2587</v>
      </c>
      <c r="C171" s="333" t="s">
        <v>2073</v>
      </c>
      <c r="E171" s="337">
        <f>SUMIF('[1]30_61BgtAllocAccUtvFinQ'!$C:$C,A171,'[1]30_61BgtAllocAccUtvFinQ'!$Q:$Q)</f>
        <v>0</v>
      </c>
      <c r="F171" s="161">
        <f t="shared" si="6"/>
        <v>0</v>
      </c>
      <c r="G171" s="161">
        <f>-SUMIF('rezervy zisky'!M:M,Foks!B171,'rezervy zisky'!N:N)</f>
        <v>0</v>
      </c>
      <c r="H171" s="161"/>
      <c r="I171" s="161">
        <f>-SUMIF('rezervy zisky'!I:I,Foks!B171,'rezervy zisky'!J:J)</f>
        <v>0</v>
      </c>
      <c r="J171" s="161"/>
      <c r="K171" s="161">
        <f>-SUMIF('rezervy zisky'!C:C,Foks!B171,'rezervy zisky'!D:D)</f>
        <v>0</v>
      </c>
      <c r="L171" s="161"/>
      <c r="M171" s="161">
        <v>0</v>
      </c>
      <c r="O171" s="342">
        <f t="shared" si="7"/>
        <v>0</v>
      </c>
    </row>
    <row r="172" spans="1:15" x14ac:dyDescent="0.25">
      <c r="A172" s="42">
        <v>50700002</v>
      </c>
      <c r="B172" s="42" t="s">
        <v>2588</v>
      </c>
      <c r="C172" s="333" t="s">
        <v>2074</v>
      </c>
      <c r="D172" s="161">
        <v>990000</v>
      </c>
      <c r="E172" s="337">
        <f>SUMIF('[1]30_61BgtAllocAccUtvFinQ'!$C:$C,A172,'[1]30_61BgtAllocAccUtvFinQ'!$Q:$Q)</f>
        <v>990000.00009999983</v>
      </c>
      <c r="F172" s="161">
        <f t="shared" si="6"/>
        <v>990000</v>
      </c>
      <c r="G172" s="161">
        <f>-SUMIF('rezervy zisky'!M:M,Foks!B172,'rezervy zisky'!N:N)</f>
        <v>0</v>
      </c>
      <c r="H172" s="161"/>
      <c r="I172" s="161">
        <f>-SUMIF('rezervy zisky'!I:I,Foks!B172,'rezervy zisky'!J:J)</f>
        <v>0</v>
      </c>
      <c r="J172" s="161"/>
      <c r="K172" s="161">
        <f>-SUMIF('rezervy zisky'!C:C,Foks!B172,'rezervy zisky'!D:D)</f>
        <v>0</v>
      </c>
      <c r="L172" s="161"/>
      <c r="M172" s="161">
        <v>0</v>
      </c>
      <c r="O172" s="342">
        <f t="shared" si="7"/>
        <v>9.999983012676239E-5</v>
      </c>
    </row>
    <row r="173" spans="1:15" x14ac:dyDescent="0.25">
      <c r="A173" s="42">
        <v>50700031</v>
      </c>
      <c r="B173" s="42" t="s">
        <v>2589</v>
      </c>
      <c r="C173" s="333" t="s">
        <v>2075</v>
      </c>
      <c r="D173" s="161">
        <v>70359000</v>
      </c>
      <c r="E173" s="337">
        <f>SUMIF('[1]30_61BgtAllocAccUtvFinQ'!$C:$C,A173,'[1]30_61BgtAllocAccUtvFinQ'!$Q:$Q)</f>
        <v>70358999.999899998</v>
      </c>
      <c r="F173" s="161">
        <f t="shared" si="6"/>
        <v>70359000</v>
      </c>
      <c r="G173" s="161">
        <f>-SUMIF('rezervy zisky'!M:M,Foks!B173,'rezervy zisky'!N:N)</f>
        <v>0</v>
      </c>
      <c r="H173" s="161"/>
      <c r="I173" s="161">
        <f>-SUMIF('rezervy zisky'!I:I,Foks!B173,'rezervy zisky'!J:J)</f>
        <v>0</v>
      </c>
      <c r="J173" s="161"/>
      <c r="K173" s="161">
        <f>-SUMIF('rezervy zisky'!C:C,Foks!B173,'rezervy zisky'!D:D)</f>
        <v>0</v>
      </c>
      <c r="L173" s="161"/>
      <c r="M173" s="161">
        <v>0</v>
      </c>
      <c r="O173" s="342">
        <f t="shared" si="7"/>
        <v>-1.0000169277191162E-4</v>
      </c>
    </row>
    <row r="174" spans="1:15" x14ac:dyDescent="0.25">
      <c r="A174" s="42">
        <v>50700032</v>
      </c>
      <c r="B174" s="42" t="s">
        <v>2590</v>
      </c>
      <c r="C174" s="333" t="s">
        <v>2076</v>
      </c>
      <c r="D174" s="161">
        <v>42969000</v>
      </c>
      <c r="E174" s="337">
        <f>SUMIF('[1]30_61BgtAllocAccUtvFinQ'!$C:$C,A174,'[1]30_61BgtAllocAccUtvFinQ'!$Q:$Q)</f>
        <v>42969000</v>
      </c>
      <c r="F174" s="161">
        <f t="shared" si="6"/>
        <v>42969000</v>
      </c>
      <c r="G174" s="161">
        <f>-SUMIF('rezervy zisky'!M:M,Foks!B174,'rezervy zisky'!N:N)</f>
        <v>0</v>
      </c>
      <c r="H174" s="161"/>
      <c r="I174" s="161">
        <f>-SUMIF('rezervy zisky'!I:I,Foks!B174,'rezervy zisky'!J:J)</f>
        <v>0</v>
      </c>
      <c r="J174" s="161"/>
      <c r="K174" s="161">
        <f>-SUMIF('rezervy zisky'!C:C,Foks!B174,'rezervy zisky'!D:D)</f>
        <v>0</v>
      </c>
      <c r="L174" s="161"/>
      <c r="M174" s="161">
        <v>0</v>
      </c>
      <c r="O174" s="342">
        <f t="shared" si="7"/>
        <v>0</v>
      </c>
    </row>
    <row r="175" spans="1:15" x14ac:dyDescent="0.25">
      <c r="A175" s="42">
        <v>50711001</v>
      </c>
      <c r="B175" s="42" t="s">
        <v>2591</v>
      </c>
      <c r="C175" s="333" t="s">
        <v>2077</v>
      </c>
      <c r="D175" s="161">
        <v>151000</v>
      </c>
      <c r="E175" s="337">
        <f>SUMIF('[1]30_61BgtAllocAccUtvFinQ'!$C:$C,A175,'[1]30_61BgtAllocAccUtvFinQ'!$Q:$Q)</f>
        <v>151000.0001</v>
      </c>
      <c r="F175" s="161">
        <f t="shared" si="6"/>
        <v>151000</v>
      </c>
      <c r="G175" s="161">
        <f>-SUMIF('rezervy zisky'!M:M,Foks!B175,'rezervy zisky'!N:N)</f>
        <v>0</v>
      </c>
      <c r="H175" s="161"/>
      <c r="I175" s="161">
        <f>-SUMIF('rezervy zisky'!I:I,Foks!B175,'rezervy zisky'!J:J)</f>
        <v>0</v>
      </c>
      <c r="J175" s="161"/>
      <c r="K175" s="161">
        <f>-SUMIF('rezervy zisky'!C:C,Foks!B175,'rezervy zisky'!D:D)</f>
        <v>0</v>
      </c>
      <c r="L175" s="161"/>
      <c r="M175" s="161">
        <v>0</v>
      </c>
      <c r="O175" s="342">
        <f t="shared" si="7"/>
        <v>1.0000000474974513E-4</v>
      </c>
    </row>
    <row r="176" spans="1:15" x14ac:dyDescent="0.25">
      <c r="A176" s="42">
        <v>50711002</v>
      </c>
      <c r="B176" s="42" t="s">
        <v>2592</v>
      </c>
      <c r="C176" s="333" t="s">
        <v>2078</v>
      </c>
      <c r="D176" s="161">
        <v>8500000</v>
      </c>
      <c r="E176" s="337">
        <f>SUMIF('[1]30_61BgtAllocAccUtvFinQ'!$C:$C,A176,'[1]30_61BgtAllocAccUtvFinQ'!$Q:$Q)</f>
        <v>8499999.999400001</v>
      </c>
      <c r="F176" s="161">
        <f t="shared" si="6"/>
        <v>8500000</v>
      </c>
      <c r="G176" s="161">
        <f>-SUMIF('rezervy zisky'!M:M,Foks!B176,'rezervy zisky'!N:N)</f>
        <v>0</v>
      </c>
      <c r="H176" s="161"/>
      <c r="I176" s="161">
        <f>-SUMIF('rezervy zisky'!I:I,Foks!B176,'rezervy zisky'!J:J)</f>
        <v>0</v>
      </c>
      <c r="J176" s="161"/>
      <c r="K176" s="161">
        <f>-SUMIF('rezervy zisky'!C:C,Foks!B176,'rezervy zisky'!D:D)</f>
        <v>0</v>
      </c>
      <c r="L176" s="161"/>
      <c r="M176" s="161">
        <v>0</v>
      </c>
      <c r="O176" s="342">
        <f t="shared" si="7"/>
        <v>-5.9999898076057434E-4</v>
      </c>
    </row>
    <row r="177" spans="1:15" x14ac:dyDescent="0.25">
      <c r="A177" s="42">
        <v>50711003</v>
      </c>
      <c r="B177" s="42" t="s">
        <v>2593</v>
      </c>
      <c r="C177" s="333" t="s">
        <v>2079</v>
      </c>
      <c r="D177" s="161">
        <v>600000</v>
      </c>
      <c r="E177" s="337">
        <f>SUMIF('[1]30_61BgtAllocAccUtvFinQ'!$C:$C,A177,'[1]30_61BgtAllocAccUtvFinQ'!$Q:$Q)</f>
        <v>600000.00000000012</v>
      </c>
      <c r="F177" s="161">
        <f t="shared" si="6"/>
        <v>600000</v>
      </c>
      <c r="G177" s="161">
        <f>-SUMIF('rezervy zisky'!M:M,Foks!B177,'rezervy zisky'!N:N)</f>
        <v>0</v>
      </c>
      <c r="H177" s="161"/>
      <c r="I177" s="161">
        <f>-SUMIF('rezervy zisky'!I:I,Foks!B177,'rezervy zisky'!J:J)</f>
        <v>0</v>
      </c>
      <c r="J177" s="161"/>
      <c r="K177" s="161">
        <f>-SUMIF('rezervy zisky'!C:C,Foks!B177,'rezervy zisky'!D:D)</f>
        <v>0</v>
      </c>
      <c r="L177" s="161"/>
      <c r="M177" s="161">
        <v>0</v>
      </c>
      <c r="O177" s="342">
        <f t="shared" si="7"/>
        <v>1.1641532182693481E-10</v>
      </c>
    </row>
    <row r="178" spans="1:15" x14ac:dyDescent="0.25">
      <c r="A178" s="42">
        <v>50790511</v>
      </c>
      <c r="B178" s="42" t="s">
        <v>2594</v>
      </c>
      <c r="C178" s="333" t="s">
        <v>2080</v>
      </c>
      <c r="E178" s="337">
        <f>SUMIF('[1]30_61BgtAllocAccUtvFinQ'!$C:$C,A178,'[1]30_61BgtAllocAccUtvFinQ'!$Q:$Q)</f>
        <v>0</v>
      </c>
      <c r="F178" s="161">
        <f t="shared" si="6"/>
        <v>0</v>
      </c>
      <c r="G178" s="161">
        <f>-SUMIF('rezervy zisky'!M:M,Foks!B178,'rezervy zisky'!N:N)</f>
        <v>0</v>
      </c>
      <c r="H178" s="161"/>
      <c r="I178" s="161">
        <f>-SUMIF('rezervy zisky'!I:I,Foks!B178,'rezervy zisky'!J:J)</f>
        <v>0</v>
      </c>
      <c r="J178" s="161"/>
      <c r="K178" s="161">
        <f>-SUMIF('rezervy zisky'!C:C,Foks!B178,'rezervy zisky'!D:D)</f>
        <v>0</v>
      </c>
      <c r="L178" s="161"/>
      <c r="M178" s="161">
        <v>0</v>
      </c>
      <c r="O178" s="342">
        <f t="shared" si="7"/>
        <v>0</v>
      </c>
    </row>
    <row r="179" spans="1:15" x14ac:dyDescent="0.25">
      <c r="A179" s="42">
        <v>51100000</v>
      </c>
      <c r="B179" s="42" t="s">
        <v>2595</v>
      </c>
      <c r="C179" s="333" t="s">
        <v>2081</v>
      </c>
      <c r="E179" s="337">
        <f>SUMIF('[1]30_61BgtAllocAccUtvFinQ'!$C:$C,A179,'[1]30_61BgtAllocAccUtvFinQ'!$Q:$Q)</f>
        <v>0</v>
      </c>
      <c r="F179" s="161">
        <f t="shared" si="6"/>
        <v>0</v>
      </c>
      <c r="G179" s="161">
        <f>-SUMIF('rezervy zisky'!M:M,Foks!B179,'rezervy zisky'!N:N)</f>
        <v>0</v>
      </c>
      <c r="H179" s="161"/>
      <c r="I179" s="161">
        <f>-SUMIF('rezervy zisky'!I:I,Foks!B179,'rezervy zisky'!J:J)</f>
        <v>0</v>
      </c>
      <c r="J179" s="161"/>
      <c r="K179" s="161">
        <f>-SUMIF('rezervy zisky'!C:C,Foks!B179,'rezervy zisky'!D:D)</f>
        <v>0</v>
      </c>
      <c r="L179" s="161"/>
      <c r="M179" s="161">
        <v>0</v>
      </c>
      <c r="O179" s="342">
        <f t="shared" si="7"/>
        <v>0</v>
      </c>
    </row>
    <row r="180" spans="1:15" x14ac:dyDescent="0.25">
      <c r="A180" s="42">
        <v>51102021</v>
      </c>
      <c r="B180" s="42" t="s">
        <v>2596</v>
      </c>
      <c r="C180" s="333" t="s">
        <v>2082</v>
      </c>
      <c r="D180" s="161">
        <v>-28700000</v>
      </c>
      <c r="E180" s="337">
        <f>SUMIF('[1]30_61BgtAllocAccUtvFinQ'!$C:$C,A180,'[1]30_61BgtAllocAccUtvFinQ'!$Q:$Q)</f>
        <v>-28700000.001500003</v>
      </c>
      <c r="F180" s="161">
        <f t="shared" si="6"/>
        <v>-28700000</v>
      </c>
      <c r="G180" s="161">
        <f>-SUMIF('rezervy zisky'!M:M,Foks!B180,'rezervy zisky'!N:N)</f>
        <v>0</v>
      </c>
      <c r="H180" s="161"/>
      <c r="I180" s="161">
        <f>-SUMIF('rezervy zisky'!I:I,Foks!B180,'rezervy zisky'!J:J)</f>
        <v>0</v>
      </c>
      <c r="J180" s="161"/>
      <c r="K180" s="161">
        <f>-SUMIF('rezervy zisky'!C:C,Foks!B180,'rezervy zisky'!D:D)</f>
        <v>0</v>
      </c>
      <c r="L180" s="161"/>
      <c r="M180" s="161">
        <v>0</v>
      </c>
      <c r="O180" s="342">
        <f t="shared" si="7"/>
        <v>-1.5000030398368835E-3</v>
      </c>
    </row>
    <row r="181" spans="1:15" x14ac:dyDescent="0.25">
      <c r="A181" s="42">
        <v>51102022</v>
      </c>
      <c r="B181" s="42" t="s">
        <v>2597</v>
      </c>
      <c r="C181" s="333" t="s">
        <v>2083</v>
      </c>
      <c r="D181" s="161">
        <v>-500000</v>
      </c>
      <c r="E181" s="337">
        <f>SUMIF('[1]30_61BgtAllocAccUtvFinQ'!$C:$C,A181,'[1]30_61BgtAllocAccUtvFinQ'!$Q:$Q)</f>
        <v>-500000.00019999995</v>
      </c>
      <c r="F181" s="161">
        <f t="shared" si="6"/>
        <v>-500000</v>
      </c>
      <c r="G181" s="161">
        <f>-SUMIF('rezervy zisky'!M:M,Foks!B181,'rezervy zisky'!N:N)</f>
        <v>0</v>
      </c>
      <c r="H181" s="161"/>
      <c r="I181" s="161">
        <f>-SUMIF('rezervy zisky'!I:I,Foks!B181,'rezervy zisky'!J:J)</f>
        <v>0</v>
      </c>
      <c r="J181" s="161"/>
      <c r="K181" s="161">
        <f>-SUMIF('rezervy zisky'!C:C,Foks!B181,'rezervy zisky'!D:D)</f>
        <v>0</v>
      </c>
      <c r="L181" s="161"/>
      <c r="M181" s="161">
        <v>0</v>
      </c>
      <c r="O181" s="342">
        <f t="shared" si="7"/>
        <v>-1.9999995129182935E-4</v>
      </c>
    </row>
    <row r="182" spans="1:15" x14ac:dyDescent="0.25">
      <c r="A182" s="42">
        <v>51102023</v>
      </c>
      <c r="B182" s="42" t="s">
        <v>2598</v>
      </c>
      <c r="C182" s="333" t="s">
        <v>2084</v>
      </c>
      <c r="D182" s="161">
        <v>-500000</v>
      </c>
      <c r="E182" s="337">
        <f>SUMIF('[1]30_61BgtAllocAccUtvFinQ'!$C:$C,A182,'[1]30_61BgtAllocAccUtvFinQ'!$Q:$Q)</f>
        <v>-499999.99830000009</v>
      </c>
      <c r="F182" s="161">
        <f t="shared" si="6"/>
        <v>-500000</v>
      </c>
      <c r="G182" s="161">
        <f>-SUMIF('rezervy zisky'!M:M,Foks!B182,'rezervy zisky'!N:N)</f>
        <v>0</v>
      </c>
      <c r="H182" s="161"/>
      <c r="I182" s="161">
        <f>-SUMIF('rezervy zisky'!I:I,Foks!B182,'rezervy zisky'!J:J)</f>
        <v>0</v>
      </c>
      <c r="J182" s="161"/>
      <c r="K182" s="161">
        <f>-SUMIF('rezervy zisky'!C:C,Foks!B182,'rezervy zisky'!D:D)</f>
        <v>0</v>
      </c>
      <c r="L182" s="161"/>
      <c r="M182" s="161">
        <v>0</v>
      </c>
      <c r="O182" s="342">
        <f t="shared" si="7"/>
        <v>1.6999999061226845E-3</v>
      </c>
    </row>
    <row r="183" spans="1:15" x14ac:dyDescent="0.25">
      <c r="A183" s="42">
        <v>51102024</v>
      </c>
      <c r="B183" s="42" t="s">
        <v>1809</v>
      </c>
      <c r="C183" s="333" t="s">
        <v>2085</v>
      </c>
      <c r="D183" s="339">
        <v>-18630000</v>
      </c>
      <c r="E183" s="337">
        <f>SUMIF('[1]30_61BgtAllocAccUtvFinQ'!$C:$C,A183,'[1]30_61BgtAllocAccUtvFinQ'!$Q:$Q)</f>
        <v>-18629999.998999998</v>
      </c>
      <c r="F183" s="161">
        <f t="shared" si="6"/>
        <v>-14570000</v>
      </c>
      <c r="G183" s="161">
        <f>-SUMIF('rezervy zisky'!M:M,Foks!B183,'rezervy zisky'!N:N)</f>
        <v>0</v>
      </c>
      <c r="H183" s="161"/>
      <c r="I183" s="161">
        <f>-SUMIF('rezervy zisky'!I:I,Foks!B183,'rezervy zisky'!J:J)</f>
        <v>-4060000</v>
      </c>
      <c r="J183" s="161"/>
      <c r="K183" s="161">
        <f>-SUMIF('rezervy zisky'!C:C,Foks!B183,'rezervy zisky'!D:D)</f>
        <v>0</v>
      </c>
      <c r="L183" s="161"/>
      <c r="M183" s="161">
        <v>0</v>
      </c>
      <c r="O183" s="342">
        <f>E183-F183-G183</f>
        <v>-4059999.998999998</v>
      </c>
    </row>
    <row r="184" spans="1:15" x14ac:dyDescent="0.25">
      <c r="A184" s="42">
        <v>51102025</v>
      </c>
      <c r="B184" s="42" t="s">
        <v>2599</v>
      </c>
      <c r="C184" s="333" t="s">
        <v>2086</v>
      </c>
      <c r="D184" s="161">
        <v>-11000000</v>
      </c>
      <c r="E184" s="337">
        <f>SUMIF('[1]30_61BgtAllocAccUtvFinQ'!$C:$C,A184,'[1]30_61BgtAllocAccUtvFinQ'!$Q:$Q)</f>
        <v>-11000000.000799995</v>
      </c>
      <c r="F184" s="161">
        <f t="shared" si="6"/>
        <v>-11000000</v>
      </c>
      <c r="G184" s="161">
        <f>-SUMIF('rezervy zisky'!M:M,Foks!B184,'rezervy zisky'!N:N)</f>
        <v>0</v>
      </c>
      <c r="H184" s="161"/>
      <c r="I184" s="161">
        <f>-SUMIF('rezervy zisky'!I:I,Foks!B184,'rezervy zisky'!J:J)</f>
        <v>0</v>
      </c>
      <c r="J184" s="161"/>
      <c r="K184" s="161">
        <f>-SUMIF('rezervy zisky'!C:C,Foks!B184,'rezervy zisky'!D:D)</f>
        <v>0</v>
      </c>
      <c r="L184" s="161"/>
      <c r="M184" s="161">
        <v>0</v>
      </c>
      <c r="O184" s="342">
        <f t="shared" si="7"/>
        <v>-7.9999491572380066E-4</v>
      </c>
    </row>
    <row r="185" spans="1:15" x14ac:dyDescent="0.25">
      <c r="A185" s="42">
        <v>51102026</v>
      </c>
      <c r="B185" s="42" t="s">
        <v>2600</v>
      </c>
      <c r="C185" s="333" t="s">
        <v>2087</v>
      </c>
      <c r="D185" s="161">
        <v>-700000</v>
      </c>
      <c r="E185" s="337">
        <f>SUMIF('[1]30_61BgtAllocAccUtvFinQ'!$C:$C,A185,'[1]30_61BgtAllocAccUtvFinQ'!$Q:$Q)</f>
        <v>-699999.99980000011</v>
      </c>
      <c r="F185" s="161">
        <f t="shared" si="6"/>
        <v>-700000</v>
      </c>
      <c r="G185" s="161">
        <f>-SUMIF('rezervy zisky'!M:M,Foks!B185,'rezervy zisky'!N:N)</f>
        <v>0</v>
      </c>
      <c r="H185" s="161"/>
      <c r="I185" s="161">
        <f>-SUMIF('rezervy zisky'!I:I,Foks!B185,'rezervy zisky'!J:J)</f>
        <v>0</v>
      </c>
      <c r="J185" s="161"/>
      <c r="K185" s="161">
        <f>-SUMIF('rezervy zisky'!C:C,Foks!B185,'rezervy zisky'!D:D)</f>
        <v>0</v>
      </c>
      <c r="L185" s="161"/>
      <c r="M185" s="161">
        <v>0</v>
      </c>
      <c r="O185" s="342">
        <f t="shared" si="7"/>
        <v>1.9999989308416843E-4</v>
      </c>
    </row>
    <row r="186" spans="1:15" x14ac:dyDescent="0.25">
      <c r="A186" s="42">
        <v>51102027</v>
      </c>
      <c r="B186" s="42" t="s">
        <v>2601</v>
      </c>
      <c r="C186" s="333" t="s">
        <v>2088</v>
      </c>
      <c r="D186" s="161">
        <v>-2900000</v>
      </c>
      <c r="E186" s="337">
        <f>SUMIF('[1]30_61BgtAllocAccUtvFinQ'!$C:$C,A186,'[1]30_61BgtAllocAccUtvFinQ'!$Q:$Q)</f>
        <v>-2900000.0000999998</v>
      </c>
      <c r="F186" s="161">
        <f t="shared" si="6"/>
        <v>-2900000</v>
      </c>
      <c r="G186" s="161">
        <f>-SUMIF('rezervy zisky'!M:M,Foks!B186,'rezervy zisky'!N:N)</f>
        <v>0</v>
      </c>
      <c r="H186" s="161"/>
      <c r="I186" s="161">
        <f>-SUMIF('rezervy zisky'!I:I,Foks!B186,'rezervy zisky'!J:J)</f>
        <v>0</v>
      </c>
      <c r="J186" s="161"/>
      <c r="K186" s="161">
        <f>-SUMIF('rezervy zisky'!C:C,Foks!B186,'rezervy zisky'!D:D)</f>
        <v>0</v>
      </c>
      <c r="L186" s="161"/>
      <c r="M186" s="161">
        <v>0</v>
      </c>
      <c r="O186" s="342">
        <f t="shared" si="7"/>
        <v>-9.999983012676239E-5</v>
      </c>
    </row>
    <row r="187" spans="1:15" x14ac:dyDescent="0.25">
      <c r="A187" s="42">
        <v>51102029</v>
      </c>
      <c r="B187" s="42" t="s">
        <v>2602</v>
      </c>
      <c r="C187" s="333" t="s">
        <v>2089</v>
      </c>
      <c r="D187" s="161">
        <v>-1500000</v>
      </c>
      <c r="E187" s="337">
        <f>SUMIF('[1]30_61BgtAllocAccUtvFinQ'!$C:$C,A187,'[1]30_61BgtAllocAccUtvFinQ'!$Q:$Q)</f>
        <v>-1499999.9999000002</v>
      </c>
      <c r="F187" s="161">
        <f t="shared" si="6"/>
        <v>-1500000</v>
      </c>
      <c r="G187" s="161">
        <f>-SUMIF('rezervy zisky'!M:M,Foks!B187,'rezervy zisky'!N:N)</f>
        <v>0</v>
      </c>
      <c r="H187" s="161"/>
      <c r="I187" s="161">
        <f>-SUMIF('rezervy zisky'!I:I,Foks!B187,'rezervy zisky'!J:J)</f>
        <v>0</v>
      </c>
      <c r="J187" s="161"/>
      <c r="K187" s="161">
        <f>-SUMIF('rezervy zisky'!C:C,Foks!B187,'rezervy zisky'!D:D)</f>
        <v>0</v>
      </c>
      <c r="L187" s="161"/>
      <c r="M187" s="161">
        <v>0</v>
      </c>
      <c r="O187" s="342">
        <f t="shared" si="7"/>
        <v>9.999983012676239E-5</v>
      </c>
    </row>
    <row r="188" spans="1:15" x14ac:dyDescent="0.25">
      <c r="A188" s="42">
        <v>51102030</v>
      </c>
      <c r="B188" s="42" t="s">
        <v>2603</v>
      </c>
      <c r="C188" s="333" t="s">
        <v>2090</v>
      </c>
      <c r="D188" s="161">
        <v>-1275000</v>
      </c>
      <c r="E188" s="337">
        <f>SUMIF('[1]30_61BgtAllocAccUtvFinQ'!$C:$C,A188,'[1]30_61BgtAllocAccUtvFinQ'!$Q:$Q)</f>
        <v>-1275000</v>
      </c>
      <c r="F188" s="161">
        <f t="shared" si="6"/>
        <v>-1275000</v>
      </c>
      <c r="G188" s="161">
        <f>-SUMIF('rezervy zisky'!M:M,Foks!B188,'rezervy zisky'!N:N)</f>
        <v>0</v>
      </c>
      <c r="H188" s="161"/>
      <c r="I188" s="161">
        <f>-SUMIF('rezervy zisky'!I:I,Foks!B188,'rezervy zisky'!J:J)</f>
        <v>0</v>
      </c>
      <c r="J188" s="161"/>
      <c r="K188" s="161">
        <f>-SUMIF('rezervy zisky'!C:C,Foks!B188,'rezervy zisky'!D:D)</f>
        <v>0</v>
      </c>
      <c r="L188" s="161"/>
      <c r="M188" s="161">
        <v>0</v>
      </c>
      <c r="O188" s="342">
        <f t="shared" si="7"/>
        <v>0</v>
      </c>
    </row>
    <row r="189" spans="1:15" x14ac:dyDescent="0.25">
      <c r="A189" s="42">
        <v>51102028</v>
      </c>
      <c r="B189" s="42" t="s">
        <v>2604</v>
      </c>
      <c r="C189" s="333"/>
      <c r="E189" s="337">
        <f>SUMIF('[1]30_61BgtAllocAccUtvFinQ'!$C:$C,A189,'[1]30_61BgtAllocAccUtvFinQ'!$Q:$Q)</f>
        <v>0</v>
      </c>
      <c r="F189" s="161">
        <f t="shared" si="6"/>
        <v>0</v>
      </c>
      <c r="G189" s="161">
        <f>-SUMIF('rezervy zisky'!M:M,Foks!B189,'rezervy zisky'!N:N)</f>
        <v>0</v>
      </c>
      <c r="H189" s="161"/>
      <c r="I189" s="161">
        <f>-SUMIF('rezervy zisky'!I:I,Foks!B189,'rezervy zisky'!J:J)</f>
        <v>0</v>
      </c>
      <c r="J189" s="161"/>
      <c r="K189" s="161">
        <f>-SUMIF('rezervy zisky'!C:C,Foks!B189,'rezervy zisky'!D:D)</f>
        <v>0</v>
      </c>
      <c r="L189" s="161"/>
      <c r="M189" s="161">
        <v>0</v>
      </c>
      <c r="O189" s="342">
        <f t="shared" si="7"/>
        <v>0</v>
      </c>
    </row>
    <row r="190" spans="1:15" x14ac:dyDescent="0.25">
      <c r="A190" s="42">
        <v>51102032</v>
      </c>
      <c r="B190" s="42" t="s">
        <v>2605</v>
      </c>
      <c r="C190" s="333" t="s">
        <v>2091</v>
      </c>
      <c r="D190" s="161">
        <v>-300000</v>
      </c>
      <c r="E190" s="337">
        <f>SUMIF('[1]30_61BgtAllocAccUtvFinQ'!$C:$C,A190,'[1]30_61BgtAllocAccUtvFinQ'!$Q:$Q)</f>
        <v>-299999.9988</v>
      </c>
      <c r="F190" s="161">
        <f t="shared" si="6"/>
        <v>-300000</v>
      </c>
      <c r="G190" s="161">
        <f>-SUMIF('rezervy zisky'!M:M,Foks!B190,'rezervy zisky'!N:N)</f>
        <v>0</v>
      </c>
      <c r="H190" s="161"/>
      <c r="I190" s="161">
        <f>-SUMIF('rezervy zisky'!I:I,Foks!B190,'rezervy zisky'!J:J)</f>
        <v>0</v>
      </c>
      <c r="J190" s="161"/>
      <c r="K190" s="161">
        <f>-SUMIF('rezervy zisky'!C:C,Foks!B190,'rezervy zisky'!D:D)</f>
        <v>0</v>
      </c>
      <c r="L190" s="161"/>
      <c r="M190" s="161">
        <v>0</v>
      </c>
      <c r="O190" s="342">
        <f t="shared" si="7"/>
        <v>1.1999999987892807E-3</v>
      </c>
    </row>
    <row r="191" spans="1:15" x14ac:dyDescent="0.25">
      <c r="A191" s="42">
        <v>51102033</v>
      </c>
      <c r="B191" s="42" t="s">
        <v>2606</v>
      </c>
      <c r="C191" s="333" t="s">
        <v>2092</v>
      </c>
      <c r="D191" s="161">
        <v>-18100000</v>
      </c>
      <c r="E191" s="337">
        <f>SUMIF('[1]30_61BgtAllocAccUtvFinQ'!$C:$C,A191,'[1]30_61BgtAllocAccUtvFinQ'!$Q:$Q)</f>
        <v>-18099999.994800001</v>
      </c>
      <c r="F191" s="161">
        <f t="shared" si="6"/>
        <v>-18100000</v>
      </c>
      <c r="G191" s="161">
        <f>-SUMIF('rezervy zisky'!M:M,Foks!B191,'rezervy zisky'!N:N)</f>
        <v>0</v>
      </c>
      <c r="H191" s="161"/>
      <c r="I191" s="161">
        <f>-SUMIF('rezervy zisky'!I:I,Foks!B191,'rezervy zisky'!J:J)</f>
        <v>0</v>
      </c>
      <c r="J191" s="161"/>
      <c r="K191" s="161">
        <f>-SUMIF('rezervy zisky'!C:C,Foks!B191,'rezervy zisky'!D:D)</f>
        <v>0</v>
      </c>
      <c r="L191" s="161"/>
      <c r="M191" s="161">
        <v>0</v>
      </c>
      <c r="O191" s="342">
        <f t="shared" si="7"/>
        <v>5.1999986171722412E-3</v>
      </c>
    </row>
    <row r="192" spans="1:15" x14ac:dyDescent="0.25">
      <c r="A192" s="42">
        <v>51102034</v>
      </c>
      <c r="B192" s="42" t="s">
        <v>2607</v>
      </c>
      <c r="C192" s="333" t="s">
        <v>2093</v>
      </c>
      <c r="D192" s="161">
        <v>-2500000</v>
      </c>
      <c r="E192" s="337">
        <f>SUMIF('[1]30_61BgtAllocAccUtvFinQ'!$C:$C,A192,'[1]30_61BgtAllocAccUtvFinQ'!$Q:$Q)</f>
        <v>-2499999.9983999999</v>
      </c>
      <c r="F192" s="161">
        <f t="shared" si="6"/>
        <v>-2500000</v>
      </c>
      <c r="G192" s="161">
        <f>-SUMIF('rezervy zisky'!M:M,Foks!B192,'rezervy zisky'!N:N)</f>
        <v>0</v>
      </c>
      <c r="H192" s="161"/>
      <c r="I192" s="161">
        <f>-SUMIF('rezervy zisky'!I:I,Foks!B192,'rezervy zisky'!J:J)</f>
        <v>0</v>
      </c>
      <c r="J192" s="161"/>
      <c r="K192" s="161">
        <f>-SUMIF('rezervy zisky'!C:C,Foks!B192,'rezervy zisky'!D:D)</f>
        <v>0</v>
      </c>
      <c r="L192" s="161"/>
      <c r="M192" s="161">
        <v>0</v>
      </c>
      <c r="O192" s="342">
        <f t="shared" si="7"/>
        <v>1.6000000759959221E-3</v>
      </c>
    </row>
    <row r="193" spans="1:15" x14ac:dyDescent="0.25">
      <c r="A193" s="42">
        <v>51190502</v>
      </c>
      <c r="B193" s="42" t="s">
        <v>2608</v>
      </c>
      <c r="C193" s="333" t="s">
        <v>2094</v>
      </c>
      <c r="E193" s="337">
        <f>SUMIF('[1]30_61BgtAllocAccUtvFinQ'!$C:$C,A193,'[1]30_61BgtAllocAccUtvFinQ'!$Q:$Q)</f>
        <v>0</v>
      </c>
      <c r="F193" s="161">
        <f t="shared" si="6"/>
        <v>0</v>
      </c>
      <c r="G193" s="161">
        <f>-SUMIF('rezervy zisky'!M:M,Foks!B193,'rezervy zisky'!N:N)</f>
        <v>0</v>
      </c>
      <c r="H193" s="161"/>
      <c r="I193" s="161">
        <f>-SUMIF('rezervy zisky'!I:I,Foks!B193,'rezervy zisky'!J:J)</f>
        <v>0</v>
      </c>
      <c r="J193" s="161"/>
      <c r="K193" s="161">
        <f>-SUMIF('rezervy zisky'!C:C,Foks!B193,'rezervy zisky'!D:D)</f>
        <v>0</v>
      </c>
      <c r="L193" s="161"/>
      <c r="M193" s="161">
        <v>0</v>
      </c>
      <c r="O193" s="342">
        <f t="shared" si="7"/>
        <v>0</v>
      </c>
    </row>
    <row r="194" spans="1:15" x14ac:dyDescent="0.25">
      <c r="A194" s="42">
        <v>51190501</v>
      </c>
      <c r="B194" s="42" t="s">
        <v>2609</v>
      </c>
      <c r="C194" s="333" t="s">
        <v>2095</v>
      </c>
      <c r="E194" s="337">
        <f>SUMIF('[1]30_61BgtAllocAccUtvFinQ'!$C:$C,A194,'[1]30_61BgtAllocAccUtvFinQ'!$Q:$Q)</f>
        <v>0</v>
      </c>
      <c r="F194" s="161">
        <f t="shared" si="6"/>
        <v>0</v>
      </c>
      <c r="G194" s="161">
        <f>-SUMIF('rezervy zisky'!M:M,Foks!B194,'rezervy zisky'!N:N)</f>
        <v>0</v>
      </c>
      <c r="H194" s="161"/>
      <c r="I194" s="161">
        <f>-SUMIF('rezervy zisky'!I:I,Foks!B194,'rezervy zisky'!J:J)</f>
        <v>0</v>
      </c>
      <c r="J194" s="161"/>
      <c r="K194" s="161">
        <f>-SUMIF('rezervy zisky'!C:C,Foks!B194,'rezervy zisky'!D:D)</f>
        <v>0</v>
      </c>
      <c r="L194" s="161"/>
      <c r="M194" s="161">
        <v>0</v>
      </c>
      <c r="O194" s="342">
        <f t="shared" si="7"/>
        <v>0</v>
      </c>
    </row>
    <row r="195" spans="1:15" x14ac:dyDescent="0.25">
      <c r="A195" s="42">
        <v>51201000</v>
      </c>
      <c r="B195" s="42" t="s">
        <v>1852</v>
      </c>
      <c r="C195" s="333" t="s">
        <v>2096</v>
      </c>
      <c r="D195" s="161">
        <v>-3890000</v>
      </c>
      <c r="E195" s="337">
        <f>SUMIF('[1]30_61BgtAllocAccUtvFinQ'!$C:$C,A195,'[1]30_61BgtAllocAccUtvFinQ'!$Q:$Q)</f>
        <v>-3890000.0003999998</v>
      </c>
      <c r="F195" s="161">
        <f t="shared" si="6"/>
        <v>0</v>
      </c>
      <c r="G195" s="161">
        <f>-SUMIF('rezervy zisky'!M:M,Foks!B195,'rezervy zisky'!N:N)</f>
        <v>-3890000</v>
      </c>
      <c r="H195" s="161"/>
      <c r="I195" s="161">
        <f>-SUMIF('rezervy zisky'!I:I,Foks!B195,'rezervy zisky'!J:J)</f>
        <v>0</v>
      </c>
      <c r="J195" s="161"/>
      <c r="K195" s="161">
        <f>-SUMIF('rezervy zisky'!C:C,Foks!B195,'rezervy zisky'!D:D)</f>
        <v>0</v>
      </c>
      <c r="L195" s="161"/>
      <c r="M195" s="161">
        <v>0</v>
      </c>
      <c r="O195" s="342">
        <f t="shared" si="7"/>
        <v>-3.9999978616833687E-4</v>
      </c>
    </row>
    <row r="196" spans="1:15" x14ac:dyDescent="0.25">
      <c r="A196" s="42">
        <v>51201001</v>
      </c>
      <c r="B196" s="42" t="s">
        <v>2610</v>
      </c>
      <c r="C196" s="333" t="s">
        <v>2097</v>
      </c>
      <c r="D196" s="161">
        <v>0</v>
      </c>
      <c r="E196" s="337">
        <f>SUMIF('[1]30_61BgtAllocAccUtvFinQ'!$C:$C,A196,'[1]30_61BgtAllocAccUtvFinQ'!$Q:$Q)</f>
        <v>0</v>
      </c>
      <c r="F196" s="161">
        <f t="shared" si="6"/>
        <v>0</v>
      </c>
      <c r="G196" s="161">
        <f>-SUMIF('rezervy zisky'!M:M,Foks!B196,'rezervy zisky'!N:N)</f>
        <v>0</v>
      </c>
      <c r="H196" s="161"/>
      <c r="I196" s="161">
        <f>-SUMIF('rezervy zisky'!I:I,Foks!B196,'rezervy zisky'!J:J)</f>
        <v>0</v>
      </c>
      <c r="J196" s="161"/>
      <c r="K196" s="161">
        <f>-SUMIF('rezervy zisky'!C:C,Foks!B196,'rezervy zisky'!D:D)</f>
        <v>0</v>
      </c>
      <c r="L196" s="161"/>
      <c r="M196" s="161">
        <v>0</v>
      </c>
      <c r="O196" s="342">
        <f t="shared" si="7"/>
        <v>0</v>
      </c>
    </row>
    <row r="197" spans="1:15" x14ac:dyDescent="0.25">
      <c r="A197" s="42">
        <v>51202001</v>
      </c>
      <c r="B197" s="42" t="s">
        <v>2611</v>
      </c>
      <c r="C197" s="333" t="s">
        <v>2098</v>
      </c>
      <c r="D197" s="161">
        <v>-646503</v>
      </c>
      <c r="E197" s="337">
        <f>SUMIF('[1]30_61BgtAllocAccUtvFinQ'!$C:$C,A197,'[1]30_61BgtAllocAccUtvFinQ'!$Q:$Q)</f>
        <v>-646502.99990000005</v>
      </c>
      <c r="F197" s="161">
        <f t="shared" ref="F197:F260" si="8">D197-SUM(G197:I197)</f>
        <v>-646503</v>
      </c>
      <c r="G197" s="161">
        <f>-SUMIF('rezervy zisky'!M:M,Foks!B197,'rezervy zisky'!N:N)</f>
        <v>0</v>
      </c>
      <c r="H197" s="161"/>
      <c r="I197" s="161">
        <f>-SUMIF('rezervy zisky'!I:I,Foks!B197,'rezervy zisky'!J:J)</f>
        <v>0</v>
      </c>
      <c r="J197" s="161"/>
      <c r="K197" s="161">
        <f>-SUMIF('rezervy zisky'!C:C,Foks!B197,'rezervy zisky'!D:D)</f>
        <v>0</v>
      </c>
      <c r="L197" s="161"/>
      <c r="M197" s="161">
        <v>0</v>
      </c>
      <c r="O197" s="342">
        <f t="shared" ref="O197:O260" si="9">E197-F197-G197</f>
        <v>9.9999946542084217E-5</v>
      </c>
    </row>
    <row r="198" spans="1:15" x14ac:dyDescent="0.25">
      <c r="A198" s="42">
        <v>51203000</v>
      </c>
      <c r="B198" s="42" t="s">
        <v>1854</v>
      </c>
      <c r="C198" s="333" t="s">
        <v>2099</v>
      </c>
      <c r="D198" s="161">
        <v>-4008000</v>
      </c>
      <c r="E198" s="337">
        <f>SUMIF('[1]30_61BgtAllocAccUtvFinQ'!$C:$C,A198,'[1]30_61BgtAllocAccUtvFinQ'!$Q:$Q)</f>
        <v>-4008000</v>
      </c>
      <c r="F198" s="161">
        <f t="shared" si="8"/>
        <v>0</v>
      </c>
      <c r="G198" s="161">
        <f>-SUMIF('rezervy zisky'!M:M,Foks!B198,'rezervy zisky'!N:N)</f>
        <v>-4008000</v>
      </c>
      <c r="H198" s="161"/>
      <c r="I198" s="161">
        <f>-SUMIF('rezervy zisky'!I:I,Foks!B198,'rezervy zisky'!J:J)</f>
        <v>0</v>
      </c>
      <c r="J198" s="161"/>
      <c r="K198" s="161">
        <f>-SUMIF('rezervy zisky'!C:C,Foks!B198,'rezervy zisky'!D:D)</f>
        <v>0</v>
      </c>
      <c r="L198" s="161"/>
      <c r="M198" s="161">
        <v>0</v>
      </c>
      <c r="O198" s="342">
        <f t="shared" si="9"/>
        <v>0</v>
      </c>
    </row>
    <row r="199" spans="1:15" x14ac:dyDescent="0.25">
      <c r="A199" s="42">
        <v>51203001</v>
      </c>
      <c r="B199" s="42" t="s">
        <v>2612</v>
      </c>
      <c r="C199" s="333" t="s">
        <v>2100</v>
      </c>
      <c r="D199" s="161">
        <v>0</v>
      </c>
      <c r="E199" s="337">
        <f>SUMIF('[1]30_61BgtAllocAccUtvFinQ'!$C:$C,A199,'[1]30_61BgtAllocAccUtvFinQ'!$Q:$Q)</f>
        <v>0</v>
      </c>
      <c r="F199" s="161">
        <f t="shared" si="8"/>
        <v>0</v>
      </c>
      <c r="G199" s="161">
        <f>-SUMIF('rezervy zisky'!M:M,Foks!B199,'rezervy zisky'!N:N)</f>
        <v>0</v>
      </c>
      <c r="H199" s="161"/>
      <c r="I199" s="161">
        <f>-SUMIF('rezervy zisky'!I:I,Foks!B199,'rezervy zisky'!J:J)</f>
        <v>0</v>
      </c>
      <c r="J199" s="161"/>
      <c r="K199" s="161">
        <f>-SUMIF('rezervy zisky'!C:C,Foks!B199,'rezervy zisky'!D:D)</f>
        <v>0</v>
      </c>
      <c r="L199" s="161"/>
      <c r="M199" s="161">
        <v>0</v>
      </c>
      <c r="O199" s="342">
        <f t="shared" si="9"/>
        <v>0</v>
      </c>
    </row>
    <row r="200" spans="1:15" x14ac:dyDescent="0.25">
      <c r="A200" s="42">
        <v>51280000</v>
      </c>
      <c r="B200" s="42" t="s">
        <v>2613</v>
      </c>
      <c r="C200" s="333" t="s">
        <v>2101</v>
      </c>
      <c r="D200" s="161">
        <v>-1000000</v>
      </c>
      <c r="E200" s="337">
        <f>SUMIF('[1]30_61BgtAllocAccUtvFinQ'!$C:$C,A200,'[1]30_61BgtAllocAccUtvFinQ'!$Q:$Q)</f>
        <v>-1000000</v>
      </c>
      <c r="F200" s="161">
        <f t="shared" si="8"/>
        <v>-1000000</v>
      </c>
      <c r="G200" s="161">
        <f>-SUMIF('rezervy zisky'!M:M,Foks!B200,'rezervy zisky'!N:N)</f>
        <v>0</v>
      </c>
      <c r="H200" s="161"/>
      <c r="I200" s="161">
        <f>-SUMIF('rezervy zisky'!I:I,Foks!B200,'rezervy zisky'!J:J)</f>
        <v>0</v>
      </c>
      <c r="J200" s="161"/>
      <c r="K200" s="161">
        <f>-SUMIF('rezervy zisky'!C:C,Foks!B200,'rezervy zisky'!D:D)</f>
        <v>0</v>
      </c>
      <c r="L200" s="161"/>
      <c r="M200" s="161">
        <v>0</v>
      </c>
      <c r="O200" s="342">
        <f t="shared" si="9"/>
        <v>0</v>
      </c>
    </row>
    <row r="201" spans="1:15" x14ac:dyDescent="0.25">
      <c r="A201" s="42">
        <v>51399001</v>
      </c>
      <c r="B201" s="42" t="s">
        <v>2614</v>
      </c>
      <c r="C201" s="333" t="s">
        <v>2102</v>
      </c>
      <c r="D201" s="161">
        <v>-200000</v>
      </c>
      <c r="E201" s="337">
        <f>SUMIF('[1]30_61BgtAllocAccUtvFinQ'!$C:$C,A201,'[1]30_61BgtAllocAccUtvFinQ'!$Q:$Q)</f>
        <v>-200000.00009999998</v>
      </c>
      <c r="F201" s="161">
        <f t="shared" si="8"/>
        <v>-200000</v>
      </c>
      <c r="G201" s="161">
        <f>-SUMIF('rezervy zisky'!M:M,Foks!B201,'rezervy zisky'!N:N)</f>
        <v>0</v>
      </c>
      <c r="H201" s="161"/>
      <c r="I201" s="161">
        <f>-SUMIF('rezervy zisky'!I:I,Foks!B201,'rezervy zisky'!J:J)</f>
        <v>0</v>
      </c>
      <c r="J201" s="161"/>
      <c r="K201" s="161">
        <f>-SUMIF('rezervy zisky'!C:C,Foks!B201,'rezervy zisky'!D:D)</f>
        <v>0</v>
      </c>
      <c r="L201" s="161"/>
      <c r="M201" s="161">
        <v>0</v>
      </c>
      <c r="O201" s="342">
        <f t="shared" si="9"/>
        <v>-9.9999975645914674E-5</v>
      </c>
    </row>
    <row r="202" spans="1:15" x14ac:dyDescent="0.25">
      <c r="A202" s="42">
        <v>51399002</v>
      </c>
      <c r="B202" s="42" t="s">
        <v>2615</v>
      </c>
      <c r="C202" s="333" t="s">
        <v>2103</v>
      </c>
      <c r="D202" s="161">
        <v>-50000</v>
      </c>
      <c r="E202" s="337">
        <f>SUMIF('[1]30_61BgtAllocAccUtvFinQ'!$C:$C,A202,'[1]30_61BgtAllocAccUtvFinQ'!$Q:$Q)</f>
        <v>-50000</v>
      </c>
      <c r="F202" s="161">
        <f t="shared" si="8"/>
        <v>-50000</v>
      </c>
      <c r="G202" s="161">
        <f>-SUMIF('rezervy zisky'!M:M,Foks!B202,'rezervy zisky'!N:N)</f>
        <v>0</v>
      </c>
      <c r="H202" s="161"/>
      <c r="I202" s="161">
        <f>-SUMIF('rezervy zisky'!I:I,Foks!B202,'rezervy zisky'!J:J)</f>
        <v>0</v>
      </c>
      <c r="J202" s="161"/>
      <c r="K202" s="161">
        <f>-SUMIF('rezervy zisky'!C:C,Foks!B202,'rezervy zisky'!D:D)</f>
        <v>0</v>
      </c>
      <c r="L202" s="161"/>
      <c r="M202" s="161">
        <v>0</v>
      </c>
      <c r="O202" s="342">
        <f t="shared" si="9"/>
        <v>0</v>
      </c>
    </row>
    <row r="203" spans="1:15" x14ac:dyDescent="0.25">
      <c r="A203" s="42">
        <v>51800000</v>
      </c>
      <c r="B203" s="42" t="s">
        <v>2616</v>
      </c>
      <c r="C203" s="333" t="s">
        <v>2104</v>
      </c>
      <c r="E203" s="337">
        <f>SUMIF('[1]30_61BgtAllocAccUtvFinQ'!$C:$C,A203,'[1]30_61BgtAllocAccUtvFinQ'!$Q:$Q)</f>
        <v>0</v>
      </c>
      <c r="F203" s="161">
        <f t="shared" si="8"/>
        <v>0</v>
      </c>
      <c r="G203" s="161">
        <f>-SUMIF('rezervy zisky'!M:M,Foks!B203,'rezervy zisky'!N:N)</f>
        <v>0</v>
      </c>
      <c r="H203" s="161"/>
      <c r="I203" s="161">
        <f>-SUMIF('rezervy zisky'!I:I,Foks!B203,'rezervy zisky'!J:J)</f>
        <v>0</v>
      </c>
      <c r="J203" s="161"/>
      <c r="K203" s="161">
        <f>-SUMIF('rezervy zisky'!C:C,Foks!B203,'rezervy zisky'!D:D)</f>
        <v>0</v>
      </c>
      <c r="L203" s="161"/>
      <c r="M203" s="161">
        <v>0</v>
      </c>
      <c r="O203" s="342">
        <f t="shared" si="9"/>
        <v>0</v>
      </c>
    </row>
    <row r="204" spans="1:15" x14ac:dyDescent="0.25">
      <c r="A204" s="42">
        <v>51801000</v>
      </c>
      <c r="B204" s="42" t="s">
        <v>2617</v>
      </c>
      <c r="C204" s="333" t="s">
        <v>2105</v>
      </c>
      <c r="D204" s="161">
        <v>-500000</v>
      </c>
      <c r="E204" s="337">
        <f>SUMIF('[1]30_61BgtAllocAccUtvFinQ'!$C:$C,A204,'[1]30_61BgtAllocAccUtvFinQ'!$Q:$Q)</f>
        <v>-499999.9999</v>
      </c>
      <c r="F204" s="161">
        <f t="shared" si="8"/>
        <v>-500000</v>
      </c>
      <c r="G204" s="161">
        <f>-SUMIF('rezervy zisky'!M:M,Foks!B204,'rezervy zisky'!N:N)</f>
        <v>0</v>
      </c>
      <c r="H204" s="161"/>
      <c r="I204" s="161">
        <f>-SUMIF('rezervy zisky'!I:I,Foks!B204,'rezervy zisky'!J:J)</f>
        <v>0</v>
      </c>
      <c r="J204" s="161"/>
      <c r="K204" s="161">
        <f>-SUMIF('rezervy zisky'!C:C,Foks!B204,'rezervy zisky'!D:D)</f>
        <v>0</v>
      </c>
      <c r="L204" s="161"/>
      <c r="M204" s="161">
        <v>0</v>
      </c>
      <c r="O204" s="342">
        <f t="shared" si="9"/>
        <v>1.0000000474974513E-4</v>
      </c>
    </row>
    <row r="205" spans="1:15" x14ac:dyDescent="0.25">
      <c r="A205" s="42">
        <v>51802001</v>
      </c>
      <c r="B205" s="42" t="s">
        <v>2618</v>
      </c>
      <c r="C205" s="334" t="s">
        <v>2106</v>
      </c>
      <c r="D205" s="161">
        <v>-1400000</v>
      </c>
      <c r="E205" s="337">
        <f>SUMIF('[1]30_61BgtAllocAccUtvFinQ'!$C:$C,A205,'[1]30_61BgtAllocAccUtvFinQ'!$Q:$Q)</f>
        <v>-1399999.9991000001</v>
      </c>
      <c r="F205" s="161">
        <f t="shared" si="8"/>
        <v>-1400000</v>
      </c>
      <c r="G205" s="161">
        <f>-SUMIF('rezervy zisky'!M:M,Foks!B205,'rezervy zisky'!N:N)</f>
        <v>0</v>
      </c>
      <c r="H205" s="161"/>
      <c r="I205" s="161">
        <f>-SUMIF('rezervy zisky'!I:I,Foks!B205,'rezervy zisky'!J:J)</f>
        <v>0</v>
      </c>
      <c r="J205" s="161"/>
      <c r="K205" s="161">
        <f>-SUMIF('rezervy zisky'!C:C,Foks!B205,'rezervy zisky'!D:D)</f>
        <v>0</v>
      </c>
      <c r="L205" s="161"/>
      <c r="M205" s="161">
        <v>0</v>
      </c>
      <c r="O205" s="342">
        <f t="shared" si="9"/>
        <v>8.9999986812472343E-4</v>
      </c>
    </row>
    <row r="206" spans="1:15" x14ac:dyDescent="0.25">
      <c r="A206" s="42">
        <v>51802003</v>
      </c>
      <c r="B206" s="42" t="s">
        <v>2619</v>
      </c>
      <c r="C206" s="334" t="s">
        <v>2107</v>
      </c>
      <c r="D206" s="161">
        <v>-2000000</v>
      </c>
      <c r="E206" s="337">
        <f>SUMIF('[1]30_61BgtAllocAccUtvFinQ'!$C:$C,A206,'[1]30_61BgtAllocAccUtvFinQ'!$Q:$Q)</f>
        <v>-1999999.9987000001</v>
      </c>
      <c r="F206" s="161">
        <f t="shared" si="8"/>
        <v>-2000000</v>
      </c>
      <c r="G206" s="161">
        <f>-SUMIF('rezervy zisky'!M:M,Foks!B206,'rezervy zisky'!N:N)</f>
        <v>0</v>
      </c>
      <c r="H206" s="161"/>
      <c r="I206" s="161">
        <f>-SUMIF('rezervy zisky'!I:I,Foks!B206,'rezervy zisky'!J:J)</f>
        <v>0</v>
      </c>
      <c r="J206" s="161"/>
      <c r="K206" s="161">
        <f>-SUMIF('rezervy zisky'!C:C,Foks!B206,'rezervy zisky'!D:D)</f>
        <v>0</v>
      </c>
      <c r="L206" s="161"/>
      <c r="M206" s="161">
        <v>0</v>
      </c>
      <c r="O206" s="342">
        <f t="shared" si="9"/>
        <v>1.299999887123704E-3</v>
      </c>
    </row>
    <row r="207" spans="1:15" x14ac:dyDescent="0.25">
      <c r="A207" s="42">
        <v>51802002</v>
      </c>
      <c r="B207" s="42" t="s">
        <v>2620</v>
      </c>
      <c r="C207" s="334" t="s">
        <v>2108</v>
      </c>
      <c r="D207" s="161">
        <v>0</v>
      </c>
      <c r="E207" s="337">
        <f>SUMIF('[1]30_61BgtAllocAccUtvFinQ'!$C:$C,A207,'[1]30_61BgtAllocAccUtvFinQ'!$Q:$Q)</f>
        <v>0</v>
      </c>
      <c r="F207" s="161">
        <f t="shared" si="8"/>
        <v>0</v>
      </c>
      <c r="G207" s="161">
        <f>-SUMIF('rezervy zisky'!M:M,Foks!B207,'rezervy zisky'!N:N)</f>
        <v>0</v>
      </c>
      <c r="H207" s="161"/>
      <c r="I207" s="161">
        <f>-SUMIF('rezervy zisky'!I:I,Foks!B207,'rezervy zisky'!J:J)</f>
        <v>0</v>
      </c>
      <c r="J207" s="161"/>
      <c r="K207" s="161">
        <f>-SUMIF('rezervy zisky'!C:C,Foks!B207,'rezervy zisky'!D:D)</f>
        <v>0</v>
      </c>
      <c r="L207" s="161"/>
      <c r="M207" s="161">
        <v>0</v>
      </c>
      <c r="O207" s="342">
        <f t="shared" si="9"/>
        <v>0</v>
      </c>
    </row>
    <row r="208" spans="1:15" x14ac:dyDescent="0.25">
      <c r="A208" s="42">
        <v>51804001</v>
      </c>
      <c r="B208" s="42" t="s">
        <v>2621</v>
      </c>
      <c r="C208" s="334" t="s">
        <v>2109</v>
      </c>
      <c r="D208" s="161">
        <v>-1384759</v>
      </c>
      <c r="E208" s="337">
        <f>SUMIF('[1]30_61BgtAllocAccUtvFinQ'!$C:$C,A208,'[1]30_61BgtAllocAccUtvFinQ'!$Q:$Q)</f>
        <v>-1384759</v>
      </c>
      <c r="F208" s="161">
        <f t="shared" si="8"/>
        <v>-1384759</v>
      </c>
      <c r="G208" s="161">
        <f>-SUMIF('rezervy zisky'!M:M,Foks!B208,'rezervy zisky'!N:N)</f>
        <v>0</v>
      </c>
      <c r="H208" s="161"/>
      <c r="I208" s="161">
        <f>-SUMIF('rezervy zisky'!I:I,Foks!B208,'rezervy zisky'!J:J)</f>
        <v>0</v>
      </c>
      <c r="J208" s="161"/>
      <c r="K208" s="161">
        <f>-SUMIF('rezervy zisky'!C:C,Foks!B208,'rezervy zisky'!D:D)</f>
        <v>0</v>
      </c>
      <c r="L208" s="161"/>
      <c r="M208" s="161">
        <v>0</v>
      </c>
      <c r="O208" s="342">
        <f t="shared" si="9"/>
        <v>0</v>
      </c>
    </row>
    <row r="209" spans="1:15" x14ac:dyDescent="0.25">
      <c r="A209" s="42">
        <v>51804002</v>
      </c>
      <c r="B209" s="42" t="s">
        <v>2622</v>
      </c>
      <c r="C209" s="334" t="s">
        <v>2110</v>
      </c>
      <c r="D209" s="161">
        <v>-725000</v>
      </c>
      <c r="E209" s="337">
        <f>SUMIF('[1]30_61BgtAllocAccUtvFinQ'!$C:$C,A209,'[1]30_61BgtAllocAccUtvFinQ'!$Q:$Q)</f>
        <v>-725000</v>
      </c>
      <c r="F209" s="161">
        <f t="shared" si="8"/>
        <v>-725000</v>
      </c>
      <c r="G209" s="161">
        <f>-SUMIF('rezervy zisky'!M:M,Foks!B209,'rezervy zisky'!N:N)</f>
        <v>0</v>
      </c>
      <c r="H209" s="161"/>
      <c r="I209" s="161">
        <f>-SUMIF('rezervy zisky'!I:I,Foks!B209,'rezervy zisky'!J:J)</f>
        <v>0</v>
      </c>
      <c r="J209" s="161"/>
      <c r="K209" s="161">
        <f>-SUMIF('rezervy zisky'!C:C,Foks!B209,'rezervy zisky'!D:D)</f>
        <v>0</v>
      </c>
      <c r="L209" s="161"/>
      <c r="M209" s="161">
        <v>0</v>
      </c>
      <c r="O209" s="342">
        <f t="shared" si="9"/>
        <v>0</v>
      </c>
    </row>
    <row r="210" spans="1:15" x14ac:dyDescent="0.25">
      <c r="A210" s="42">
        <v>51804004</v>
      </c>
      <c r="B210" s="42" t="s">
        <v>2623</v>
      </c>
      <c r="C210" s="334" t="s">
        <v>2111</v>
      </c>
      <c r="D210" s="161">
        <v>-1400000</v>
      </c>
      <c r="E210" s="337">
        <f>SUMIF('[1]30_61BgtAllocAccUtvFinQ'!$C:$C,A210,'[1]30_61BgtAllocAccUtvFinQ'!$Q:$Q)</f>
        <v>-1400000</v>
      </c>
      <c r="F210" s="161">
        <f t="shared" si="8"/>
        <v>-1400000</v>
      </c>
      <c r="G210" s="161">
        <f>-SUMIF('rezervy zisky'!M:M,Foks!B210,'rezervy zisky'!N:N)</f>
        <v>0</v>
      </c>
      <c r="H210" s="161"/>
      <c r="I210" s="161">
        <f>-SUMIF('rezervy zisky'!I:I,Foks!B210,'rezervy zisky'!J:J)</f>
        <v>0</v>
      </c>
      <c r="J210" s="161"/>
      <c r="K210" s="161">
        <f>-SUMIF('rezervy zisky'!C:C,Foks!B210,'rezervy zisky'!D:D)</f>
        <v>0</v>
      </c>
      <c r="L210" s="161"/>
      <c r="M210" s="161">
        <v>0</v>
      </c>
      <c r="O210" s="342">
        <f t="shared" si="9"/>
        <v>0</v>
      </c>
    </row>
    <row r="211" spans="1:15" x14ac:dyDescent="0.25">
      <c r="A211" s="42">
        <v>51804005</v>
      </c>
      <c r="B211" s="42" t="s">
        <v>2624</v>
      </c>
      <c r="C211" s="334" t="s">
        <v>2112</v>
      </c>
      <c r="D211" s="161">
        <v>-1920000</v>
      </c>
      <c r="E211" s="337">
        <f>SUMIF('[1]30_61BgtAllocAccUtvFinQ'!$C:$C,A211,'[1]30_61BgtAllocAccUtvFinQ'!$Q:$Q)</f>
        <v>-1919999.9980999997</v>
      </c>
      <c r="F211" s="161">
        <f t="shared" si="8"/>
        <v>-1920000</v>
      </c>
      <c r="G211" s="161">
        <f>-SUMIF('rezervy zisky'!M:M,Foks!B211,'rezervy zisky'!N:N)</f>
        <v>0</v>
      </c>
      <c r="H211" s="161"/>
      <c r="I211" s="161">
        <f>-SUMIF('rezervy zisky'!I:I,Foks!B211,'rezervy zisky'!J:J)</f>
        <v>0</v>
      </c>
      <c r="J211" s="161"/>
      <c r="K211" s="161">
        <f>-SUMIF('rezervy zisky'!C:C,Foks!B211,'rezervy zisky'!D:D)</f>
        <v>0</v>
      </c>
      <c r="L211" s="161"/>
      <c r="M211" s="161">
        <v>0</v>
      </c>
      <c r="O211" s="342">
        <f t="shared" si="9"/>
        <v>1.9000002648681402E-3</v>
      </c>
    </row>
    <row r="212" spans="1:15" x14ac:dyDescent="0.25">
      <c r="A212" s="42">
        <v>51804003</v>
      </c>
      <c r="B212" s="42" t="s">
        <v>2625</v>
      </c>
      <c r="C212" s="334" t="s">
        <v>2113</v>
      </c>
      <c r="D212" s="161">
        <v>-50000</v>
      </c>
      <c r="E212" s="337">
        <f>SUMIF('[1]30_61BgtAllocAccUtvFinQ'!$C:$C,A212,'[1]30_61BgtAllocAccUtvFinQ'!$Q:$Q)</f>
        <v>-50000</v>
      </c>
      <c r="F212" s="161">
        <f t="shared" si="8"/>
        <v>-50000</v>
      </c>
      <c r="G212" s="161">
        <f>-SUMIF('rezervy zisky'!M:M,Foks!B212,'rezervy zisky'!N:N)</f>
        <v>0</v>
      </c>
      <c r="H212" s="161"/>
      <c r="I212" s="161">
        <f>-SUMIF('rezervy zisky'!I:I,Foks!B212,'rezervy zisky'!J:J)</f>
        <v>0</v>
      </c>
      <c r="J212" s="161"/>
      <c r="K212" s="161">
        <f>-SUMIF('rezervy zisky'!C:C,Foks!B212,'rezervy zisky'!D:D)</f>
        <v>0</v>
      </c>
      <c r="L212" s="161"/>
      <c r="M212" s="161">
        <v>0</v>
      </c>
      <c r="O212" s="342">
        <f t="shared" si="9"/>
        <v>0</v>
      </c>
    </row>
    <row r="213" spans="1:15" x14ac:dyDescent="0.25">
      <c r="A213" s="42">
        <v>51805001</v>
      </c>
      <c r="B213" s="42" t="s">
        <v>2626</v>
      </c>
      <c r="C213" s="334" t="s">
        <v>2114</v>
      </c>
      <c r="D213" s="161">
        <v>-500000</v>
      </c>
      <c r="E213" s="337">
        <f>SUMIF('[1]30_61BgtAllocAccUtvFinQ'!$C:$C,A213,'[1]30_61BgtAllocAccUtvFinQ'!$Q:$Q)</f>
        <v>-500000.00040000002</v>
      </c>
      <c r="F213" s="161">
        <f t="shared" si="8"/>
        <v>-500000</v>
      </c>
      <c r="G213" s="161">
        <f>-SUMIF('rezervy zisky'!M:M,Foks!B213,'rezervy zisky'!N:N)</f>
        <v>0</v>
      </c>
      <c r="H213" s="161"/>
      <c r="I213" s="161">
        <f>-SUMIF('rezervy zisky'!I:I,Foks!B213,'rezervy zisky'!J:J)</f>
        <v>0</v>
      </c>
      <c r="J213" s="161"/>
      <c r="K213" s="161">
        <f>-SUMIF('rezervy zisky'!C:C,Foks!B213,'rezervy zisky'!D:D)</f>
        <v>0</v>
      </c>
      <c r="L213" s="161"/>
      <c r="M213" s="161">
        <v>0</v>
      </c>
      <c r="O213" s="342">
        <f t="shared" si="9"/>
        <v>-4.0000001899898052E-4</v>
      </c>
    </row>
    <row r="214" spans="1:15" x14ac:dyDescent="0.25">
      <c r="A214" s="42">
        <v>51806001</v>
      </c>
      <c r="B214" s="42" t="s">
        <v>2627</v>
      </c>
      <c r="C214" s="334" t="s">
        <v>2115</v>
      </c>
      <c r="D214" s="161">
        <v>-55700000</v>
      </c>
      <c r="E214" s="337">
        <f>SUMIF('[1]30_61BgtAllocAccUtvFinQ'!$C:$C,A214,'[1]30_61BgtAllocAccUtvFinQ'!$Q:$Q)</f>
        <v>-55700000.085100003</v>
      </c>
      <c r="F214" s="161">
        <f t="shared" si="8"/>
        <v>-55700000</v>
      </c>
      <c r="G214" s="161">
        <f>-SUMIF('rezervy zisky'!M:M,Foks!B214,'rezervy zisky'!N:N)</f>
        <v>0</v>
      </c>
      <c r="H214" s="161"/>
      <c r="I214" s="161">
        <f>-SUMIF('rezervy zisky'!I:I,Foks!B214,'rezervy zisky'!J:J)</f>
        <v>0</v>
      </c>
      <c r="J214" s="161"/>
      <c r="K214" s="161">
        <f>-SUMIF('rezervy zisky'!C:C,Foks!B214,'rezervy zisky'!D:D)</f>
        <v>0</v>
      </c>
      <c r="L214" s="161"/>
      <c r="M214" s="161">
        <v>0</v>
      </c>
      <c r="O214" s="342">
        <f t="shared" si="9"/>
        <v>-8.5100002586841583E-2</v>
      </c>
    </row>
    <row r="215" spans="1:15" x14ac:dyDescent="0.25">
      <c r="A215" s="42">
        <v>51806002</v>
      </c>
      <c r="B215" s="42" t="s">
        <v>2628</v>
      </c>
      <c r="C215" s="334" t="s">
        <v>2116</v>
      </c>
      <c r="D215" s="161">
        <v>-2200000</v>
      </c>
      <c r="E215" s="337">
        <f>SUMIF('[1]30_61BgtAllocAccUtvFinQ'!$C:$C,A215,'[1]30_61BgtAllocAccUtvFinQ'!$Q:$Q)</f>
        <v>-2200000.0028000004</v>
      </c>
      <c r="F215" s="161">
        <f t="shared" si="8"/>
        <v>-2200000</v>
      </c>
      <c r="G215" s="161">
        <f>-SUMIF('rezervy zisky'!M:M,Foks!B215,'rezervy zisky'!N:N)</f>
        <v>0</v>
      </c>
      <c r="H215" s="161"/>
      <c r="I215" s="161">
        <f>-SUMIF('rezervy zisky'!I:I,Foks!B215,'rezervy zisky'!J:J)</f>
        <v>0</v>
      </c>
      <c r="J215" s="161"/>
      <c r="K215" s="161">
        <f>-SUMIF('rezervy zisky'!C:C,Foks!B215,'rezervy zisky'!D:D)</f>
        <v>0</v>
      </c>
      <c r="L215" s="161"/>
      <c r="M215" s="161">
        <v>0</v>
      </c>
      <c r="O215" s="342">
        <f t="shared" si="9"/>
        <v>-2.8000003658235073E-3</v>
      </c>
    </row>
    <row r="216" spans="1:15" x14ac:dyDescent="0.25">
      <c r="A216" s="42">
        <v>51806004</v>
      </c>
      <c r="B216" s="42" t="s">
        <v>2629</v>
      </c>
      <c r="C216" s="334" t="s">
        <v>2117</v>
      </c>
      <c r="D216" s="161">
        <v>-460000</v>
      </c>
      <c r="E216" s="337">
        <f>SUMIF('[1]30_61BgtAllocAccUtvFinQ'!$C:$C,A216,'[1]30_61BgtAllocAccUtvFinQ'!$Q:$Q)</f>
        <v>-459999.99859999993</v>
      </c>
      <c r="F216" s="161">
        <f t="shared" si="8"/>
        <v>-460000</v>
      </c>
      <c r="G216" s="161">
        <f>-SUMIF('rezervy zisky'!M:M,Foks!B216,'rezervy zisky'!N:N)</f>
        <v>0</v>
      </c>
      <c r="H216" s="161"/>
      <c r="I216" s="161">
        <f>-SUMIF('rezervy zisky'!I:I,Foks!B216,'rezervy zisky'!J:J)</f>
        <v>0</v>
      </c>
      <c r="J216" s="161"/>
      <c r="K216" s="161">
        <f>-SUMIF('rezervy zisky'!C:C,Foks!B216,'rezervy zisky'!D:D)</f>
        <v>0</v>
      </c>
      <c r="L216" s="161"/>
      <c r="M216" s="161">
        <v>0</v>
      </c>
      <c r="O216" s="342">
        <f t="shared" si="9"/>
        <v>1.4000000664964318E-3</v>
      </c>
    </row>
    <row r="217" spans="1:15" x14ac:dyDescent="0.25">
      <c r="A217" s="42">
        <v>51806005</v>
      </c>
      <c r="B217" s="42" t="s">
        <v>2630</v>
      </c>
      <c r="C217" s="334" t="s">
        <v>2118</v>
      </c>
      <c r="D217" s="161">
        <v>-8500000</v>
      </c>
      <c r="E217" s="337">
        <f>SUMIF('[1]30_61BgtAllocAccUtvFinQ'!$C:$C,A217,'[1]30_61BgtAllocAccUtvFinQ'!$Q:$Q)</f>
        <v>-8500000.0003999993</v>
      </c>
      <c r="F217" s="161">
        <f t="shared" si="8"/>
        <v>-8500000</v>
      </c>
      <c r="G217" s="161">
        <f>-SUMIF('rezervy zisky'!M:M,Foks!B217,'rezervy zisky'!N:N)</f>
        <v>0</v>
      </c>
      <c r="H217" s="161"/>
      <c r="I217" s="161">
        <f>-SUMIF('rezervy zisky'!I:I,Foks!B217,'rezervy zisky'!J:J)</f>
        <v>0</v>
      </c>
      <c r="J217" s="161"/>
      <c r="K217" s="161">
        <f>-SUMIF('rezervy zisky'!C:C,Foks!B217,'rezervy zisky'!D:D)</f>
        <v>0</v>
      </c>
      <c r="L217" s="161"/>
      <c r="M217" s="161">
        <v>0</v>
      </c>
      <c r="O217" s="342">
        <f t="shared" si="9"/>
        <v>-3.9999932050704956E-4</v>
      </c>
    </row>
    <row r="218" spans="1:15" x14ac:dyDescent="0.25">
      <c r="A218" s="42">
        <v>51806006</v>
      </c>
      <c r="B218" s="42" t="s">
        <v>2631</v>
      </c>
      <c r="C218" s="334" t="s">
        <v>2119</v>
      </c>
      <c r="D218" s="161">
        <v>-75000</v>
      </c>
      <c r="E218" s="337">
        <f>SUMIF('[1]30_61BgtAllocAccUtvFinQ'!$C:$C,A218,'[1]30_61BgtAllocAccUtvFinQ'!$Q:$Q)</f>
        <v>-75000.000100000005</v>
      </c>
      <c r="F218" s="161">
        <f t="shared" si="8"/>
        <v>-75000</v>
      </c>
      <c r="G218" s="161">
        <f>-SUMIF('rezervy zisky'!M:M,Foks!B218,'rezervy zisky'!N:N)</f>
        <v>0</v>
      </c>
      <c r="H218" s="161"/>
      <c r="I218" s="161">
        <f>-SUMIF('rezervy zisky'!I:I,Foks!B218,'rezervy zisky'!J:J)</f>
        <v>0</v>
      </c>
      <c r="J218" s="161"/>
      <c r="K218" s="161">
        <f>-SUMIF('rezervy zisky'!C:C,Foks!B218,'rezervy zisky'!D:D)</f>
        <v>0</v>
      </c>
      <c r="L218" s="161"/>
      <c r="M218" s="161">
        <v>0</v>
      </c>
      <c r="O218" s="342">
        <f t="shared" si="9"/>
        <v>-1.0000000474974513E-4</v>
      </c>
    </row>
    <row r="219" spans="1:15" x14ac:dyDescent="0.25">
      <c r="A219" s="42">
        <v>51806011</v>
      </c>
      <c r="B219" s="42" t="s">
        <v>2632</v>
      </c>
      <c r="C219" s="334" t="s">
        <v>2120</v>
      </c>
      <c r="D219" s="161">
        <v>-1000000</v>
      </c>
      <c r="E219" s="337">
        <f>SUMIF('[1]30_61BgtAllocAccUtvFinQ'!$C:$C,A219,'[1]30_61BgtAllocAccUtvFinQ'!$Q:$Q)</f>
        <v>-999999.99990000005</v>
      </c>
      <c r="F219" s="161">
        <f t="shared" si="8"/>
        <v>-1000000</v>
      </c>
      <c r="G219" s="161">
        <f>-SUMIF('rezervy zisky'!M:M,Foks!B219,'rezervy zisky'!N:N)</f>
        <v>0</v>
      </c>
      <c r="H219" s="161"/>
      <c r="I219" s="161">
        <f>-SUMIF('rezervy zisky'!I:I,Foks!B219,'rezervy zisky'!J:J)</f>
        <v>0</v>
      </c>
      <c r="J219" s="161"/>
      <c r="K219" s="161">
        <f>-SUMIF('rezervy zisky'!C:C,Foks!B219,'rezervy zisky'!D:D)</f>
        <v>0</v>
      </c>
      <c r="L219" s="161"/>
      <c r="M219" s="161">
        <v>0</v>
      </c>
      <c r="O219" s="342">
        <f t="shared" si="9"/>
        <v>9.9999946542084217E-5</v>
      </c>
    </row>
    <row r="220" spans="1:15" x14ac:dyDescent="0.25">
      <c r="A220" s="42">
        <v>51806007</v>
      </c>
      <c r="B220" s="42" t="s">
        <v>2633</v>
      </c>
      <c r="C220" s="334" t="s">
        <v>2121</v>
      </c>
      <c r="D220" s="161">
        <v>-38500000</v>
      </c>
      <c r="E220" s="337">
        <f>SUMIF('[1]30_61BgtAllocAccUtvFinQ'!$C:$C,A220,'[1]30_61BgtAllocAccUtvFinQ'!$Q:$Q)</f>
        <v>-38499999.71949999</v>
      </c>
      <c r="F220" s="161">
        <f t="shared" si="8"/>
        <v>-38500000</v>
      </c>
      <c r="G220" s="161">
        <f>-SUMIF('rezervy zisky'!M:M,Foks!B220,'rezervy zisky'!N:N)</f>
        <v>0</v>
      </c>
      <c r="H220" s="161"/>
      <c r="I220" s="161">
        <f>-SUMIF('rezervy zisky'!I:I,Foks!B220,'rezervy zisky'!J:J)</f>
        <v>0</v>
      </c>
      <c r="J220" s="161"/>
      <c r="K220" s="161">
        <f>-SUMIF('rezervy zisky'!C:C,Foks!B220,'rezervy zisky'!D:D)</f>
        <v>0</v>
      </c>
      <c r="L220" s="161"/>
      <c r="M220" s="161">
        <v>0</v>
      </c>
      <c r="O220" s="342">
        <f t="shared" si="9"/>
        <v>0.28050000965595245</v>
      </c>
    </row>
    <row r="221" spans="1:15" x14ac:dyDescent="0.25">
      <c r="A221" s="42">
        <v>51806003</v>
      </c>
      <c r="B221" s="42" t="s">
        <v>2634</v>
      </c>
      <c r="C221" s="334" t="s">
        <v>2122</v>
      </c>
      <c r="D221" s="161">
        <v>0</v>
      </c>
      <c r="E221" s="337">
        <f>SUMIF('[1]30_61BgtAllocAccUtvFinQ'!$C:$C,A221,'[1]30_61BgtAllocAccUtvFinQ'!$Q:$Q)</f>
        <v>0</v>
      </c>
      <c r="F221" s="161">
        <f t="shared" si="8"/>
        <v>0</v>
      </c>
      <c r="G221" s="161">
        <f>-SUMIF('rezervy zisky'!M:M,Foks!B221,'rezervy zisky'!N:N)</f>
        <v>0</v>
      </c>
      <c r="H221" s="161"/>
      <c r="I221" s="161">
        <f>-SUMIF('rezervy zisky'!I:I,Foks!B221,'rezervy zisky'!J:J)</f>
        <v>0</v>
      </c>
      <c r="J221" s="161"/>
      <c r="K221" s="161">
        <f>-SUMIF('rezervy zisky'!C:C,Foks!B221,'rezervy zisky'!D:D)</f>
        <v>0</v>
      </c>
      <c r="L221" s="161"/>
      <c r="M221" s="161">
        <v>0</v>
      </c>
      <c r="O221" s="342">
        <f t="shared" si="9"/>
        <v>0</v>
      </c>
    </row>
    <row r="222" spans="1:15" x14ac:dyDescent="0.25">
      <c r="A222" s="42">
        <v>51807002</v>
      </c>
      <c r="B222" s="42" t="s">
        <v>2635</v>
      </c>
      <c r="C222" s="334" t="s">
        <v>2123</v>
      </c>
      <c r="D222" s="161">
        <v>-80000</v>
      </c>
      <c r="E222" s="337">
        <f>SUMIF('[1]30_61BgtAllocAccUtvFinQ'!$C:$C,A222,'[1]30_61BgtAllocAccUtvFinQ'!$Q:$Q)</f>
        <v>-79999.714900000006</v>
      </c>
      <c r="F222" s="161">
        <f t="shared" si="8"/>
        <v>-80000</v>
      </c>
      <c r="G222" s="161">
        <f>-SUMIF('rezervy zisky'!M:M,Foks!B222,'rezervy zisky'!N:N)</f>
        <v>0</v>
      </c>
      <c r="H222" s="161"/>
      <c r="I222" s="161">
        <f>-SUMIF('rezervy zisky'!I:I,Foks!B222,'rezervy zisky'!J:J)</f>
        <v>0</v>
      </c>
      <c r="J222" s="161"/>
      <c r="K222" s="161">
        <f>-SUMIF('rezervy zisky'!C:C,Foks!B222,'rezervy zisky'!D:D)</f>
        <v>0</v>
      </c>
      <c r="L222" s="161"/>
      <c r="M222" s="161">
        <v>0</v>
      </c>
      <c r="O222" s="342">
        <f t="shared" si="9"/>
        <v>0.28509999999369029</v>
      </c>
    </row>
    <row r="223" spans="1:15" x14ac:dyDescent="0.25">
      <c r="A223" s="42">
        <v>51807012</v>
      </c>
      <c r="B223" s="42" t="s">
        <v>2636</v>
      </c>
      <c r="C223" s="334" t="s">
        <v>2124</v>
      </c>
      <c r="D223" s="161">
        <v>-1650000</v>
      </c>
      <c r="E223" s="337">
        <f>SUMIF('[1]30_61BgtAllocAccUtvFinQ'!$C:$C,A223,'[1]30_61BgtAllocAccUtvFinQ'!$Q:$Q)</f>
        <v>-1650000.4271</v>
      </c>
      <c r="F223" s="161">
        <f t="shared" si="8"/>
        <v>-1650000</v>
      </c>
      <c r="G223" s="161">
        <f>-SUMIF('rezervy zisky'!M:M,Foks!B223,'rezervy zisky'!N:N)</f>
        <v>0</v>
      </c>
      <c r="H223" s="161"/>
      <c r="I223" s="161">
        <f>-SUMIF('rezervy zisky'!I:I,Foks!B223,'rezervy zisky'!J:J)</f>
        <v>0</v>
      </c>
      <c r="J223" s="161"/>
      <c r="K223" s="161">
        <f>-SUMIF('rezervy zisky'!C:C,Foks!B223,'rezervy zisky'!D:D)</f>
        <v>0</v>
      </c>
      <c r="L223" s="161"/>
      <c r="M223" s="161">
        <v>0</v>
      </c>
      <c r="O223" s="342">
        <f t="shared" si="9"/>
        <v>-0.42709999997168779</v>
      </c>
    </row>
    <row r="224" spans="1:15" x14ac:dyDescent="0.25">
      <c r="A224" s="42">
        <v>51807411</v>
      </c>
      <c r="B224" s="42" t="s">
        <v>2637</v>
      </c>
      <c r="C224" s="334" t="s">
        <v>2125</v>
      </c>
      <c r="D224" s="161">
        <v>-320000</v>
      </c>
      <c r="E224" s="337">
        <f>SUMIF('[1]30_61BgtAllocAccUtvFinQ'!$C:$C,A224,'[1]30_61BgtAllocAccUtvFinQ'!$Q:$Q)</f>
        <v>-320000.00000000006</v>
      </c>
      <c r="F224" s="161">
        <f t="shared" si="8"/>
        <v>-320000</v>
      </c>
      <c r="G224" s="161">
        <f>-SUMIF('rezervy zisky'!M:M,Foks!B224,'rezervy zisky'!N:N)</f>
        <v>0</v>
      </c>
      <c r="H224" s="161"/>
      <c r="I224" s="161">
        <f>-SUMIF('rezervy zisky'!I:I,Foks!B224,'rezervy zisky'!J:J)</f>
        <v>0</v>
      </c>
      <c r="J224" s="161"/>
      <c r="K224" s="161">
        <f>-SUMIF('rezervy zisky'!C:C,Foks!B224,'rezervy zisky'!D:D)</f>
        <v>0</v>
      </c>
      <c r="L224" s="161"/>
      <c r="M224" s="161">
        <v>0</v>
      </c>
      <c r="O224" s="342">
        <f t="shared" si="9"/>
        <v>-5.8207660913467407E-11</v>
      </c>
    </row>
    <row r="225" spans="1:15" x14ac:dyDescent="0.25">
      <c r="A225" s="42">
        <v>51808007</v>
      </c>
      <c r="B225" s="42" t="s">
        <v>2638</v>
      </c>
      <c r="C225" s="334" t="s">
        <v>2126</v>
      </c>
      <c r="D225" s="161">
        <v>-1200000</v>
      </c>
      <c r="E225" s="337">
        <f>SUMIF('[1]30_61BgtAllocAccUtvFinQ'!$C:$C,A225,'[1]30_61BgtAllocAccUtvFinQ'!$Q:$Q)</f>
        <v>-1199999.9996999996</v>
      </c>
      <c r="F225" s="161">
        <f t="shared" si="8"/>
        <v>-1200000</v>
      </c>
      <c r="G225" s="161">
        <f>-SUMIF('rezervy zisky'!M:M,Foks!B225,'rezervy zisky'!N:N)</f>
        <v>0</v>
      </c>
      <c r="H225" s="161"/>
      <c r="I225" s="161">
        <f>-SUMIF('rezervy zisky'!I:I,Foks!B225,'rezervy zisky'!J:J)</f>
        <v>0</v>
      </c>
      <c r="J225" s="161"/>
      <c r="K225" s="161">
        <f>-SUMIF('rezervy zisky'!C:C,Foks!B225,'rezervy zisky'!D:D)</f>
        <v>0</v>
      </c>
      <c r="L225" s="161"/>
      <c r="M225" s="161">
        <v>0</v>
      </c>
      <c r="O225" s="342">
        <f t="shared" si="9"/>
        <v>3.0000042170286179E-4</v>
      </c>
    </row>
    <row r="226" spans="1:15" x14ac:dyDescent="0.25">
      <c r="A226" s="42">
        <v>51808008</v>
      </c>
      <c r="B226" s="42" t="s">
        <v>1810</v>
      </c>
      <c r="C226" s="334" t="s">
        <v>2127</v>
      </c>
      <c r="D226" s="161">
        <v>-20000000</v>
      </c>
      <c r="E226" s="337">
        <f>SUMIF('[1]30_61BgtAllocAccUtvFinQ'!$C:$C,A226,'[1]30_61BgtAllocAccUtvFinQ'!$Q:$Q)</f>
        <v>-19999999.505399995</v>
      </c>
      <c r="F226" s="161">
        <f t="shared" si="8"/>
        <v>-18000000</v>
      </c>
      <c r="G226" s="161">
        <f>-SUMIF('rezervy zisky'!M:M,Foks!B226,'rezervy zisky'!N:N)</f>
        <v>0</v>
      </c>
      <c r="H226" s="161"/>
      <c r="I226" s="161">
        <f>-SUMIF('rezervy zisky'!I:I,Foks!B226,'rezervy zisky'!J:J)</f>
        <v>-2000000</v>
      </c>
      <c r="J226" s="161"/>
      <c r="K226" s="161">
        <f>-SUMIF('rezervy zisky'!C:C,Foks!B226,'rezervy zisky'!D:D)</f>
        <v>0</v>
      </c>
      <c r="L226" s="161"/>
      <c r="M226" s="161">
        <v>0</v>
      </c>
      <c r="O226" s="342">
        <f t="shared" si="9"/>
        <v>-1999999.5053999946</v>
      </c>
    </row>
    <row r="227" spans="1:15" x14ac:dyDescent="0.25">
      <c r="A227" s="42">
        <v>51808009</v>
      </c>
      <c r="B227" s="42" t="s">
        <v>2639</v>
      </c>
      <c r="C227" s="334" t="s">
        <v>2128</v>
      </c>
      <c r="D227" s="161">
        <v>-1490000</v>
      </c>
      <c r="E227" s="337">
        <f>SUMIF('[1]30_61BgtAllocAccUtvFinQ'!$C:$C,A227,'[1]30_61BgtAllocAccUtvFinQ'!$Q:$Q)</f>
        <v>-1490000.4457999999</v>
      </c>
      <c r="F227" s="161">
        <f t="shared" si="8"/>
        <v>-1490000</v>
      </c>
      <c r="G227" s="161">
        <f>-SUMIF('rezervy zisky'!M:M,Foks!B227,'rezervy zisky'!N:N)</f>
        <v>0</v>
      </c>
      <c r="H227" s="161"/>
      <c r="I227" s="161">
        <f>-SUMIF('rezervy zisky'!I:I,Foks!B227,'rezervy zisky'!J:J)</f>
        <v>0</v>
      </c>
      <c r="J227" s="161"/>
      <c r="K227" s="161">
        <f>-SUMIF('rezervy zisky'!C:C,Foks!B227,'rezervy zisky'!D:D)</f>
        <v>0</v>
      </c>
      <c r="L227" s="161"/>
      <c r="M227" s="161">
        <v>0</v>
      </c>
      <c r="O227" s="342">
        <f t="shared" si="9"/>
        <v>-0.4457999998703599</v>
      </c>
    </row>
    <row r="228" spans="1:15" x14ac:dyDescent="0.25">
      <c r="A228" s="42">
        <v>51808010</v>
      </c>
      <c r="B228" s="42" t="s">
        <v>2640</v>
      </c>
      <c r="C228" s="334" t="s">
        <v>2129</v>
      </c>
      <c r="D228" s="161">
        <v>-350000</v>
      </c>
      <c r="E228" s="337">
        <f>SUMIF('[1]30_61BgtAllocAccUtvFinQ'!$C:$C,A228,'[1]30_61BgtAllocAccUtvFinQ'!$Q:$Q)</f>
        <v>-349999.9999</v>
      </c>
      <c r="F228" s="161">
        <f t="shared" si="8"/>
        <v>-350000</v>
      </c>
      <c r="G228" s="161">
        <f>-SUMIF('rezervy zisky'!M:M,Foks!B228,'rezervy zisky'!N:N)</f>
        <v>0</v>
      </c>
      <c r="H228" s="161"/>
      <c r="I228" s="161">
        <f>-SUMIF('rezervy zisky'!I:I,Foks!B228,'rezervy zisky'!J:J)</f>
        <v>0</v>
      </c>
      <c r="J228" s="161"/>
      <c r="K228" s="161">
        <f>-SUMIF('rezervy zisky'!C:C,Foks!B228,'rezervy zisky'!D:D)</f>
        <v>0</v>
      </c>
      <c r="L228" s="161"/>
      <c r="M228" s="161">
        <v>0</v>
      </c>
      <c r="O228" s="342">
        <f t="shared" si="9"/>
        <v>1.0000000474974513E-4</v>
      </c>
    </row>
    <row r="229" spans="1:15" x14ac:dyDescent="0.25">
      <c r="A229" s="42">
        <v>51808011</v>
      </c>
      <c r="B229" s="42" t="s">
        <v>2641</v>
      </c>
      <c r="C229" s="334" t="s">
        <v>2130</v>
      </c>
      <c r="D229" s="161">
        <v>-400000</v>
      </c>
      <c r="E229" s="337">
        <f>SUMIF('[1]30_61BgtAllocAccUtvFinQ'!$C:$C,A229,'[1]30_61BgtAllocAccUtvFinQ'!$Q:$Q)</f>
        <v>-399999.99999999994</v>
      </c>
      <c r="F229" s="161">
        <f t="shared" si="8"/>
        <v>-400000</v>
      </c>
      <c r="G229" s="161">
        <f>-SUMIF('rezervy zisky'!M:M,Foks!B229,'rezervy zisky'!N:N)</f>
        <v>0</v>
      </c>
      <c r="H229" s="161"/>
      <c r="I229" s="161">
        <f>-SUMIF('rezervy zisky'!I:I,Foks!B229,'rezervy zisky'!J:J)</f>
        <v>0</v>
      </c>
      <c r="J229" s="161"/>
      <c r="K229" s="161">
        <f>-SUMIF('rezervy zisky'!C:C,Foks!B229,'rezervy zisky'!D:D)</f>
        <v>0</v>
      </c>
      <c r="L229" s="161"/>
      <c r="M229" s="161">
        <v>0</v>
      </c>
      <c r="O229" s="342">
        <f t="shared" si="9"/>
        <v>5.8207660913467407E-11</v>
      </c>
    </row>
    <row r="230" spans="1:15" x14ac:dyDescent="0.25">
      <c r="A230" s="42">
        <v>51808012</v>
      </c>
      <c r="B230" s="42" t="s">
        <v>2642</v>
      </c>
      <c r="C230" s="334" t="s">
        <v>2131</v>
      </c>
      <c r="D230" s="161">
        <v>-848476</v>
      </c>
      <c r="E230" s="337">
        <f>SUMIF('[1]30_61BgtAllocAccUtvFinQ'!$C:$C,A230,'[1]30_61BgtAllocAccUtvFinQ'!$Q:$Q)</f>
        <v>-848476.00000000023</v>
      </c>
      <c r="F230" s="161">
        <f t="shared" si="8"/>
        <v>-848476</v>
      </c>
      <c r="G230" s="161">
        <f>-SUMIF('rezervy zisky'!M:M,Foks!B230,'rezervy zisky'!N:N)</f>
        <v>0</v>
      </c>
      <c r="H230" s="161"/>
      <c r="I230" s="161">
        <f>-SUMIF('rezervy zisky'!I:I,Foks!B230,'rezervy zisky'!J:J)</f>
        <v>0</v>
      </c>
      <c r="J230" s="161"/>
      <c r="K230" s="161">
        <f>-SUMIF('rezervy zisky'!C:C,Foks!B230,'rezervy zisky'!D:D)</f>
        <v>0</v>
      </c>
      <c r="L230" s="161"/>
      <c r="M230" s="161">
        <v>0</v>
      </c>
      <c r="O230" s="342">
        <f t="shared" si="9"/>
        <v>-2.3283064365386963E-10</v>
      </c>
    </row>
    <row r="231" spans="1:15" x14ac:dyDescent="0.25">
      <c r="A231" s="42">
        <v>51808013</v>
      </c>
      <c r="B231" s="42" t="s">
        <v>2643</v>
      </c>
      <c r="C231" s="334" t="s">
        <v>2132</v>
      </c>
      <c r="D231" s="161">
        <v>-4290000</v>
      </c>
      <c r="E231" s="337">
        <f>SUMIF('[1]30_61BgtAllocAccUtvFinQ'!$C:$C,A231,'[1]30_61BgtAllocAccUtvFinQ'!$Q:$Q)</f>
        <v>-4290000.0003000004</v>
      </c>
      <c r="F231" s="161">
        <f t="shared" si="8"/>
        <v>-4290000</v>
      </c>
      <c r="G231" s="161">
        <f>-SUMIF('rezervy zisky'!M:M,Foks!B231,'rezervy zisky'!N:N)</f>
        <v>0</v>
      </c>
      <c r="H231" s="161"/>
      <c r="I231" s="161">
        <f>-SUMIF('rezervy zisky'!I:I,Foks!B231,'rezervy zisky'!J:J)</f>
        <v>0</v>
      </c>
      <c r="J231" s="161"/>
      <c r="K231" s="161">
        <f>-SUMIF('rezervy zisky'!C:C,Foks!B231,'rezervy zisky'!D:D)</f>
        <v>0</v>
      </c>
      <c r="L231" s="161"/>
      <c r="M231" s="161">
        <v>0</v>
      </c>
      <c r="O231" s="342">
        <f t="shared" si="9"/>
        <v>-3.0000042170286179E-4</v>
      </c>
    </row>
    <row r="232" spans="1:15" x14ac:dyDescent="0.25">
      <c r="A232" s="42">
        <v>51808014</v>
      </c>
      <c r="B232" s="42" t="s">
        <v>2644</v>
      </c>
      <c r="C232" s="334" t="s">
        <v>2133</v>
      </c>
      <c r="D232" s="161">
        <v>-1488022.91</v>
      </c>
      <c r="E232" s="337">
        <f>SUMIF('[1]30_61BgtAllocAccUtvFinQ'!$C:$C,A232,'[1]30_61BgtAllocAccUtvFinQ'!$Q:$Q)</f>
        <v>-1488022.9104000004</v>
      </c>
      <c r="F232" s="161">
        <f t="shared" si="8"/>
        <v>-1488022.91</v>
      </c>
      <c r="G232" s="161">
        <f>-SUMIF('rezervy zisky'!M:M,Foks!B232,'rezervy zisky'!N:N)</f>
        <v>0</v>
      </c>
      <c r="H232" s="161"/>
      <c r="I232" s="161">
        <f>-SUMIF('rezervy zisky'!I:I,Foks!B232,'rezervy zisky'!J:J)</f>
        <v>0</v>
      </c>
      <c r="J232" s="161"/>
      <c r="K232" s="161">
        <f>-SUMIF('rezervy zisky'!C:C,Foks!B232,'rezervy zisky'!D:D)</f>
        <v>0</v>
      </c>
      <c r="L232" s="161"/>
      <c r="M232" s="161">
        <v>0</v>
      </c>
      <c r="O232" s="342">
        <f t="shared" si="9"/>
        <v>-4.0000048466026783E-4</v>
      </c>
    </row>
    <row r="233" spans="1:15" x14ac:dyDescent="0.25">
      <c r="A233" s="42">
        <v>51808018</v>
      </c>
      <c r="B233" s="42" t="s">
        <v>2645</v>
      </c>
      <c r="C233" s="334" t="s">
        <v>2134</v>
      </c>
      <c r="D233" s="161">
        <v>-32572000</v>
      </c>
      <c r="E233" s="337">
        <f>SUMIF('[1]30_61BgtAllocAccUtvFinQ'!$C:$C,A233,'[1]30_61BgtAllocAccUtvFinQ'!$Q:$Q)</f>
        <v>-32572000.026499998</v>
      </c>
      <c r="F233" s="161">
        <f t="shared" si="8"/>
        <v>-32572000</v>
      </c>
      <c r="G233" s="161">
        <f>-SUMIF('rezervy zisky'!M:M,Foks!B233,'rezervy zisky'!N:N)</f>
        <v>0</v>
      </c>
      <c r="H233" s="161"/>
      <c r="I233" s="161">
        <f>-SUMIF('rezervy zisky'!I:I,Foks!B233,'rezervy zisky'!J:J)</f>
        <v>0</v>
      </c>
      <c r="J233" s="161"/>
      <c r="K233" s="161">
        <f>-SUMIF('rezervy zisky'!C:C,Foks!B233,'rezervy zisky'!D:D)</f>
        <v>0</v>
      </c>
      <c r="L233" s="161"/>
      <c r="M233" s="161">
        <v>0</v>
      </c>
      <c r="O233" s="342">
        <f t="shared" si="9"/>
        <v>-2.6499997824430466E-2</v>
      </c>
    </row>
    <row r="234" spans="1:15" x14ac:dyDescent="0.25">
      <c r="A234" s="42">
        <v>51808019</v>
      </c>
      <c r="B234" s="42" t="s">
        <v>2646</v>
      </c>
      <c r="C234" s="334" t="s">
        <v>2135</v>
      </c>
      <c r="D234" s="161">
        <v>-100000</v>
      </c>
      <c r="E234" s="337">
        <f>SUMIF('[1]30_61BgtAllocAccUtvFinQ'!$C:$C,A234,'[1]30_61BgtAllocAccUtvFinQ'!$Q:$Q)</f>
        <v>-100000.3223</v>
      </c>
      <c r="F234" s="161">
        <f t="shared" si="8"/>
        <v>-100000</v>
      </c>
      <c r="G234" s="161">
        <f>-SUMIF('rezervy zisky'!M:M,Foks!B234,'rezervy zisky'!N:N)</f>
        <v>0</v>
      </c>
      <c r="H234" s="161"/>
      <c r="I234" s="161">
        <f>-SUMIF('rezervy zisky'!I:I,Foks!B234,'rezervy zisky'!J:J)</f>
        <v>0</v>
      </c>
      <c r="J234" s="161"/>
      <c r="K234" s="161">
        <f>-SUMIF('rezervy zisky'!C:C,Foks!B234,'rezervy zisky'!D:D)</f>
        <v>0</v>
      </c>
      <c r="L234" s="161"/>
      <c r="M234" s="161">
        <v>0</v>
      </c>
      <c r="O234" s="342">
        <f t="shared" si="9"/>
        <v>-0.32229999999981374</v>
      </c>
    </row>
    <row r="235" spans="1:15" x14ac:dyDescent="0.25">
      <c r="A235" s="42">
        <v>51808020</v>
      </c>
      <c r="B235" s="42" t="s">
        <v>2647</v>
      </c>
      <c r="C235" s="334" t="s">
        <v>2136</v>
      </c>
      <c r="D235" s="339">
        <v>-4500000</v>
      </c>
      <c r="E235" s="337">
        <f>SUMIF('[1]30_61BgtAllocAccUtvFinQ'!$C:$C,A235,'[1]30_61BgtAllocAccUtvFinQ'!$Q:$Q)</f>
        <v>-4500000</v>
      </c>
      <c r="F235" s="161">
        <f t="shared" si="8"/>
        <v>-4500000</v>
      </c>
      <c r="G235" s="161">
        <f>-SUMIF('rezervy zisky'!M:M,Foks!B235,'rezervy zisky'!N:N)</f>
        <v>0</v>
      </c>
      <c r="H235" s="161"/>
      <c r="I235" s="161">
        <f>-SUMIF('rezervy zisky'!I:I,Foks!B235,'rezervy zisky'!J:J)</f>
        <v>0</v>
      </c>
      <c r="J235" s="161"/>
      <c r="K235" s="161">
        <f>-SUMIF('rezervy zisky'!C:C,Foks!B235,'rezervy zisky'!D:D)</f>
        <v>0</v>
      </c>
      <c r="L235" s="161"/>
      <c r="M235" s="161">
        <v>0</v>
      </c>
      <c r="O235" s="342">
        <f t="shared" si="9"/>
        <v>0</v>
      </c>
    </row>
    <row r="236" spans="1:15" x14ac:dyDescent="0.25">
      <c r="A236" s="42">
        <v>51808021</v>
      </c>
      <c r="B236" s="42" t="s">
        <v>2648</v>
      </c>
      <c r="C236" s="334" t="s">
        <v>2137</v>
      </c>
      <c r="D236" s="339">
        <v>-2200000</v>
      </c>
      <c r="E236" s="337">
        <f>SUMIF('[1]30_61BgtAllocAccUtvFinQ'!$C:$C,A236,'[1]30_61BgtAllocAccUtvFinQ'!$Q:$Q)</f>
        <v>-2199999.9936000002</v>
      </c>
      <c r="F236" s="161">
        <f t="shared" si="8"/>
        <v>-2200000</v>
      </c>
      <c r="G236" s="161">
        <f>-SUMIF('rezervy zisky'!M:M,Foks!B236,'rezervy zisky'!N:N)</f>
        <v>0</v>
      </c>
      <c r="H236" s="161"/>
      <c r="I236" s="161">
        <f>-SUMIF('rezervy zisky'!I:I,Foks!B236,'rezervy zisky'!J:J)</f>
        <v>0</v>
      </c>
      <c r="J236" s="161"/>
      <c r="K236" s="161">
        <f>-SUMIF('rezervy zisky'!C:C,Foks!B236,'rezervy zisky'!D:D)</f>
        <v>0</v>
      </c>
      <c r="L236" s="161"/>
      <c r="M236" s="161">
        <v>0</v>
      </c>
      <c r="O236" s="342">
        <f t="shared" si="9"/>
        <v>6.399999838322401E-3</v>
      </c>
    </row>
    <row r="237" spans="1:15" x14ac:dyDescent="0.25">
      <c r="A237" s="42">
        <v>51809001</v>
      </c>
      <c r="B237" s="42" t="s">
        <v>2649</v>
      </c>
      <c r="C237" s="334" t="s">
        <v>2138</v>
      </c>
      <c r="D237" s="161">
        <v>-900000</v>
      </c>
      <c r="E237" s="337">
        <f>SUMIF('[1]30_61BgtAllocAccUtvFinQ'!$C:$C,A237,'[1]30_61BgtAllocAccUtvFinQ'!$Q:$Q)</f>
        <v>-900000.00020000013</v>
      </c>
      <c r="F237" s="161">
        <f t="shared" si="8"/>
        <v>-900000</v>
      </c>
      <c r="G237" s="161">
        <f>-SUMIF('rezervy zisky'!M:M,Foks!B237,'rezervy zisky'!N:N)</f>
        <v>0</v>
      </c>
      <c r="H237" s="161"/>
      <c r="I237" s="161">
        <f>-SUMIF('rezervy zisky'!I:I,Foks!B237,'rezervy zisky'!J:J)</f>
        <v>0</v>
      </c>
      <c r="J237" s="161"/>
      <c r="K237" s="161">
        <f>-SUMIF('rezervy zisky'!C:C,Foks!B237,'rezervy zisky'!D:D)</f>
        <v>0</v>
      </c>
      <c r="L237" s="161"/>
      <c r="M237" s="161">
        <v>0</v>
      </c>
      <c r="O237" s="342">
        <f t="shared" si="9"/>
        <v>-2.0000012591481209E-4</v>
      </c>
    </row>
    <row r="238" spans="1:15" x14ac:dyDescent="0.25">
      <c r="A238" s="42">
        <v>51810000</v>
      </c>
      <c r="B238" s="42" t="s">
        <v>2650</v>
      </c>
      <c r="C238" s="334" t="s">
        <v>2139</v>
      </c>
      <c r="D238" s="161">
        <v>0</v>
      </c>
      <c r="E238" s="337">
        <f>SUMIF('[1]30_61BgtAllocAccUtvFinQ'!$C:$C,A238,'[1]30_61BgtAllocAccUtvFinQ'!$Q:$Q)</f>
        <v>0</v>
      </c>
      <c r="F238" s="161">
        <f t="shared" si="8"/>
        <v>0</v>
      </c>
      <c r="G238" s="161">
        <f>-SUMIF('rezervy zisky'!M:M,Foks!B238,'rezervy zisky'!N:N)</f>
        <v>0</v>
      </c>
      <c r="H238" s="161"/>
      <c r="I238" s="161">
        <f>-SUMIF('rezervy zisky'!I:I,Foks!B238,'rezervy zisky'!J:J)</f>
        <v>0</v>
      </c>
      <c r="J238" s="161"/>
      <c r="K238" s="161">
        <f>-SUMIF('rezervy zisky'!C:C,Foks!B238,'rezervy zisky'!D:D)</f>
        <v>0</v>
      </c>
      <c r="L238" s="161"/>
      <c r="M238" s="161">
        <v>0</v>
      </c>
      <c r="O238" s="342">
        <f t="shared" si="9"/>
        <v>0</v>
      </c>
    </row>
    <row r="239" spans="1:15" x14ac:dyDescent="0.25">
      <c r="A239" s="42">
        <v>51874001</v>
      </c>
      <c r="B239" s="42" t="s">
        <v>2651</v>
      </c>
      <c r="C239" s="334" t="s">
        <v>2140</v>
      </c>
      <c r="D239" s="339">
        <v>-9960000</v>
      </c>
      <c r="E239" s="337">
        <f>SUMIF('[1]30_61BgtAllocAccUtvFinQ'!$C:$C,A239,'[1]30_61BgtAllocAccUtvFinQ'!$Q:$Q)</f>
        <v>-9959999.9975999985</v>
      </c>
      <c r="F239" s="161">
        <f t="shared" si="8"/>
        <v>-9960000</v>
      </c>
      <c r="G239" s="161">
        <f>-SUMIF('rezervy zisky'!M:M,Foks!B239,'rezervy zisky'!N:N)</f>
        <v>0</v>
      </c>
      <c r="H239" s="161"/>
      <c r="I239" s="161">
        <f>-SUMIF('rezervy zisky'!I:I,Foks!B239,'rezervy zisky'!J:J)</f>
        <v>0</v>
      </c>
      <c r="J239" s="161"/>
      <c r="K239" s="161">
        <f>-SUMIF('rezervy zisky'!C:C,Foks!B239,'rezervy zisky'!D:D)</f>
        <v>0</v>
      </c>
      <c r="L239" s="161"/>
      <c r="M239" s="161">
        <v>0</v>
      </c>
      <c r="O239" s="342">
        <f t="shared" si="9"/>
        <v>2.4000015109777451E-3</v>
      </c>
    </row>
    <row r="240" spans="1:15" x14ac:dyDescent="0.25">
      <c r="A240" s="42">
        <v>51874002</v>
      </c>
      <c r="B240" s="42" t="s">
        <v>2652</v>
      </c>
      <c r="C240" s="334" t="s">
        <v>2141</v>
      </c>
      <c r="D240" s="161">
        <v>-1830000</v>
      </c>
      <c r="E240" s="337">
        <f>SUMIF('[1]30_61BgtAllocAccUtvFinQ'!$C:$C,A240,'[1]30_61BgtAllocAccUtvFinQ'!$Q:$Q)</f>
        <v>-1830000.0000999998</v>
      </c>
      <c r="F240" s="161">
        <f t="shared" si="8"/>
        <v>-1830000</v>
      </c>
      <c r="G240" s="161">
        <f>-SUMIF('rezervy zisky'!M:M,Foks!B240,'rezervy zisky'!N:N)</f>
        <v>0</v>
      </c>
      <c r="H240" s="161"/>
      <c r="I240" s="161">
        <f>-SUMIF('rezervy zisky'!I:I,Foks!B240,'rezervy zisky'!J:J)</f>
        <v>0</v>
      </c>
      <c r="J240" s="161"/>
      <c r="K240" s="161">
        <f>-SUMIF('rezervy zisky'!C:C,Foks!B240,'rezervy zisky'!D:D)</f>
        <v>0</v>
      </c>
      <c r="L240" s="161"/>
      <c r="M240" s="161">
        <v>0</v>
      </c>
      <c r="O240" s="342">
        <f t="shared" si="9"/>
        <v>-9.999983012676239E-5</v>
      </c>
    </row>
    <row r="241" spans="1:15" x14ac:dyDescent="0.25">
      <c r="A241" s="42">
        <v>51874004</v>
      </c>
      <c r="B241" s="42" t="s">
        <v>2653</v>
      </c>
      <c r="C241" s="334" t="s">
        <v>2142</v>
      </c>
      <c r="D241" s="161">
        <v>-3182680</v>
      </c>
      <c r="E241" s="337">
        <f>SUMIF('[1]30_61BgtAllocAccUtvFinQ'!$C:$C,A241,'[1]30_61BgtAllocAccUtvFinQ'!$Q:$Q)</f>
        <v>-3182679.9998000003</v>
      </c>
      <c r="F241" s="161">
        <f t="shared" si="8"/>
        <v>-3182680</v>
      </c>
      <c r="G241" s="161">
        <f>-SUMIF('rezervy zisky'!M:M,Foks!B241,'rezervy zisky'!N:N)</f>
        <v>0</v>
      </c>
      <c r="H241" s="161"/>
      <c r="I241" s="161">
        <f>-SUMIF('rezervy zisky'!I:I,Foks!B241,'rezervy zisky'!J:J)</f>
        <v>0</v>
      </c>
      <c r="J241" s="161"/>
      <c r="K241" s="161">
        <f>-SUMIF('rezervy zisky'!C:C,Foks!B241,'rezervy zisky'!D:D)</f>
        <v>0</v>
      </c>
      <c r="L241" s="161"/>
      <c r="M241" s="161">
        <v>0</v>
      </c>
      <c r="O241" s="342">
        <f t="shared" si="9"/>
        <v>1.9999966025352478E-4</v>
      </c>
    </row>
    <row r="242" spans="1:15" x14ac:dyDescent="0.25">
      <c r="A242" s="42">
        <v>51874005</v>
      </c>
      <c r="B242" s="42" t="s">
        <v>2654</v>
      </c>
      <c r="C242" s="334" t="s">
        <v>2143</v>
      </c>
      <c r="D242" s="161">
        <v>-500000</v>
      </c>
      <c r="E242" s="337">
        <f>SUMIF('[1]30_61BgtAllocAccUtvFinQ'!$C:$C,A242,'[1]30_61BgtAllocAccUtvFinQ'!$Q:$Q)</f>
        <v>-499999.99989999994</v>
      </c>
      <c r="F242" s="161">
        <f t="shared" si="8"/>
        <v>-500000</v>
      </c>
      <c r="G242" s="161">
        <f>-SUMIF('rezervy zisky'!M:M,Foks!B242,'rezervy zisky'!N:N)</f>
        <v>0</v>
      </c>
      <c r="H242" s="161"/>
      <c r="I242" s="161">
        <f>-SUMIF('rezervy zisky'!I:I,Foks!B242,'rezervy zisky'!J:J)</f>
        <v>0</v>
      </c>
      <c r="J242" s="161"/>
      <c r="K242" s="161">
        <f>-SUMIF('rezervy zisky'!C:C,Foks!B242,'rezervy zisky'!D:D)</f>
        <v>0</v>
      </c>
      <c r="L242" s="161"/>
      <c r="M242" s="161">
        <v>0</v>
      </c>
      <c r="O242" s="342">
        <f t="shared" si="9"/>
        <v>1.0000006295740604E-4</v>
      </c>
    </row>
    <row r="243" spans="1:15" x14ac:dyDescent="0.25">
      <c r="A243" s="42">
        <v>51874008</v>
      </c>
      <c r="B243" s="42" t="s">
        <v>2655</v>
      </c>
      <c r="C243" s="334" t="s">
        <v>2144</v>
      </c>
      <c r="D243" s="161">
        <v>-800000</v>
      </c>
      <c r="E243" s="337">
        <f>SUMIF('[1]30_61BgtAllocAccUtvFinQ'!$C:$C,A243,'[1]30_61BgtAllocAccUtvFinQ'!$Q:$Q)</f>
        <v>-800000</v>
      </c>
      <c r="F243" s="161">
        <f t="shared" si="8"/>
        <v>-800000</v>
      </c>
      <c r="G243" s="161">
        <f>-SUMIF('rezervy zisky'!M:M,Foks!B243,'rezervy zisky'!N:N)</f>
        <v>0</v>
      </c>
      <c r="H243" s="161"/>
      <c r="I243" s="161">
        <f>-SUMIF('rezervy zisky'!I:I,Foks!B243,'rezervy zisky'!J:J)</f>
        <v>0</v>
      </c>
      <c r="J243" s="161"/>
      <c r="K243" s="161">
        <f>-SUMIF('rezervy zisky'!C:C,Foks!B243,'rezervy zisky'!D:D)</f>
        <v>0</v>
      </c>
      <c r="L243" s="161"/>
      <c r="M243" s="161">
        <v>0</v>
      </c>
      <c r="O243" s="342">
        <f t="shared" si="9"/>
        <v>0</v>
      </c>
    </row>
    <row r="244" spans="1:15" x14ac:dyDescent="0.25">
      <c r="A244" s="42">
        <v>51874010</v>
      </c>
      <c r="B244" s="42" t="s">
        <v>2656</v>
      </c>
      <c r="C244" s="334" t="s">
        <v>2145</v>
      </c>
      <c r="D244" s="339">
        <v>-4790000</v>
      </c>
      <c r="E244" s="337">
        <f>SUMIF('[1]30_61BgtAllocAccUtvFinQ'!$C:$C,A244,'[1]30_61BgtAllocAccUtvFinQ'!$Q:$Q)</f>
        <v>-4790000.0007000007</v>
      </c>
      <c r="F244" s="161">
        <f t="shared" si="8"/>
        <v>-4790000</v>
      </c>
      <c r="G244" s="161">
        <f>-SUMIF('rezervy zisky'!M:M,Foks!B244,'rezervy zisky'!N:N)</f>
        <v>0</v>
      </c>
      <c r="H244" s="161"/>
      <c r="I244" s="161">
        <f>-SUMIF('rezervy zisky'!I:I,Foks!B244,'rezervy zisky'!J:J)</f>
        <v>0</v>
      </c>
      <c r="J244" s="161"/>
      <c r="K244" s="161">
        <f>-SUMIF('rezervy zisky'!C:C,Foks!B244,'rezervy zisky'!D:D)</f>
        <v>0</v>
      </c>
      <c r="L244" s="161"/>
      <c r="M244" s="161">
        <v>0</v>
      </c>
      <c r="O244" s="342">
        <f t="shared" si="9"/>
        <v>-7.0000067353248596E-4</v>
      </c>
    </row>
    <row r="245" spans="1:15" x14ac:dyDescent="0.25">
      <c r="A245" s="42">
        <v>51874011</v>
      </c>
      <c r="B245" s="42" t="s">
        <v>2657</v>
      </c>
      <c r="C245" s="334" t="s">
        <v>2146</v>
      </c>
      <c r="D245" s="161">
        <v>-1948000</v>
      </c>
      <c r="E245" s="337">
        <f>SUMIF('[1]30_61BgtAllocAccUtvFinQ'!$C:$C,A245,'[1]30_61BgtAllocAccUtvFinQ'!$Q:$Q)</f>
        <v>-1948000.0008999999</v>
      </c>
      <c r="F245" s="161">
        <f t="shared" si="8"/>
        <v>-1948000</v>
      </c>
      <c r="G245" s="161">
        <f>-SUMIF('rezervy zisky'!M:M,Foks!B245,'rezervy zisky'!N:N)</f>
        <v>0</v>
      </c>
      <c r="H245" s="161"/>
      <c r="I245" s="161">
        <f>-SUMIF('rezervy zisky'!I:I,Foks!B245,'rezervy zisky'!J:J)</f>
        <v>0</v>
      </c>
      <c r="J245" s="161"/>
      <c r="K245" s="161">
        <f>-SUMIF('rezervy zisky'!C:C,Foks!B245,'rezervy zisky'!D:D)</f>
        <v>0</v>
      </c>
      <c r="L245" s="161"/>
      <c r="M245" s="161">
        <v>0</v>
      </c>
      <c r="O245" s="342">
        <f t="shared" si="9"/>
        <v>-8.9999986812472343E-4</v>
      </c>
    </row>
    <row r="246" spans="1:15" x14ac:dyDescent="0.25">
      <c r="A246" s="42">
        <v>51874012</v>
      </c>
      <c r="B246" s="42" t="s">
        <v>2658</v>
      </c>
      <c r="C246" s="334" t="s">
        <v>2147</v>
      </c>
      <c r="D246" s="161">
        <v>-500000</v>
      </c>
      <c r="E246" s="337">
        <f>SUMIF('[1]30_61BgtAllocAccUtvFinQ'!$C:$C,A246,'[1]30_61BgtAllocAccUtvFinQ'!$Q:$Q)</f>
        <v>-500000.00000000006</v>
      </c>
      <c r="F246" s="161">
        <f t="shared" si="8"/>
        <v>-500000</v>
      </c>
      <c r="G246" s="161">
        <f>-SUMIF('rezervy zisky'!M:M,Foks!B246,'rezervy zisky'!N:N)</f>
        <v>0</v>
      </c>
      <c r="H246" s="161"/>
      <c r="I246" s="161">
        <f>-SUMIF('rezervy zisky'!I:I,Foks!B246,'rezervy zisky'!J:J)</f>
        <v>0</v>
      </c>
      <c r="J246" s="161"/>
      <c r="K246" s="161">
        <f>-SUMIF('rezervy zisky'!C:C,Foks!B246,'rezervy zisky'!D:D)</f>
        <v>0</v>
      </c>
      <c r="L246" s="161"/>
      <c r="M246" s="161">
        <v>0</v>
      </c>
      <c r="O246" s="342">
        <f t="shared" si="9"/>
        <v>-5.8207660913467407E-11</v>
      </c>
    </row>
    <row r="247" spans="1:15" x14ac:dyDescent="0.25">
      <c r="A247" s="42">
        <v>51874013</v>
      </c>
      <c r="B247" s="42" t="s">
        <v>1813</v>
      </c>
      <c r="C247" s="334" t="s">
        <v>2148</v>
      </c>
      <c r="D247" s="161">
        <v>-57904240</v>
      </c>
      <c r="E247" s="337">
        <f>SUMIF('[1]30_61BgtAllocAccUtvFinQ'!$C:$C,A247,'[1]30_61BgtAllocAccUtvFinQ'!$Q:$Q)</f>
        <v>-57904240.067199998</v>
      </c>
      <c r="F247" s="161">
        <f t="shared" si="8"/>
        <v>-55904240</v>
      </c>
      <c r="G247" s="161">
        <f>-SUMIF('rezervy zisky'!M:M,Foks!B247,'rezervy zisky'!N:N)</f>
        <v>0</v>
      </c>
      <c r="H247" s="161"/>
      <c r="I247" s="161">
        <f>-SUMIF('rezervy zisky'!I:I,Foks!B247,'rezervy zisky'!J:J)</f>
        <v>-2000000</v>
      </c>
      <c r="J247" s="161"/>
      <c r="K247" s="161">
        <f>-SUMIF('rezervy zisky'!C:C,Foks!B247,'rezervy zisky'!D:D)</f>
        <v>0</v>
      </c>
      <c r="L247" s="161"/>
      <c r="M247" s="161">
        <v>0</v>
      </c>
      <c r="O247" s="342">
        <f t="shared" si="9"/>
        <v>-2000000.0671999976</v>
      </c>
    </row>
    <row r="248" spans="1:15" x14ac:dyDescent="0.25">
      <c r="A248" s="42">
        <v>51874015</v>
      </c>
      <c r="B248" s="42" t="s">
        <v>2659</v>
      </c>
      <c r="C248" s="334" t="s">
        <v>2149</v>
      </c>
      <c r="D248" s="161">
        <v>-1615000</v>
      </c>
      <c r="E248" s="337">
        <f>SUMIF('[1]30_61BgtAllocAccUtvFinQ'!$C:$C,A248,'[1]30_61BgtAllocAccUtvFinQ'!$Q:$Q)</f>
        <v>-1615000</v>
      </c>
      <c r="F248" s="161">
        <f t="shared" si="8"/>
        <v>-1615000</v>
      </c>
      <c r="G248" s="161">
        <f>-SUMIF('rezervy zisky'!M:M,Foks!B248,'rezervy zisky'!N:N)</f>
        <v>0</v>
      </c>
      <c r="H248" s="161"/>
      <c r="I248" s="161">
        <f>-SUMIF('rezervy zisky'!I:I,Foks!B248,'rezervy zisky'!J:J)</f>
        <v>0</v>
      </c>
      <c r="J248" s="161"/>
      <c r="K248" s="161">
        <f>-SUMIF('rezervy zisky'!C:C,Foks!B248,'rezervy zisky'!D:D)</f>
        <v>0</v>
      </c>
      <c r="L248" s="161"/>
      <c r="M248" s="161">
        <v>0</v>
      </c>
      <c r="O248" s="342">
        <f t="shared" si="9"/>
        <v>0</v>
      </c>
    </row>
    <row r="249" spans="1:15" x14ac:dyDescent="0.25">
      <c r="A249" s="42">
        <v>51874017</v>
      </c>
      <c r="B249" s="42" t="s">
        <v>2660</v>
      </c>
      <c r="C249" s="334" t="s">
        <v>2150</v>
      </c>
      <c r="D249" s="161">
        <v>-400000</v>
      </c>
      <c r="E249" s="337">
        <f>SUMIF('[1]30_61BgtAllocAccUtvFinQ'!$C:$C,A249,'[1]30_61BgtAllocAccUtvFinQ'!$Q:$Q)</f>
        <v>-399999.99980000011</v>
      </c>
      <c r="F249" s="161">
        <f t="shared" si="8"/>
        <v>-400000</v>
      </c>
      <c r="G249" s="161">
        <f>-SUMIF('rezervy zisky'!M:M,Foks!B249,'rezervy zisky'!N:N)</f>
        <v>0</v>
      </c>
      <c r="H249" s="161"/>
      <c r="I249" s="161">
        <f>-SUMIF('rezervy zisky'!I:I,Foks!B249,'rezervy zisky'!J:J)</f>
        <v>0</v>
      </c>
      <c r="J249" s="161"/>
      <c r="K249" s="161">
        <f>-SUMIF('rezervy zisky'!C:C,Foks!B249,'rezervy zisky'!D:D)</f>
        <v>0</v>
      </c>
      <c r="L249" s="161"/>
      <c r="M249" s="161">
        <v>0</v>
      </c>
      <c r="O249" s="342">
        <f t="shared" si="9"/>
        <v>1.9999989308416843E-4</v>
      </c>
    </row>
    <row r="250" spans="1:15" x14ac:dyDescent="0.25">
      <c r="A250" s="42">
        <v>51874018</v>
      </c>
      <c r="B250" s="42" t="s">
        <v>2661</v>
      </c>
      <c r="C250" s="334" t="s">
        <v>2151</v>
      </c>
      <c r="D250" s="161">
        <v>-2031000</v>
      </c>
      <c r="E250" s="337">
        <f>SUMIF('[1]30_61BgtAllocAccUtvFinQ'!$C:$C,A250,'[1]30_61BgtAllocAccUtvFinQ'!$Q:$Q)</f>
        <v>-2030999.5268000001</v>
      </c>
      <c r="F250" s="161">
        <f t="shared" si="8"/>
        <v>-2031000</v>
      </c>
      <c r="G250" s="161">
        <f>-SUMIF('rezervy zisky'!M:M,Foks!B250,'rezervy zisky'!N:N)</f>
        <v>0</v>
      </c>
      <c r="H250" s="161"/>
      <c r="I250" s="161">
        <f>-SUMIF('rezervy zisky'!I:I,Foks!B250,'rezervy zisky'!J:J)</f>
        <v>0</v>
      </c>
      <c r="J250" s="161"/>
      <c r="K250" s="161">
        <f>-SUMIF('rezervy zisky'!C:C,Foks!B250,'rezervy zisky'!D:D)</f>
        <v>0</v>
      </c>
      <c r="L250" s="161"/>
      <c r="M250" s="161">
        <v>0</v>
      </c>
      <c r="O250" s="342">
        <f t="shared" si="9"/>
        <v>0.47319999989122152</v>
      </c>
    </row>
    <row r="251" spans="1:15" x14ac:dyDescent="0.25">
      <c r="A251" s="42">
        <v>51874019</v>
      </c>
      <c r="B251" s="42" t="s">
        <v>2662</v>
      </c>
      <c r="C251" s="334" t="s">
        <v>2152</v>
      </c>
      <c r="D251" s="161">
        <v>-1500000</v>
      </c>
      <c r="E251" s="337">
        <f>SUMIF('[1]30_61BgtAllocAccUtvFinQ'!$C:$C,A251,'[1]30_61BgtAllocAccUtvFinQ'!$Q:$Q)</f>
        <v>-1500000</v>
      </c>
      <c r="F251" s="161">
        <f t="shared" si="8"/>
        <v>-1500000</v>
      </c>
      <c r="G251" s="161">
        <f>-SUMIF('rezervy zisky'!M:M,Foks!B251,'rezervy zisky'!N:N)</f>
        <v>0</v>
      </c>
      <c r="H251" s="161"/>
      <c r="I251" s="161">
        <f>-SUMIF('rezervy zisky'!I:I,Foks!B251,'rezervy zisky'!J:J)</f>
        <v>0</v>
      </c>
      <c r="J251" s="161"/>
      <c r="K251" s="161">
        <f>-SUMIF('rezervy zisky'!C:C,Foks!B251,'rezervy zisky'!D:D)</f>
        <v>0</v>
      </c>
      <c r="L251" s="161"/>
      <c r="M251" s="161">
        <v>0</v>
      </c>
      <c r="O251" s="342">
        <f t="shared" si="9"/>
        <v>0</v>
      </c>
    </row>
    <row r="252" spans="1:15" x14ac:dyDescent="0.25">
      <c r="A252" s="42">
        <v>51874020</v>
      </c>
      <c r="B252" s="42" t="s">
        <v>1818</v>
      </c>
      <c r="C252" s="334" t="s">
        <v>2153</v>
      </c>
      <c r="D252" s="161">
        <v>-1850000</v>
      </c>
      <c r="E252" s="337">
        <f>SUMIF('[1]30_61BgtAllocAccUtvFinQ'!$C:$C,A252,'[1]30_61BgtAllocAccUtvFinQ'!$Q:$Q)</f>
        <v>-1850000.1750000003</v>
      </c>
      <c r="F252" s="161">
        <f t="shared" si="8"/>
        <v>-1650000</v>
      </c>
      <c r="G252" s="161">
        <f>-SUMIF('rezervy zisky'!M:M,Foks!B252,'rezervy zisky'!N:N)</f>
        <v>0</v>
      </c>
      <c r="H252" s="161"/>
      <c r="I252" s="161">
        <f>-SUMIF('rezervy zisky'!I:I,Foks!B252,'rezervy zisky'!J:J)</f>
        <v>-200000</v>
      </c>
      <c r="J252" s="161"/>
      <c r="K252" s="161">
        <f>-SUMIF('rezervy zisky'!C:C,Foks!B252,'rezervy zisky'!D:D)</f>
        <v>0</v>
      </c>
      <c r="L252" s="161"/>
      <c r="M252" s="161">
        <v>0</v>
      </c>
      <c r="O252" s="342">
        <f t="shared" si="9"/>
        <v>-200000.17500000028</v>
      </c>
    </row>
    <row r="253" spans="1:15" x14ac:dyDescent="0.25">
      <c r="A253" s="42">
        <v>51874003</v>
      </c>
      <c r="B253" s="42" t="s">
        <v>2663</v>
      </c>
      <c r="C253" s="334" t="s">
        <v>2154</v>
      </c>
      <c r="D253" s="161">
        <v>-175000</v>
      </c>
      <c r="E253" s="337">
        <f>SUMIF('[1]30_61BgtAllocAccUtvFinQ'!$C:$C,A253,'[1]30_61BgtAllocAccUtvFinQ'!$Q:$Q)</f>
        <v>-174999.9999</v>
      </c>
      <c r="F253" s="161">
        <f t="shared" si="8"/>
        <v>-175000</v>
      </c>
      <c r="G253" s="161">
        <f>-SUMIF('rezervy zisky'!M:M,Foks!B253,'rezervy zisky'!N:N)</f>
        <v>0</v>
      </c>
      <c r="H253" s="161"/>
      <c r="I253" s="161">
        <f>-SUMIF('rezervy zisky'!I:I,Foks!B253,'rezervy zisky'!J:J)</f>
        <v>0</v>
      </c>
      <c r="J253" s="161"/>
      <c r="K253" s="161">
        <f>-SUMIF('rezervy zisky'!C:C,Foks!B253,'rezervy zisky'!D:D)</f>
        <v>0</v>
      </c>
      <c r="L253" s="161"/>
      <c r="M253" s="161">
        <v>0</v>
      </c>
      <c r="O253" s="342">
        <f t="shared" si="9"/>
        <v>1.0000000474974513E-4</v>
      </c>
    </row>
    <row r="254" spans="1:15" x14ac:dyDescent="0.25">
      <c r="A254" s="42">
        <v>51874022</v>
      </c>
      <c r="B254" s="42" t="s">
        <v>2664</v>
      </c>
      <c r="C254" s="334" t="s">
        <v>2155</v>
      </c>
      <c r="E254" s="337">
        <f>SUMIF('[1]30_61BgtAllocAccUtvFinQ'!$C:$C,A254,'[1]30_61BgtAllocAccUtvFinQ'!$Q:$Q)</f>
        <v>0</v>
      </c>
      <c r="F254" s="161">
        <f t="shared" si="8"/>
        <v>0</v>
      </c>
      <c r="G254" s="161">
        <f>-SUMIF('rezervy zisky'!M:M,Foks!B254,'rezervy zisky'!N:N)</f>
        <v>0</v>
      </c>
      <c r="H254" s="161"/>
      <c r="I254" s="161">
        <f>-SUMIF('rezervy zisky'!I:I,Foks!B254,'rezervy zisky'!J:J)</f>
        <v>0</v>
      </c>
      <c r="J254" s="161"/>
      <c r="K254" s="161">
        <f>-SUMIF('rezervy zisky'!C:C,Foks!B254,'rezervy zisky'!D:D)</f>
        <v>0</v>
      </c>
      <c r="L254" s="161"/>
      <c r="M254" s="161">
        <v>0</v>
      </c>
      <c r="O254" s="342">
        <f t="shared" si="9"/>
        <v>0</v>
      </c>
    </row>
    <row r="255" spans="1:15" x14ac:dyDescent="0.25">
      <c r="A255" s="42">
        <v>51880000</v>
      </c>
      <c r="B255" s="42" t="s">
        <v>1905</v>
      </c>
      <c r="C255" s="334" t="s">
        <v>1911</v>
      </c>
      <c r="D255" s="161">
        <v>-500000</v>
      </c>
      <c r="E255" s="337">
        <f>SUMIF('[1]30_61BgtAllocAccUtvFinQ'!$C:$C,A255,'[1]30_61BgtAllocAccUtvFinQ'!$Q:$Q)</f>
        <v>-500000</v>
      </c>
      <c r="F255" s="161">
        <f t="shared" si="8"/>
        <v>0</v>
      </c>
      <c r="G255" s="161">
        <f>-SUMIF('rezervy zisky'!M:M,Foks!B255,'rezervy zisky'!N:N)</f>
        <v>-500000</v>
      </c>
      <c r="H255" s="161"/>
      <c r="I255" s="161">
        <f>-SUMIF('rezervy zisky'!I:I,Foks!B255,'rezervy zisky'!J:J)</f>
        <v>0</v>
      </c>
      <c r="J255" s="161"/>
      <c r="K255" s="161">
        <f>-SUMIF('rezervy zisky'!C:C,Foks!B255,'rezervy zisky'!D:D)</f>
        <v>0</v>
      </c>
      <c r="L255" s="161"/>
      <c r="M255" s="161">
        <v>0</v>
      </c>
      <c r="O255" s="342">
        <f t="shared" si="9"/>
        <v>0</v>
      </c>
    </row>
    <row r="256" spans="1:15" x14ac:dyDescent="0.25">
      <c r="A256" s="42">
        <v>51880001</v>
      </c>
      <c r="B256" s="42" t="s">
        <v>2665</v>
      </c>
      <c r="C256" s="334" t="s">
        <v>2156</v>
      </c>
      <c r="D256" s="161">
        <v>0</v>
      </c>
      <c r="E256" s="337">
        <f>SUMIF('[1]30_61BgtAllocAccUtvFinQ'!$C:$C,A256,'[1]30_61BgtAllocAccUtvFinQ'!$Q:$Q)</f>
        <v>0</v>
      </c>
      <c r="F256" s="161">
        <f t="shared" si="8"/>
        <v>0</v>
      </c>
      <c r="G256" s="161">
        <f>-SUMIF('rezervy zisky'!M:M,Foks!B256,'rezervy zisky'!N:N)</f>
        <v>0</v>
      </c>
      <c r="H256" s="161"/>
      <c r="I256" s="161">
        <f>-SUMIF('rezervy zisky'!I:I,Foks!B256,'rezervy zisky'!J:J)</f>
        <v>0</v>
      </c>
      <c r="J256" s="161"/>
      <c r="K256" s="161">
        <f>-SUMIF('rezervy zisky'!C:C,Foks!B256,'rezervy zisky'!D:D)</f>
        <v>0</v>
      </c>
      <c r="L256" s="161"/>
      <c r="M256" s="161">
        <v>0</v>
      </c>
      <c r="O256" s="342">
        <f t="shared" si="9"/>
        <v>0</v>
      </c>
    </row>
    <row r="257" spans="1:15" x14ac:dyDescent="0.25">
      <c r="A257" s="42">
        <v>51890502</v>
      </c>
      <c r="B257" s="42" t="s">
        <v>2666</v>
      </c>
      <c r="C257" s="333" t="s">
        <v>2157</v>
      </c>
      <c r="E257" s="337">
        <f>SUMIF('[1]30_61BgtAllocAccUtvFinQ'!$C:$C,A257,'[1]30_61BgtAllocAccUtvFinQ'!$Q:$Q)</f>
        <v>0</v>
      </c>
      <c r="F257" s="161">
        <f t="shared" si="8"/>
        <v>0</v>
      </c>
      <c r="G257" s="161">
        <f>-SUMIF('rezervy zisky'!M:M,Foks!B257,'rezervy zisky'!N:N)</f>
        <v>0</v>
      </c>
      <c r="H257" s="161"/>
      <c r="I257" s="161">
        <f>-SUMIF('rezervy zisky'!I:I,Foks!B257,'rezervy zisky'!J:J)</f>
        <v>0</v>
      </c>
      <c r="J257" s="161"/>
      <c r="K257" s="161">
        <f>-SUMIF('rezervy zisky'!C:C,Foks!B257,'rezervy zisky'!D:D)</f>
        <v>0</v>
      </c>
      <c r="L257" s="161"/>
      <c r="M257" s="161">
        <v>0</v>
      </c>
      <c r="O257" s="342">
        <f t="shared" si="9"/>
        <v>0</v>
      </c>
    </row>
    <row r="258" spans="1:15" x14ac:dyDescent="0.25">
      <c r="A258" s="42">
        <v>51890504</v>
      </c>
      <c r="B258" s="42" t="s">
        <v>2667</v>
      </c>
      <c r="C258" s="334" t="s">
        <v>2158</v>
      </c>
      <c r="E258" s="337">
        <f>SUMIF('[1]30_61BgtAllocAccUtvFinQ'!$C:$C,A258,'[1]30_61BgtAllocAccUtvFinQ'!$Q:$Q)</f>
        <v>0</v>
      </c>
      <c r="F258" s="161">
        <f t="shared" si="8"/>
        <v>0</v>
      </c>
      <c r="G258" s="161">
        <f>-SUMIF('rezervy zisky'!M:M,Foks!B258,'rezervy zisky'!N:N)</f>
        <v>0</v>
      </c>
      <c r="H258" s="161"/>
      <c r="I258" s="161">
        <f>-SUMIF('rezervy zisky'!I:I,Foks!B258,'rezervy zisky'!J:J)</f>
        <v>0</v>
      </c>
      <c r="J258" s="161"/>
      <c r="K258" s="161">
        <f>-SUMIF('rezervy zisky'!C:C,Foks!B258,'rezervy zisky'!D:D)</f>
        <v>0</v>
      </c>
      <c r="L258" s="161"/>
      <c r="M258" s="161">
        <v>0</v>
      </c>
      <c r="O258" s="342">
        <f t="shared" si="9"/>
        <v>0</v>
      </c>
    </row>
    <row r="259" spans="1:15" x14ac:dyDescent="0.25">
      <c r="A259" s="42">
        <v>51890506</v>
      </c>
      <c r="B259" s="42" t="s">
        <v>2668</v>
      </c>
      <c r="C259" s="334" t="s">
        <v>2159</v>
      </c>
      <c r="E259" s="337">
        <f>SUMIF('[1]30_61BgtAllocAccUtvFinQ'!$C:$C,A259,'[1]30_61BgtAllocAccUtvFinQ'!$Q:$Q)</f>
        <v>0</v>
      </c>
      <c r="F259" s="161">
        <f t="shared" si="8"/>
        <v>0</v>
      </c>
      <c r="G259" s="161">
        <f>-SUMIF('rezervy zisky'!M:M,Foks!B259,'rezervy zisky'!N:N)</f>
        <v>0</v>
      </c>
      <c r="H259" s="161"/>
      <c r="I259" s="161">
        <f>-SUMIF('rezervy zisky'!I:I,Foks!B259,'rezervy zisky'!J:J)</f>
        <v>0</v>
      </c>
      <c r="J259" s="161"/>
      <c r="K259" s="161">
        <f>-SUMIF('rezervy zisky'!C:C,Foks!B259,'rezervy zisky'!D:D)</f>
        <v>0</v>
      </c>
      <c r="L259" s="161"/>
      <c r="M259" s="161">
        <v>0</v>
      </c>
      <c r="O259" s="342">
        <f t="shared" si="9"/>
        <v>0</v>
      </c>
    </row>
    <row r="260" spans="1:15" x14ac:dyDescent="0.25">
      <c r="A260" s="42">
        <v>51890508</v>
      </c>
      <c r="B260" s="42" t="s">
        <v>2669</v>
      </c>
      <c r="C260" s="334" t="s">
        <v>2160</v>
      </c>
      <c r="E260" s="337">
        <f>SUMIF('[1]30_61BgtAllocAccUtvFinQ'!$C:$C,A260,'[1]30_61BgtAllocAccUtvFinQ'!$Q:$Q)</f>
        <v>0</v>
      </c>
      <c r="F260" s="161">
        <f t="shared" si="8"/>
        <v>0</v>
      </c>
      <c r="G260" s="161">
        <f>-SUMIF('rezervy zisky'!M:M,Foks!B260,'rezervy zisky'!N:N)</f>
        <v>0</v>
      </c>
      <c r="H260" s="161"/>
      <c r="I260" s="161">
        <f>-SUMIF('rezervy zisky'!I:I,Foks!B260,'rezervy zisky'!J:J)</f>
        <v>0</v>
      </c>
      <c r="J260" s="161"/>
      <c r="K260" s="161">
        <f>-SUMIF('rezervy zisky'!C:C,Foks!B260,'rezervy zisky'!D:D)</f>
        <v>0</v>
      </c>
      <c r="L260" s="161"/>
      <c r="M260" s="161">
        <v>0</v>
      </c>
      <c r="O260" s="342">
        <f t="shared" si="9"/>
        <v>0</v>
      </c>
    </row>
    <row r="261" spans="1:15" x14ac:dyDescent="0.25">
      <c r="A261" s="42">
        <v>51890574</v>
      </c>
      <c r="B261" s="42" t="s">
        <v>2670</v>
      </c>
      <c r="C261" s="334" t="s">
        <v>2161</v>
      </c>
      <c r="E261" s="337">
        <f>SUMIF('[1]30_61BgtAllocAccUtvFinQ'!$C:$C,A261,'[1]30_61BgtAllocAccUtvFinQ'!$Q:$Q)</f>
        <v>0</v>
      </c>
      <c r="F261" s="161">
        <f t="shared" ref="F261:F324" si="10">D261-SUM(G261:I261)</f>
        <v>0</v>
      </c>
      <c r="G261" s="161">
        <f>-SUMIF('rezervy zisky'!M:M,Foks!B261,'rezervy zisky'!N:N)</f>
        <v>0</v>
      </c>
      <c r="H261" s="161"/>
      <c r="I261" s="161">
        <f>-SUMIF('rezervy zisky'!I:I,Foks!B261,'rezervy zisky'!J:J)</f>
        <v>0</v>
      </c>
      <c r="J261" s="161"/>
      <c r="K261" s="161">
        <f>-SUMIF('rezervy zisky'!C:C,Foks!B261,'rezervy zisky'!D:D)</f>
        <v>0</v>
      </c>
      <c r="L261" s="161"/>
      <c r="M261" s="161">
        <v>0</v>
      </c>
      <c r="O261" s="342">
        <f t="shared" ref="O261:O324" si="11">E261-F261-G261</f>
        <v>0</v>
      </c>
    </row>
    <row r="262" spans="1:15" s="348" customFormat="1" x14ac:dyDescent="0.25">
      <c r="A262" s="346">
        <v>52100000</v>
      </c>
      <c r="B262" s="346" t="s">
        <v>2671</v>
      </c>
      <c r="C262" s="347" t="s">
        <v>2162</v>
      </c>
      <c r="E262" s="337">
        <f>SUMIF('[1]30_61BgtAllocAccUtvFinQ'!$C:$C,A262,'[1]30_61BgtAllocAccUtvFinQ'!$Q:$Q)</f>
        <v>0</v>
      </c>
      <c r="F262" s="349">
        <f t="shared" si="10"/>
        <v>0</v>
      </c>
      <c r="G262" s="349">
        <f>-SUMIF('rezervy zisky'!M:M,Foks!B262,'rezervy zisky'!N:N)</f>
        <v>0</v>
      </c>
      <c r="H262" s="349"/>
      <c r="I262" s="349">
        <f>-SUMIF('rezervy zisky'!I:I,Foks!B262,'rezervy zisky'!J:J)</f>
        <v>0</v>
      </c>
      <c r="J262" s="349"/>
      <c r="K262" s="349">
        <v>0</v>
      </c>
      <c r="L262" s="349"/>
      <c r="M262" s="349">
        <f>SUMIF('rezervy zisky'!C:C,Foks!B262,'rezervy zisky'!D:D)</f>
        <v>0</v>
      </c>
      <c r="O262" s="342"/>
    </row>
    <row r="263" spans="1:15" s="348" customFormat="1" x14ac:dyDescent="0.25">
      <c r="A263" s="346">
        <v>52111000</v>
      </c>
      <c r="B263" s="346" t="s">
        <v>1851</v>
      </c>
      <c r="C263" s="347" t="s">
        <v>2163</v>
      </c>
      <c r="D263" s="349">
        <v>-2493773864.9990001</v>
      </c>
      <c r="E263" s="337">
        <f>SUMIF('[1]30_61BgtAllocAccUtvFinQ'!$C:$C,A263,'[1]30_61BgtAllocAccUtvFinQ'!$Q:$Q)</f>
        <v>61906000.403609149</v>
      </c>
      <c r="F263" s="349">
        <f t="shared" si="10"/>
        <v>-2493773864.9990001</v>
      </c>
      <c r="G263" s="349">
        <f>-SUMIF('rezervy zisky'!M:M,Foks!B263,'rezervy zisky'!N:N)</f>
        <v>0</v>
      </c>
      <c r="H263" s="349"/>
      <c r="I263" s="349">
        <f>-SUMIF('rezervy zisky'!I:I,Foks!B263,'rezervy zisky'!J:J)</f>
        <v>0</v>
      </c>
      <c r="J263" s="349"/>
      <c r="K263" s="349">
        <v>0</v>
      </c>
      <c r="L263" s="349"/>
      <c r="M263" s="349">
        <f>SUMIF('rezervy zisky'!C:C,Foks!B263,'rezervy zisky'!D:D)</f>
        <v>61906000.403609149</v>
      </c>
      <c r="O263" s="342"/>
    </row>
    <row r="264" spans="1:15" s="348" customFormat="1" x14ac:dyDescent="0.25">
      <c r="A264" s="346">
        <v>52112000</v>
      </c>
      <c r="B264" s="346" t="s">
        <v>2672</v>
      </c>
      <c r="C264" s="347" t="s">
        <v>2164</v>
      </c>
      <c r="E264" s="337">
        <f>SUMIF('[1]30_61BgtAllocAccUtvFinQ'!$C:$C,A264,'[1]30_61BgtAllocAccUtvFinQ'!$Q:$Q)</f>
        <v>0</v>
      </c>
      <c r="F264" s="349">
        <f t="shared" si="10"/>
        <v>0</v>
      </c>
      <c r="G264" s="349">
        <f>-SUMIF('rezervy zisky'!M:M,Foks!B264,'rezervy zisky'!N:N)</f>
        <v>0</v>
      </c>
      <c r="H264" s="349"/>
      <c r="I264" s="349">
        <f>-SUMIF('rezervy zisky'!I:I,Foks!B264,'rezervy zisky'!J:J)</f>
        <v>0</v>
      </c>
      <c r="J264" s="349"/>
      <c r="K264" s="349">
        <v>0</v>
      </c>
      <c r="L264" s="349"/>
      <c r="M264" s="349">
        <f>SUMIF('rezervy zisky'!C:C,Foks!B264,'rezervy zisky'!D:D)</f>
        <v>0</v>
      </c>
      <c r="O264" s="342"/>
    </row>
    <row r="265" spans="1:15" s="348" customFormat="1" x14ac:dyDescent="0.25">
      <c r="A265" s="346">
        <v>52113000</v>
      </c>
      <c r="B265" s="346" t="s">
        <v>2673</v>
      </c>
      <c r="C265" s="347" t="s">
        <v>2165</v>
      </c>
      <c r="E265" s="337">
        <f>SUMIF('[1]30_61BgtAllocAccUtvFinQ'!$C:$C,A265,'[1]30_61BgtAllocAccUtvFinQ'!$Q:$Q)</f>
        <v>0</v>
      </c>
      <c r="F265" s="349">
        <f t="shared" si="10"/>
        <v>0</v>
      </c>
      <c r="G265" s="349">
        <f>-SUMIF('rezervy zisky'!M:M,Foks!B265,'rezervy zisky'!N:N)</f>
        <v>0</v>
      </c>
      <c r="H265" s="349"/>
      <c r="I265" s="349">
        <f>-SUMIF('rezervy zisky'!I:I,Foks!B265,'rezervy zisky'!J:J)</f>
        <v>0</v>
      </c>
      <c r="J265" s="349"/>
      <c r="K265" s="349">
        <v>0</v>
      </c>
      <c r="L265" s="349"/>
      <c r="M265" s="349">
        <f>SUMIF('rezervy zisky'!C:C,Foks!B265,'rezervy zisky'!D:D)</f>
        <v>0</v>
      </c>
      <c r="O265" s="342"/>
    </row>
    <row r="266" spans="1:15" s="348" customFormat="1" x14ac:dyDescent="0.25">
      <c r="A266" s="346">
        <v>52114000</v>
      </c>
      <c r="B266" s="346" t="s">
        <v>2674</v>
      </c>
      <c r="C266" s="347" t="s">
        <v>2166</v>
      </c>
      <c r="E266" s="337">
        <f>SUMIF('[1]30_61BgtAllocAccUtvFinQ'!$C:$C,A266,'[1]30_61BgtAllocAccUtvFinQ'!$Q:$Q)</f>
        <v>0</v>
      </c>
      <c r="F266" s="349">
        <f t="shared" si="10"/>
        <v>0</v>
      </c>
      <c r="G266" s="349">
        <f>-SUMIF('rezervy zisky'!M:M,Foks!B266,'rezervy zisky'!N:N)</f>
        <v>0</v>
      </c>
      <c r="H266" s="349"/>
      <c r="I266" s="349">
        <f>-SUMIF('rezervy zisky'!I:I,Foks!B266,'rezervy zisky'!J:J)</f>
        <v>0</v>
      </c>
      <c r="J266" s="349"/>
      <c r="K266" s="349">
        <v>0</v>
      </c>
      <c r="L266" s="349"/>
      <c r="M266" s="349">
        <f>SUMIF('rezervy zisky'!C:C,Foks!B266,'rezervy zisky'!D:D)</f>
        <v>0</v>
      </c>
      <c r="O266" s="342"/>
    </row>
    <row r="267" spans="1:15" s="348" customFormat="1" x14ac:dyDescent="0.25">
      <c r="A267" s="346">
        <v>52115000</v>
      </c>
      <c r="B267" s="346" t="s">
        <v>2675</v>
      </c>
      <c r="C267" s="347" t="s">
        <v>2167</v>
      </c>
      <c r="E267" s="337">
        <f>SUMIF('[1]30_61BgtAllocAccUtvFinQ'!$C:$C,A267,'[1]30_61BgtAllocAccUtvFinQ'!$Q:$Q)</f>
        <v>0</v>
      </c>
      <c r="F267" s="349">
        <f t="shared" si="10"/>
        <v>0</v>
      </c>
      <c r="G267" s="349">
        <f>-SUMIF('rezervy zisky'!M:M,Foks!B267,'rezervy zisky'!N:N)</f>
        <v>0</v>
      </c>
      <c r="H267" s="349"/>
      <c r="I267" s="349">
        <f>-SUMIF('rezervy zisky'!I:I,Foks!B267,'rezervy zisky'!J:J)</f>
        <v>0</v>
      </c>
      <c r="J267" s="349"/>
      <c r="K267" s="349">
        <v>0</v>
      </c>
      <c r="L267" s="349"/>
      <c r="M267" s="349">
        <f>SUMIF('rezervy zisky'!C:C,Foks!B267,'rezervy zisky'!D:D)</f>
        <v>0</v>
      </c>
      <c r="O267" s="342"/>
    </row>
    <row r="268" spans="1:15" s="348" customFormat="1" x14ac:dyDescent="0.25">
      <c r="A268" s="346">
        <v>52121000</v>
      </c>
      <c r="B268" s="346" t="s">
        <v>2676</v>
      </c>
      <c r="C268" s="347" t="s">
        <v>2168</v>
      </c>
      <c r="D268" s="350">
        <v>-27239515</v>
      </c>
      <c r="E268" s="337">
        <f>SUMIF('[1]30_61BgtAllocAccUtvFinQ'!$C:$C,A268,'[1]30_61BgtAllocAccUtvFinQ'!$Q:$Q)</f>
        <v>0</v>
      </c>
      <c r="F268" s="349">
        <f t="shared" si="10"/>
        <v>-27239515</v>
      </c>
      <c r="G268" s="349">
        <f>-SUMIF('rezervy zisky'!M:M,Foks!B268,'rezervy zisky'!N:N)</f>
        <v>0</v>
      </c>
      <c r="H268" s="349"/>
      <c r="I268" s="349">
        <f>-SUMIF('rezervy zisky'!I:I,Foks!B268,'rezervy zisky'!J:J)</f>
        <v>0</v>
      </c>
      <c r="J268" s="349"/>
      <c r="K268" s="349">
        <v>0</v>
      </c>
      <c r="L268" s="349"/>
      <c r="M268" s="349">
        <f>SUMIF('rezervy zisky'!C:C,Foks!B268,'rezervy zisky'!D:D)</f>
        <v>0</v>
      </c>
      <c r="O268" s="342"/>
    </row>
    <row r="269" spans="1:15" s="348" customFormat="1" x14ac:dyDescent="0.25">
      <c r="A269" s="346">
        <v>52125000</v>
      </c>
      <c r="B269" s="346" t="s">
        <v>2677</v>
      </c>
      <c r="C269" s="347" t="s">
        <v>2169</v>
      </c>
      <c r="E269" s="337">
        <f>SUMIF('[1]30_61BgtAllocAccUtvFinQ'!$C:$C,A269,'[1]30_61BgtAllocAccUtvFinQ'!$Q:$Q)</f>
        <v>0</v>
      </c>
      <c r="F269" s="349">
        <f t="shared" si="10"/>
        <v>0</v>
      </c>
      <c r="G269" s="349">
        <f>-SUMIF('rezervy zisky'!M:M,Foks!B269,'rezervy zisky'!N:N)</f>
        <v>0</v>
      </c>
      <c r="H269" s="349"/>
      <c r="I269" s="349">
        <f>-SUMIF('rezervy zisky'!I:I,Foks!B269,'rezervy zisky'!J:J)</f>
        <v>0</v>
      </c>
      <c r="J269" s="349"/>
      <c r="K269" s="349">
        <v>0</v>
      </c>
      <c r="L269" s="349"/>
      <c r="M269" s="349">
        <f>SUMIF('rezervy zisky'!C:C,Foks!B269,'rezervy zisky'!D:D)</f>
        <v>0</v>
      </c>
      <c r="O269" s="342"/>
    </row>
    <row r="270" spans="1:15" s="348" customFormat="1" x14ac:dyDescent="0.25">
      <c r="A270" s="346">
        <v>52128000</v>
      </c>
      <c r="B270" s="346" t="s">
        <v>2678</v>
      </c>
      <c r="C270" s="347" t="s">
        <v>2170</v>
      </c>
      <c r="D270" s="350">
        <v>-7360880</v>
      </c>
      <c r="E270" s="337">
        <f>SUMIF('[1]30_61BgtAllocAccUtvFinQ'!$C:$C,A270,'[1]30_61BgtAllocAccUtvFinQ'!$Q:$Q)</f>
        <v>0</v>
      </c>
      <c r="F270" s="349">
        <f t="shared" si="10"/>
        <v>-7360880</v>
      </c>
      <c r="G270" s="349">
        <f>-SUMIF('rezervy zisky'!M:M,Foks!B270,'rezervy zisky'!N:N)</f>
        <v>0</v>
      </c>
      <c r="H270" s="349"/>
      <c r="I270" s="349">
        <f>-SUMIF('rezervy zisky'!I:I,Foks!B270,'rezervy zisky'!J:J)</f>
        <v>0</v>
      </c>
      <c r="J270" s="349"/>
      <c r="K270" s="349">
        <v>0</v>
      </c>
      <c r="L270" s="349"/>
      <c r="M270" s="349">
        <f>SUMIF('rezervy zisky'!C:C,Foks!B270,'rezervy zisky'!D:D)</f>
        <v>0</v>
      </c>
      <c r="O270" s="342"/>
    </row>
    <row r="271" spans="1:15" s="348" customFormat="1" x14ac:dyDescent="0.25">
      <c r="A271" s="346">
        <v>52148000</v>
      </c>
      <c r="B271" s="346" t="s">
        <v>2679</v>
      </c>
      <c r="C271" s="347" t="s">
        <v>2171</v>
      </c>
      <c r="D271" s="350">
        <v>-4505330</v>
      </c>
      <c r="E271" s="337">
        <f>SUMIF('[1]30_61BgtAllocAccUtvFinQ'!$C:$C,A271,'[1]30_61BgtAllocAccUtvFinQ'!$Q:$Q)</f>
        <v>0</v>
      </c>
      <c r="F271" s="349">
        <f t="shared" si="10"/>
        <v>-4505330</v>
      </c>
      <c r="G271" s="349">
        <f>-SUMIF('rezervy zisky'!M:M,Foks!B271,'rezervy zisky'!N:N)</f>
        <v>0</v>
      </c>
      <c r="H271" s="349"/>
      <c r="I271" s="349">
        <f>-SUMIF('rezervy zisky'!I:I,Foks!B271,'rezervy zisky'!J:J)</f>
        <v>0</v>
      </c>
      <c r="J271" s="349"/>
      <c r="K271" s="349">
        <v>0</v>
      </c>
      <c r="L271" s="349"/>
      <c r="M271" s="349">
        <f>SUMIF('rezervy zisky'!C:C,Foks!B271,'rezervy zisky'!D:D)</f>
        <v>0</v>
      </c>
      <c r="O271" s="342"/>
    </row>
    <row r="272" spans="1:15" s="348" customFormat="1" x14ac:dyDescent="0.25">
      <c r="A272" s="346">
        <v>52190511</v>
      </c>
      <c r="B272" s="346" t="s">
        <v>2680</v>
      </c>
      <c r="C272" s="347" t="s">
        <v>2172</v>
      </c>
      <c r="E272" s="337">
        <f>SUMIF('[1]30_61BgtAllocAccUtvFinQ'!$C:$C,A272,'[1]30_61BgtAllocAccUtvFinQ'!$Q:$Q)</f>
        <v>0</v>
      </c>
      <c r="F272" s="349">
        <f t="shared" si="10"/>
        <v>0</v>
      </c>
      <c r="G272" s="349">
        <f>-SUMIF('rezervy zisky'!M:M,Foks!B272,'rezervy zisky'!N:N)</f>
        <v>0</v>
      </c>
      <c r="H272" s="349"/>
      <c r="I272" s="349">
        <f>-SUMIF('rezervy zisky'!I:I,Foks!B272,'rezervy zisky'!J:J)</f>
        <v>0</v>
      </c>
      <c r="J272" s="349"/>
      <c r="K272" s="349">
        <v>0</v>
      </c>
      <c r="L272" s="349"/>
      <c r="M272" s="349">
        <f>SUMIF('rezervy zisky'!C:C,Foks!B272,'rezervy zisky'!D:D)</f>
        <v>0</v>
      </c>
      <c r="O272" s="342"/>
    </row>
    <row r="273" spans="1:15" s="348" customFormat="1" x14ac:dyDescent="0.25">
      <c r="A273" s="346">
        <v>52190521</v>
      </c>
      <c r="B273" s="346" t="s">
        <v>2681</v>
      </c>
      <c r="C273" s="347" t="s">
        <v>2173</v>
      </c>
      <c r="E273" s="337">
        <f>SUMIF('[1]30_61BgtAllocAccUtvFinQ'!$C:$C,A273,'[1]30_61BgtAllocAccUtvFinQ'!$Q:$Q)</f>
        <v>0</v>
      </c>
      <c r="F273" s="349">
        <f t="shared" si="10"/>
        <v>0</v>
      </c>
      <c r="G273" s="349">
        <f>-SUMIF('rezervy zisky'!M:M,Foks!B273,'rezervy zisky'!N:N)</f>
        <v>0</v>
      </c>
      <c r="H273" s="349"/>
      <c r="I273" s="349">
        <f>-SUMIF('rezervy zisky'!I:I,Foks!B273,'rezervy zisky'!J:J)</f>
        <v>0</v>
      </c>
      <c r="J273" s="349"/>
      <c r="K273" s="349">
        <v>0</v>
      </c>
      <c r="L273" s="349"/>
      <c r="M273" s="349">
        <f>SUMIF('rezervy zisky'!C:C,Foks!B273,'rezervy zisky'!D:D)</f>
        <v>0</v>
      </c>
      <c r="O273" s="342"/>
    </row>
    <row r="274" spans="1:15" s="348" customFormat="1" x14ac:dyDescent="0.25">
      <c r="A274" s="346">
        <v>52190525</v>
      </c>
      <c r="B274" s="346" t="s">
        <v>2682</v>
      </c>
      <c r="C274" s="347" t="s">
        <v>2174</v>
      </c>
      <c r="E274" s="337">
        <f>SUMIF('[1]30_61BgtAllocAccUtvFinQ'!$C:$C,A274,'[1]30_61BgtAllocAccUtvFinQ'!$Q:$Q)</f>
        <v>0</v>
      </c>
      <c r="F274" s="349">
        <f t="shared" si="10"/>
        <v>0</v>
      </c>
      <c r="G274" s="349">
        <f>-SUMIF('rezervy zisky'!M:M,Foks!B274,'rezervy zisky'!N:N)</f>
        <v>0</v>
      </c>
      <c r="H274" s="349"/>
      <c r="I274" s="349">
        <f>-SUMIF('rezervy zisky'!I:I,Foks!B274,'rezervy zisky'!J:J)</f>
        <v>0</v>
      </c>
      <c r="J274" s="349"/>
      <c r="K274" s="349">
        <v>0</v>
      </c>
      <c r="L274" s="349"/>
      <c r="M274" s="349">
        <f>SUMIF('rezervy zisky'!C:C,Foks!B274,'rezervy zisky'!D:D)</f>
        <v>0</v>
      </c>
      <c r="O274" s="342"/>
    </row>
    <row r="275" spans="1:15" s="348" customFormat="1" x14ac:dyDescent="0.25">
      <c r="A275" s="346">
        <v>52190528</v>
      </c>
      <c r="B275" s="346" t="s">
        <v>2683</v>
      </c>
      <c r="C275" s="347" t="s">
        <v>2175</v>
      </c>
      <c r="E275" s="337">
        <f>SUMIF('[1]30_61BgtAllocAccUtvFinQ'!$C:$C,A275,'[1]30_61BgtAllocAccUtvFinQ'!$Q:$Q)</f>
        <v>0</v>
      </c>
      <c r="F275" s="349">
        <f t="shared" si="10"/>
        <v>0</v>
      </c>
      <c r="G275" s="349">
        <f>-SUMIF('rezervy zisky'!M:M,Foks!B275,'rezervy zisky'!N:N)</f>
        <v>0</v>
      </c>
      <c r="H275" s="349"/>
      <c r="I275" s="349">
        <f>-SUMIF('rezervy zisky'!I:I,Foks!B275,'rezervy zisky'!J:J)</f>
        <v>0</v>
      </c>
      <c r="J275" s="349"/>
      <c r="K275" s="349">
        <v>0</v>
      </c>
      <c r="L275" s="349"/>
      <c r="M275" s="349">
        <f>SUMIF('rezervy zisky'!C:C,Foks!B275,'rezervy zisky'!D:D)</f>
        <v>0</v>
      </c>
      <c r="O275" s="342"/>
    </row>
    <row r="276" spans="1:15" s="348" customFormat="1" x14ac:dyDescent="0.25">
      <c r="A276" s="346">
        <v>52400000</v>
      </c>
      <c r="B276" s="346" t="s">
        <v>2684</v>
      </c>
      <c r="C276" s="347" t="s">
        <v>2176</v>
      </c>
      <c r="E276" s="337">
        <f>SUMIF('[1]30_61BgtAllocAccUtvFinQ'!$C:$C,A276,'[1]30_61BgtAllocAccUtvFinQ'!$Q:$Q)</f>
        <v>0</v>
      </c>
      <c r="F276" s="349">
        <f t="shared" si="10"/>
        <v>0</v>
      </c>
      <c r="G276" s="349">
        <f>-SUMIF('rezervy zisky'!M:M,Foks!B276,'rezervy zisky'!N:N)</f>
        <v>0</v>
      </c>
      <c r="H276" s="349"/>
      <c r="I276" s="349">
        <f>-SUMIF('rezervy zisky'!I:I,Foks!B276,'rezervy zisky'!J:J)</f>
        <v>0</v>
      </c>
      <c r="J276" s="349"/>
      <c r="K276" s="349">
        <v>0</v>
      </c>
      <c r="L276" s="349"/>
      <c r="M276" s="349">
        <f>SUMIF('rezervy zisky'!C:C,Foks!B276,'rezervy zisky'!D:D)</f>
        <v>0</v>
      </c>
      <c r="O276" s="342"/>
    </row>
    <row r="277" spans="1:15" s="348" customFormat="1" x14ac:dyDescent="0.25">
      <c r="A277" s="346">
        <v>52401000</v>
      </c>
      <c r="B277" s="346" t="s">
        <v>1853</v>
      </c>
      <c r="C277" s="347" t="s">
        <v>2177</v>
      </c>
      <c r="D277" s="349">
        <v>-227245848.9576</v>
      </c>
      <c r="E277" s="337">
        <f>SUMIF('[1]30_61BgtAllocAccUtvFinQ'!$C:$C,A277,'[1]30_61BgtAllocAccUtvFinQ'!$Q:$Q)</f>
        <v>21031702.002496824</v>
      </c>
      <c r="F277" s="349">
        <f t="shared" si="10"/>
        <v>-227245848.9576</v>
      </c>
      <c r="G277" s="349">
        <f>-SUMIF('rezervy zisky'!M:M,Foks!B277,'rezervy zisky'!N:N)</f>
        <v>0</v>
      </c>
      <c r="H277" s="349"/>
      <c r="I277" s="349">
        <f>-SUMIF('rezervy zisky'!I:I,Foks!B277,'rezervy zisky'!J:J)</f>
        <v>0</v>
      </c>
      <c r="J277" s="349"/>
      <c r="K277" s="349">
        <v>0</v>
      </c>
      <c r="L277" s="349"/>
      <c r="M277" s="349">
        <f>SUMIF('rezervy zisky'!C:C,Foks!B277,'rezervy zisky'!D:D)</f>
        <v>21031702.002496824</v>
      </c>
      <c r="O277" s="342"/>
    </row>
    <row r="278" spans="1:15" s="348" customFormat="1" x14ac:dyDescent="0.25">
      <c r="A278" s="346">
        <v>52402000</v>
      </c>
      <c r="B278" s="346" t="s">
        <v>2685</v>
      </c>
      <c r="C278" s="347" t="s">
        <v>2178</v>
      </c>
      <c r="D278" s="349">
        <v>-619979112.24690294</v>
      </c>
      <c r="E278" s="337">
        <f>SUMIF('[1]30_61BgtAllocAccUtvFinQ'!$C:$C,A278,'[1]30_61BgtAllocAccUtvFinQ'!$Q:$Q)</f>
        <v>0</v>
      </c>
      <c r="F278" s="349">
        <f t="shared" si="10"/>
        <v>-619979112.24690294</v>
      </c>
      <c r="G278" s="349">
        <f>-SUMIF('rezervy zisky'!M:M,Foks!B278,'rezervy zisky'!N:N)</f>
        <v>0</v>
      </c>
      <c r="H278" s="349"/>
      <c r="I278" s="349">
        <f>-SUMIF('rezervy zisky'!I:I,Foks!B278,'rezervy zisky'!J:J)</f>
        <v>0</v>
      </c>
      <c r="J278" s="349"/>
      <c r="K278" s="349">
        <v>0</v>
      </c>
      <c r="L278" s="349"/>
      <c r="M278" s="349">
        <f>SUMIF('rezervy zisky'!C:C,Foks!B278,'rezervy zisky'!D:D)</f>
        <v>0</v>
      </c>
      <c r="O278" s="342"/>
    </row>
    <row r="279" spans="1:15" s="348" customFormat="1" x14ac:dyDescent="0.25">
      <c r="A279" s="346">
        <v>52413000</v>
      </c>
      <c r="B279" s="346" t="s">
        <v>2686</v>
      </c>
      <c r="C279" s="347" t="s">
        <v>2179</v>
      </c>
      <c r="E279" s="337">
        <f>SUMIF('[1]30_61BgtAllocAccUtvFinQ'!$C:$C,A279,'[1]30_61BgtAllocAccUtvFinQ'!$Q:$Q)</f>
        <v>0</v>
      </c>
      <c r="F279" s="349">
        <f t="shared" si="10"/>
        <v>0</v>
      </c>
      <c r="G279" s="349">
        <f>-SUMIF('rezervy zisky'!M:M,Foks!B279,'rezervy zisky'!N:N)</f>
        <v>0</v>
      </c>
      <c r="H279" s="349"/>
      <c r="I279" s="349">
        <f>-SUMIF('rezervy zisky'!I:I,Foks!B279,'rezervy zisky'!J:J)</f>
        <v>0</v>
      </c>
      <c r="J279" s="349"/>
      <c r="K279" s="349">
        <v>0</v>
      </c>
      <c r="L279" s="349"/>
      <c r="M279" s="349">
        <f>SUMIF('rezervy zisky'!C:C,Foks!B279,'rezervy zisky'!D:D)</f>
        <v>0</v>
      </c>
      <c r="O279" s="342"/>
    </row>
    <row r="280" spans="1:15" s="348" customFormat="1" x14ac:dyDescent="0.25">
      <c r="A280" s="346">
        <v>52414000</v>
      </c>
      <c r="B280" s="346" t="s">
        <v>2687</v>
      </c>
      <c r="C280" s="347" t="s">
        <v>2180</v>
      </c>
      <c r="E280" s="337">
        <f>SUMIF('[1]30_61BgtAllocAccUtvFinQ'!$C:$C,A280,'[1]30_61BgtAllocAccUtvFinQ'!$Q:$Q)</f>
        <v>0</v>
      </c>
      <c r="F280" s="349">
        <f t="shared" si="10"/>
        <v>0</v>
      </c>
      <c r="G280" s="349">
        <f>-SUMIF('rezervy zisky'!M:M,Foks!B280,'rezervy zisky'!N:N)</f>
        <v>0</v>
      </c>
      <c r="H280" s="349"/>
      <c r="I280" s="349">
        <f>-SUMIF('rezervy zisky'!I:I,Foks!B280,'rezervy zisky'!J:J)</f>
        <v>0</v>
      </c>
      <c r="J280" s="349"/>
      <c r="K280" s="349">
        <v>0</v>
      </c>
      <c r="L280" s="349"/>
      <c r="M280" s="349">
        <f>SUMIF('rezervy zisky'!C:C,Foks!B280,'rezervy zisky'!D:D)</f>
        <v>0</v>
      </c>
      <c r="O280" s="342"/>
    </row>
    <row r="281" spans="1:15" s="348" customFormat="1" x14ac:dyDescent="0.25">
      <c r="A281" s="346">
        <v>52490501</v>
      </c>
      <c r="B281" s="346" t="s">
        <v>2688</v>
      </c>
      <c r="C281" s="347" t="s">
        <v>2181</v>
      </c>
      <c r="E281" s="337">
        <f>SUMIF('[1]30_61BgtAllocAccUtvFinQ'!$C:$C,A281,'[1]30_61BgtAllocAccUtvFinQ'!$Q:$Q)</f>
        <v>0</v>
      </c>
      <c r="F281" s="349">
        <f t="shared" si="10"/>
        <v>0</v>
      </c>
      <c r="G281" s="349">
        <f>-SUMIF('rezervy zisky'!M:M,Foks!B281,'rezervy zisky'!N:N)</f>
        <v>0</v>
      </c>
      <c r="H281" s="349"/>
      <c r="I281" s="349">
        <f>-SUMIF('rezervy zisky'!I:I,Foks!B281,'rezervy zisky'!J:J)</f>
        <v>0</v>
      </c>
      <c r="J281" s="349"/>
      <c r="K281" s="349">
        <v>0</v>
      </c>
      <c r="L281" s="349"/>
      <c r="M281" s="349">
        <f>SUMIF('rezervy zisky'!C:C,Foks!B281,'rezervy zisky'!D:D)</f>
        <v>0</v>
      </c>
      <c r="O281" s="342"/>
    </row>
    <row r="282" spans="1:15" s="348" customFormat="1" x14ac:dyDescent="0.25">
      <c r="A282" s="346">
        <v>52490502</v>
      </c>
      <c r="B282" s="346" t="s">
        <v>2689</v>
      </c>
      <c r="C282" s="347" t="s">
        <v>2182</v>
      </c>
      <c r="E282" s="337">
        <f>SUMIF('[1]30_61BgtAllocAccUtvFinQ'!$C:$C,A282,'[1]30_61BgtAllocAccUtvFinQ'!$Q:$Q)</f>
        <v>0</v>
      </c>
      <c r="F282" s="349">
        <f t="shared" si="10"/>
        <v>0</v>
      </c>
      <c r="G282" s="349">
        <f>-SUMIF('rezervy zisky'!M:M,Foks!B282,'rezervy zisky'!N:N)</f>
        <v>0</v>
      </c>
      <c r="H282" s="349"/>
      <c r="I282" s="349">
        <f>-SUMIF('rezervy zisky'!I:I,Foks!B282,'rezervy zisky'!J:J)</f>
        <v>0</v>
      </c>
      <c r="J282" s="349"/>
      <c r="K282" s="349">
        <v>0</v>
      </c>
      <c r="L282" s="349"/>
      <c r="M282" s="349">
        <f>SUMIF('rezervy zisky'!C:C,Foks!B282,'rezervy zisky'!D:D)</f>
        <v>0</v>
      </c>
      <c r="O282" s="342"/>
    </row>
    <row r="283" spans="1:15" s="348" customFormat="1" x14ac:dyDescent="0.25">
      <c r="A283" s="346">
        <v>52510000</v>
      </c>
      <c r="B283" s="346" t="s">
        <v>1855</v>
      </c>
      <c r="C283" s="347" t="s">
        <v>2183</v>
      </c>
      <c r="D283" s="349">
        <v>-10473850.241800001</v>
      </c>
      <c r="E283" s="337">
        <f>SUMIF('[1]30_61BgtAllocAccUtvFinQ'!$C:$C,A283,'[1]30_61BgtAllocAccUtvFinQ'!$Q:$Q)</f>
        <v>260005.20191371586</v>
      </c>
      <c r="F283" s="349">
        <f t="shared" si="10"/>
        <v>-10473850.241800001</v>
      </c>
      <c r="G283" s="349">
        <f>-SUMIF('rezervy zisky'!M:M,Foks!B283,'rezervy zisky'!N:N)</f>
        <v>0</v>
      </c>
      <c r="H283" s="349"/>
      <c r="I283" s="349">
        <f>-SUMIF('rezervy zisky'!I:I,Foks!B283,'rezervy zisky'!J:J)</f>
        <v>0</v>
      </c>
      <c r="J283" s="349"/>
      <c r="K283" s="349">
        <v>0</v>
      </c>
      <c r="L283" s="349"/>
      <c r="M283" s="349">
        <f>SUMIF('rezervy zisky'!C:C,Foks!B283,'rezervy zisky'!D:D)</f>
        <v>260005.20191371586</v>
      </c>
      <c r="O283" s="342"/>
    </row>
    <row r="284" spans="1:15" s="348" customFormat="1" x14ac:dyDescent="0.25">
      <c r="A284" s="346">
        <v>52510001</v>
      </c>
      <c r="B284" s="346" t="s">
        <v>2690</v>
      </c>
      <c r="C284" s="347" t="s">
        <v>2184</v>
      </c>
      <c r="E284" s="337">
        <f>SUMIF('[1]30_61BgtAllocAccUtvFinQ'!$C:$C,A284,'[1]30_61BgtAllocAccUtvFinQ'!$Q:$Q)</f>
        <v>0</v>
      </c>
      <c r="F284" s="349">
        <f t="shared" si="10"/>
        <v>0</v>
      </c>
      <c r="G284" s="349">
        <f>-SUMIF('rezervy zisky'!M:M,Foks!B284,'rezervy zisky'!N:N)</f>
        <v>0</v>
      </c>
      <c r="H284" s="349"/>
      <c r="I284" s="349">
        <f>-SUMIF('rezervy zisky'!I:I,Foks!B284,'rezervy zisky'!J:J)</f>
        <v>0</v>
      </c>
      <c r="J284" s="349"/>
      <c r="K284" s="349">
        <v>0</v>
      </c>
      <c r="L284" s="349"/>
      <c r="M284" s="349">
        <f>SUMIF('rezervy zisky'!C:C,Foks!B284,'rezervy zisky'!D:D)</f>
        <v>0</v>
      </c>
      <c r="O284" s="342"/>
    </row>
    <row r="285" spans="1:15" s="348" customFormat="1" x14ac:dyDescent="0.25">
      <c r="A285" s="346">
        <v>52700000</v>
      </c>
      <c r="B285" s="346" t="s">
        <v>2691</v>
      </c>
      <c r="C285" s="347" t="s">
        <v>2185</v>
      </c>
      <c r="E285" s="337">
        <f>SUMIF('[1]30_61BgtAllocAccUtvFinQ'!$C:$C,A285,'[1]30_61BgtAllocAccUtvFinQ'!$Q:$Q)</f>
        <v>0</v>
      </c>
      <c r="F285" s="349">
        <f t="shared" si="10"/>
        <v>0</v>
      </c>
      <c r="G285" s="349">
        <f>-SUMIF('rezervy zisky'!M:M,Foks!B285,'rezervy zisky'!N:N)</f>
        <v>0</v>
      </c>
      <c r="H285" s="349"/>
      <c r="I285" s="349">
        <f>-SUMIF('rezervy zisky'!I:I,Foks!B285,'rezervy zisky'!J:J)</f>
        <v>0</v>
      </c>
      <c r="J285" s="349"/>
      <c r="K285" s="349">
        <v>0</v>
      </c>
      <c r="L285" s="349"/>
      <c r="M285" s="349">
        <f>SUMIF('rezervy zisky'!C:C,Foks!B285,'rezervy zisky'!D:D)</f>
        <v>0</v>
      </c>
      <c r="O285" s="342"/>
    </row>
    <row r="286" spans="1:15" s="348" customFormat="1" x14ac:dyDescent="0.25">
      <c r="A286" s="346">
        <v>52710001</v>
      </c>
      <c r="B286" s="346" t="s">
        <v>1856</v>
      </c>
      <c r="C286" s="347" t="s">
        <v>2186</v>
      </c>
      <c r="D286" s="349">
        <v>-50657591.7744001</v>
      </c>
      <c r="E286" s="337">
        <f>SUMIF('[1]30_61BgtAllocAccUtvFinQ'!$C:$C,A286,'[1]30_61BgtAllocAccUtvFinQ'!$Q:$Q)</f>
        <v>1257535.3927823515</v>
      </c>
      <c r="F286" s="349">
        <f t="shared" si="10"/>
        <v>-50657591.7744001</v>
      </c>
      <c r="G286" s="349">
        <f>-SUMIF('rezervy zisky'!M:M,Foks!B286,'rezervy zisky'!N:N)</f>
        <v>0</v>
      </c>
      <c r="H286" s="349"/>
      <c r="I286" s="349">
        <f>-SUMIF('rezervy zisky'!I:I,Foks!B286,'rezervy zisky'!J:J)</f>
        <v>0</v>
      </c>
      <c r="J286" s="349"/>
      <c r="K286" s="349">
        <v>0</v>
      </c>
      <c r="L286" s="349"/>
      <c r="M286" s="349">
        <f>SUMIF('rezervy zisky'!C:C,Foks!B286,'rezervy zisky'!D:D)</f>
        <v>1257535.3927823515</v>
      </c>
      <c r="O286" s="342"/>
    </row>
    <row r="287" spans="1:15" s="348" customFormat="1" x14ac:dyDescent="0.25">
      <c r="A287" s="346">
        <v>52790510</v>
      </c>
      <c r="B287" s="346" t="s">
        <v>2692</v>
      </c>
      <c r="C287" s="347" t="s">
        <v>2187</v>
      </c>
      <c r="E287" s="337">
        <f>SUMIF('[1]30_61BgtAllocAccUtvFinQ'!$C:$C,A287,'[1]30_61BgtAllocAccUtvFinQ'!$Q:$Q)</f>
        <v>0</v>
      </c>
      <c r="F287" s="349">
        <f t="shared" si="10"/>
        <v>0</v>
      </c>
      <c r="G287" s="349">
        <f>-SUMIF('rezervy zisky'!M:M,Foks!B287,'rezervy zisky'!N:N)</f>
        <v>0</v>
      </c>
      <c r="H287" s="349"/>
      <c r="I287" s="349">
        <f>-SUMIF('rezervy zisky'!I:I,Foks!B287,'rezervy zisky'!J:J)</f>
        <v>0</v>
      </c>
      <c r="J287" s="349"/>
      <c r="K287" s="349">
        <v>0</v>
      </c>
      <c r="L287" s="349"/>
      <c r="M287" s="349">
        <f>SUMIF('rezervy zisky'!C:C,Foks!B287,'rezervy zisky'!D:D)</f>
        <v>0</v>
      </c>
      <c r="O287" s="342"/>
    </row>
    <row r="288" spans="1:15" s="348" customFormat="1" x14ac:dyDescent="0.25">
      <c r="A288" s="346">
        <v>52810000</v>
      </c>
      <c r="B288" s="346" t="s">
        <v>2693</v>
      </c>
      <c r="C288" s="347" t="s">
        <v>1658</v>
      </c>
      <c r="E288" s="337">
        <f>SUMIF('[1]30_61BgtAllocAccUtvFinQ'!$C:$C,A288,'[1]30_61BgtAllocAccUtvFinQ'!$Q:$Q)</f>
        <v>0</v>
      </c>
      <c r="F288" s="349">
        <f t="shared" si="10"/>
        <v>0</v>
      </c>
      <c r="G288" s="349">
        <f>-SUMIF('rezervy zisky'!M:M,Foks!B288,'rezervy zisky'!N:N)</f>
        <v>0</v>
      </c>
      <c r="H288" s="349"/>
      <c r="I288" s="349">
        <f>-SUMIF('rezervy zisky'!I:I,Foks!B288,'rezervy zisky'!J:J)</f>
        <v>0</v>
      </c>
      <c r="J288" s="349"/>
      <c r="K288" s="349">
        <v>0</v>
      </c>
      <c r="L288" s="349"/>
      <c r="M288" s="349">
        <f>SUMIF('rezervy zisky'!C:C,Foks!B288,'rezervy zisky'!D:D)</f>
        <v>0</v>
      </c>
      <c r="O288" s="342"/>
    </row>
    <row r="289" spans="1:15" s="348" customFormat="1" x14ac:dyDescent="0.25">
      <c r="A289" s="346">
        <v>52810999</v>
      </c>
      <c r="B289" s="346" t="s">
        <v>2694</v>
      </c>
      <c r="C289" s="347" t="s">
        <v>2188</v>
      </c>
      <c r="E289" s="337">
        <f>SUMIF('[1]30_61BgtAllocAccUtvFinQ'!$C:$C,A289,'[1]30_61BgtAllocAccUtvFinQ'!$Q:$Q)</f>
        <v>0</v>
      </c>
      <c r="F289" s="349">
        <f t="shared" si="10"/>
        <v>0</v>
      </c>
      <c r="G289" s="349">
        <f>-SUMIF('rezervy zisky'!M:M,Foks!B289,'rezervy zisky'!N:N)</f>
        <v>0</v>
      </c>
      <c r="H289" s="349"/>
      <c r="I289" s="349">
        <f>-SUMIF('rezervy zisky'!I:I,Foks!B289,'rezervy zisky'!J:J)</f>
        <v>0</v>
      </c>
      <c r="J289" s="349"/>
      <c r="K289" s="349">
        <v>0</v>
      </c>
      <c r="L289" s="349"/>
      <c r="M289" s="349">
        <f>SUMIF('rezervy zisky'!C:C,Foks!B289,'rezervy zisky'!D:D)</f>
        <v>0</v>
      </c>
      <c r="O289" s="342"/>
    </row>
    <row r="290" spans="1:15" x14ac:dyDescent="0.25">
      <c r="A290" s="42">
        <v>53100001</v>
      </c>
      <c r="B290" s="42" t="s">
        <v>2695</v>
      </c>
      <c r="C290" s="334" t="s">
        <v>2189</v>
      </c>
      <c r="D290" s="161">
        <v>-110000</v>
      </c>
      <c r="E290" s="337">
        <f>SUMIF('[1]30_61BgtAllocAccUtvFinQ'!$C:$C,A290,'[1]30_61BgtAllocAccUtvFinQ'!$Q:$Q)</f>
        <v>-110000.0007</v>
      </c>
      <c r="F290" s="161">
        <f t="shared" si="10"/>
        <v>-110000</v>
      </c>
      <c r="G290" s="161">
        <f>-SUMIF('rezervy zisky'!M:M,Foks!B290,'rezervy zisky'!N:N)</f>
        <v>0</v>
      </c>
      <c r="H290" s="161"/>
      <c r="I290" s="161">
        <f>-SUMIF('rezervy zisky'!I:I,Foks!B290,'rezervy zisky'!J:J)</f>
        <v>0</v>
      </c>
      <c r="J290" s="161"/>
      <c r="K290" s="161">
        <f>-SUMIF('rezervy zisky'!C:C,Foks!B290,'rezervy zisky'!D:D)</f>
        <v>0</v>
      </c>
      <c r="L290" s="161"/>
      <c r="M290" s="161">
        <v>0</v>
      </c>
      <c r="O290" s="342">
        <f t="shared" si="11"/>
        <v>-7.0000000414438546E-4</v>
      </c>
    </row>
    <row r="291" spans="1:15" x14ac:dyDescent="0.25">
      <c r="A291" s="42">
        <v>53200001</v>
      </c>
      <c r="B291" s="42" t="s">
        <v>2696</v>
      </c>
      <c r="C291" s="334" t="s">
        <v>2190</v>
      </c>
      <c r="D291" s="161">
        <v>-86000</v>
      </c>
      <c r="E291" s="337">
        <f>SUMIF('[1]30_61BgtAllocAccUtvFinQ'!$C:$C,A291,'[1]30_61BgtAllocAccUtvFinQ'!$Q:$Q)</f>
        <v>-86000</v>
      </c>
      <c r="F291" s="161">
        <f t="shared" si="10"/>
        <v>-86000</v>
      </c>
      <c r="G291" s="161">
        <f>-SUMIF('rezervy zisky'!M:M,Foks!B291,'rezervy zisky'!N:N)</f>
        <v>0</v>
      </c>
      <c r="H291" s="161"/>
      <c r="I291" s="161">
        <f>-SUMIF('rezervy zisky'!I:I,Foks!B291,'rezervy zisky'!J:J)</f>
        <v>0</v>
      </c>
      <c r="J291" s="161"/>
      <c r="K291" s="161">
        <f>-SUMIF('rezervy zisky'!C:C,Foks!B291,'rezervy zisky'!D:D)</f>
        <v>0</v>
      </c>
      <c r="L291" s="161"/>
      <c r="M291" s="161">
        <v>0</v>
      </c>
      <c r="O291" s="342">
        <f t="shared" si="11"/>
        <v>0</v>
      </c>
    </row>
    <row r="292" spans="1:15" x14ac:dyDescent="0.25">
      <c r="A292" s="42">
        <v>53801001</v>
      </c>
      <c r="B292" s="42" t="s">
        <v>2697</v>
      </c>
      <c r="C292" s="334" t="s">
        <v>2191</v>
      </c>
      <c r="E292" s="337">
        <f>SUMIF('[1]30_61BgtAllocAccUtvFinQ'!$C:$C,A292,'[1]30_61BgtAllocAccUtvFinQ'!$Q:$Q)</f>
        <v>0</v>
      </c>
      <c r="F292" s="161">
        <f t="shared" si="10"/>
        <v>0</v>
      </c>
      <c r="G292" s="161">
        <f>-SUMIF('rezervy zisky'!M:M,Foks!B292,'rezervy zisky'!N:N)</f>
        <v>0</v>
      </c>
      <c r="H292" s="161"/>
      <c r="I292" s="161">
        <f>-SUMIF('rezervy zisky'!I:I,Foks!B292,'rezervy zisky'!J:J)</f>
        <v>0</v>
      </c>
      <c r="J292" s="161"/>
      <c r="K292" s="161">
        <f>-SUMIF('rezervy zisky'!C:C,Foks!B292,'rezervy zisky'!D:D)</f>
        <v>0</v>
      </c>
      <c r="L292" s="161"/>
      <c r="M292" s="161">
        <v>0</v>
      </c>
      <c r="O292" s="342">
        <f t="shared" si="11"/>
        <v>0</v>
      </c>
    </row>
    <row r="293" spans="1:15" x14ac:dyDescent="0.25">
      <c r="A293" s="42">
        <v>53801002</v>
      </c>
      <c r="B293" s="42" t="s">
        <v>2698</v>
      </c>
      <c r="C293" s="334" t="s">
        <v>2192</v>
      </c>
      <c r="D293" s="161">
        <v>0</v>
      </c>
      <c r="E293" s="337">
        <f>SUMIF('[1]30_61BgtAllocAccUtvFinQ'!$C:$C,A293,'[1]30_61BgtAllocAccUtvFinQ'!$Q:$Q)</f>
        <v>0</v>
      </c>
      <c r="F293" s="161">
        <f t="shared" si="10"/>
        <v>0</v>
      </c>
      <c r="G293" s="161">
        <f>-SUMIF('rezervy zisky'!M:M,Foks!B293,'rezervy zisky'!N:N)</f>
        <v>0</v>
      </c>
      <c r="H293" s="161"/>
      <c r="I293" s="161">
        <f>-SUMIF('rezervy zisky'!I:I,Foks!B293,'rezervy zisky'!J:J)</f>
        <v>0</v>
      </c>
      <c r="J293" s="161"/>
      <c r="K293" s="161">
        <f>-SUMIF('rezervy zisky'!C:C,Foks!B293,'rezervy zisky'!D:D)</f>
        <v>0</v>
      </c>
      <c r="L293" s="161"/>
      <c r="M293" s="161">
        <v>0</v>
      </c>
      <c r="O293" s="342">
        <f t="shared" si="11"/>
        <v>0</v>
      </c>
    </row>
    <row r="294" spans="1:15" x14ac:dyDescent="0.25">
      <c r="A294" s="42">
        <v>53801003</v>
      </c>
      <c r="B294" s="42" t="s">
        <v>2699</v>
      </c>
      <c r="C294" s="334" t="s">
        <v>2193</v>
      </c>
      <c r="E294" s="337">
        <f>SUMIF('[1]30_61BgtAllocAccUtvFinQ'!$C:$C,A294,'[1]30_61BgtAllocAccUtvFinQ'!$Q:$Q)</f>
        <v>0</v>
      </c>
      <c r="F294" s="161">
        <f t="shared" si="10"/>
        <v>0</v>
      </c>
      <c r="G294" s="161">
        <f>-SUMIF('rezervy zisky'!M:M,Foks!B294,'rezervy zisky'!N:N)</f>
        <v>0</v>
      </c>
      <c r="H294" s="161"/>
      <c r="I294" s="161">
        <f>-SUMIF('rezervy zisky'!I:I,Foks!B294,'rezervy zisky'!J:J)</f>
        <v>0</v>
      </c>
      <c r="J294" s="161"/>
      <c r="K294" s="161">
        <f>-SUMIF('rezervy zisky'!C:C,Foks!B294,'rezervy zisky'!D:D)</f>
        <v>0</v>
      </c>
      <c r="L294" s="161"/>
      <c r="M294" s="161">
        <v>0</v>
      </c>
      <c r="O294" s="342">
        <f t="shared" si="11"/>
        <v>0</v>
      </c>
    </row>
    <row r="295" spans="1:15" x14ac:dyDescent="0.25">
      <c r="A295" s="42">
        <v>53801006</v>
      </c>
      <c r="B295" s="42" t="s">
        <v>2700</v>
      </c>
      <c r="C295" s="334" t="s">
        <v>2194</v>
      </c>
      <c r="D295" s="161">
        <v>-25000</v>
      </c>
      <c r="E295" s="337">
        <f>SUMIF('[1]30_61BgtAllocAccUtvFinQ'!$C:$C,A295,'[1]30_61BgtAllocAccUtvFinQ'!$Q:$Q)</f>
        <v>-25000</v>
      </c>
      <c r="F295" s="161">
        <f t="shared" si="10"/>
        <v>-25000</v>
      </c>
      <c r="G295" s="161">
        <f>-SUMIF('rezervy zisky'!M:M,Foks!B295,'rezervy zisky'!N:N)</f>
        <v>0</v>
      </c>
      <c r="H295" s="161"/>
      <c r="I295" s="161">
        <f>-SUMIF('rezervy zisky'!I:I,Foks!B295,'rezervy zisky'!J:J)</f>
        <v>0</v>
      </c>
      <c r="J295" s="161"/>
      <c r="K295" s="161">
        <f>-SUMIF('rezervy zisky'!C:C,Foks!B295,'rezervy zisky'!D:D)</f>
        <v>0</v>
      </c>
      <c r="L295" s="161"/>
      <c r="M295" s="161">
        <v>0</v>
      </c>
      <c r="O295" s="342">
        <f t="shared" si="11"/>
        <v>0</v>
      </c>
    </row>
    <row r="296" spans="1:15" x14ac:dyDescent="0.25">
      <c r="A296" s="42">
        <v>53801004</v>
      </c>
      <c r="B296" s="42" t="s">
        <v>2701</v>
      </c>
      <c r="C296" s="334" t="s">
        <v>2195</v>
      </c>
      <c r="D296" s="161">
        <v>0</v>
      </c>
      <c r="E296" s="337">
        <f>SUMIF('[1]30_61BgtAllocAccUtvFinQ'!$C:$C,A296,'[1]30_61BgtAllocAccUtvFinQ'!$Q:$Q)</f>
        <v>0</v>
      </c>
      <c r="F296" s="161">
        <f t="shared" si="10"/>
        <v>0</v>
      </c>
      <c r="G296" s="161">
        <f>-SUMIF('rezervy zisky'!M:M,Foks!B296,'rezervy zisky'!N:N)</f>
        <v>0</v>
      </c>
      <c r="H296" s="161"/>
      <c r="I296" s="161">
        <f>-SUMIF('rezervy zisky'!I:I,Foks!B296,'rezervy zisky'!J:J)</f>
        <v>0</v>
      </c>
      <c r="J296" s="161"/>
      <c r="K296" s="161">
        <f>-SUMIF('rezervy zisky'!C:C,Foks!B296,'rezervy zisky'!D:D)</f>
        <v>0</v>
      </c>
      <c r="L296" s="161"/>
      <c r="M296" s="161">
        <v>0</v>
      </c>
      <c r="O296" s="342">
        <f t="shared" si="11"/>
        <v>0</v>
      </c>
    </row>
    <row r="297" spans="1:15" x14ac:dyDescent="0.25">
      <c r="A297" s="42">
        <v>54101001</v>
      </c>
      <c r="B297" s="42" t="s">
        <v>2702</v>
      </c>
      <c r="C297" s="334" t="s">
        <v>2196</v>
      </c>
      <c r="E297" s="337">
        <f>SUMIF('[1]30_61BgtAllocAccUtvFinQ'!$C:$C,A297,'[1]30_61BgtAllocAccUtvFinQ'!$Q:$Q)</f>
        <v>0</v>
      </c>
      <c r="F297" s="161">
        <f t="shared" si="10"/>
        <v>0</v>
      </c>
      <c r="G297" s="161">
        <f>-SUMIF('rezervy zisky'!M:M,Foks!B297,'rezervy zisky'!N:N)</f>
        <v>0</v>
      </c>
      <c r="H297" s="161"/>
      <c r="I297" s="161">
        <f>-SUMIF('rezervy zisky'!I:I,Foks!B297,'rezervy zisky'!J:J)</f>
        <v>0</v>
      </c>
      <c r="J297" s="161"/>
      <c r="K297" s="161">
        <f>-SUMIF('rezervy zisky'!C:C,Foks!B297,'rezervy zisky'!D:D)</f>
        <v>0</v>
      </c>
      <c r="L297" s="161"/>
      <c r="M297" s="161">
        <v>0</v>
      </c>
      <c r="O297" s="342">
        <f t="shared" si="11"/>
        <v>0</v>
      </c>
    </row>
    <row r="298" spans="1:15" x14ac:dyDescent="0.25">
      <c r="A298" s="42">
        <v>54102002</v>
      </c>
      <c r="B298" s="42" t="s">
        <v>2703</v>
      </c>
      <c r="C298" s="334" t="s">
        <v>2197</v>
      </c>
      <c r="E298" s="337">
        <f>SUMIF('[1]30_61BgtAllocAccUtvFinQ'!$C:$C,A298,'[1]30_61BgtAllocAccUtvFinQ'!$Q:$Q)</f>
        <v>0</v>
      </c>
      <c r="F298" s="161">
        <f t="shared" si="10"/>
        <v>0</v>
      </c>
      <c r="G298" s="161">
        <f>-SUMIF('rezervy zisky'!M:M,Foks!B298,'rezervy zisky'!N:N)</f>
        <v>0</v>
      </c>
      <c r="H298" s="161"/>
      <c r="I298" s="161">
        <f>-SUMIF('rezervy zisky'!I:I,Foks!B298,'rezervy zisky'!J:J)</f>
        <v>0</v>
      </c>
      <c r="J298" s="161"/>
      <c r="K298" s="161">
        <f>-SUMIF('rezervy zisky'!C:C,Foks!B298,'rezervy zisky'!D:D)</f>
        <v>0</v>
      </c>
      <c r="L298" s="161"/>
      <c r="M298" s="161">
        <v>0</v>
      </c>
      <c r="O298" s="342">
        <f t="shared" si="11"/>
        <v>0</v>
      </c>
    </row>
    <row r="299" spans="1:15" x14ac:dyDescent="0.25">
      <c r="A299" s="42">
        <v>54200008</v>
      </c>
      <c r="B299" s="42" t="s">
        <v>1906</v>
      </c>
      <c r="C299" s="334" t="s">
        <v>1912</v>
      </c>
      <c r="D299" s="338">
        <v>-1000000</v>
      </c>
      <c r="E299" s="337">
        <f>SUMIF('[1]30_61BgtAllocAccUtvFinQ'!$C:$C,A299,'[1]30_61BgtAllocAccUtvFinQ'!$Q:$Q)</f>
        <v>-999999.99960000021</v>
      </c>
      <c r="F299" s="161">
        <f t="shared" si="10"/>
        <v>0</v>
      </c>
      <c r="G299" s="161">
        <f>-SUMIF('rezervy zisky'!M:M,Foks!B299,'rezervy zisky'!N:N)</f>
        <v>-1000000</v>
      </c>
      <c r="H299" s="161"/>
      <c r="I299" s="161">
        <f>-SUMIF('rezervy zisky'!I:I,Foks!B299,'rezervy zisky'!J:J)</f>
        <v>0</v>
      </c>
      <c r="J299" s="161"/>
      <c r="K299" s="161">
        <f>-SUMIF('rezervy zisky'!C:C,Foks!B299,'rezervy zisky'!D:D)</f>
        <v>0</v>
      </c>
      <c r="L299" s="161"/>
      <c r="M299" s="161">
        <v>0</v>
      </c>
      <c r="O299" s="342">
        <f t="shared" si="11"/>
        <v>3.9999978616833687E-4</v>
      </c>
    </row>
    <row r="300" spans="1:15" x14ac:dyDescent="0.25">
      <c r="A300" s="42">
        <v>54201004</v>
      </c>
      <c r="B300" s="42" t="s">
        <v>2704</v>
      </c>
      <c r="C300" s="334" t="s">
        <v>2198</v>
      </c>
      <c r="E300" s="337">
        <f>SUMIF('[1]30_61BgtAllocAccUtvFinQ'!$C:$C,A300,'[1]30_61BgtAllocAccUtvFinQ'!$Q:$Q)</f>
        <v>0</v>
      </c>
      <c r="F300" s="161">
        <f t="shared" si="10"/>
        <v>0</v>
      </c>
      <c r="G300" s="161">
        <f>-SUMIF('rezervy zisky'!M:M,Foks!B300,'rezervy zisky'!N:N)</f>
        <v>0</v>
      </c>
      <c r="H300" s="161"/>
      <c r="I300" s="161">
        <f>-SUMIF('rezervy zisky'!I:I,Foks!B300,'rezervy zisky'!J:J)</f>
        <v>0</v>
      </c>
      <c r="J300" s="161"/>
      <c r="K300" s="161">
        <f>-SUMIF('rezervy zisky'!C:C,Foks!B300,'rezervy zisky'!D:D)</f>
        <v>0</v>
      </c>
      <c r="L300" s="161"/>
      <c r="M300" s="161">
        <v>0</v>
      </c>
      <c r="O300" s="342">
        <f t="shared" si="11"/>
        <v>0</v>
      </c>
    </row>
    <row r="301" spans="1:15" x14ac:dyDescent="0.25">
      <c r="A301" s="42">
        <v>54201012</v>
      </c>
      <c r="B301" s="42" t="s">
        <v>2705</v>
      </c>
      <c r="C301" s="334" t="s">
        <v>2199</v>
      </c>
      <c r="E301" s="337">
        <f>SUMIF('[1]30_61BgtAllocAccUtvFinQ'!$C:$C,A301,'[1]30_61BgtAllocAccUtvFinQ'!$Q:$Q)</f>
        <v>0</v>
      </c>
      <c r="F301" s="161">
        <f t="shared" si="10"/>
        <v>0</v>
      </c>
      <c r="G301" s="161">
        <f>-SUMIF('rezervy zisky'!M:M,Foks!B301,'rezervy zisky'!N:N)</f>
        <v>0</v>
      </c>
      <c r="H301" s="161"/>
      <c r="I301" s="161">
        <f>-SUMIF('rezervy zisky'!I:I,Foks!B301,'rezervy zisky'!J:J)</f>
        <v>0</v>
      </c>
      <c r="J301" s="161"/>
      <c r="K301" s="161">
        <f>-SUMIF('rezervy zisky'!C:C,Foks!B301,'rezervy zisky'!D:D)</f>
        <v>0</v>
      </c>
      <c r="L301" s="161"/>
      <c r="M301" s="161">
        <v>0</v>
      </c>
      <c r="O301" s="342">
        <f t="shared" si="11"/>
        <v>0</v>
      </c>
    </row>
    <row r="302" spans="1:15" x14ac:dyDescent="0.25">
      <c r="A302" s="42">
        <v>54201013</v>
      </c>
      <c r="B302" s="42" t="s">
        <v>2706</v>
      </c>
      <c r="C302" s="334" t="s">
        <v>2200</v>
      </c>
      <c r="E302" s="337">
        <f>SUMIF('[1]30_61BgtAllocAccUtvFinQ'!$C:$C,A302,'[1]30_61BgtAllocAccUtvFinQ'!$Q:$Q)</f>
        <v>0</v>
      </c>
      <c r="F302" s="161">
        <f t="shared" si="10"/>
        <v>0</v>
      </c>
      <c r="G302" s="161">
        <f>-SUMIF('rezervy zisky'!M:M,Foks!B302,'rezervy zisky'!N:N)</f>
        <v>0</v>
      </c>
      <c r="H302" s="161"/>
      <c r="I302" s="161">
        <f>-SUMIF('rezervy zisky'!I:I,Foks!B302,'rezervy zisky'!J:J)</f>
        <v>0</v>
      </c>
      <c r="J302" s="161"/>
      <c r="K302" s="161">
        <f>-SUMIF('rezervy zisky'!C:C,Foks!B302,'rezervy zisky'!D:D)</f>
        <v>0</v>
      </c>
      <c r="L302" s="161"/>
      <c r="M302" s="161">
        <v>0</v>
      </c>
      <c r="O302" s="342">
        <f t="shared" si="11"/>
        <v>0</v>
      </c>
    </row>
    <row r="303" spans="1:15" x14ac:dyDescent="0.25">
      <c r="A303" s="42">
        <v>54201008</v>
      </c>
      <c r="B303" s="42" t="s">
        <v>2707</v>
      </c>
      <c r="C303" s="334" t="s">
        <v>2201</v>
      </c>
      <c r="E303" s="337">
        <f>SUMIF('[1]30_61BgtAllocAccUtvFinQ'!$C:$C,A303,'[1]30_61BgtAllocAccUtvFinQ'!$Q:$Q)</f>
        <v>0</v>
      </c>
      <c r="F303" s="161">
        <f t="shared" si="10"/>
        <v>0</v>
      </c>
      <c r="G303" s="161">
        <f>-SUMIF('rezervy zisky'!M:M,Foks!B303,'rezervy zisky'!N:N)</f>
        <v>0</v>
      </c>
      <c r="H303" s="161"/>
      <c r="I303" s="161">
        <f>-SUMIF('rezervy zisky'!I:I,Foks!B303,'rezervy zisky'!J:J)</f>
        <v>0</v>
      </c>
      <c r="J303" s="161"/>
      <c r="K303" s="161">
        <f>-SUMIF('rezervy zisky'!C:C,Foks!B303,'rezervy zisky'!D:D)</f>
        <v>0</v>
      </c>
      <c r="L303" s="161"/>
      <c r="M303" s="161">
        <v>0</v>
      </c>
      <c r="O303" s="342">
        <f t="shared" si="11"/>
        <v>0</v>
      </c>
    </row>
    <row r="304" spans="1:15" x14ac:dyDescent="0.25">
      <c r="A304" s="42">
        <v>54201010</v>
      </c>
      <c r="B304" s="42" t="s">
        <v>2708</v>
      </c>
      <c r="C304" s="334" t="s">
        <v>2202</v>
      </c>
      <c r="E304" s="337">
        <f>SUMIF('[1]30_61BgtAllocAccUtvFinQ'!$C:$C,A304,'[1]30_61BgtAllocAccUtvFinQ'!$Q:$Q)</f>
        <v>0</v>
      </c>
      <c r="F304" s="161">
        <f t="shared" si="10"/>
        <v>0</v>
      </c>
      <c r="G304" s="161">
        <f>-SUMIF('rezervy zisky'!M:M,Foks!B304,'rezervy zisky'!N:N)</f>
        <v>0</v>
      </c>
      <c r="H304" s="161"/>
      <c r="I304" s="161">
        <f>-SUMIF('rezervy zisky'!I:I,Foks!B304,'rezervy zisky'!J:J)</f>
        <v>0</v>
      </c>
      <c r="J304" s="161"/>
      <c r="K304" s="161">
        <f>-SUMIF('rezervy zisky'!C:C,Foks!B304,'rezervy zisky'!D:D)</f>
        <v>0</v>
      </c>
      <c r="L304" s="161"/>
      <c r="M304" s="161">
        <v>0</v>
      </c>
      <c r="O304" s="342">
        <f t="shared" si="11"/>
        <v>0</v>
      </c>
    </row>
    <row r="305" spans="1:15" x14ac:dyDescent="0.25">
      <c r="A305" s="42">
        <v>54201011</v>
      </c>
      <c r="B305" s="42" t="s">
        <v>2709</v>
      </c>
      <c r="C305" s="334" t="s">
        <v>2203</v>
      </c>
      <c r="E305" s="337">
        <f>SUMIF('[1]30_61BgtAllocAccUtvFinQ'!$C:$C,A305,'[1]30_61BgtAllocAccUtvFinQ'!$Q:$Q)</f>
        <v>0</v>
      </c>
      <c r="F305" s="161">
        <f t="shared" si="10"/>
        <v>0</v>
      </c>
      <c r="G305" s="161">
        <f>-SUMIF('rezervy zisky'!M:M,Foks!B305,'rezervy zisky'!N:N)</f>
        <v>0</v>
      </c>
      <c r="H305" s="161"/>
      <c r="I305" s="161">
        <f>-SUMIF('rezervy zisky'!I:I,Foks!B305,'rezervy zisky'!J:J)</f>
        <v>0</v>
      </c>
      <c r="J305" s="161"/>
      <c r="K305" s="161">
        <f>-SUMIF('rezervy zisky'!C:C,Foks!B305,'rezervy zisky'!D:D)</f>
        <v>0</v>
      </c>
      <c r="L305" s="161"/>
      <c r="M305" s="161">
        <v>0</v>
      </c>
      <c r="O305" s="342">
        <f t="shared" si="11"/>
        <v>0</v>
      </c>
    </row>
    <row r="306" spans="1:15" x14ac:dyDescent="0.25">
      <c r="A306" s="42">
        <v>54401001</v>
      </c>
      <c r="B306" s="42" t="s">
        <v>2710</v>
      </c>
      <c r="C306" s="334" t="s">
        <v>2204</v>
      </c>
      <c r="D306" s="161">
        <v>-9424000</v>
      </c>
      <c r="E306" s="337">
        <f>SUMIF('[1]30_61BgtAllocAccUtvFinQ'!$C:$C,A306,'[1]30_61BgtAllocAccUtvFinQ'!$Q:$Q)</f>
        <v>-9423999.9998999983</v>
      </c>
      <c r="F306" s="161">
        <f t="shared" si="10"/>
        <v>-9424000</v>
      </c>
      <c r="G306" s="161">
        <f>-SUMIF('rezervy zisky'!M:M,Foks!B306,'rezervy zisky'!N:N)</f>
        <v>0</v>
      </c>
      <c r="H306" s="161"/>
      <c r="I306" s="161">
        <f>-SUMIF('rezervy zisky'!I:I,Foks!B306,'rezervy zisky'!J:J)</f>
        <v>0</v>
      </c>
      <c r="J306" s="161"/>
      <c r="K306" s="161">
        <f>-SUMIF('rezervy zisky'!C:C,Foks!B306,'rezervy zisky'!D:D)</f>
        <v>0</v>
      </c>
      <c r="L306" s="161"/>
      <c r="M306" s="161">
        <v>0</v>
      </c>
      <c r="O306" s="342">
        <f t="shared" si="11"/>
        <v>1.0000169277191162E-4</v>
      </c>
    </row>
    <row r="307" spans="1:15" x14ac:dyDescent="0.25">
      <c r="A307" s="42">
        <v>54401002</v>
      </c>
      <c r="B307" s="42" t="s">
        <v>2711</v>
      </c>
      <c r="C307" s="334" t="s">
        <v>2205</v>
      </c>
      <c r="D307" s="161">
        <v>-37437000</v>
      </c>
      <c r="E307" s="337">
        <f>SUMIF('[1]30_61BgtAllocAccUtvFinQ'!$C:$C,A307,'[1]30_61BgtAllocAccUtvFinQ'!$Q:$Q)</f>
        <v>-37437000.000199996</v>
      </c>
      <c r="F307" s="161">
        <f t="shared" si="10"/>
        <v>-37437000</v>
      </c>
      <c r="G307" s="161">
        <f>-SUMIF('rezervy zisky'!M:M,Foks!B307,'rezervy zisky'!N:N)</f>
        <v>0</v>
      </c>
      <c r="H307" s="161"/>
      <c r="I307" s="161">
        <f>-SUMIF('rezervy zisky'!I:I,Foks!B307,'rezervy zisky'!J:J)</f>
        <v>0</v>
      </c>
      <c r="J307" s="161"/>
      <c r="K307" s="161">
        <f>-SUMIF('rezervy zisky'!C:C,Foks!B307,'rezervy zisky'!D:D)</f>
        <v>0</v>
      </c>
      <c r="L307" s="161"/>
      <c r="M307" s="161">
        <v>0</v>
      </c>
      <c r="O307" s="342">
        <f t="shared" si="11"/>
        <v>-1.9999593496322632E-4</v>
      </c>
    </row>
    <row r="308" spans="1:15" x14ac:dyDescent="0.25">
      <c r="A308" s="42">
        <v>54401003</v>
      </c>
      <c r="B308" s="42" t="s">
        <v>2712</v>
      </c>
      <c r="C308" s="334" t="s">
        <v>2206</v>
      </c>
      <c r="D308" s="161">
        <v>-311000</v>
      </c>
      <c r="E308" s="337">
        <f>SUMIF('[1]30_61BgtAllocAccUtvFinQ'!$C:$C,A308,'[1]30_61BgtAllocAccUtvFinQ'!$Q:$Q)</f>
        <v>-311000.00020000001</v>
      </c>
      <c r="F308" s="161">
        <f t="shared" si="10"/>
        <v>-311000</v>
      </c>
      <c r="G308" s="161">
        <f>-SUMIF('rezervy zisky'!M:M,Foks!B308,'rezervy zisky'!N:N)</f>
        <v>0</v>
      </c>
      <c r="H308" s="161"/>
      <c r="I308" s="161">
        <f>-SUMIF('rezervy zisky'!I:I,Foks!B308,'rezervy zisky'!J:J)</f>
        <v>0</v>
      </c>
      <c r="J308" s="161"/>
      <c r="K308" s="161">
        <f>-SUMIF('rezervy zisky'!C:C,Foks!B308,'rezervy zisky'!D:D)</f>
        <v>0</v>
      </c>
      <c r="L308" s="161"/>
      <c r="M308" s="161">
        <v>0</v>
      </c>
      <c r="O308" s="342">
        <f t="shared" si="11"/>
        <v>-2.0000000949949026E-4</v>
      </c>
    </row>
    <row r="309" spans="1:15" x14ac:dyDescent="0.25">
      <c r="A309" s="42">
        <v>54710002</v>
      </c>
      <c r="B309" s="42" t="s">
        <v>2713</v>
      </c>
      <c r="C309" s="334" t="s">
        <v>2207</v>
      </c>
      <c r="E309" s="337">
        <f>SUMIF('[1]30_61BgtAllocAccUtvFinQ'!$C:$C,A309,'[1]30_61BgtAllocAccUtvFinQ'!$Q:$Q)</f>
        <v>0</v>
      </c>
      <c r="F309" s="161">
        <f t="shared" si="10"/>
        <v>0</v>
      </c>
      <c r="G309" s="161">
        <f>-SUMIF('rezervy zisky'!M:M,Foks!B309,'rezervy zisky'!N:N)</f>
        <v>0</v>
      </c>
      <c r="H309" s="161"/>
      <c r="I309" s="161">
        <f>-SUMIF('rezervy zisky'!I:I,Foks!B309,'rezervy zisky'!J:J)</f>
        <v>0</v>
      </c>
      <c r="J309" s="161"/>
      <c r="K309" s="161">
        <f>-SUMIF('rezervy zisky'!C:C,Foks!B309,'rezervy zisky'!D:D)</f>
        <v>0</v>
      </c>
      <c r="L309" s="161"/>
      <c r="M309" s="161">
        <v>0</v>
      </c>
      <c r="O309" s="342">
        <f t="shared" si="11"/>
        <v>0</v>
      </c>
    </row>
    <row r="310" spans="1:15" x14ac:dyDescent="0.25">
      <c r="A310" s="42">
        <v>54713001</v>
      </c>
      <c r="B310" s="42" t="s">
        <v>2714</v>
      </c>
      <c r="C310" s="334" t="s">
        <v>2208</v>
      </c>
      <c r="D310" s="161">
        <v>0</v>
      </c>
      <c r="E310" s="337">
        <f>SUMIF('[1]30_61BgtAllocAccUtvFinQ'!$C:$C,A310,'[1]30_61BgtAllocAccUtvFinQ'!$Q:$Q)</f>
        <v>0</v>
      </c>
      <c r="F310" s="161">
        <f t="shared" si="10"/>
        <v>0</v>
      </c>
      <c r="G310" s="161">
        <f>-SUMIF('rezervy zisky'!M:M,Foks!B310,'rezervy zisky'!N:N)</f>
        <v>0</v>
      </c>
      <c r="H310" s="161"/>
      <c r="I310" s="161">
        <f>-SUMIF('rezervy zisky'!I:I,Foks!B310,'rezervy zisky'!J:J)</f>
        <v>0</v>
      </c>
      <c r="J310" s="161"/>
      <c r="K310" s="161">
        <f>-SUMIF('rezervy zisky'!C:C,Foks!B310,'rezervy zisky'!D:D)</f>
        <v>0</v>
      </c>
      <c r="L310" s="161"/>
      <c r="M310" s="161">
        <v>0</v>
      </c>
      <c r="O310" s="342">
        <f t="shared" si="11"/>
        <v>0</v>
      </c>
    </row>
    <row r="311" spans="1:15" x14ac:dyDescent="0.25">
      <c r="A311" s="42">
        <v>54799001</v>
      </c>
      <c r="B311" s="42" t="s">
        <v>2715</v>
      </c>
      <c r="C311" s="334" t="s">
        <v>2209</v>
      </c>
      <c r="E311" s="337">
        <f>SUMIF('[1]30_61BgtAllocAccUtvFinQ'!$C:$C,A311,'[1]30_61BgtAllocAccUtvFinQ'!$Q:$Q)</f>
        <v>0</v>
      </c>
      <c r="F311" s="161">
        <f t="shared" si="10"/>
        <v>0</v>
      </c>
      <c r="G311" s="161">
        <f>-SUMIF('rezervy zisky'!M:M,Foks!B311,'rezervy zisky'!N:N)</f>
        <v>0</v>
      </c>
      <c r="H311" s="161"/>
      <c r="I311" s="161">
        <f>-SUMIF('rezervy zisky'!I:I,Foks!B311,'rezervy zisky'!J:J)</f>
        <v>0</v>
      </c>
      <c r="J311" s="161"/>
      <c r="K311" s="161">
        <f>-SUMIF('rezervy zisky'!C:C,Foks!B311,'rezervy zisky'!D:D)</f>
        <v>0</v>
      </c>
      <c r="L311" s="161"/>
      <c r="M311" s="161">
        <v>0</v>
      </c>
      <c r="O311" s="342">
        <f t="shared" si="11"/>
        <v>0</v>
      </c>
    </row>
    <row r="312" spans="1:15" x14ac:dyDescent="0.25">
      <c r="A312" s="42">
        <v>54900000</v>
      </c>
      <c r="B312" s="42" t="s">
        <v>2716</v>
      </c>
      <c r="C312" s="334" t="s">
        <v>2210</v>
      </c>
      <c r="E312" s="337">
        <f>SUMIF('[1]30_61BgtAllocAccUtvFinQ'!$C:$C,A312,'[1]30_61BgtAllocAccUtvFinQ'!$Q:$Q)</f>
        <v>0</v>
      </c>
      <c r="F312" s="161">
        <f t="shared" si="10"/>
        <v>0</v>
      </c>
      <c r="G312" s="161">
        <f>-SUMIF('rezervy zisky'!M:M,Foks!B312,'rezervy zisky'!N:N)</f>
        <v>0</v>
      </c>
      <c r="H312" s="161"/>
      <c r="I312" s="161">
        <f>-SUMIF('rezervy zisky'!I:I,Foks!B312,'rezervy zisky'!J:J)</f>
        <v>0</v>
      </c>
      <c r="J312" s="161"/>
      <c r="K312" s="161">
        <f>-SUMIF('rezervy zisky'!C:C,Foks!B312,'rezervy zisky'!D:D)</f>
        <v>0</v>
      </c>
      <c r="L312" s="161"/>
      <c r="M312" s="161">
        <v>0</v>
      </c>
      <c r="O312" s="342">
        <f t="shared" si="11"/>
        <v>0</v>
      </c>
    </row>
    <row r="313" spans="1:15" x14ac:dyDescent="0.25">
      <c r="A313" s="42">
        <v>54901026</v>
      </c>
      <c r="B313" s="42" t="s">
        <v>2717</v>
      </c>
      <c r="C313" s="334" t="s">
        <v>2211</v>
      </c>
      <c r="D313" s="161">
        <v>0</v>
      </c>
      <c r="E313" s="337">
        <f>SUMIF('[1]30_61BgtAllocAccUtvFinQ'!$C:$C,A313,'[1]30_61BgtAllocAccUtvFinQ'!$Q:$Q)</f>
        <v>0</v>
      </c>
      <c r="F313" s="161">
        <f t="shared" si="10"/>
        <v>0</v>
      </c>
      <c r="G313" s="161">
        <f>-SUMIF('rezervy zisky'!M:M,Foks!B313,'rezervy zisky'!N:N)</f>
        <v>0</v>
      </c>
      <c r="H313" s="161"/>
      <c r="I313" s="161">
        <f>-SUMIF('rezervy zisky'!I:I,Foks!B313,'rezervy zisky'!J:J)</f>
        <v>0</v>
      </c>
      <c r="J313" s="161"/>
      <c r="K313" s="161">
        <f>-SUMIF('rezervy zisky'!C:C,Foks!B313,'rezervy zisky'!D:D)</f>
        <v>0</v>
      </c>
      <c r="L313" s="161"/>
      <c r="M313" s="161">
        <v>0</v>
      </c>
      <c r="O313" s="342">
        <f t="shared" si="11"/>
        <v>0</v>
      </c>
    </row>
    <row r="314" spans="1:15" x14ac:dyDescent="0.25">
      <c r="A314" s="42">
        <v>54901025</v>
      </c>
      <c r="B314" s="42" t="s">
        <v>2718</v>
      </c>
      <c r="C314" s="334" t="s">
        <v>2212</v>
      </c>
      <c r="E314" s="337">
        <f>SUMIF('[1]30_61BgtAllocAccUtvFinQ'!$C:$C,A314,'[1]30_61BgtAllocAccUtvFinQ'!$Q:$Q)</f>
        <v>0</v>
      </c>
      <c r="F314" s="161">
        <f t="shared" si="10"/>
        <v>0</v>
      </c>
      <c r="G314" s="161">
        <f>-SUMIF('rezervy zisky'!M:M,Foks!B314,'rezervy zisky'!N:N)</f>
        <v>0</v>
      </c>
      <c r="H314" s="161"/>
      <c r="I314" s="161">
        <f>-SUMIF('rezervy zisky'!I:I,Foks!B314,'rezervy zisky'!J:J)</f>
        <v>0</v>
      </c>
      <c r="J314" s="161"/>
      <c r="K314" s="161">
        <f>-SUMIF('rezervy zisky'!C:C,Foks!B314,'rezervy zisky'!D:D)</f>
        <v>0</v>
      </c>
      <c r="L314" s="161"/>
      <c r="M314" s="161">
        <v>0</v>
      </c>
      <c r="O314" s="342">
        <f t="shared" si="11"/>
        <v>0</v>
      </c>
    </row>
    <row r="315" spans="1:15" x14ac:dyDescent="0.25">
      <c r="A315" s="42">
        <v>54908001</v>
      </c>
      <c r="B315" s="42" t="s">
        <v>2719</v>
      </c>
      <c r="C315" s="334" t="s">
        <v>2213</v>
      </c>
      <c r="D315" s="161">
        <v>2800000</v>
      </c>
      <c r="E315" s="337">
        <f>SUMIF('[1]30_61BgtAllocAccUtvFinQ'!$C:$C,A315,'[1]30_61BgtAllocAccUtvFinQ'!$Q:$Q)</f>
        <v>2800000.0003</v>
      </c>
      <c r="F315" s="161">
        <f t="shared" si="10"/>
        <v>2800000</v>
      </c>
      <c r="G315" s="161">
        <f>-SUMIF('rezervy zisky'!M:M,Foks!B315,'rezervy zisky'!N:N)</f>
        <v>0</v>
      </c>
      <c r="H315" s="161"/>
      <c r="I315" s="161">
        <f>-SUMIF('rezervy zisky'!I:I,Foks!B315,'rezervy zisky'!J:J)</f>
        <v>0</v>
      </c>
      <c r="J315" s="161"/>
      <c r="K315" s="161">
        <f>-SUMIF('rezervy zisky'!C:C,Foks!B315,'rezervy zisky'!D:D)</f>
        <v>0</v>
      </c>
      <c r="L315" s="161"/>
      <c r="M315" s="161">
        <v>0</v>
      </c>
      <c r="O315" s="342">
        <f t="shared" si="11"/>
        <v>2.9999995604157448E-4</v>
      </c>
    </row>
    <row r="316" spans="1:15" x14ac:dyDescent="0.25">
      <c r="A316" s="42">
        <v>54908002</v>
      </c>
      <c r="B316" s="42" t="s">
        <v>2720</v>
      </c>
      <c r="C316" s="334" t="s">
        <v>2214</v>
      </c>
      <c r="E316" s="337">
        <f>SUMIF('[1]30_61BgtAllocAccUtvFinQ'!$C:$C,A316,'[1]30_61BgtAllocAccUtvFinQ'!$Q:$Q)</f>
        <v>0</v>
      </c>
      <c r="F316" s="161">
        <f t="shared" si="10"/>
        <v>0</v>
      </c>
      <c r="G316" s="161">
        <f>-SUMIF('rezervy zisky'!M:M,Foks!B316,'rezervy zisky'!N:N)</f>
        <v>0</v>
      </c>
      <c r="H316" s="161"/>
      <c r="I316" s="161">
        <f>-SUMIF('rezervy zisky'!I:I,Foks!B316,'rezervy zisky'!J:J)</f>
        <v>0</v>
      </c>
      <c r="J316" s="161"/>
      <c r="K316" s="161">
        <f>-SUMIF('rezervy zisky'!C:C,Foks!B316,'rezervy zisky'!D:D)</f>
        <v>0</v>
      </c>
      <c r="L316" s="161"/>
      <c r="M316" s="161">
        <v>0</v>
      </c>
      <c r="O316" s="342">
        <f t="shared" si="11"/>
        <v>0</v>
      </c>
    </row>
    <row r="317" spans="1:15" x14ac:dyDescent="0.25">
      <c r="A317" s="42">
        <v>54908003</v>
      </c>
      <c r="B317" s="42" t="s">
        <v>2721</v>
      </c>
      <c r="C317" s="334" t="s">
        <v>2215</v>
      </c>
      <c r="E317" s="337">
        <f>SUMIF('[1]30_61BgtAllocAccUtvFinQ'!$C:$C,A317,'[1]30_61BgtAllocAccUtvFinQ'!$Q:$Q)</f>
        <v>0</v>
      </c>
      <c r="F317" s="161">
        <f t="shared" si="10"/>
        <v>0</v>
      </c>
      <c r="G317" s="161">
        <f>-SUMIF('rezervy zisky'!M:M,Foks!B317,'rezervy zisky'!N:N)</f>
        <v>0</v>
      </c>
      <c r="H317" s="161"/>
      <c r="I317" s="161">
        <f>-SUMIF('rezervy zisky'!I:I,Foks!B317,'rezervy zisky'!J:J)</f>
        <v>0</v>
      </c>
      <c r="J317" s="161"/>
      <c r="K317" s="161">
        <f>-SUMIF('rezervy zisky'!C:C,Foks!B317,'rezervy zisky'!D:D)</f>
        <v>0</v>
      </c>
      <c r="L317" s="161"/>
      <c r="M317" s="161">
        <v>0</v>
      </c>
      <c r="O317" s="342">
        <f t="shared" si="11"/>
        <v>0</v>
      </c>
    </row>
    <row r="318" spans="1:15" x14ac:dyDescent="0.25">
      <c r="A318" s="42">
        <v>54909000</v>
      </c>
      <c r="B318" s="42" t="s">
        <v>2722</v>
      </c>
      <c r="C318" s="334" t="s">
        <v>2216</v>
      </c>
      <c r="E318" s="337">
        <f>SUMIF('[1]30_61BgtAllocAccUtvFinQ'!$C:$C,A318,'[1]30_61BgtAllocAccUtvFinQ'!$Q:$Q)</f>
        <v>0</v>
      </c>
      <c r="F318" s="161">
        <f t="shared" si="10"/>
        <v>0</v>
      </c>
      <c r="G318" s="161">
        <f>-SUMIF('rezervy zisky'!M:M,Foks!B318,'rezervy zisky'!N:N)</f>
        <v>0</v>
      </c>
      <c r="H318" s="161"/>
      <c r="I318" s="161">
        <f>-SUMIF('rezervy zisky'!I:I,Foks!B318,'rezervy zisky'!J:J)</f>
        <v>0</v>
      </c>
      <c r="J318" s="161"/>
      <c r="K318" s="161">
        <f>-SUMIF('rezervy zisky'!C:C,Foks!B318,'rezervy zisky'!D:D)</f>
        <v>0</v>
      </c>
      <c r="L318" s="161"/>
      <c r="M318" s="161">
        <v>0</v>
      </c>
      <c r="O318" s="342">
        <f t="shared" si="11"/>
        <v>0</v>
      </c>
    </row>
    <row r="319" spans="1:15" x14ac:dyDescent="0.25">
      <c r="A319" s="42">
        <v>54910001</v>
      </c>
      <c r="B319" s="42" t="s">
        <v>2723</v>
      </c>
      <c r="C319" s="334" t="s">
        <v>2217</v>
      </c>
      <c r="D319" s="161">
        <v>0</v>
      </c>
      <c r="E319" s="337">
        <f>SUMIF('[1]30_61BgtAllocAccUtvFinQ'!$C:$C,A319,'[1]30_61BgtAllocAccUtvFinQ'!$Q:$Q)</f>
        <v>0</v>
      </c>
      <c r="F319" s="161">
        <f t="shared" si="10"/>
        <v>0</v>
      </c>
      <c r="G319" s="161">
        <f>-SUMIF('rezervy zisky'!M:M,Foks!B319,'rezervy zisky'!N:N)</f>
        <v>0</v>
      </c>
      <c r="H319" s="161"/>
      <c r="I319" s="161">
        <f>-SUMIF('rezervy zisky'!I:I,Foks!B319,'rezervy zisky'!J:J)</f>
        <v>0</v>
      </c>
      <c r="J319" s="161"/>
      <c r="K319" s="161">
        <f>-SUMIF('rezervy zisky'!C:C,Foks!B319,'rezervy zisky'!D:D)</f>
        <v>0</v>
      </c>
      <c r="L319" s="161"/>
      <c r="M319" s="161">
        <v>0</v>
      </c>
      <c r="O319" s="342">
        <f t="shared" si="11"/>
        <v>0</v>
      </c>
    </row>
    <row r="320" spans="1:15" x14ac:dyDescent="0.25">
      <c r="A320" s="42">
        <v>54910003</v>
      </c>
      <c r="B320" s="42" t="s">
        <v>2724</v>
      </c>
      <c r="C320" s="334" t="s">
        <v>2218</v>
      </c>
      <c r="D320" s="161">
        <v>-240000</v>
      </c>
      <c r="E320" s="337">
        <f>SUMIF('[1]30_61BgtAllocAccUtvFinQ'!$C:$C,A320,'[1]30_61BgtAllocAccUtvFinQ'!$Q:$Q)</f>
        <v>-240000.00110000002</v>
      </c>
      <c r="F320" s="161">
        <f t="shared" si="10"/>
        <v>-240000</v>
      </c>
      <c r="G320" s="161">
        <f>-SUMIF('rezervy zisky'!M:M,Foks!B320,'rezervy zisky'!N:N)</f>
        <v>0</v>
      </c>
      <c r="H320" s="161"/>
      <c r="I320" s="161">
        <f>-SUMIF('rezervy zisky'!I:I,Foks!B320,'rezervy zisky'!J:J)</f>
        <v>0</v>
      </c>
      <c r="J320" s="161"/>
      <c r="K320" s="161">
        <f>-SUMIF('rezervy zisky'!C:C,Foks!B320,'rezervy zisky'!D:D)</f>
        <v>0</v>
      </c>
      <c r="L320" s="161"/>
      <c r="M320" s="161">
        <v>0</v>
      </c>
      <c r="O320" s="342">
        <f t="shared" si="11"/>
        <v>-1.100000023143366E-3</v>
      </c>
    </row>
    <row r="321" spans="1:15" x14ac:dyDescent="0.25">
      <c r="A321" s="42">
        <v>54910004</v>
      </c>
      <c r="B321" s="42" t="s">
        <v>2725</v>
      </c>
      <c r="C321" s="334" t="s">
        <v>2219</v>
      </c>
      <c r="E321" s="337">
        <f>SUMIF('[1]30_61BgtAllocAccUtvFinQ'!$C:$C,A321,'[1]30_61BgtAllocAccUtvFinQ'!$Q:$Q)</f>
        <v>0</v>
      </c>
      <c r="F321" s="161">
        <f t="shared" si="10"/>
        <v>0</v>
      </c>
      <c r="G321" s="161">
        <f>-SUMIF('rezervy zisky'!M:M,Foks!B321,'rezervy zisky'!N:N)</f>
        <v>0</v>
      </c>
      <c r="H321" s="161"/>
      <c r="I321" s="161">
        <f>-SUMIF('rezervy zisky'!I:I,Foks!B321,'rezervy zisky'!J:J)</f>
        <v>0</v>
      </c>
      <c r="J321" s="161"/>
      <c r="K321" s="161">
        <f>-SUMIF('rezervy zisky'!C:C,Foks!B321,'rezervy zisky'!D:D)</f>
        <v>0</v>
      </c>
      <c r="L321" s="161"/>
      <c r="M321" s="161">
        <v>0</v>
      </c>
      <c r="O321" s="342">
        <f t="shared" si="11"/>
        <v>0</v>
      </c>
    </row>
    <row r="322" spans="1:15" x14ac:dyDescent="0.25">
      <c r="A322" s="42">
        <v>54910005</v>
      </c>
      <c r="B322" s="42" t="s">
        <v>2726</v>
      </c>
      <c r="C322" s="334" t="s">
        <v>2220</v>
      </c>
      <c r="E322" s="337">
        <f>SUMIF('[1]30_61BgtAllocAccUtvFinQ'!$C:$C,A322,'[1]30_61BgtAllocAccUtvFinQ'!$Q:$Q)</f>
        <v>0</v>
      </c>
      <c r="F322" s="161">
        <f t="shared" si="10"/>
        <v>0</v>
      </c>
      <c r="G322" s="161">
        <f>-SUMIF('rezervy zisky'!M:M,Foks!B322,'rezervy zisky'!N:N)</f>
        <v>0</v>
      </c>
      <c r="H322" s="161"/>
      <c r="I322" s="161">
        <f>-SUMIF('rezervy zisky'!I:I,Foks!B322,'rezervy zisky'!J:J)</f>
        <v>0</v>
      </c>
      <c r="J322" s="161"/>
      <c r="K322" s="161">
        <f>-SUMIF('rezervy zisky'!C:C,Foks!B322,'rezervy zisky'!D:D)</f>
        <v>0</v>
      </c>
      <c r="L322" s="161"/>
      <c r="M322" s="161">
        <v>0</v>
      </c>
      <c r="O322" s="342">
        <f t="shared" si="11"/>
        <v>0</v>
      </c>
    </row>
    <row r="323" spans="1:15" x14ac:dyDescent="0.25">
      <c r="A323" s="42">
        <v>54910007</v>
      </c>
      <c r="B323" s="42" t="s">
        <v>2727</v>
      </c>
      <c r="C323" s="334" t="s">
        <v>2221</v>
      </c>
      <c r="D323" s="161">
        <v>-70000</v>
      </c>
      <c r="E323" s="337">
        <f>SUMIF('[1]30_61BgtAllocAccUtvFinQ'!$C:$C,A323,'[1]30_61BgtAllocAccUtvFinQ'!$Q:$Q)</f>
        <v>-69999.999899999995</v>
      </c>
      <c r="F323" s="161">
        <f t="shared" si="10"/>
        <v>-70000</v>
      </c>
      <c r="G323" s="161">
        <f>-SUMIF('rezervy zisky'!M:M,Foks!B323,'rezervy zisky'!N:N)</f>
        <v>0</v>
      </c>
      <c r="H323" s="161"/>
      <c r="I323" s="161">
        <f>-SUMIF('rezervy zisky'!I:I,Foks!B323,'rezervy zisky'!J:J)</f>
        <v>0</v>
      </c>
      <c r="J323" s="161"/>
      <c r="K323" s="161">
        <f>-SUMIF('rezervy zisky'!C:C,Foks!B323,'rezervy zisky'!D:D)</f>
        <v>0</v>
      </c>
      <c r="L323" s="161"/>
      <c r="M323" s="161">
        <v>0</v>
      </c>
      <c r="O323" s="342">
        <f t="shared" si="11"/>
        <v>1.0000000474974513E-4</v>
      </c>
    </row>
    <row r="324" spans="1:15" x14ac:dyDescent="0.25">
      <c r="A324" s="42">
        <v>54910008</v>
      </c>
      <c r="B324" s="42" t="s">
        <v>2728</v>
      </c>
      <c r="C324" s="334" t="s">
        <v>2222</v>
      </c>
      <c r="D324" s="161">
        <v>-1510000</v>
      </c>
      <c r="E324" s="337">
        <f>SUMIF('[1]30_61BgtAllocAccUtvFinQ'!$C:$C,A324,'[1]30_61BgtAllocAccUtvFinQ'!$Q:$Q)</f>
        <v>-1510000.0007000004</v>
      </c>
      <c r="F324" s="161">
        <f t="shared" si="10"/>
        <v>-1510000</v>
      </c>
      <c r="G324" s="161">
        <f>-SUMIF('rezervy zisky'!M:M,Foks!B324,'rezervy zisky'!N:N)</f>
        <v>0</v>
      </c>
      <c r="H324" s="161"/>
      <c r="I324" s="161">
        <f>-SUMIF('rezervy zisky'!I:I,Foks!B324,'rezervy zisky'!J:J)</f>
        <v>0</v>
      </c>
      <c r="J324" s="161"/>
      <c r="K324" s="161">
        <f>-SUMIF('rezervy zisky'!C:C,Foks!B324,'rezervy zisky'!D:D)</f>
        <v>0</v>
      </c>
      <c r="L324" s="161"/>
      <c r="M324" s="161">
        <v>0</v>
      </c>
      <c r="O324" s="342">
        <f t="shared" si="11"/>
        <v>-7.0000044070184231E-4</v>
      </c>
    </row>
    <row r="325" spans="1:15" x14ac:dyDescent="0.25">
      <c r="A325" s="42">
        <v>54910009</v>
      </c>
      <c r="B325" s="42" t="s">
        <v>2729</v>
      </c>
      <c r="C325" s="334" t="s">
        <v>2223</v>
      </c>
      <c r="D325" s="161">
        <v>-2112000</v>
      </c>
      <c r="E325" s="337">
        <f>SUMIF('[1]30_61BgtAllocAccUtvFinQ'!$C:$C,A325,'[1]30_61BgtAllocAccUtvFinQ'!$Q:$Q)</f>
        <v>-2112000.0007000007</v>
      </c>
      <c r="F325" s="161">
        <f t="shared" ref="F325:F388" si="12">D325-SUM(G325:I325)</f>
        <v>-2112000</v>
      </c>
      <c r="G325" s="161">
        <f>-SUMIF('rezervy zisky'!M:M,Foks!B325,'rezervy zisky'!N:N)</f>
        <v>0</v>
      </c>
      <c r="H325" s="161"/>
      <c r="I325" s="161">
        <f>-SUMIF('rezervy zisky'!I:I,Foks!B325,'rezervy zisky'!J:J)</f>
        <v>0</v>
      </c>
      <c r="J325" s="161"/>
      <c r="K325" s="161">
        <f>-SUMIF('rezervy zisky'!C:C,Foks!B325,'rezervy zisky'!D:D)</f>
        <v>0</v>
      </c>
      <c r="L325" s="161"/>
      <c r="M325" s="161">
        <v>0</v>
      </c>
      <c r="O325" s="342">
        <f t="shared" ref="O325:O388" si="13">E325-F325-G325</f>
        <v>-7.0000067353248596E-4</v>
      </c>
    </row>
    <row r="326" spans="1:15" x14ac:dyDescent="0.25">
      <c r="A326" s="42">
        <v>54910010</v>
      </c>
      <c r="B326" s="42" t="s">
        <v>2730</v>
      </c>
      <c r="C326" s="334" t="s">
        <v>2224</v>
      </c>
      <c r="D326" s="161">
        <v>-700000</v>
      </c>
      <c r="E326" s="337">
        <f>SUMIF('[1]30_61BgtAllocAccUtvFinQ'!$C:$C,A326,'[1]30_61BgtAllocAccUtvFinQ'!$Q:$Q)</f>
        <v>-699999.99990000017</v>
      </c>
      <c r="F326" s="161">
        <f t="shared" si="12"/>
        <v>-700000</v>
      </c>
      <c r="G326" s="161">
        <f>-SUMIF('rezervy zisky'!M:M,Foks!B326,'rezervy zisky'!N:N)</f>
        <v>0</v>
      </c>
      <c r="H326" s="161"/>
      <c r="I326" s="161">
        <f>-SUMIF('rezervy zisky'!I:I,Foks!B326,'rezervy zisky'!J:J)</f>
        <v>0</v>
      </c>
      <c r="J326" s="161"/>
      <c r="K326" s="161">
        <f>-SUMIF('rezervy zisky'!C:C,Foks!B326,'rezervy zisky'!D:D)</f>
        <v>0</v>
      </c>
      <c r="L326" s="161"/>
      <c r="M326" s="161">
        <v>0</v>
      </c>
      <c r="O326" s="342">
        <f t="shared" si="13"/>
        <v>9.999983012676239E-5</v>
      </c>
    </row>
    <row r="327" spans="1:15" x14ac:dyDescent="0.25">
      <c r="A327" s="42">
        <v>54910011</v>
      </c>
      <c r="B327" s="42" t="s">
        <v>2731</v>
      </c>
      <c r="C327" s="334" t="s">
        <v>2225</v>
      </c>
      <c r="D327" s="161">
        <v>-330000</v>
      </c>
      <c r="E327" s="337">
        <f>SUMIF('[1]30_61BgtAllocAccUtvFinQ'!$C:$C,A327,'[1]30_61BgtAllocAccUtvFinQ'!$Q:$Q)</f>
        <v>-329999.99990000011</v>
      </c>
      <c r="F327" s="161">
        <f t="shared" si="12"/>
        <v>-330000</v>
      </c>
      <c r="G327" s="161">
        <f>-SUMIF('rezervy zisky'!M:M,Foks!B327,'rezervy zisky'!N:N)</f>
        <v>0</v>
      </c>
      <c r="H327" s="161"/>
      <c r="I327" s="161">
        <f>-SUMIF('rezervy zisky'!I:I,Foks!B327,'rezervy zisky'!J:J)</f>
        <v>0</v>
      </c>
      <c r="J327" s="161"/>
      <c r="K327" s="161">
        <f>-SUMIF('rezervy zisky'!C:C,Foks!B327,'rezervy zisky'!D:D)</f>
        <v>0</v>
      </c>
      <c r="L327" s="161"/>
      <c r="M327" s="161">
        <v>0</v>
      </c>
      <c r="O327" s="342">
        <f t="shared" si="13"/>
        <v>9.9999888334423304E-5</v>
      </c>
    </row>
    <row r="328" spans="1:15" x14ac:dyDescent="0.25">
      <c r="A328" s="42">
        <v>54910016</v>
      </c>
      <c r="B328" s="42" t="s">
        <v>2732</v>
      </c>
      <c r="C328" s="334" t="s">
        <v>2226</v>
      </c>
      <c r="D328" s="161">
        <v>0</v>
      </c>
      <c r="E328" s="337">
        <f>SUMIF('[1]30_61BgtAllocAccUtvFinQ'!$C:$C,A328,'[1]30_61BgtAllocAccUtvFinQ'!$Q:$Q)</f>
        <v>0</v>
      </c>
      <c r="F328" s="161">
        <f t="shared" si="12"/>
        <v>0</v>
      </c>
      <c r="G328" s="161">
        <f>-SUMIF('rezervy zisky'!M:M,Foks!B328,'rezervy zisky'!N:N)</f>
        <v>0</v>
      </c>
      <c r="H328" s="161"/>
      <c r="I328" s="161">
        <f>-SUMIF('rezervy zisky'!I:I,Foks!B328,'rezervy zisky'!J:J)</f>
        <v>0</v>
      </c>
      <c r="J328" s="161"/>
      <c r="K328" s="161">
        <f>-SUMIF('rezervy zisky'!C:C,Foks!B328,'rezervy zisky'!D:D)</f>
        <v>0</v>
      </c>
      <c r="L328" s="161"/>
      <c r="M328" s="161">
        <v>0</v>
      </c>
      <c r="O328" s="342">
        <f t="shared" si="13"/>
        <v>0</v>
      </c>
    </row>
    <row r="329" spans="1:15" x14ac:dyDescent="0.25">
      <c r="A329" s="42">
        <v>54910017</v>
      </c>
      <c r="B329" s="42" t="s">
        <v>2733</v>
      </c>
      <c r="C329" s="334" t="s">
        <v>2227</v>
      </c>
      <c r="D329" s="161">
        <v>0</v>
      </c>
      <c r="E329" s="337">
        <f>SUMIF('[1]30_61BgtAllocAccUtvFinQ'!$C:$C,A329,'[1]30_61BgtAllocAccUtvFinQ'!$Q:$Q)</f>
        <v>0</v>
      </c>
      <c r="F329" s="161">
        <f t="shared" si="12"/>
        <v>0</v>
      </c>
      <c r="G329" s="161">
        <f>-SUMIF('rezervy zisky'!M:M,Foks!B329,'rezervy zisky'!N:N)</f>
        <v>0</v>
      </c>
      <c r="H329" s="161"/>
      <c r="I329" s="161">
        <f>-SUMIF('rezervy zisky'!I:I,Foks!B329,'rezervy zisky'!J:J)</f>
        <v>0</v>
      </c>
      <c r="J329" s="161"/>
      <c r="K329" s="161">
        <f>-SUMIF('rezervy zisky'!C:C,Foks!B329,'rezervy zisky'!D:D)</f>
        <v>0</v>
      </c>
      <c r="L329" s="161"/>
      <c r="M329" s="161">
        <v>0</v>
      </c>
      <c r="O329" s="342">
        <f t="shared" si="13"/>
        <v>0</v>
      </c>
    </row>
    <row r="330" spans="1:15" x14ac:dyDescent="0.25">
      <c r="A330" s="42">
        <v>54910018</v>
      </c>
      <c r="B330" s="42" t="s">
        <v>2734</v>
      </c>
      <c r="C330" s="334" t="s">
        <v>2228</v>
      </c>
      <c r="E330" s="337">
        <f>SUMIF('[1]30_61BgtAllocAccUtvFinQ'!$C:$C,A330,'[1]30_61BgtAllocAccUtvFinQ'!$Q:$Q)</f>
        <v>0</v>
      </c>
      <c r="F330" s="161">
        <f t="shared" si="12"/>
        <v>0</v>
      </c>
      <c r="G330" s="161">
        <f>-SUMIF('rezervy zisky'!M:M,Foks!B330,'rezervy zisky'!N:N)</f>
        <v>0</v>
      </c>
      <c r="H330" s="161"/>
      <c r="I330" s="161">
        <f>-SUMIF('rezervy zisky'!I:I,Foks!B330,'rezervy zisky'!J:J)</f>
        <v>0</v>
      </c>
      <c r="J330" s="161"/>
      <c r="K330" s="161">
        <f>-SUMIF('rezervy zisky'!C:C,Foks!B330,'rezervy zisky'!D:D)</f>
        <v>0</v>
      </c>
      <c r="L330" s="161"/>
      <c r="M330" s="161">
        <v>0</v>
      </c>
      <c r="O330" s="342">
        <f t="shared" si="13"/>
        <v>0</v>
      </c>
    </row>
    <row r="331" spans="1:15" x14ac:dyDescent="0.25">
      <c r="A331" s="42">
        <v>54910401</v>
      </c>
      <c r="B331" s="42" t="s">
        <v>2735</v>
      </c>
      <c r="C331" s="334" t="s">
        <v>2229</v>
      </c>
      <c r="D331" s="161">
        <v>-710000</v>
      </c>
      <c r="E331" s="337">
        <f>SUMIF('[1]30_61BgtAllocAccUtvFinQ'!$C:$C,A331,'[1]30_61BgtAllocAccUtvFinQ'!$Q:$Q)</f>
        <v>-710000.00009999995</v>
      </c>
      <c r="F331" s="161">
        <f t="shared" si="12"/>
        <v>-710000</v>
      </c>
      <c r="G331" s="161">
        <f>-SUMIF('rezervy zisky'!M:M,Foks!B331,'rezervy zisky'!N:N)</f>
        <v>0</v>
      </c>
      <c r="H331" s="161"/>
      <c r="I331" s="161">
        <f>-SUMIF('rezervy zisky'!I:I,Foks!B331,'rezervy zisky'!J:J)</f>
        <v>0</v>
      </c>
      <c r="J331" s="161"/>
      <c r="K331" s="161">
        <f>-SUMIF('rezervy zisky'!C:C,Foks!B331,'rezervy zisky'!D:D)</f>
        <v>0</v>
      </c>
      <c r="L331" s="161"/>
      <c r="M331" s="161">
        <v>0</v>
      </c>
      <c r="O331" s="342">
        <f t="shared" si="13"/>
        <v>-9.9999946542084217E-5</v>
      </c>
    </row>
    <row r="332" spans="1:15" x14ac:dyDescent="0.25">
      <c r="A332" s="42">
        <v>54910006</v>
      </c>
      <c r="B332" s="42" t="s">
        <v>2736</v>
      </c>
      <c r="C332" s="334" t="s">
        <v>2230</v>
      </c>
      <c r="E332" s="337">
        <f>SUMIF('[1]30_61BgtAllocAccUtvFinQ'!$C:$C,A332,'[1]30_61BgtAllocAccUtvFinQ'!$Q:$Q)</f>
        <v>0</v>
      </c>
      <c r="F332" s="161">
        <f t="shared" si="12"/>
        <v>0</v>
      </c>
      <c r="G332" s="161">
        <f>-SUMIF('rezervy zisky'!M:M,Foks!B332,'rezervy zisky'!N:N)</f>
        <v>0</v>
      </c>
      <c r="H332" s="161"/>
      <c r="I332" s="161">
        <f>-SUMIF('rezervy zisky'!I:I,Foks!B332,'rezervy zisky'!J:J)</f>
        <v>0</v>
      </c>
      <c r="J332" s="161"/>
      <c r="K332" s="161">
        <f>-SUMIF('rezervy zisky'!C:C,Foks!B332,'rezervy zisky'!D:D)</f>
        <v>0</v>
      </c>
      <c r="L332" s="161"/>
      <c r="M332" s="161">
        <v>0</v>
      </c>
      <c r="O332" s="342">
        <f t="shared" si="13"/>
        <v>0</v>
      </c>
    </row>
    <row r="333" spans="1:15" x14ac:dyDescent="0.25">
      <c r="A333" s="42">
        <v>54911001</v>
      </c>
      <c r="B333" s="42" t="s">
        <v>2737</v>
      </c>
      <c r="C333" s="334" t="s">
        <v>2231</v>
      </c>
      <c r="D333" s="161">
        <v>-2913456</v>
      </c>
      <c r="E333" s="337">
        <f>SUMIF('[1]30_61BgtAllocAccUtvFinQ'!$C:$C,A333,'[1]30_61BgtAllocAccUtvFinQ'!$Q:$Q)</f>
        <v>-2913456</v>
      </c>
      <c r="F333" s="161">
        <f t="shared" si="12"/>
        <v>-2913456</v>
      </c>
      <c r="G333" s="161">
        <f>-SUMIF('rezervy zisky'!M:M,Foks!B333,'rezervy zisky'!N:N)</f>
        <v>0</v>
      </c>
      <c r="H333" s="161"/>
      <c r="I333" s="161">
        <f>-SUMIF('rezervy zisky'!I:I,Foks!B333,'rezervy zisky'!J:J)</f>
        <v>0</v>
      </c>
      <c r="J333" s="161"/>
      <c r="K333" s="161">
        <f>-SUMIF('rezervy zisky'!C:C,Foks!B333,'rezervy zisky'!D:D)</f>
        <v>0</v>
      </c>
      <c r="L333" s="161"/>
      <c r="M333" s="161">
        <v>0</v>
      </c>
      <c r="O333" s="342">
        <f t="shared" si="13"/>
        <v>0</v>
      </c>
    </row>
    <row r="334" spans="1:15" x14ac:dyDescent="0.25">
      <c r="A334" s="42">
        <v>54911002</v>
      </c>
      <c r="B334" s="42" t="s">
        <v>2738</v>
      </c>
      <c r="C334" s="334" t="s">
        <v>2232</v>
      </c>
      <c r="D334" s="161">
        <v>-7400000</v>
      </c>
      <c r="E334" s="337">
        <f>SUMIF('[1]30_61BgtAllocAccUtvFinQ'!$C:$C,A334,'[1]30_61BgtAllocAccUtvFinQ'!$Q:$Q)</f>
        <v>-7400000</v>
      </c>
      <c r="F334" s="161">
        <f t="shared" si="12"/>
        <v>-7400000</v>
      </c>
      <c r="G334" s="161">
        <f>-SUMIF('rezervy zisky'!M:M,Foks!B334,'rezervy zisky'!N:N)</f>
        <v>0</v>
      </c>
      <c r="H334" s="161"/>
      <c r="I334" s="161">
        <f>-SUMIF('rezervy zisky'!I:I,Foks!B334,'rezervy zisky'!J:J)</f>
        <v>0</v>
      </c>
      <c r="J334" s="161"/>
      <c r="K334" s="161">
        <f>-SUMIF('rezervy zisky'!C:C,Foks!B334,'rezervy zisky'!D:D)</f>
        <v>0</v>
      </c>
      <c r="L334" s="161"/>
      <c r="M334" s="161">
        <v>0</v>
      </c>
      <c r="O334" s="342">
        <f t="shared" si="13"/>
        <v>0</v>
      </c>
    </row>
    <row r="335" spans="1:15" x14ac:dyDescent="0.25">
      <c r="A335" s="42">
        <v>54911003</v>
      </c>
      <c r="B335" s="42" t="s">
        <v>2739</v>
      </c>
      <c r="C335" s="334" t="s">
        <v>2233</v>
      </c>
      <c r="D335" s="161">
        <v>-900000</v>
      </c>
      <c r="E335" s="337">
        <f>SUMIF('[1]30_61BgtAllocAccUtvFinQ'!$C:$C,A335,'[1]30_61BgtAllocAccUtvFinQ'!$Q:$Q)</f>
        <v>-900000.00029999996</v>
      </c>
      <c r="F335" s="161">
        <f t="shared" si="12"/>
        <v>-900000</v>
      </c>
      <c r="G335" s="161">
        <f>-SUMIF('rezervy zisky'!M:M,Foks!B335,'rezervy zisky'!N:N)</f>
        <v>0</v>
      </c>
      <c r="H335" s="161"/>
      <c r="I335" s="161">
        <f>-SUMIF('rezervy zisky'!I:I,Foks!B335,'rezervy zisky'!J:J)</f>
        <v>0</v>
      </c>
      <c r="J335" s="161"/>
      <c r="K335" s="161">
        <f>-SUMIF('rezervy zisky'!C:C,Foks!B335,'rezervy zisky'!D:D)</f>
        <v>0</v>
      </c>
      <c r="L335" s="161"/>
      <c r="M335" s="161">
        <v>0</v>
      </c>
      <c r="O335" s="342">
        <f t="shared" si="13"/>
        <v>-2.9999995604157448E-4</v>
      </c>
    </row>
    <row r="336" spans="1:15" x14ac:dyDescent="0.25">
      <c r="A336" s="42">
        <v>54911004</v>
      </c>
      <c r="B336" s="42" t="s">
        <v>2740</v>
      </c>
      <c r="C336" s="334" t="s">
        <v>2234</v>
      </c>
      <c r="D336" s="161">
        <v>-24000</v>
      </c>
      <c r="E336" s="337">
        <f>SUMIF('[1]30_61BgtAllocAccUtvFinQ'!$C:$C,A336,'[1]30_61BgtAllocAccUtvFinQ'!$Q:$Q)</f>
        <v>-24000</v>
      </c>
      <c r="F336" s="161">
        <f t="shared" si="12"/>
        <v>-24000</v>
      </c>
      <c r="G336" s="161">
        <f>-SUMIF('rezervy zisky'!M:M,Foks!B336,'rezervy zisky'!N:N)</f>
        <v>0</v>
      </c>
      <c r="H336" s="161"/>
      <c r="I336" s="161">
        <f>-SUMIF('rezervy zisky'!I:I,Foks!B336,'rezervy zisky'!J:J)</f>
        <v>0</v>
      </c>
      <c r="J336" s="161"/>
      <c r="K336" s="161">
        <f>-SUMIF('rezervy zisky'!C:C,Foks!B336,'rezervy zisky'!D:D)</f>
        <v>0</v>
      </c>
      <c r="L336" s="161"/>
      <c r="M336" s="161">
        <v>0</v>
      </c>
      <c r="O336" s="342">
        <f t="shared" si="13"/>
        <v>0</v>
      </c>
    </row>
    <row r="337" spans="1:15" x14ac:dyDescent="0.25">
      <c r="A337" s="42">
        <v>54920000</v>
      </c>
      <c r="B337" s="42" t="s">
        <v>2741</v>
      </c>
      <c r="C337" s="334" t="s">
        <v>2235</v>
      </c>
      <c r="D337" s="161">
        <v>-44000</v>
      </c>
      <c r="E337" s="337">
        <f>SUMIF('[1]30_61BgtAllocAccUtvFinQ'!$C:$C,A337,'[1]30_61BgtAllocAccUtvFinQ'!$Q:$Q)</f>
        <v>-43999.999899999995</v>
      </c>
      <c r="F337" s="161">
        <f t="shared" si="12"/>
        <v>-44000</v>
      </c>
      <c r="G337" s="161">
        <f>-SUMIF('rezervy zisky'!M:M,Foks!B337,'rezervy zisky'!N:N)</f>
        <v>0</v>
      </c>
      <c r="H337" s="161"/>
      <c r="I337" s="161">
        <f>-SUMIF('rezervy zisky'!I:I,Foks!B337,'rezervy zisky'!J:J)</f>
        <v>0</v>
      </c>
      <c r="J337" s="161"/>
      <c r="K337" s="161">
        <f>-SUMIF('rezervy zisky'!C:C,Foks!B337,'rezervy zisky'!D:D)</f>
        <v>0</v>
      </c>
      <c r="L337" s="161"/>
      <c r="M337" s="161">
        <v>0</v>
      </c>
      <c r="O337" s="342">
        <f t="shared" si="13"/>
        <v>1.0000000474974513E-4</v>
      </c>
    </row>
    <row r="338" spans="1:15" x14ac:dyDescent="0.25">
      <c r="A338" s="42">
        <v>54921000</v>
      </c>
      <c r="B338" s="42" t="s">
        <v>2742</v>
      </c>
      <c r="C338" s="334" t="s">
        <v>2236</v>
      </c>
      <c r="D338" s="161">
        <v>-397000</v>
      </c>
      <c r="E338" s="337">
        <f>SUMIF('[1]30_61BgtAllocAccUtvFinQ'!$C:$C,A338,'[1]30_61BgtAllocAccUtvFinQ'!$Q:$Q)</f>
        <v>-397000</v>
      </c>
      <c r="F338" s="161">
        <f t="shared" si="12"/>
        <v>-397000</v>
      </c>
      <c r="G338" s="161">
        <f>-SUMIF('rezervy zisky'!M:M,Foks!B338,'rezervy zisky'!N:N)</f>
        <v>0</v>
      </c>
      <c r="H338" s="161"/>
      <c r="I338" s="161">
        <f>-SUMIF('rezervy zisky'!I:I,Foks!B338,'rezervy zisky'!J:J)</f>
        <v>0</v>
      </c>
      <c r="J338" s="161"/>
      <c r="K338" s="161">
        <f>-SUMIF('rezervy zisky'!C:C,Foks!B338,'rezervy zisky'!D:D)</f>
        <v>0</v>
      </c>
      <c r="L338" s="161"/>
      <c r="M338" s="161">
        <v>0</v>
      </c>
      <c r="O338" s="342">
        <f t="shared" si="13"/>
        <v>0</v>
      </c>
    </row>
    <row r="339" spans="1:15" x14ac:dyDescent="0.25">
      <c r="A339" s="42">
        <v>54924002</v>
      </c>
      <c r="B339" s="42" t="s">
        <v>1910</v>
      </c>
      <c r="C339" s="334" t="s">
        <v>1913</v>
      </c>
      <c r="D339" s="161">
        <v>-290000</v>
      </c>
      <c r="E339" s="337">
        <f>SUMIF('[1]30_61BgtAllocAccUtvFinQ'!$C:$C,A339,'[1]30_61BgtAllocAccUtvFinQ'!$Q:$Q)</f>
        <v>-290000.00040000002</v>
      </c>
      <c r="F339" s="161">
        <f t="shared" si="12"/>
        <v>0</v>
      </c>
      <c r="G339" s="161">
        <f>-SUMIF('rezervy zisky'!M:M,Foks!B339,'rezervy zisky'!N:N)</f>
        <v>-290000</v>
      </c>
      <c r="H339" s="161"/>
      <c r="I339" s="161">
        <f>-SUMIF('rezervy zisky'!I:I,Foks!B339,'rezervy zisky'!J:J)</f>
        <v>0</v>
      </c>
      <c r="J339" s="161"/>
      <c r="K339" s="161">
        <f>-SUMIF('rezervy zisky'!C:C,Foks!B339,'rezervy zisky'!D:D)</f>
        <v>0</v>
      </c>
      <c r="L339" s="161"/>
      <c r="M339" s="161">
        <v>0</v>
      </c>
      <c r="O339" s="342">
        <f t="shared" si="13"/>
        <v>-4.0000001899898052E-4</v>
      </c>
    </row>
    <row r="340" spans="1:15" x14ac:dyDescent="0.25">
      <c r="A340" s="42">
        <v>54924001</v>
      </c>
      <c r="B340" s="42" t="s">
        <v>2743</v>
      </c>
      <c r="C340" s="334" t="s">
        <v>2237</v>
      </c>
      <c r="D340" s="161">
        <v>0</v>
      </c>
      <c r="E340" s="337">
        <f>SUMIF('[1]30_61BgtAllocAccUtvFinQ'!$C:$C,A340,'[1]30_61BgtAllocAccUtvFinQ'!$Q:$Q)</f>
        <v>0</v>
      </c>
      <c r="F340" s="161">
        <f t="shared" si="12"/>
        <v>0</v>
      </c>
      <c r="G340" s="161">
        <f>-SUMIF('rezervy zisky'!M:M,Foks!B340,'rezervy zisky'!N:N)</f>
        <v>0</v>
      </c>
      <c r="H340" s="161"/>
      <c r="I340" s="161">
        <f>-SUMIF('rezervy zisky'!I:I,Foks!B340,'rezervy zisky'!J:J)</f>
        <v>0</v>
      </c>
      <c r="J340" s="161"/>
      <c r="K340" s="161">
        <f>-SUMIF('rezervy zisky'!C:C,Foks!B340,'rezervy zisky'!D:D)</f>
        <v>0</v>
      </c>
      <c r="L340" s="161"/>
      <c r="M340" s="161">
        <v>0</v>
      </c>
      <c r="O340" s="342">
        <f t="shared" si="13"/>
        <v>0</v>
      </c>
    </row>
    <row r="341" spans="1:15" x14ac:dyDescent="0.25">
      <c r="A341" s="42">
        <v>54925000</v>
      </c>
      <c r="B341" s="42" t="s">
        <v>2744</v>
      </c>
      <c r="C341" s="334" t="s">
        <v>2238</v>
      </c>
      <c r="D341" s="161">
        <v>-1290000</v>
      </c>
      <c r="E341" s="337">
        <f>SUMIF('[1]30_61BgtAllocAccUtvFinQ'!$C:$C,A341,'[1]30_61BgtAllocAccUtvFinQ'!$Q:$Q)</f>
        <v>-1290000</v>
      </c>
      <c r="F341" s="161">
        <f t="shared" si="12"/>
        <v>-1290000</v>
      </c>
      <c r="G341" s="161">
        <f>-SUMIF('rezervy zisky'!M:M,Foks!B341,'rezervy zisky'!N:N)</f>
        <v>0</v>
      </c>
      <c r="H341" s="161"/>
      <c r="I341" s="161">
        <f>-SUMIF('rezervy zisky'!I:I,Foks!B341,'rezervy zisky'!J:J)</f>
        <v>0</v>
      </c>
      <c r="J341" s="161"/>
      <c r="K341" s="161">
        <f>-SUMIF('rezervy zisky'!C:C,Foks!B341,'rezervy zisky'!D:D)</f>
        <v>0</v>
      </c>
      <c r="L341" s="161"/>
      <c r="M341" s="161">
        <v>0</v>
      </c>
      <c r="O341" s="342">
        <f t="shared" si="13"/>
        <v>0</v>
      </c>
    </row>
    <row r="342" spans="1:15" x14ac:dyDescent="0.25">
      <c r="A342" s="42">
        <v>54970000</v>
      </c>
      <c r="B342" s="42" t="s">
        <v>2745</v>
      </c>
      <c r="C342" s="334" t="s">
        <v>2239</v>
      </c>
      <c r="E342" s="337">
        <f>SUMIF('[1]30_61BgtAllocAccUtvFinQ'!$C:$C,A342,'[1]30_61BgtAllocAccUtvFinQ'!$Q:$Q)</f>
        <v>0</v>
      </c>
      <c r="F342" s="161">
        <f t="shared" si="12"/>
        <v>0</v>
      </c>
      <c r="G342" s="161">
        <f>-SUMIF('rezervy zisky'!M:M,Foks!B342,'rezervy zisky'!N:N)</f>
        <v>0</v>
      </c>
      <c r="H342" s="161"/>
      <c r="I342" s="161">
        <f>-SUMIF('rezervy zisky'!I:I,Foks!B342,'rezervy zisky'!J:J)</f>
        <v>0</v>
      </c>
      <c r="J342" s="161"/>
      <c r="K342" s="161">
        <f>-SUMIF('rezervy zisky'!C:C,Foks!B342,'rezervy zisky'!D:D)</f>
        <v>0</v>
      </c>
      <c r="L342" s="161"/>
      <c r="M342" s="161">
        <v>0</v>
      </c>
      <c r="O342" s="342">
        <f t="shared" si="13"/>
        <v>0</v>
      </c>
    </row>
    <row r="343" spans="1:15" x14ac:dyDescent="0.25">
      <c r="A343" s="42">
        <v>54971000</v>
      </c>
      <c r="B343" s="42" t="s">
        <v>2746</v>
      </c>
      <c r="C343" s="334" t="s">
        <v>2240</v>
      </c>
      <c r="D343" s="161">
        <v>-210000</v>
      </c>
      <c r="E343" s="337">
        <f>SUMIF('[1]30_61BgtAllocAccUtvFinQ'!$C:$C,A343,'[1]30_61BgtAllocAccUtvFinQ'!$Q:$Q)</f>
        <v>-210000.0001</v>
      </c>
      <c r="F343" s="161">
        <f t="shared" si="12"/>
        <v>-210000</v>
      </c>
      <c r="G343" s="161">
        <f>-SUMIF('rezervy zisky'!M:M,Foks!B343,'rezervy zisky'!N:N)</f>
        <v>0</v>
      </c>
      <c r="H343" s="161"/>
      <c r="I343" s="161">
        <f>-SUMIF('rezervy zisky'!I:I,Foks!B343,'rezervy zisky'!J:J)</f>
        <v>0</v>
      </c>
      <c r="J343" s="161"/>
      <c r="K343" s="161">
        <f>-SUMIF('rezervy zisky'!C:C,Foks!B343,'rezervy zisky'!D:D)</f>
        <v>0</v>
      </c>
      <c r="L343" s="161"/>
      <c r="M343" s="161">
        <v>0</v>
      </c>
      <c r="O343" s="342">
        <f t="shared" si="13"/>
        <v>-1.0000000474974513E-4</v>
      </c>
    </row>
    <row r="344" spans="1:15" x14ac:dyDescent="0.25">
      <c r="A344" s="42">
        <v>54972000</v>
      </c>
      <c r="B344" s="42" t="s">
        <v>2747</v>
      </c>
      <c r="C344" s="334" t="s">
        <v>2241</v>
      </c>
      <c r="D344" s="161">
        <v>-700000</v>
      </c>
      <c r="E344" s="337">
        <f>SUMIF('[1]30_61BgtAllocAccUtvFinQ'!$C:$C,A344,'[1]30_61BgtAllocAccUtvFinQ'!$Q:$Q)</f>
        <v>-699999.99929999991</v>
      </c>
      <c r="F344" s="161">
        <f t="shared" si="12"/>
        <v>-700000</v>
      </c>
      <c r="G344" s="161">
        <f>-SUMIF('rezervy zisky'!M:M,Foks!B344,'rezervy zisky'!N:N)</f>
        <v>0</v>
      </c>
      <c r="H344" s="161"/>
      <c r="I344" s="161">
        <f>-SUMIF('rezervy zisky'!I:I,Foks!B344,'rezervy zisky'!J:J)</f>
        <v>0</v>
      </c>
      <c r="J344" s="161"/>
      <c r="K344" s="161">
        <f>-SUMIF('rezervy zisky'!C:C,Foks!B344,'rezervy zisky'!D:D)</f>
        <v>0</v>
      </c>
      <c r="L344" s="161"/>
      <c r="M344" s="161">
        <v>0</v>
      </c>
      <c r="O344" s="342">
        <f t="shared" si="13"/>
        <v>7.0000009145587683E-4</v>
      </c>
    </row>
    <row r="345" spans="1:15" x14ac:dyDescent="0.25">
      <c r="A345" s="42">
        <v>54973000</v>
      </c>
      <c r="B345" s="42" t="s">
        <v>2748</v>
      </c>
      <c r="C345" s="334" t="s">
        <v>2242</v>
      </c>
      <c r="D345" s="161">
        <v>-200000</v>
      </c>
      <c r="E345" s="337">
        <f>SUMIF('[1]30_61BgtAllocAccUtvFinQ'!$C:$C,A345,'[1]30_61BgtAllocAccUtvFinQ'!$Q:$Q)</f>
        <v>-200000.00099999999</v>
      </c>
      <c r="F345" s="161">
        <f t="shared" si="12"/>
        <v>-200000</v>
      </c>
      <c r="G345" s="161">
        <f>-SUMIF('rezervy zisky'!M:M,Foks!B345,'rezervy zisky'!N:N)</f>
        <v>0</v>
      </c>
      <c r="H345" s="161"/>
      <c r="I345" s="161">
        <f>-SUMIF('rezervy zisky'!I:I,Foks!B345,'rezervy zisky'!J:J)</f>
        <v>0</v>
      </c>
      <c r="J345" s="161"/>
      <c r="K345" s="161">
        <f>-SUMIF('rezervy zisky'!C:C,Foks!B345,'rezervy zisky'!D:D)</f>
        <v>0</v>
      </c>
      <c r="L345" s="161"/>
      <c r="M345" s="161">
        <v>0</v>
      </c>
      <c r="O345" s="342">
        <f t="shared" si="13"/>
        <v>-9.9999998928979039E-4</v>
      </c>
    </row>
    <row r="346" spans="1:15" x14ac:dyDescent="0.25">
      <c r="A346" s="42">
        <v>54975000</v>
      </c>
      <c r="B346" s="42" t="s">
        <v>2749</v>
      </c>
      <c r="C346" s="334" t="s">
        <v>2243</v>
      </c>
      <c r="E346" s="337">
        <f>SUMIF('[1]30_61BgtAllocAccUtvFinQ'!$C:$C,A346,'[1]30_61BgtAllocAccUtvFinQ'!$Q:$Q)</f>
        <v>0</v>
      </c>
      <c r="F346" s="161">
        <f t="shared" si="12"/>
        <v>0</v>
      </c>
      <c r="G346" s="161">
        <f>-SUMIF('rezervy zisky'!M:M,Foks!B346,'rezervy zisky'!N:N)</f>
        <v>0</v>
      </c>
      <c r="H346" s="161"/>
      <c r="I346" s="161">
        <f>-SUMIF('rezervy zisky'!I:I,Foks!B346,'rezervy zisky'!J:J)</f>
        <v>0</v>
      </c>
      <c r="J346" s="161"/>
      <c r="K346" s="161">
        <f>-SUMIF('rezervy zisky'!C:C,Foks!B346,'rezervy zisky'!D:D)</f>
        <v>0</v>
      </c>
      <c r="L346" s="161"/>
      <c r="M346" s="161">
        <v>0</v>
      </c>
      <c r="O346" s="342">
        <f t="shared" si="13"/>
        <v>0</v>
      </c>
    </row>
    <row r="347" spans="1:15" x14ac:dyDescent="0.25">
      <c r="A347" s="42">
        <v>54977000</v>
      </c>
      <c r="B347" s="42" t="s">
        <v>2750</v>
      </c>
      <c r="C347" s="334" t="s">
        <v>2244</v>
      </c>
      <c r="D347" s="161">
        <v>-580000</v>
      </c>
      <c r="E347" s="337">
        <f>SUMIF('[1]30_61BgtAllocAccUtvFinQ'!$C:$C,A347,'[1]30_61BgtAllocAccUtvFinQ'!$Q:$Q)</f>
        <v>-580000.00030000007</v>
      </c>
      <c r="F347" s="161">
        <f t="shared" si="12"/>
        <v>-580000</v>
      </c>
      <c r="G347" s="161">
        <f>-SUMIF('rezervy zisky'!M:M,Foks!B347,'rezervy zisky'!N:N)</f>
        <v>0</v>
      </c>
      <c r="H347" s="161"/>
      <c r="I347" s="161">
        <f>-SUMIF('rezervy zisky'!I:I,Foks!B347,'rezervy zisky'!J:J)</f>
        <v>0</v>
      </c>
      <c r="J347" s="161"/>
      <c r="K347" s="161">
        <f>-SUMIF('rezervy zisky'!C:C,Foks!B347,'rezervy zisky'!D:D)</f>
        <v>0</v>
      </c>
      <c r="L347" s="161"/>
      <c r="M347" s="161">
        <v>0</v>
      </c>
      <c r="O347" s="342">
        <f t="shared" si="13"/>
        <v>-3.0000007245689631E-4</v>
      </c>
    </row>
    <row r="348" spans="1:15" x14ac:dyDescent="0.25">
      <c r="A348" s="42">
        <v>54980000</v>
      </c>
      <c r="B348" s="42" t="s">
        <v>1907</v>
      </c>
      <c r="C348" s="334" t="s">
        <v>1914</v>
      </c>
      <c r="D348" s="161">
        <v>-500000</v>
      </c>
      <c r="E348" s="337">
        <f>SUMIF('[1]30_61BgtAllocAccUtvFinQ'!$C:$C,A348,'[1]30_61BgtAllocAccUtvFinQ'!$Q:$Q)</f>
        <v>-499999.9999</v>
      </c>
      <c r="F348" s="161">
        <f t="shared" si="12"/>
        <v>0</v>
      </c>
      <c r="G348" s="161">
        <f>-SUMIF('rezervy zisky'!M:M,Foks!B348,'rezervy zisky'!N:N)</f>
        <v>-500000</v>
      </c>
      <c r="H348" s="161"/>
      <c r="I348" s="161">
        <f>-SUMIF('rezervy zisky'!I:I,Foks!B348,'rezervy zisky'!J:J)</f>
        <v>0</v>
      </c>
      <c r="J348" s="161"/>
      <c r="K348" s="161">
        <f>-SUMIF('rezervy zisky'!C:C,Foks!B348,'rezervy zisky'!D:D)</f>
        <v>0</v>
      </c>
      <c r="L348" s="161"/>
      <c r="M348" s="161">
        <v>0</v>
      </c>
      <c r="O348" s="342">
        <f t="shared" si="13"/>
        <v>1.0000000474974513E-4</v>
      </c>
    </row>
    <row r="349" spans="1:15" x14ac:dyDescent="0.25">
      <c r="A349" s="42">
        <v>54990510</v>
      </c>
      <c r="B349" s="42" t="s">
        <v>2751</v>
      </c>
      <c r="C349" s="334" t="s">
        <v>2245</v>
      </c>
      <c r="D349" s="161">
        <v>0</v>
      </c>
      <c r="E349" s="337">
        <f>SUMIF('[1]30_61BgtAllocAccUtvFinQ'!$C:$C,A349,'[1]30_61BgtAllocAccUtvFinQ'!$Q:$Q)</f>
        <v>0</v>
      </c>
      <c r="F349" s="161">
        <f t="shared" si="12"/>
        <v>0</v>
      </c>
      <c r="G349" s="161">
        <f>-SUMIF('rezervy zisky'!M:M,Foks!B349,'rezervy zisky'!N:N)</f>
        <v>0</v>
      </c>
      <c r="H349" s="161"/>
      <c r="I349" s="161">
        <f>-SUMIF('rezervy zisky'!I:I,Foks!B349,'rezervy zisky'!J:J)</f>
        <v>0</v>
      </c>
      <c r="J349" s="161"/>
      <c r="K349" s="161">
        <f>-SUMIF('rezervy zisky'!C:C,Foks!B349,'rezervy zisky'!D:D)</f>
        <v>0</v>
      </c>
      <c r="L349" s="161"/>
      <c r="M349" s="161">
        <v>0</v>
      </c>
      <c r="O349" s="342">
        <f t="shared" si="13"/>
        <v>0</v>
      </c>
    </row>
    <row r="350" spans="1:15" x14ac:dyDescent="0.25">
      <c r="A350" s="42">
        <v>54990501</v>
      </c>
      <c r="B350" s="42" t="s">
        <v>2752</v>
      </c>
      <c r="C350" s="334" t="s">
        <v>2246</v>
      </c>
      <c r="D350" s="161">
        <v>0</v>
      </c>
      <c r="E350" s="337">
        <f>SUMIF('[1]30_61BgtAllocAccUtvFinQ'!$C:$C,A350,'[1]30_61BgtAllocAccUtvFinQ'!$Q:$Q)</f>
        <v>0</v>
      </c>
      <c r="F350" s="161">
        <f t="shared" si="12"/>
        <v>0</v>
      </c>
      <c r="G350" s="161">
        <f>-SUMIF('rezervy zisky'!M:M,Foks!B350,'rezervy zisky'!N:N)</f>
        <v>0</v>
      </c>
      <c r="H350" s="161"/>
      <c r="I350" s="161">
        <f>-SUMIF('rezervy zisky'!I:I,Foks!B350,'rezervy zisky'!J:J)</f>
        <v>0</v>
      </c>
      <c r="J350" s="161"/>
      <c r="K350" s="161">
        <f>-SUMIF('rezervy zisky'!C:C,Foks!B350,'rezervy zisky'!D:D)</f>
        <v>0</v>
      </c>
      <c r="L350" s="161"/>
      <c r="M350" s="161">
        <v>0</v>
      </c>
      <c r="O350" s="342">
        <f t="shared" si="13"/>
        <v>0</v>
      </c>
    </row>
    <row r="351" spans="1:15" x14ac:dyDescent="0.25">
      <c r="A351" s="42">
        <v>54990525</v>
      </c>
      <c r="B351" s="42" t="s">
        <v>2753</v>
      </c>
      <c r="C351" s="334" t="s">
        <v>2247</v>
      </c>
      <c r="D351" s="161">
        <v>0</v>
      </c>
      <c r="E351" s="337">
        <f>SUMIF('[1]30_61BgtAllocAccUtvFinQ'!$C:$C,A351,'[1]30_61BgtAllocAccUtvFinQ'!$Q:$Q)</f>
        <v>0</v>
      </c>
      <c r="F351" s="161">
        <f t="shared" si="12"/>
        <v>0</v>
      </c>
      <c r="G351" s="161">
        <f>-SUMIF('rezervy zisky'!M:M,Foks!B351,'rezervy zisky'!N:N)</f>
        <v>0</v>
      </c>
      <c r="H351" s="161"/>
      <c r="I351" s="161">
        <f>-SUMIF('rezervy zisky'!I:I,Foks!B351,'rezervy zisky'!J:J)</f>
        <v>0</v>
      </c>
      <c r="J351" s="161"/>
      <c r="K351" s="161">
        <f>-SUMIF('rezervy zisky'!C:C,Foks!B351,'rezervy zisky'!D:D)</f>
        <v>0</v>
      </c>
      <c r="L351" s="161"/>
      <c r="M351" s="161">
        <v>0</v>
      </c>
      <c r="O351" s="342">
        <f t="shared" si="13"/>
        <v>0</v>
      </c>
    </row>
    <row r="352" spans="1:15" x14ac:dyDescent="0.25">
      <c r="A352" s="42">
        <v>54999000</v>
      </c>
      <c r="B352" s="42" t="s">
        <v>2754</v>
      </c>
      <c r="C352" s="334" t="s">
        <v>2248</v>
      </c>
      <c r="D352" s="161">
        <v>-142000</v>
      </c>
      <c r="E352" s="337">
        <f>SUMIF('[1]30_61BgtAllocAccUtvFinQ'!$C:$C,A352,'[1]30_61BgtAllocAccUtvFinQ'!$Q:$Q)</f>
        <v>-142000.0001</v>
      </c>
      <c r="F352" s="161">
        <f t="shared" si="12"/>
        <v>-142000</v>
      </c>
      <c r="G352" s="161">
        <f>-SUMIF('rezervy zisky'!M:M,Foks!B352,'rezervy zisky'!N:N)</f>
        <v>0</v>
      </c>
      <c r="H352" s="161"/>
      <c r="I352" s="161">
        <f>-SUMIF('rezervy zisky'!I:I,Foks!B352,'rezervy zisky'!J:J)</f>
        <v>0</v>
      </c>
      <c r="J352" s="161"/>
      <c r="K352" s="161">
        <f>-SUMIF('rezervy zisky'!C:C,Foks!B352,'rezervy zisky'!D:D)</f>
        <v>0</v>
      </c>
      <c r="L352" s="161"/>
      <c r="M352" s="161">
        <v>0</v>
      </c>
      <c r="O352" s="342">
        <f t="shared" si="13"/>
        <v>-1.0000000474974513E-4</v>
      </c>
    </row>
    <row r="353" spans="1:15" x14ac:dyDescent="0.25">
      <c r="A353" s="42">
        <v>54999001</v>
      </c>
      <c r="B353" s="42" t="s">
        <v>2755</v>
      </c>
      <c r="C353" s="334" t="s">
        <v>2249</v>
      </c>
      <c r="E353" s="337">
        <f>SUMIF('[1]30_61BgtAllocAccUtvFinQ'!$C:$C,A353,'[1]30_61BgtAllocAccUtvFinQ'!$Q:$Q)</f>
        <v>0</v>
      </c>
      <c r="F353" s="161">
        <f t="shared" si="12"/>
        <v>0</v>
      </c>
      <c r="G353" s="161">
        <f>-SUMIF('rezervy zisky'!M:M,Foks!B353,'rezervy zisky'!N:N)</f>
        <v>0</v>
      </c>
      <c r="H353" s="161"/>
      <c r="I353" s="161">
        <f>-SUMIF('rezervy zisky'!I:I,Foks!B353,'rezervy zisky'!J:J)</f>
        <v>0</v>
      </c>
      <c r="J353" s="161"/>
      <c r="K353" s="161">
        <f>-SUMIF('rezervy zisky'!C:C,Foks!B353,'rezervy zisky'!D:D)</f>
        <v>0</v>
      </c>
      <c r="L353" s="161"/>
      <c r="M353" s="161">
        <v>0</v>
      </c>
      <c r="O353" s="342">
        <f t="shared" si="13"/>
        <v>0</v>
      </c>
    </row>
    <row r="354" spans="1:15" x14ac:dyDescent="0.25">
      <c r="A354" s="42">
        <v>54999002</v>
      </c>
      <c r="B354" s="42" t="s">
        <v>2756</v>
      </c>
      <c r="C354" s="334"/>
      <c r="E354" s="337">
        <f>SUMIF('[1]30_61BgtAllocAccUtvFinQ'!$C:$C,A354,'[1]30_61BgtAllocAccUtvFinQ'!$Q:$Q)</f>
        <v>0</v>
      </c>
      <c r="F354" s="161">
        <f t="shared" si="12"/>
        <v>0</v>
      </c>
      <c r="G354" s="161">
        <f>-SUMIF('rezervy zisky'!M:M,Foks!B354,'rezervy zisky'!N:N)</f>
        <v>0</v>
      </c>
      <c r="H354" s="161"/>
      <c r="I354" s="161">
        <f>-SUMIF('rezervy zisky'!I:I,Foks!B354,'rezervy zisky'!J:J)</f>
        <v>0</v>
      </c>
      <c r="J354" s="161"/>
      <c r="K354" s="161">
        <f>-SUMIF('rezervy zisky'!C:C,Foks!B354,'rezervy zisky'!D:D)</f>
        <v>0</v>
      </c>
      <c r="L354" s="161"/>
      <c r="M354" s="161">
        <v>0</v>
      </c>
      <c r="O354" s="342">
        <f t="shared" si="13"/>
        <v>0</v>
      </c>
    </row>
    <row r="355" spans="1:15" x14ac:dyDescent="0.25">
      <c r="A355" s="42">
        <v>55100000</v>
      </c>
      <c r="B355" s="42" t="s">
        <v>2757</v>
      </c>
      <c r="C355" s="334" t="s">
        <v>2250</v>
      </c>
      <c r="E355" s="337">
        <f>SUMIF('[1]30_61BgtAllocAccUtvFinQ'!$C:$C,A355,'[1]30_61BgtAllocAccUtvFinQ'!$Q:$Q)</f>
        <v>0</v>
      </c>
      <c r="F355" s="161">
        <f t="shared" si="12"/>
        <v>0</v>
      </c>
      <c r="G355" s="161">
        <f>-SUMIF('rezervy zisky'!M:M,Foks!B355,'rezervy zisky'!N:N)</f>
        <v>0</v>
      </c>
      <c r="H355" s="161"/>
      <c r="I355" s="161">
        <f>-SUMIF('rezervy zisky'!I:I,Foks!B355,'rezervy zisky'!J:J)</f>
        <v>0</v>
      </c>
      <c r="J355" s="161"/>
      <c r="K355" s="161">
        <f>-SUMIF('rezervy zisky'!C:C,Foks!B355,'rezervy zisky'!D:D)</f>
        <v>0</v>
      </c>
      <c r="L355" s="161"/>
      <c r="M355" s="161">
        <v>0</v>
      </c>
      <c r="O355" s="342">
        <f t="shared" si="13"/>
        <v>0</v>
      </c>
    </row>
    <row r="356" spans="1:15" x14ac:dyDescent="0.25">
      <c r="A356" s="42">
        <v>55110002</v>
      </c>
      <c r="B356" s="42" t="s">
        <v>2758</v>
      </c>
      <c r="C356" s="334" t="s">
        <v>2251</v>
      </c>
      <c r="D356" s="161">
        <v>-5932180</v>
      </c>
      <c r="E356" s="337">
        <f>SUMIF('[1]30_61BgtAllocAccUtvFinQ'!$C:$C,A356,'[1]30_61BgtAllocAccUtvFinQ'!$Q:$Q)</f>
        <v>-6105453.9995999997</v>
      </c>
      <c r="F356" s="161">
        <f t="shared" si="12"/>
        <v>-5932180</v>
      </c>
      <c r="G356" s="161">
        <f>-SUMIF('rezervy zisky'!M:M,Foks!B356,'rezervy zisky'!N:N)</f>
        <v>0</v>
      </c>
      <c r="H356" s="161"/>
      <c r="I356" s="161">
        <f>-SUMIF('rezervy zisky'!I:I,Foks!B356,'rezervy zisky'!J:J)</f>
        <v>0</v>
      </c>
      <c r="J356" s="161"/>
      <c r="K356" s="161">
        <f>-SUMIF('rezervy zisky'!C:C,Foks!B356,'rezervy zisky'!D:D)</f>
        <v>0</v>
      </c>
      <c r="L356" s="161"/>
      <c r="M356" s="161">
        <v>0</v>
      </c>
      <c r="O356" s="342">
        <f t="shared" si="13"/>
        <v>-173273.99959999975</v>
      </c>
    </row>
    <row r="357" spans="1:15" x14ac:dyDescent="0.25">
      <c r="A357" s="42">
        <v>55110003</v>
      </c>
      <c r="B357" s="42" t="s">
        <v>2759</v>
      </c>
      <c r="C357" s="334" t="s">
        <v>2252</v>
      </c>
      <c r="D357" s="341">
        <v>-33640822</v>
      </c>
      <c r="E357" s="337">
        <f>SUMIF('[1]30_61BgtAllocAccUtvFinQ'!$C:$C,A357,'[1]30_61BgtAllocAccUtvFinQ'!$Q:$Q)</f>
        <v>-31291457.675999977</v>
      </c>
      <c r="F357" s="161">
        <f t="shared" si="12"/>
        <v>-33640822</v>
      </c>
      <c r="G357" s="161">
        <f>-SUMIF('rezervy zisky'!M:M,Foks!B357,'rezervy zisky'!N:N)</f>
        <v>0</v>
      </c>
      <c r="H357" s="161"/>
      <c r="I357" s="161">
        <f>-SUMIF('rezervy zisky'!I:I,Foks!B357,'rezervy zisky'!J:J)</f>
        <v>0</v>
      </c>
      <c r="J357" s="161"/>
      <c r="K357" s="161">
        <f>-SUMIF('rezervy zisky'!C:C,Foks!B357,'rezervy zisky'!D:D)</f>
        <v>0</v>
      </c>
      <c r="L357" s="161"/>
      <c r="M357" s="161">
        <v>0</v>
      </c>
      <c r="O357" s="342">
        <f t="shared" si="13"/>
        <v>2349364.3240000233</v>
      </c>
    </row>
    <row r="358" spans="1:15" x14ac:dyDescent="0.25">
      <c r="A358" s="42">
        <v>55110004</v>
      </c>
      <c r="B358" s="42" t="s">
        <v>2760</v>
      </c>
      <c r="C358" s="334" t="s">
        <v>2253</v>
      </c>
      <c r="D358" s="341">
        <v>-100566883</v>
      </c>
      <c r="E358" s="337">
        <f>SUMIF('[1]30_61BgtAllocAccUtvFinQ'!$C:$C,A358,'[1]30_61BgtAllocAccUtvFinQ'!$Q:$Q)</f>
        <v>-95695050.582400024</v>
      </c>
      <c r="F358" s="161">
        <f t="shared" si="12"/>
        <v>-100566883</v>
      </c>
      <c r="G358" s="161">
        <f>-SUMIF('rezervy zisky'!M:M,Foks!B358,'rezervy zisky'!N:N)</f>
        <v>0</v>
      </c>
      <c r="H358" s="161"/>
      <c r="I358" s="161">
        <f>-SUMIF('rezervy zisky'!I:I,Foks!B358,'rezervy zisky'!J:J)</f>
        <v>0</v>
      </c>
      <c r="J358" s="161"/>
      <c r="K358" s="161">
        <f>-SUMIF('rezervy zisky'!C:C,Foks!B358,'rezervy zisky'!D:D)</f>
        <v>0</v>
      </c>
      <c r="L358" s="161"/>
      <c r="M358" s="161">
        <v>0</v>
      </c>
      <c r="O358" s="342">
        <f t="shared" si="13"/>
        <v>4871832.4175999761</v>
      </c>
    </row>
    <row r="359" spans="1:15" x14ac:dyDescent="0.25">
      <c r="A359" s="42">
        <v>55110005</v>
      </c>
      <c r="B359" s="42" t="s">
        <v>2761</v>
      </c>
      <c r="C359" s="334" t="s">
        <v>2254</v>
      </c>
      <c r="D359" s="341">
        <v>-34277467</v>
      </c>
      <c r="E359" s="337">
        <f>SUMIF('[1]30_61BgtAllocAccUtvFinQ'!$C:$C,A359,'[1]30_61BgtAllocAccUtvFinQ'!$Q:$Q)</f>
        <v>-37828356.382799998</v>
      </c>
      <c r="F359" s="161">
        <f t="shared" si="12"/>
        <v>-34277467</v>
      </c>
      <c r="G359" s="161">
        <f>-SUMIF('rezervy zisky'!M:M,Foks!B359,'rezervy zisky'!N:N)</f>
        <v>0</v>
      </c>
      <c r="H359" s="161"/>
      <c r="I359" s="161">
        <f>-SUMIF('rezervy zisky'!I:I,Foks!B359,'rezervy zisky'!J:J)</f>
        <v>0</v>
      </c>
      <c r="J359" s="161"/>
      <c r="K359" s="161">
        <f>-SUMIF('rezervy zisky'!C:C,Foks!B359,'rezervy zisky'!D:D)</f>
        <v>0</v>
      </c>
      <c r="L359" s="161"/>
      <c r="M359" s="161">
        <v>0</v>
      </c>
      <c r="O359" s="342">
        <f t="shared" si="13"/>
        <v>-3550889.3827999979</v>
      </c>
    </row>
    <row r="360" spans="1:15" x14ac:dyDescent="0.25">
      <c r="A360" s="42">
        <v>55110013</v>
      </c>
      <c r="B360" s="42" t="s">
        <v>2762</v>
      </c>
      <c r="C360" s="334" t="s">
        <v>2255</v>
      </c>
      <c r="D360" s="341">
        <v>-22352202</v>
      </c>
      <c r="E360" s="337">
        <f>SUMIF('[1]30_61BgtAllocAccUtvFinQ'!$C:$C,A360,'[1]30_61BgtAllocAccUtvFinQ'!$Q:$Q)</f>
        <v>-22479898.134</v>
      </c>
      <c r="F360" s="161">
        <f t="shared" si="12"/>
        <v>-22352202</v>
      </c>
      <c r="G360" s="161">
        <f>-SUMIF('rezervy zisky'!M:M,Foks!B360,'rezervy zisky'!N:N)</f>
        <v>0</v>
      </c>
      <c r="H360" s="161"/>
      <c r="I360" s="161">
        <f>-SUMIF('rezervy zisky'!I:I,Foks!B360,'rezervy zisky'!J:J)</f>
        <v>0</v>
      </c>
      <c r="J360" s="161"/>
      <c r="K360" s="161">
        <f>-SUMIF('rezervy zisky'!C:C,Foks!B360,'rezervy zisky'!D:D)</f>
        <v>0</v>
      </c>
      <c r="L360" s="161"/>
      <c r="M360" s="161">
        <v>0</v>
      </c>
      <c r="O360" s="342">
        <f t="shared" si="13"/>
        <v>-127696.13399999961</v>
      </c>
    </row>
    <row r="361" spans="1:15" x14ac:dyDescent="0.25">
      <c r="A361" s="42">
        <v>55110014</v>
      </c>
      <c r="B361" s="42" t="s">
        <v>2763</v>
      </c>
      <c r="C361" s="334" t="s">
        <v>2256</v>
      </c>
      <c r="D361" s="341">
        <v>-67113280</v>
      </c>
      <c r="E361" s="337">
        <f>SUMIF('[1]30_61BgtAllocAccUtvFinQ'!$C:$C,A361,'[1]30_61BgtAllocAccUtvFinQ'!$Q:$Q)</f>
        <v>-70483141.422000006</v>
      </c>
      <c r="F361" s="161">
        <f t="shared" si="12"/>
        <v>-67113280</v>
      </c>
      <c r="G361" s="161">
        <f>-SUMIF('rezervy zisky'!M:M,Foks!B361,'rezervy zisky'!N:N)</f>
        <v>0</v>
      </c>
      <c r="H361" s="161"/>
      <c r="I361" s="161">
        <f>-SUMIF('rezervy zisky'!I:I,Foks!B361,'rezervy zisky'!J:J)</f>
        <v>0</v>
      </c>
      <c r="J361" s="161"/>
      <c r="K361" s="161">
        <f>-SUMIF('rezervy zisky'!C:C,Foks!B361,'rezervy zisky'!D:D)</f>
        <v>0</v>
      </c>
      <c r="L361" s="161"/>
      <c r="M361" s="161">
        <v>0</v>
      </c>
      <c r="O361" s="342">
        <f t="shared" si="13"/>
        <v>-3369861.4220000058</v>
      </c>
    </row>
    <row r="362" spans="1:15" x14ac:dyDescent="0.25">
      <c r="A362" s="42">
        <v>55110015</v>
      </c>
      <c r="B362" s="42" t="s">
        <v>2764</v>
      </c>
      <c r="C362" s="334" t="s">
        <v>2257</v>
      </c>
      <c r="D362" s="341">
        <v>-9456897</v>
      </c>
      <c r="E362" s="337">
        <f>SUMIF('[1]30_61BgtAllocAccUtvFinQ'!$C:$C,A362,'[1]30_61BgtAllocAccUtvFinQ'!$Q:$Q)</f>
        <v>-9456793.6199999992</v>
      </c>
      <c r="F362" s="161">
        <f t="shared" si="12"/>
        <v>-9456897</v>
      </c>
      <c r="G362" s="161">
        <f>-SUMIF('rezervy zisky'!M:M,Foks!B362,'rezervy zisky'!N:N)</f>
        <v>0</v>
      </c>
      <c r="H362" s="161"/>
      <c r="I362" s="161">
        <f>-SUMIF('rezervy zisky'!I:I,Foks!B362,'rezervy zisky'!J:J)</f>
        <v>0</v>
      </c>
      <c r="J362" s="161"/>
      <c r="K362" s="161">
        <f>-SUMIF('rezervy zisky'!C:C,Foks!B362,'rezervy zisky'!D:D)</f>
        <v>0</v>
      </c>
      <c r="L362" s="161"/>
      <c r="M362" s="161">
        <v>0</v>
      </c>
      <c r="O362" s="342">
        <f t="shared" si="13"/>
        <v>103.38000000081956</v>
      </c>
    </row>
    <row r="363" spans="1:15" x14ac:dyDescent="0.25">
      <c r="A363" s="42">
        <v>55120004</v>
      </c>
      <c r="B363" s="42" t="s">
        <v>2765</v>
      </c>
      <c r="C363" s="334" t="s">
        <v>2258</v>
      </c>
      <c r="D363" s="161">
        <v>-1800000</v>
      </c>
      <c r="E363" s="337">
        <f>SUMIF('[1]30_61BgtAllocAccUtvFinQ'!$C:$C,A363,'[1]30_61BgtAllocAccUtvFinQ'!$Q:$Q)</f>
        <v>-39954961</v>
      </c>
      <c r="F363" s="161">
        <f t="shared" si="12"/>
        <v>-1800000</v>
      </c>
      <c r="G363" s="161">
        <f>-SUMIF('rezervy zisky'!M:M,Foks!B363,'rezervy zisky'!N:N)</f>
        <v>0</v>
      </c>
      <c r="H363" s="161"/>
      <c r="I363" s="161">
        <f>-SUMIF('rezervy zisky'!I:I,Foks!B363,'rezervy zisky'!J:J)</f>
        <v>0</v>
      </c>
      <c r="J363" s="161"/>
      <c r="K363" s="161">
        <f>-SUMIF('rezervy zisky'!C:C,Foks!B363,'rezervy zisky'!D:D)</f>
        <v>0</v>
      </c>
      <c r="L363" s="161"/>
      <c r="M363" s="161">
        <v>0</v>
      </c>
      <c r="O363" s="342">
        <f t="shared" si="13"/>
        <v>-38154961</v>
      </c>
    </row>
    <row r="364" spans="1:15" x14ac:dyDescent="0.25">
      <c r="A364" s="42">
        <v>55120005</v>
      </c>
      <c r="B364" s="42" t="s">
        <v>2766</v>
      </c>
      <c r="C364" s="334" t="s">
        <v>2259</v>
      </c>
      <c r="D364" s="341"/>
      <c r="E364" s="337">
        <f>SUMIF('[1]30_61BgtAllocAccUtvFinQ'!$C:$C,A364,'[1]30_61BgtAllocAccUtvFinQ'!$Q:$Q)</f>
        <v>0</v>
      </c>
      <c r="F364" s="161">
        <f t="shared" si="12"/>
        <v>0</v>
      </c>
      <c r="G364" s="161">
        <f>-SUMIF('rezervy zisky'!M:M,Foks!B364,'rezervy zisky'!N:N)</f>
        <v>0</v>
      </c>
      <c r="H364" s="161"/>
      <c r="I364" s="161">
        <f>-SUMIF('rezervy zisky'!I:I,Foks!B364,'rezervy zisky'!J:J)</f>
        <v>0</v>
      </c>
      <c r="J364" s="161"/>
      <c r="K364" s="161">
        <f>-SUMIF('rezervy zisky'!C:C,Foks!B364,'rezervy zisky'!D:D)</f>
        <v>0</v>
      </c>
      <c r="L364" s="161"/>
      <c r="M364" s="161">
        <v>0</v>
      </c>
      <c r="O364" s="342">
        <f t="shared" si="13"/>
        <v>0</v>
      </c>
    </row>
    <row r="365" spans="1:15" x14ac:dyDescent="0.25">
      <c r="A365" s="42">
        <v>55120003</v>
      </c>
      <c r="B365" s="42" t="s">
        <v>2767</v>
      </c>
      <c r="C365" s="334" t="s">
        <v>2260</v>
      </c>
      <c r="D365" s="341">
        <v>-344000</v>
      </c>
      <c r="E365" s="337">
        <f>SUMIF('[1]30_61BgtAllocAccUtvFinQ'!$C:$C,A365,'[1]30_61BgtAllocAccUtvFinQ'!$Q:$Q)</f>
        <v>-288039</v>
      </c>
      <c r="F365" s="161">
        <f t="shared" si="12"/>
        <v>-344000</v>
      </c>
      <c r="G365" s="161">
        <f>-SUMIF('rezervy zisky'!M:M,Foks!B365,'rezervy zisky'!N:N)</f>
        <v>0</v>
      </c>
      <c r="H365" s="161"/>
      <c r="I365" s="161">
        <f>-SUMIF('rezervy zisky'!I:I,Foks!B365,'rezervy zisky'!J:J)</f>
        <v>0</v>
      </c>
      <c r="J365" s="161"/>
      <c r="K365" s="161">
        <f>-SUMIF('rezervy zisky'!C:C,Foks!B365,'rezervy zisky'!D:D)</f>
        <v>0</v>
      </c>
      <c r="L365" s="161"/>
      <c r="M365" s="161">
        <v>0</v>
      </c>
      <c r="O365" s="342">
        <f t="shared" si="13"/>
        <v>55961</v>
      </c>
    </row>
    <row r="366" spans="1:15" x14ac:dyDescent="0.25">
      <c r="A366" s="42">
        <v>55120002</v>
      </c>
      <c r="B366" s="42" t="s">
        <v>2768</v>
      </c>
      <c r="C366" s="334" t="s">
        <v>2261</v>
      </c>
      <c r="D366" s="341"/>
      <c r="E366" s="337">
        <f>SUMIF('[1]30_61BgtAllocAccUtvFinQ'!$C:$C,A366,'[1]30_61BgtAllocAccUtvFinQ'!$Q:$Q)</f>
        <v>0</v>
      </c>
      <c r="F366" s="161">
        <f t="shared" si="12"/>
        <v>0</v>
      </c>
      <c r="G366" s="161">
        <f>-SUMIF('rezervy zisky'!M:M,Foks!B366,'rezervy zisky'!N:N)</f>
        <v>0</v>
      </c>
      <c r="H366" s="161"/>
      <c r="I366" s="161">
        <f>-SUMIF('rezervy zisky'!I:I,Foks!B366,'rezervy zisky'!J:J)</f>
        <v>0</v>
      </c>
      <c r="J366" s="161"/>
      <c r="K366" s="161">
        <f>-SUMIF('rezervy zisky'!C:C,Foks!B366,'rezervy zisky'!D:D)</f>
        <v>0</v>
      </c>
      <c r="L366" s="161"/>
      <c r="M366" s="161">
        <v>0</v>
      </c>
      <c r="O366" s="342">
        <f t="shared" si="13"/>
        <v>0</v>
      </c>
    </row>
    <row r="367" spans="1:15" x14ac:dyDescent="0.25">
      <c r="A367" s="42">
        <v>55120014</v>
      </c>
      <c r="B367" s="42" t="s">
        <v>2769</v>
      </c>
      <c r="C367" s="334" t="s">
        <v>2262</v>
      </c>
      <c r="D367" s="341">
        <v>-38099421</v>
      </c>
      <c r="E367" s="337">
        <f>SUMIF('[1]30_61BgtAllocAccUtvFinQ'!$C:$C,A367,'[1]30_61BgtAllocAccUtvFinQ'!$Q:$Q)</f>
        <v>0</v>
      </c>
      <c r="F367" s="161">
        <f t="shared" si="12"/>
        <v>-38099421</v>
      </c>
      <c r="G367" s="161">
        <f>-SUMIF('rezervy zisky'!M:M,Foks!B367,'rezervy zisky'!N:N)</f>
        <v>0</v>
      </c>
      <c r="H367" s="161"/>
      <c r="I367" s="161">
        <f>-SUMIF('rezervy zisky'!I:I,Foks!B367,'rezervy zisky'!J:J)</f>
        <v>0</v>
      </c>
      <c r="J367" s="161"/>
      <c r="K367" s="161">
        <f>-SUMIF('rezervy zisky'!C:C,Foks!B367,'rezervy zisky'!D:D)</f>
        <v>0</v>
      </c>
      <c r="L367" s="161"/>
      <c r="M367" s="161">
        <v>0</v>
      </c>
      <c r="O367" s="342">
        <f t="shared" si="13"/>
        <v>38099421</v>
      </c>
    </row>
    <row r="368" spans="1:15" x14ac:dyDescent="0.25">
      <c r="A368" s="42">
        <v>55120015</v>
      </c>
      <c r="B368" s="42" t="s">
        <v>2770</v>
      </c>
      <c r="C368" s="334" t="s">
        <v>2263</v>
      </c>
      <c r="D368" s="341"/>
      <c r="E368" s="337">
        <f>SUMIF('[1]30_61BgtAllocAccUtvFinQ'!$C:$C,A368,'[1]30_61BgtAllocAccUtvFinQ'!$Q:$Q)</f>
        <v>0</v>
      </c>
      <c r="F368" s="161">
        <f t="shared" si="12"/>
        <v>0</v>
      </c>
      <c r="G368" s="161">
        <f>-SUMIF('rezervy zisky'!M:M,Foks!B368,'rezervy zisky'!N:N)</f>
        <v>0</v>
      </c>
      <c r="H368" s="161"/>
      <c r="I368" s="161">
        <f>-SUMIF('rezervy zisky'!I:I,Foks!B368,'rezervy zisky'!J:J)</f>
        <v>0</v>
      </c>
      <c r="J368" s="161"/>
      <c r="K368" s="161">
        <f>-SUMIF('rezervy zisky'!C:C,Foks!B368,'rezervy zisky'!D:D)</f>
        <v>0</v>
      </c>
      <c r="L368" s="161"/>
      <c r="M368" s="161">
        <v>0</v>
      </c>
      <c r="O368" s="342">
        <f t="shared" si="13"/>
        <v>0</v>
      </c>
    </row>
    <row r="369" spans="1:15" x14ac:dyDescent="0.25">
      <c r="A369" s="42">
        <v>55190510</v>
      </c>
      <c r="B369" s="42" t="s">
        <v>2771</v>
      </c>
      <c r="C369" s="334" t="s">
        <v>2264</v>
      </c>
      <c r="D369" s="341"/>
      <c r="E369" s="337">
        <f>SUMIF('[1]30_61BgtAllocAccUtvFinQ'!$C:$C,A369,'[1]30_61BgtAllocAccUtvFinQ'!$Q:$Q)</f>
        <v>0</v>
      </c>
      <c r="F369" s="161">
        <f t="shared" si="12"/>
        <v>0</v>
      </c>
      <c r="G369" s="161">
        <f>-SUMIF('rezervy zisky'!M:M,Foks!B369,'rezervy zisky'!N:N)</f>
        <v>0</v>
      </c>
      <c r="H369" s="161"/>
      <c r="I369" s="161">
        <f>-SUMIF('rezervy zisky'!I:I,Foks!B369,'rezervy zisky'!J:J)</f>
        <v>0</v>
      </c>
      <c r="J369" s="161"/>
      <c r="K369" s="161">
        <f>-SUMIF('rezervy zisky'!C:C,Foks!B369,'rezervy zisky'!D:D)</f>
        <v>0</v>
      </c>
      <c r="L369" s="161"/>
      <c r="M369" s="161">
        <v>0</v>
      </c>
      <c r="O369" s="342">
        <f t="shared" si="13"/>
        <v>0</v>
      </c>
    </row>
    <row r="370" spans="1:15" x14ac:dyDescent="0.25">
      <c r="A370" s="42">
        <v>55190520</v>
      </c>
      <c r="B370" s="42" t="s">
        <v>2772</v>
      </c>
      <c r="C370" s="334" t="s">
        <v>2265</v>
      </c>
      <c r="D370" s="341"/>
      <c r="E370" s="337">
        <f>SUMIF('[1]30_61BgtAllocAccUtvFinQ'!$C:$C,A370,'[1]30_61BgtAllocAccUtvFinQ'!$Q:$Q)</f>
        <v>0</v>
      </c>
      <c r="F370" s="161">
        <f t="shared" si="12"/>
        <v>0</v>
      </c>
      <c r="G370" s="161">
        <f>-SUMIF('rezervy zisky'!M:M,Foks!B370,'rezervy zisky'!N:N)</f>
        <v>0</v>
      </c>
      <c r="H370" s="161"/>
      <c r="I370" s="161">
        <f>-SUMIF('rezervy zisky'!I:I,Foks!B370,'rezervy zisky'!J:J)</f>
        <v>0</v>
      </c>
      <c r="J370" s="161"/>
      <c r="K370" s="161">
        <f>-SUMIF('rezervy zisky'!C:C,Foks!B370,'rezervy zisky'!D:D)</f>
        <v>0</v>
      </c>
      <c r="L370" s="161"/>
      <c r="M370" s="161">
        <v>0</v>
      </c>
      <c r="O370" s="342">
        <f t="shared" si="13"/>
        <v>0</v>
      </c>
    </row>
    <row r="371" spans="1:15" x14ac:dyDescent="0.25">
      <c r="A371" s="42">
        <v>55700001</v>
      </c>
      <c r="B371" s="42" t="s">
        <v>2773</v>
      </c>
      <c r="C371" s="334" t="s">
        <v>2266</v>
      </c>
      <c r="D371" s="342"/>
      <c r="E371" s="337">
        <f>SUMIF('[1]30_61BgtAllocAccUtvFinQ'!$C:$C,A371,'[1]30_61BgtAllocAccUtvFinQ'!$Q:$Q)</f>
        <v>0</v>
      </c>
      <c r="F371" s="161">
        <f t="shared" si="12"/>
        <v>0</v>
      </c>
      <c r="G371" s="161">
        <f>-SUMIF('rezervy zisky'!M:M,Foks!B371,'rezervy zisky'!N:N)</f>
        <v>0</v>
      </c>
      <c r="H371" s="161"/>
      <c r="I371" s="161">
        <f>-SUMIF('rezervy zisky'!I:I,Foks!B371,'rezervy zisky'!J:J)</f>
        <v>0</v>
      </c>
      <c r="J371" s="161"/>
      <c r="K371" s="161">
        <f>-SUMIF('rezervy zisky'!C:C,Foks!B371,'rezervy zisky'!D:D)</f>
        <v>0</v>
      </c>
      <c r="L371" s="161"/>
      <c r="M371" s="161">
        <v>0</v>
      </c>
      <c r="O371" s="342">
        <f t="shared" si="13"/>
        <v>0</v>
      </c>
    </row>
    <row r="372" spans="1:15" x14ac:dyDescent="0.25">
      <c r="A372" s="42">
        <v>55799001</v>
      </c>
      <c r="B372" s="42" t="s">
        <v>2774</v>
      </c>
      <c r="C372" s="334" t="s">
        <v>2267</v>
      </c>
      <c r="D372" s="342"/>
      <c r="E372" s="337">
        <f>SUMIF('[1]30_61BgtAllocAccUtvFinQ'!$C:$C,A372,'[1]30_61BgtAllocAccUtvFinQ'!$Q:$Q)</f>
        <v>0</v>
      </c>
      <c r="F372" s="161">
        <f t="shared" si="12"/>
        <v>0</v>
      </c>
      <c r="G372" s="161">
        <f>-SUMIF('rezervy zisky'!M:M,Foks!B372,'rezervy zisky'!N:N)</f>
        <v>0</v>
      </c>
      <c r="H372" s="161"/>
      <c r="I372" s="161">
        <f>-SUMIF('rezervy zisky'!I:I,Foks!B372,'rezervy zisky'!J:J)</f>
        <v>0</v>
      </c>
      <c r="J372" s="161"/>
      <c r="K372" s="161">
        <f>-SUMIF('rezervy zisky'!C:C,Foks!B372,'rezervy zisky'!D:D)</f>
        <v>0</v>
      </c>
      <c r="L372" s="161"/>
      <c r="M372" s="161">
        <v>0</v>
      </c>
      <c r="O372" s="342">
        <f t="shared" si="13"/>
        <v>0</v>
      </c>
    </row>
    <row r="373" spans="1:15" x14ac:dyDescent="0.25">
      <c r="A373" s="42">
        <v>55800000</v>
      </c>
      <c r="B373" s="42" t="s">
        <v>2775</v>
      </c>
      <c r="C373" s="334" t="s">
        <v>2268</v>
      </c>
      <c r="D373" s="342"/>
      <c r="E373" s="337">
        <f>SUMIF('[1]30_61BgtAllocAccUtvFinQ'!$C:$C,A373,'[1]30_61BgtAllocAccUtvFinQ'!$Q:$Q)</f>
        <v>0</v>
      </c>
      <c r="F373" s="161">
        <f t="shared" si="12"/>
        <v>0</v>
      </c>
      <c r="G373" s="161">
        <f>-SUMIF('rezervy zisky'!M:M,Foks!B373,'rezervy zisky'!N:N)</f>
        <v>0</v>
      </c>
      <c r="H373" s="161"/>
      <c r="I373" s="161">
        <f>-SUMIF('rezervy zisky'!I:I,Foks!B373,'rezervy zisky'!J:J)</f>
        <v>0</v>
      </c>
      <c r="J373" s="161"/>
      <c r="K373" s="161">
        <f>-SUMIF('rezervy zisky'!C:C,Foks!B373,'rezervy zisky'!D:D)</f>
        <v>0</v>
      </c>
      <c r="L373" s="161"/>
      <c r="M373" s="161">
        <v>0</v>
      </c>
      <c r="O373" s="342">
        <f t="shared" si="13"/>
        <v>0</v>
      </c>
    </row>
    <row r="374" spans="1:15" x14ac:dyDescent="0.25">
      <c r="A374" s="42">
        <v>55801001</v>
      </c>
      <c r="B374" s="42" t="s">
        <v>1816</v>
      </c>
      <c r="C374" s="334" t="s">
        <v>2269</v>
      </c>
      <c r="D374" s="335">
        <v>-30000000</v>
      </c>
      <c r="E374" s="337">
        <f>SUMIF('[1]30_61BgtAllocAccUtvFinQ'!$C:$C,A374,'[1]30_61BgtAllocAccUtvFinQ'!$Q:$Q)</f>
        <v>-30000000</v>
      </c>
      <c r="F374" s="161">
        <f t="shared" si="12"/>
        <v>0</v>
      </c>
      <c r="G374" s="161">
        <f>-SUMIF('rezervy zisky'!M:M,Foks!B374,'rezervy zisky'!N:N)</f>
        <v>-27000000</v>
      </c>
      <c r="H374" s="161"/>
      <c r="I374" s="161">
        <f>-SUMIF('rezervy zisky'!I:I,Foks!B374,'rezervy zisky'!J:J)</f>
        <v>-3000000</v>
      </c>
      <c r="J374" s="161"/>
      <c r="K374" s="161">
        <f>-SUMIF('rezervy zisky'!C:C,Foks!B374,'rezervy zisky'!D:D)</f>
        <v>0</v>
      </c>
      <c r="L374" s="161"/>
      <c r="M374" s="161">
        <v>0</v>
      </c>
      <c r="O374" s="342">
        <f t="shared" si="13"/>
        <v>-3000000</v>
      </c>
    </row>
    <row r="375" spans="1:15" x14ac:dyDescent="0.25">
      <c r="A375" s="42">
        <v>55801002</v>
      </c>
      <c r="B375" s="42" t="s">
        <v>2776</v>
      </c>
      <c r="C375" s="334" t="s">
        <v>2270</v>
      </c>
      <c r="D375" s="161">
        <v>0</v>
      </c>
      <c r="E375" s="337">
        <f>SUMIF('[1]30_61BgtAllocAccUtvFinQ'!$C:$C,A375,'[1]30_61BgtAllocAccUtvFinQ'!$Q:$Q)</f>
        <v>0</v>
      </c>
      <c r="F375" s="161">
        <f t="shared" si="12"/>
        <v>0</v>
      </c>
      <c r="G375" s="161">
        <f>-SUMIF('rezervy zisky'!M:M,Foks!B375,'rezervy zisky'!N:N)</f>
        <v>0</v>
      </c>
      <c r="H375" s="161"/>
      <c r="I375" s="161">
        <f>-SUMIF('rezervy zisky'!I:I,Foks!B375,'rezervy zisky'!J:J)</f>
        <v>0</v>
      </c>
      <c r="J375" s="161"/>
      <c r="K375" s="161">
        <f>-SUMIF('rezervy zisky'!C:C,Foks!B375,'rezervy zisky'!D:D)</f>
        <v>0</v>
      </c>
      <c r="L375" s="161"/>
      <c r="M375" s="161">
        <v>0</v>
      </c>
      <c r="O375" s="342">
        <f t="shared" si="13"/>
        <v>0</v>
      </c>
    </row>
    <row r="376" spans="1:15" x14ac:dyDescent="0.25">
      <c r="A376" s="42">
        <v>55801080</v>
      </c>
      <c r="B376" s="42" t="s">
        <v>2777</v>
      </c>
      <c r="C376" s="334" t="s">
        <v>2271</v>
      </c>
      <c r="D376" s="161">
        <v>0</v>
      </c>
      <c r="E376" s="337">
        <f>SUMIF('[1]30_61BgtAllocAccUtvFinQ'!$C:$C,A376,'[1]30_61BgtAllocAccUtvFinQ'!$Q:$Q)</f>
        <v>0</v>
      </c>
      <c r="F376" s="161">
        <f t="shared" si="12"/>
        <v>0</v>
      </c>
      <c r="G376" s="161">
        <f>-SUMIF('rezervy zisky'!M:M,Foks!B376,'rezervy zisky'!N:N)</f>
        <v>0</v>
      </c>
      <c r="H376" s="161"/>
      <c r="I376" s="161">
        <f>-SUMIF('rezervy zisky'!I:I,Foks!B376,'rezervy zisky'!J:J)</f>
        <v>0</v>
      </c>
      <c r="J376" s="161"/>
      <c r="K376" s="161">
        <f>-SUMIF('rezervy zisky'!C:C,Foks!B376,'rezervy zisky'!D:D)</f>
        <v>0</v>
      </c>
      <c r="L376" s="161"/>
      <c r="M376" s="161">
        <v>0</v>
      </c>
      <c r="O376" s="342">
        <f t="shared" si="13"/>
        <v>0</v>
      </c>
    </row>
    <row r="377" spans="1:15" x14ac:dyDescent="0.25">
      <c r="A377" s="42">
        <v>55801081</v>
      </c>
      <c r="B377" s="42" t="s">
        <v>2778</v>
      </c>
      <c r="C377" s="334" t="s">
        <v>2272</v>
      </c>
      <c r="D377" s="161">
        <v>0</v>
      </c>
      <c r="E377" s="337">
        <f>SUMIF('[1]30_61BgtAllocAccUtvFinQ'!$C:$C,A377,'[1]30_61BgtAllocAccUtvFinQ'!$Q:$Q)</f>
        <v>0</v>
      </c>
      <c r="F377" s="161">
        <f t="shared" si="12"/>
        <v>0</v>
      </c>
      <c r="G377" s="161">
        <f>-SUMIF('rezervy zisky'!M:M,Foks!B377,'rezervy zisky'!N:N)</f>
        <v>0</v>
      </c>
      <c r="H377" s="161"/>
      <c r="I377" s="161">
        <f>-SUMIF('rezervy zisky'!I:I,Foks!B377,'rezervy zisky'!J:J)</f>
        <v>0</v>
      </c>
      <c r="J377" s="161"/>
      <c r="K377" s="161">
        <f>-SUMIF('rezervy zisky'!C:C,Foks!B377,'rezervy zisky'!D:D)</f>
        <v>0</v>
      </c>
      <c r="L377" s="161"/>
      <c r="M377" s="161">
        <v>0</v>
      </c>
      <c r="O377" s="342">
        <f t="shared" si="13"/>
        <v>0</v>
      </c>
    </row>
    <row r="378" spans="1:15" x14ac:dyDescent="0.25">
      <c r="A378" s="42">
        <v>55802001</v>
      </c>
      <c r="B378" s="42" t="s">
        <v>1886</v>
      </c>
      <c r="C378" s="334" t="s">
        <v>1899</v>
      </c>
      <c r="D378" s="161">
        <v>-860000</v>
      </c>
      <c r="E378" s="337">
        <f>SUMIF('[1]30_61BgtAllocAccUtvFinQ'!$C:$C,A378,'[1]30_61BgtAllocAccUtvFinQ'!$Q:$Q)</f>
        <v>-860000.00040000002</v>
      </c>
      <c r="F378" s="161">
        <f t="shared" si="12"/>
        <v>-260000</v>
      </c>
      <c r="G378" s="353">
        <f>-SUMIF('rezervy zisky'!M:M,Foks!B378,'rezervy zisky'!N:N)</f>
        <v>-600000</v>
      </c>
      <c r="H378" s="161"/>
      <c r="I378" s="161">
        <f>-SUMIF('rezervy zisky'!I:I,Foks!B378,'rezervy zisky'!J:J)</f>
        <v>0</v>
      </c>
      <c r="J378" s="161"/>
      <c r="K378" s="161">
        <f>-SUMIF('rezervy zisky'!C:C,Foks!B378,'rezervy zisky'!D:D)</f>
        <v>0</v>
      </c>
      <c r="L378" s="161"/>
      <c r="M378" s="161">
        <v>0</v>
      </c>
      <c r="O378" s="342">
        <f t="shared" si="13"/>
        <v>-4.0000001899898052E-4</v>
      </c>
    </row>
    <row r="379" spans="1:15" x14ac:dyDescent="0.25">
      <c r="A379" s="42">
        <v>55802002</v>
      </c>
      <c r="B379" s="42" t="s">
        <v>1887</v>
      </c>
      <c r="C379" s="334" t="s">
        <v>1900</v>
      </c>
      <c r="D379" s="161">
        <v>-510000</v>
      </c>
      <c r="E379" s="337">
        <f>SUMIF('[1]30_61BgtAllocAccUtvFinQ'!$C:$C,A379,'[1]30_61BgtAllocAccUtvFinQ'!$Q:$Q)</f>
        <v>-510000</v>
      </c>
      <c r="F379" s="161">
        <f t="shared" si="12"/>
        <v>-50000</v>
      </c>
      <c r="G379" s="353">
        <f>-SUMIF('rezervy zisky'!M:M,Foks!B379,'rezervy zisky'!N:N)</f>
        <v>-460000</v>
      </c>
      <c r="H379" s="161"/>
      <c r="I379" s="161">
        <f>-SUMIF('rezervy zisky'!I:I,Foks!B379,'rezervy zisky'!J:J)</f>
        <v>0</v>
      </c>
      <c r="J379" s="161"/>
      <c r="K379" s="161">
        <f>-SUMIF('rezervy zisky'!C:C,Foks!B379,'rezervy zisky'!D:D)</f>
        <v>0</v>
      </c>
      <c r="L379" s="161"/>
      <c r="M379" s="161">
        <v>0</v>
      </c>
      <c r="O379" s="342">
        <f t="shared" si="13"/>
        <v>0</v>
      </c>
    </row>
    <row r="380" spans="1:15" x14ac:dyDescent="0.25">
      <c r="A380" s="42">
        <v>55802003</v>
      </c>
      <c r="B380" s="42" t="s">
        <v>1888</v>
      </c>
      <c r="C380" s="334" t="s">
        <v>1901</v>
      </c>
      <c r="D380" s="161">
        <v>-200000</v>
      </c>
      <c r="E380" s="337">
        <f>SUMIF('[1]30_61BgtAllocAccUtvFinQ'!$C:$C,A380,'[1]30_61BgtAllocAccUtvFinQ'!$Q:$Q)</f>
        <v>-200000.00040000002</v>
      </c>
      <c r="F380" s="161">
        <f t="shared" si="12"/>
        <v>0</v>
      </c>
      <c r="G380" s="161">
        <f>-SUMIF('rezervy zisky'!M:M,Foks!B380,'rezervy zisky'!N:N)</f>
        <v>-200000</v>
      </c>
      <c r="H380" s="161"/>
      <c r="I380" s="161">
        <f>-SUMIF('rezervy zisky'!I:I,Foks!B380,'rezervy zisky'!J:J)</f>
        <v>0</v>
      </c>
      <c r="J380" s="161"/>
      <c r="K380" s="161">
        <f>-SUMIF('rezervy zisky'!C:C,Foks!B380,'rezervy zisky'!D:D)</f>
        <v>0</v>
      </c>
      <c r="L380" s="161"/>
      <c r="M380" s="161">
        <v>0</v>
      </c>
      <c r="O380" s="342">
        <f t="shared" si="13"/>
        <v>-4.0000001899898052E-4</v>
      </c>
    </row>
    <row r="381" spans="1:15" x14ac:dyDescent="0.25">
      <c r="A381" s="42">
        <v>55802004</v>
      </c>
      <c r="B381" s="42" t="s">
        <v>2779</v>
      </c>
      <c r="C381" s="334" t="s">
        <v>2273</v>
      </c>
      <c r="D381" s="161">
        <v>0</v>
      </c>
      <c r="E381" s="337">
        <f>SUMIF('[1]30_61BgtAllocAccUtvFinQ'!$C:$C,A381,'[1]30_61BgtAllocAccUtvFinQ'!$Q:$Q)</f>
        <v>0</v>
      </c>
      <c r="F381" s="161">
        <f t="shared" si="12"/>
        <v>0</v>
      </c>
      <c r="G381" s="161">
        <f>-SUMIF('rezervy zisky'!M:M,Foks!B381,'rezervy zisky'!N:N)</f>
        <v>0</v>
      </c>
      <c r="H381" s="161"/>
      <c r="I381" s="161">
        <f>-SUMIF('rezervy zisky'!I:I,Foks!B381,'rezervy zisky'!J:J)</f>
        <v>0</v>
      </c>
      <c r="J381" s="161"/>
      <c r="K381" s="161">
        <f>-SUMIF('rezervy zisky'!C:C,Foks!B381,'rezervy zisky'!D:D)</f>
        <v>0</v>
      </c>
      <c r="L381" s="161"/>
      <c r="M381" s="161">
        <v>0</v>
      </c>
      <c r="O381" s="342">
        <f t="shared" si="13"/>
        <v>0</v>
      </c>
    </row>
    <row r="382" spans="1:15" x14ac:dyDescent="0.25">
      <c r="A382" s="42">
        <v>55802005</v>
      </c>
      <c r="B382" s="42" t="s">
        <v>1889</v>
      </c>
      <c r="C382" s="334" t="s">
        <v>1902</v>
      </c>
      <c r="D382" s="161">
        <v>-35000</v>
      </c>
      <c r="E382" s="337">
        <f>SUMIF('[1]30_61BgtAllocAccUtvFinQ'!$C:$C,A382,'[1]30_61BgtAllocAccUtvFinQ'!$Q:$Q)</f>
        <v>-34999.666900000004</v>
      </c>
      <c r="F382" s="161">
        <f t="shared" si="12"/>
        <v>0</v>
      </c>
      <c r="G382" s="161">
        <f>-SUMIF('rezervy zisky'!M:M,Foks!B382,'rezervy zisky'!N:N)</f>
        <v>-35000</v>
      </c>
      <c r="H382" s="161"/>
      <c r="I382" s="161">
        <f>-SUMIF('rezervy zisky'!I:I,Foks!B382,'rezervy zisky'!J:J)</f>
        <v>0</v>
      </c>
      <c r="J382" s="161"/>
      <c r="K382" s="161">
        <f>-SUMIF('rezervy zisky'!C:C,Foks!B382,'rezervy zisky'!D:D)</f>
        <v>0</v>
      </c>
      <c r="L382" s="161"/>
      <c r="M382" s="161">
        <v>0</v>
      </c>
      <c r="O382" s="342">
        <f t="shared" si="13"/>
        <v>0.33309999999619322</v>
      </c>
    </row>
    <row r="383" spans="1:15" x14ac:dyDescent="0.25">
      <c r="A383" s="42">
        <v>55802080</v>
      </c>
      <c r="B383" s="42" t="s">
        <v>2780</v>
      </c>
      <c r="C383" s="334" t="s">
        <v>2274</v>
      </c>
      <c r="D383" s="161">
        <v>0</v>
      </c>
      <c r="E383" s="337">
        <f>SUMIF('[1]30_61BgtAllocAccUtvFinQ'!$C:$C,A383,'[1]30_61BgtAllocAccUtvFinQ'!$Q:$Q)</f>
        <v>0</v>
      </c>
      <c r="F383" s="161">
        <f t="shared" si="12"/>
        <v>0</v>
      </c>
      <c r="G383" s="161">
        <f>-SUMIF('rezervy zisky'!M:M,Foks!B383,'rezervy zisky'!N:N)</f>
        <v>0</v>
      </c>
      <c r="H383" s="161"/>
      <c r="I383" s="161">
        <f>-SUMIF('rezervy zisky'!I:I,Foks!B383,'rezervy zisky'!J:J)</f>
        <v>0</v>
      </c>
      <c r="J383" s="161"/>
      <c r="K383" s="161">
        <f>-SUMIF('rezervy zisky'!C:C,Foks!B383,'rezervy zisky'!D:D)</f>
        <v>0</v>
      </c>
      <c r="L383" s="161"/>
      <c r="M383" s="161">
        <v>0</v>
      </c>
      <c r="O383" s="342">
        <f t="shared" si="13"/>
        <v>0</v>
      </c>
    </row>
    <row r="384" spans="1:15" x14ac:dyDescent="0.25">
      <c r="A384" s="42">
        <v>55802081</v>
      </c>
      <c r="B384" s="42" t="s">
        <v>2781</v>
      </c>
      <c r="C384" s="334" t="s">
        <v>2275</v>
      </c>
      <c r="D384" s="161">
        <v>0</v>
      </c>
      <c r="E384" s="337">
        <f>SUMIF('[1]30_61BgtAllocAccUtvFinQ'!$C:$C,A384,'[1]30_61BgtAllocAccUtvFinQ'!$Q:$Q)</f>
        <v>0</v>
      </c>
      <c r="F384" s="161">
        <f t="shared" si="12"/>
        <v>0</v>
      </c>
      <c r="G384" s="161">
        <f>-SUMIF('rezervy zisky'!M:M,Foks!B384,'rezervy zisky'!N:N)</f>
        <v>0</v>
      </c>
      <c r="H384" s="161"/>
      <c r="I384" s="161">
        <f>-SUMIF('rezervy zisky'!I:I,Foks!B384,'rezervy zisky'!J:J)</f>
        <v>0</v>
      </c>
      <c r="J384" s="161"/>
      <c r="K384" s="161">
        <f>-SUMIF('rezervy zisky'!C:C,Foks!B384,'rezervy zisky'!D:D)</f>
        <v>0</v>
      </c>
      <c r="L384" s="161"/>
      <c r="M384" s="161">
        <v>0</v>
      </c>
      <c r="O384" s="342">
        <f t="shared" si="13"/>
        <v>0</v>
      </c>
    </row>
    <row r="385" spans="1:15" x14ac:dyDescent="0.25">
      <c r="A385" s="42">
        <v>55804001</v>
      </c>
      <c r="B385" s="42" t="s">
        <v>2782</v>
      </c>
      <c r="C385" s="334" t="s">
        <v>2276</v>
      </c>
      <c r="D385" s="161">
        <v>-8931400</v>
      </c>
      <c r="E385" s="337">
        <f>SUMIF('[1]30_61BgtAllocAccUtvFinQ'!$C:$C,A385,'[1]30_61BgtAllocAccUtvFinQ'!$Q:$Q)</f>
        <v>-8931399.9999999981</v>
      </c>
      <c r="F385" s="161">
        <f t="shared" si="12"/>
        <v>-8931400</v>
      </c>
      <c r="G385" s="161">
        <f>-SUMIF('rezervy zisky'!M:M,Foks!B385,'rezervy zisky'!N:N)</f>
        <v>0</v>
      </c>
      <c r="H385" s="161"/>
      <c r="I385" s="161">
        <f>-SUMIF('rezervy zisky'!I:I,Foks!B385,'rezervy zisky'!J:J)</f>
        <v>0</v>
      </c>
      <c r="J385" s="161"/>
      <c r="K385" s="161">
        <f>-SUMIF('rezervy zisky'!C:C,Foks!B385,'rezervy zisky'!D:D)</f>
        <v>0</v>
      </c>
      <c r="L385" s="161"/>
      <c r="M385" s="161">
        <v>0</v>
      </c>
      <c r="O385" s="342">
        <f t="shared" si="13"/>
        <v>1.862645149230957E-9</v>
      </c>
    </row>
    <row r="386" spans="1:15" x14ac:dyDescent="0.25">
      <c r="A386" s="42">
        <v>55804002</v>
      </c>
      <c r="B386" s="42" t="s">
        <v>2783</v>
      </c>
      <c r="C386" s="334" t="s">
        <v>2277</v>
      </c>
      <c r="D386" s="161">
        <v>-1111500</v>
      </c>
      <c r="E386" s="337">
        <f>SUMIF('[1]30_61BgtAllocAccUtvFinQ'!$C:$C,A386,'[1]30_61BgtAllocAccUtvFinQ'!$Q:$Q)</f>
        <v>-1111499.9986</v>
      </c>
      <c r="F386" s="161">
        <f t="shared" si="12"/>
        <v>-1111500</v>
      </c>
      <c r="G386" s="161">
        <f>-SUMIF('rezervy zisky'!M:M,Foks!B386,'rezervy zisky'!N:N)</f>
        <v>0</v>
      </c>
      <c r="H386" s="161"/>
      <c r="I386" s="161">
        <f>-SUMIF('rezervy zisky'!I:I,Foks!B386,'rezervy zisky'!J:J)</f>
        <v>0</v>
      </c>
      <c r="J386" s="161"/>
      <c r="K386" s="161">
        <f>-SUMIF('rezervy zisky'!C:C,Foks!B386,'rezervy zisky'!D:D)</f>
        <v>0</v>
      </c>
      <c r="L386" s="161"/>
      <c r="M386" s="161">
        <v>0</v>
      </c>
      <c r="O386" s="342">
        <f t="shared" si="13"/>
        <v>1.39999995008111E-3</v>
      </c>
    </row>
    <row r="387" spans="1:15" x14ac:dyDescent="0.25">
      <c r="A387" s="42">
        <v>55804080</v>
      </c>
      <c r="B387" s="42" t="s">
        <v>2784</v>
      </c>
      <c r="C387" s="334" t="s">
        <v>2278</v>
      </c>
      <c r="D387" s="161">
        <v>0</v>
      </c>
      <c r="E387" s="337">
        <f>SUMIF('[1]30_61BgtAllocAccUtvFinQ'!$C:$C,A387,'[1]30_61BgtAllocAccUtvFinQ'!$Q:$Q)</f>
        <v>0</v>
      </c>
      <c r="F387" s="161">
        <f t="shared" si="12"/>
        <v>0</v>
      </c>
      <c r="G387" s="161">
        <f>-SUMIF('rezervy zisky'!M:M,Foks!B387,'rezervy zisky'!N:N)</f>
        <v>0</v>
      </c>
      <c r="H387" s="161"/>
      <c r="I387" s="161">
        <f>-SUMIF('rezervy zisky'!I:I,Foks!B387,'rezervy zisky'!J:J)</f>
        <v>0</v>
      </c>
      <c r="J387" s="161"/>
      <c r="K387" s="161">
        <f>-SUMIF('rezervy zisky'!C:C,Foks!B387,'rezervy zisky'!D:D)</f>
        <v>0</v>
      </c>
      <c r="L387" s="161"/>
      <c r="M387" s="161">
        <v>0</v>
      </c>
      <c r="O387" s="342">
        <f t="shared" si="13"/>
        <v>0</v>
      </c>
    </row>
    <row r="388" spans="1:15" x14ac:dyDescent="0.25">
      <c r="A388" s="42">
        <v>55804081</v>
      </c>
      <c r="B388" s="42" t="s">
        <v>2785</v>
      </c>
      <c r="C388" s="334" t="s">
        <v>2279</v>
      </c>
      <c r="D388" s="161">
        <v>0</v>
      </c>
      <c r="E388" s="337">
        <f>SUMIF('[1]30_61BgtAllocAccUtvFinQ'!$C:$C,A388,'[1]30_61BgtAllocAccUtvFinQ'!$Q:$Q)</f>
        <v>0</v>
      </c>
      <c r="F388" s="161">
        <f t="shared" si="12"/>
        <v>0</v>
      </c>
      <c r="G388" s="161">
        <f>-SUMIF('rezervy zisky'!M:M,Foks!B388,'rezervy zisky'!N:N)</f>
        <v>0</v>
      </c>
      <c r="H388" s="161"/>
      <c r="I388" s="161">
        <f>-SUMIF('rezervy zisky'!I:I,Foks!B388,'rezervy zisky'!J:J)</f>
        <v>0</v>
      </c>
      <c r="J388" s="161"/>
      <c r="K388" s="161">
        <f>-SUMIF('rezervy zisky'!C:C,Foks!B388,'rezervy zisky'!D:D)</f>
        <v>0</v>
      </c>
      <c r="L388" s="161"/>
      <c r="M388" s="161">
        <v>0</v>
      </c>
      <c r="O388" s="342">
        <f t="shared" si="13"/>
        <v>0</v>
      </c>
    </row>
    <row r="389" spans="1:15" x14ac:dyDescent="0.25">
      <c r="A389" s="42">
        <v>55805001</v>
      </c>
      <c r="B389" s="42" t="s">
        <v>1890</v>
      </c>
      <c r="C389" s="334" t="s">
        <v>1903</v>
      </c>
      <c r="D389" s="161">
        <v>-350000</v>
      </c>
      <c r="E389" s="337">
        <f>SUMIF('[1]30_61BgtAllocAccUtvFinQ'!$C:$C,A389,'[1]30_61BgtAllocAccUtvFinQ'!$Q:$Q)</f>
        <v>-350000.00020000001</v>
      </c>
      <c r="F389" s="161">
        <f t="shared" ref="F389:F452" si="14">D389-SUM(G389:I389)</f>
        <v>0</v>
      </c>
      <c r="G389" s="161">
        <f>-SUMIF('rezervy zisky'!M:M,Foks!B389,'rezervy zisky'!N:N)</f>
        <v>-350000</v>
      </c>
      <c r="H389" s="161"/>
      <c r="I389" s="161">
        <f>-SUMIF('rezervy zisky'!I:I,Foks!B389,'rezervy zisky'!J:J)</f>
        <v>0</v>
      </c>
      <c r="J389" s="161"/>
      <c r="K389" s="161">
        <f>-SUMIF('rezervy zisky'!C:C,Foks!B389,'rezervy zisky'!D:D)</f>
        <v>0</v>
      </c>
      <c r="L389" s="161"/>
      <c r="M389" s="161">
        <v>0</v>
      </c>
      <c r="O389" s="342">
        <f t="shared" ref="O389:O452" si="15">E389-F389-G389</f>
        <v>-2.0000000949949026E-4</v>
      </c>
    </row>
    <row r="390" spans="1:15" x14ac:dyDescent="0.25">
      <c r="A390" s="42">
        <v>55805002</v>
      </c>
      <c r="B390" s="42" t="s">
        <v>1847</v>
      </c>
      <c r="C390" s="334" t="s">
        <v>2280</v>
      </c>
      <c r="D390" s="161">
        <v>-13500000</v>
      </c>
      <c r="E390" s="337">
        <f>SUMIF('[1]30_61BgtAllocAccUtvFinQ'!$C:$C,A390,'[1]30_61BgtAllocAccUtvFinQ'!$Q:$Q)</f>
        <v>-13500000</v>
      </c>
      <c r="F390" s="161">
        <f t="shared" si="14"/>
        <v>0</v>
      </c>
      <c r="G390" s="353">
        <f>-SUMIF('rezervy zisky'!M:M,Foks!B390,'rezervy zisky'!N:N)</f>
        <v>-13500000</v>
      </c>
      <c r="H390" s="161"/>
      <c r="I390" s="161">
        <f>-SUMIF('rezervy zisky'!I:I,Foks!B390,'rezervy zisky'!J:J)</f>
        <v>0</v>
      </c>
      <c r="J390" s="161"/>
      <c r="K390" s="161">
        <f>-SUMIF('rezervy zisky'!C:C,Foks!B390,'rezervy zisky'!D:D)</f>
        <v>0</v>
      </c>
      <c r="L390" s="161"/>
      <c r="M390" s="161">
        <v>0</v>
      </c>
      <c r="O390" s="342">
        <f t="shared" si="15"/>
        <v>0</v>
      </c>
    </row>
    <row r="391" spans="1:15" x14ac:dyDescent="0.25">
      <c r="A391" s="42">
        <v>55805080</v>
      </c>
      <c r="B391" s="42" t="s">
        <v>2786</v>
      </c>
      <c r="C391" s="334" t="s">
        <v>2281</v>
      </c>
      <c r="E391" s="337">
        <f>SUMIF('[1]30_61BgtAllocAccUtvFinQ'!$C:$C,A391,'[1]30_61BgtAllocAccUtvFinQ'!$Q:$Q)</f>
        <v>0</v>
      </c>
      <c r="F391" s="161">
        <f t="shared" si="14"/>
        <v>0</v>
      </c>
      <c r="G391" s="161">
        <f>-SUMIF('rezervy zisky'!M:M,Foks!B391,'rezervy zisky'!N:N)</f>
        <v>0</v>
      </c>
      <c r="H391" s="161"/>
      <c r="I391" s="161">
        <f>-SUMIF('rezervy zisky'!I:I,Foks!B391,'rezervy zisky'!J:J)</f>
        <v>0</v>
      </c>
      <c r="J391" s="161"/>
      <c r="K391" s="161">
        <f>-SUMIF('rezervy zisky'!C:C,Foks!B391,'rezervy zisky'!D:D)</f>
        <v>0</v>
      </c>
      <c r="L391" s="161"/>
      <c r="M391" s="161">
        <v>0</v>
      </c>
      <c r="O391" s="342">
        <f t="shared" si="15"/>
        <v>0</v>
      </c>
    </row>
    <row r="392" spans="1:15" x14ac:dyDescent="0.25">
      <c r="A392" s="42">
        <v>55805081</v>
      </c>
      <c r="B392" s="42" t="s">
        <v>2787</v>
      </c>
      <c r="C392" s="334" t="s">
        <v>2282</v>
      </c>
      <c r="E392" s="337">
        <f>SUMIF('[1]30_61BgtAllocAccUtvFinQ'!$C:$C,A392,'[1]30_61BgtAllocAccUtvFinQ'!$Q:$Q)</f>
        <v>0</v>
      </c>
      <c r="F392" s="161">
        <f t="shared" si="14"/>
        <v>0</v>
      </c>
      <c r="G392" s="161">
        <f>-SUMIF('rezervy zisky'!M:M,Foks!B392,'rezervy zisky'!N:N)</f>
        <v>0</v>
      </c>
      <c r="H392" s="161"/>
      <c r="I392" s="161">
        <f>-SUMIF('rezervy zisky'!I:I,Foks!B392,'rezervy zisky'!J:J)</f>
        <v>0</v>
      </c>
      <c r="J392" s="161"/>
      <c r="K392" s="161">
        <f>-SUMIF('rezervy zisky'!C:C,Foks!B392,'rezervy zisky'!D:D)</f>
        <v>0</v>
      </c>
      <c r="L392" s="161"/>
      <c r="M392" s="161">
        <v>0</v>
      </c>
      <c r="O392" s="342">
        <f t="shared" si="15"/>
        <v>0</v>
      </c>
    </row>
    <row r="393" spans="1:15" x14ac:dyDescent="0.25">
      <c r="A393" s="42">
        <v>55806001</v>
      </c>
      <c r="B393" s="42" t="s">
        <v>1891</v>
      </c>
      <c r="C393" s="334" t="s">
        <v>1904</v>
      </c>
      <c r="D393" s="161">
        <v>-1000000</v>
      </c>
      <c r="E393" s="337">
        <f>SUMIF('[1]30_61BgtAllocAccUtvFinQ'!$C:$C,A393,'[1]30_61BgtAllocAccUtvFinQ'!$Q:$Q)</f>
        <v>-999999.99989999994</v>
      </c>
      <c r="F393" s="161">
        <f t="shared" si="14"/>
        <v>-24000</v>
      </c>
      <c r="G393" s="353">
        <f>-SUMIF('rezervy zisky'!M:M,Foks!B393,'rezervy zisky'!N:N)</f>
        <v>-976000</v>
      </c>
      <c r="H393" s="161"/>
      <c r="I393" s="161">
        <f>-SUMIF('rezervy zisky'!I:I,Foks!B393,'rezervy zisky'!J:J)</f>
        <v>0</v>
      </c>
      <c r="J393" s="161"/>
      <c r="K393" s="161">
        <f>-SUMIF('rezervy zisky'!C:C,Foks!B393,'rezervy zisky'!D:D)</f>
        <v>0</v>
      </c>
      <c r="L393" s="161"/>
      <c r="M393" s="161">
        <v>0</v>
      </c>
      <c r="O393" s="342">
        <f t="shared" si="15"/>
        <v>1.0000006295740604E-4</v>
      </c>
    </row>
    <row r="394" spans="1:15" x14ac:dyDescent="0.25">
      <c r="A394" s="42">
        <v>55806081</v>
      </c>
      <c r="B394" s="42" t="s">
        <v>2788</v>
      </c>
      <c r="C394" s="334" t="s">
        <v>2283</v>
      </c>
      <c r="E394" s="337">
        <f>SUMIF('[1]30_61BgtAllocAccUtvFinQ'!$C:$C,A394,'[1]30_61BgtAllocAccUtvFinQ'!$Q:$Q)</f>
        <v>0</v>
      </c>
      <c r="F394" s="161">
        <f t="shared" si="14"/>
        <v>0</v>
      </c>
      <c r="G394" s="161">
        <f>-SUMIF('rezervy zisky'!M:M,Foks!B394,'rezervy zisky'!N:N)</f>
        <v>0</v>
      </c>
      <c r="H394" s="161"/>
      <c r="I394" s="161">
        <f>-SUMIF('rezervy zisky'!I:I,Foks!B394,'rezervy zisky'!J:J)</f>
        <v>0</v>
      </c>
      <c r="J394" s="161"/>
      <c r="K394" s="161">
        <f>-SUMIF('rezervy zisky'!C:C,Foks!B394,'rezervy zisky'!D:D)</f>
        <v>0</v>
      </c>
      <c r="L394" s="161"/>
      <c r="M394" s="161">
        <v>0</v>
      </c>
      <c r="O394" s="342">
        <f t="shared" si="15"/>
        <v>0</v>
      </c>
    </row>
    <row r="395" spans="1:15" x14ac:dyDescent="0.25">
      <c r="A395" s="42">
        <v>55806080</v>
      </c>
      <c r="B395" s="42" t="s">
        <v>2789</v>
      </c>
      <c r="C395" s="334" t="s">
        <v>2284</v>
      </c>
      <c r="E395" s="337">
        <f>SUMIF('[1]30_61BgtAllocAccUtvFinQ'!$C:$C,A395,'[1]30_61BgtAllocAccUtvFinQ'!$Q:$Q)</f>
        <v>0</v>
      </c>
      <c r="F395" s="161">
        <f t="shared" si="14"/>
        <v>0</v>
      </c>
      <c r="G395" s="161">
        <f>-SUMIF('rezervy zisky'!M:M,Foks!B395,'rezervy zisky'!N:N)</f>
        <v>0</v>
      </c>
      <c r="H395" s="161"/>
      <c r="I395" s="161">
        <f>-SUMIF('rezervy zisky'!I:I,Foks!B395,'rezervy zisky'!J:J)</f>
        <v>0</v>
      </c>
      <c r="J395" s="161"/>
      <c r="K395" s="161">
        <f>-SUMIF('rezervy zisky'!C:C,Foks!B395,'rezervy zisky'!D:D)</f>
        <v>0</v>
      </c>
      <c r="L395" s="161"/>
      <c r="M395" s="161">
        <v>0</v>
      </c>
      <c r="O395" s="342">
        <f t="shared" si="15"/>
        <v>0</v>
      </c>
    </row>
    <row r="396" spans="1:15" x14ac:dyDescent="0.25">
      <c r="A396" s="42">
        <v>55828001</v>
      </c>
      <c r="B396" s="42" t="s">
        <v>2790</v>
      </c>
      <c r="C396" s="334" t="s">
        <v>2285</v>
      </c>
      <c r="D396" s="161">
        <v>-3647670</v>
      </c>
      <c r="E396" s="337">
        <f>SUMIF('[1]30_61BgtAllocAccUtvFinQ'!$C:$C,A396,'[1]30_61BgtAllocAccUtvFinQ'!$Q:$Q)</f>
        <v>-3647669.9999000002</v>
      </c>
      <c r="F396" s="161">
        <f t="shared" si="14"/>
        <v>-3647670</v>
      </c>
      <c r="G396" s="161">
        <f>-SUMIF('rezervy zisky'!M:M,Foks!B396,'rezervy zisky'!N:N)</f>
        <v>0</v>
      </c>
      <c r="H396" s="161"/>
      <c r="I396" s="161">
        <f>-SUMIF('rezervy zisky'!I:I,Foks!B396,'rezervy zisky'!J:J)</f>
        <v>0</v>
      </c>
      <c r="J396" s="161"/>
      <c r="K396" s="161">
        <f>-SUMIF('rezervy zisky'!C:C,Foks!B396,'rezervy zisky'!D:D)</f>
        <v>0</v>
      </c>
      <c r="L396" s="161"/>
      <c r="M396" s="161">
        <v>0</v>
      </c>
      <c r="O396" s="342">
        <f t="shared" si="15"/>
        <v>9.999983012676239E-5</v>
      </c>
    </row>
    <row r="397" spans="1:15" x14ac:dyDescent="0.25">
      <c r="A397" s="42">
        <v>55828080</v>
      </c>
      <c r="B397" s="42" t="s">
        <v>2791</v>
      </c>
      <c r="C397" s="334" t="s">
        <v>2286</v>
      </c>
      <c r="E397" s="337">
        <f>SUMIF('[1]30_61BgtAllocAccUtvFinQ'!$C:$C,A397,'[1]30_61BgtAllocAccUtvFinQ'!$Q:$Q)</f>
        <v>0</v>
      </c>
      <c r="F397" s="161">
        <f t="shared" si="14"/>
        <v>0</v>
      </c>
      <c r="G397" s="161">
        <f>-SUMIF('rezervy zisky'!M:M,Foks!B397,'rezervy zisky'!N:N)</f>
        <v>0</v>
      </c>
      <c r="H397" s="161"/>
      <c r="I397" s="161">
        <f>-SUMIF('rezervy zisky'!I:I,Foks!B397,'rezervy zisky'!J:J)</f>
        <v>0</v>
      </c>
      <c r="J397" s="161"/>
      <c r="K397" s="161">
        <f>-SUMIF('rezervy zisky'!C:C,Foks!B397,'rezervy zisky'!D:D)</f>
        <v>0</v>
      </c>
      <c r="L397" s="161"/>
      <c r="M397" s="161">
        <v>0</v>
      </c>
      <c r="O397" s="342">
        <f t="shared" si="15"/>
        <v>0</v>
      </c>
    </row>
    <row r="398" spans="1:15" x14ac:dyDescent="0.25">
      <c r="A398" s="42">
        <v>55828081</v>
      </c>
      <c r="B398" s="42" t="s">
        <v>2792</v>
      </c>
      <c r="C398" s="334" t="s">
        <v>2287</v>
      </c>
      <c r="E398" s="337">
        <f>SUMIF('[1]30_61BgtAllocAccUtvFinQ'!$C:$C,A398,'[1]30_61BgtAllocAccUtvFinQ'!$Q:$Q)</f>
        <v>0</v>
      </c>
      <c r="F398" s="161">
        <f t="shared" si="14"/>
        <v>0</v>
      </c>
      <c r="G398" s="161">
        <f>-SUMIF('rezervy zisky'!M:M,Foks!B398,'rezervy zisky'!N:N)</f>
        <v>0</v>
      </c>
      <c r="H398" s="161"/>
      <c r="I398" s="161">
        <f>-SUMIF('rezervy zisky'!I:I,Foks!B398,'rezervy zisky'!J:J)</f>
        <v>0</v>
      </c>
      <c r="J398" s="161"/>
      <c r="K398" s="161">
        <f>-SUMIF('rezervy zisky'!C:C,Foks!B398,'rezervy zisky'!D:D)</f>
        <v>0</v>
      </c>
      <c r="L398" s="161"/>
      <c r="M398" s="161">
        <v>0</v>
      </c>
      <c r="O398" s="342">
        <f t="shared" si="15"/>
        <v>0</v>
      </c>
    </row>
    <row r="399" spans="1:15" x14ac:dyDescent="0.25">
      <c r="A399" s="42">
        <v>55890501</v>
      </c>
      <c r="B399" s="42" t="s">
        <v>2793</v>
      </c>
      <c r="C399" s="334" t="s">
        <v>2041</v>
      </c>
      <c r="E399" s="337">
        <f>SUMIF('[1]30_61BgtAllocAccUtvFinQ'!$C:$C,A399,'[1]30_61BgtAllocAccUtvFinQ'!$Q:$Q)</f>
        <v>0</v>
      </c>
      <c r="F399" s="161">
        <f t="shared" si="14"/>
        <v>0</v>
      </c>
      <c r="G399" s="161">
        <f>-SUMIF('rezervy zisky'!M:M,Foks!B399,'rezervy zisky'!N:N)</f>
        <v>0</v>
      </c>
      <c r="H399" s="161"/>
      <c r="I399" s="161">
        <f>-SUMIF('rezervy zisky'!I:I,Foks!B399,'rezervy zisky'!J:J)</f>
        <v>0</v>
      </c>
      <c r="J399" s="161"/>
      <c r="K399" s="161">
        <f>-SUMIF('rezervy zisky'!C:C,Foks!B399,'rezervy zisky'!D:D)</f>
        <v>0</v>
      </c>
      <c r="L399" s="161"/>
      <c r="M399" s="161">
        <v>0</v>
      </c>
      <c r="O399" s="342">
        <f t="shared" si="15"/>
        <v>0</v>
      </c>
    </row>
    <row r="400" spans="1:15" x14ac:dyDescent="0.25">
      <c r="A400" s="42">
        <v>55390000</v>
      </c>
      <c r="B400" s="42" t="s">
        <v>2794</v>
      </c>
      <c r="C400" s="334" t="s">
        <v>2288</v>
      </c>
      <c r="E400" s="337">
        <f>SUMIF('[1]30_61BgtAllocAccUtvFinQ'!$C:$C,A400,'[1]30_61BgtAllocAccUtvFinQ'!$Q:$Q)</f>
        <v>0</v>
      </c>
      <c r="F400" s="161">
        <f t="shared" si="14"/>
        <v>0</v>
      </c>
      <c r="G400" s="161">
        <f>-SUMIF('rezervy zisky'!M:M,Foks!B400,'rezervy zisky'!N:N)</f>
        <v>0</v>
      </c>
      <c r="H400" s="161"/>
      <c r="I400" s="161">
        <f>-SUMIF('rezervy zisky'!I:I,Foks!B400,'rezervy zisky'!J:J)</f>
        <v>0</v>
      </c>
      <c r="J400" s="161"/>
      <c r="K400" s="161">
        <f>-SUMIF('rezervy zisky'!C:C,Foks!B400,'rezervy zisky'!D:D)</f>
        <v>0</v>
      </c>
      <c r="L400" s="161"/>
      <c r="M400" s="161">
        <v>0</v>
      </c>
      <c r="O400" s="342">
        <f t="shared" si="15"/>
        <v>0</v>
      </c>
    </row>
    <row r="401" spans="1:15" x14ac:dyDescent="0.25">
      <c r="A401" s="42">
        <v>55600001</v>
      </c>
      <c r="B401" s="42" t="s">
        <v>2795</v>
      </c>
      <c r="C401" s="334" t="s">
        <v>2289</v>
      </c>
      <c r="E401" s="337">
        <f>SUMIF('[1]30_61BgtAllocAccUtvFinQ'!$C:$C,A401,'[1]30_61BgtAllocAccUtvFinQ'!$Q:$Q)</f>
        <v>0</v>
      </c>
      <c r="F401" s="161">
        <f t="shared" si="14"/>
        <v>0</v>
      </c>
      <c r="G401" s="161">
        <f>-SUMIF('rezervy zisky'!M:M,Foks!B401,'rezervy zisky'!N:N)</f>
        <v>0</v>
      </c>
      <c r="H401" s="161"/>
      <c r="I401" s="161">
        <f>-SUMIF('rezervy zisky'!I:I,Foks!B401,'rezervy zisky'!J:J)</f>
        <v>0</v>
      </c>
      <c r="J401" s="161"/>
      <c r="K401" s="161">
        <f>-SUMIF('rezervy zisky'!C:C,Foks!B401,'rezervy zisky'!D:D)</f>
        <v>0</v>
      </c>
      <c r="L401" s="161"/>
      <c r="M401" s="161">
        <v>0</v>
      </c>
      <c r="O401" s="342">
        <f t="shared" si="15"/>
        <v>0</v>
      </c>
    </row>
    <row r="402" spans="1:15" x14ac:dyDescent="0.25">
      <c r="A402" s="42">
        <v>55699000</v>
      </c>
      <c r="B402" s="42" t="s">
        <v>2796</v>
      </c>
      <c r="C402" s="334" t="s">
        <v>2290</v>
      </c>
      <c r="E402" s="337">
        <f>SUMIF('[1]30_61BgtAllocAccUtvFinQ'!$C:$C,A402,'[1]30_61BgtAllocAccUtvFinQ'!$Q:$Q)</f>
        <v>0</v>
      </c>
      <c r="F402" s="161">
        <f t="shared" si="14"/>
        <v>0</v>
      </c>
      <c r="G402" s="161">
        <f>-SUMIF('rezervy zisky'!M:M,Foks!B402,'rezervy zisky'!N:N)</f>
        <v>0</v>
      </c>
      <c r="H402" s="161"/>
      <c r="I402" s="161">
        <f>-SUMIF('rezervy zisky'!I:I,Foks!B402,'rezervy zisky'!J:J)</f>
        <v>0</v>
      </c>
      <c r="J402" s="161"/>
      <c r="K402" s="161">
        <f>-SUMIF('rezervy zisky'!C:C,Foks!B402,'rezervy zisky'!D:D)</f>
        <v>0</v>
      </c>
      <c r="L402" s="161"/>
      <c r="M402" s="161">
        <v>0</v>
      </c>
      <c r="O402" s="342">
        <f t="shared" si="15"/>
        <v>0</v>
      </c>
    </row>
    <row r="403" spans="1:15" x14ac:dyDescent="0.25">
      <c r="A403" s="42">
        <v>56210001</v>
      </c>
      <c r="B403" s="42" t="s">
        <v>2797</v>
      </c>
      <c r="C403" s="334" t="s">
        <v>2291</v>
      </c>
      <c r="E403" s="337">
        <f>SUMIF('[1]30_61BgtAllocAccUtvFinQ'!$C:$C,A403,'[1]30_61BgtAllocAccUtvFinQ'!$Q:$Q)</f>
        <v>0</v>
      </c>
      <c r="F403" s="161">
        <f t="shared" si="14"/>
        <v>0</v>
      </c>
      <c r="G403" s="161">
        <f>-SUMIF('rezervy zisky'!M:M,Foks!B403,'rezervy zisky'!N:N)</f>
        <v>0</v>
      </c>
      <c r="H403" s="161"/>
      <c r="I403" s="161">
        <f>-SUMIF('rezervy zisky'!I:I,Foks!B403,'rezervy zisky'!J:J)</f>
        <v>0</v>
      </c>
      <c r="J403" s="161"/>
      <c r="K403" s="161">
        <f>-SUMIF('rezervy zisky'!C:C,Foks!B403,'rezervy zisky'!D:D)</f>
        <v>0</v>
      </c>
      <c r="L403" s="161"/>
      <c r="M403" s="161">
        <v>0</v>
      </c>
      <c r="O403" s="342">
        <f t="shared" si="15"/>
        <v>0</v>
      </c>
    </row>
    <row r="404" spans="1:15" x14ac:dyDescent="0.25">
      <c r="A404" s="42">
        <v>56300000</v>
      </c>
      <c r="B404" s="42" t="s">
        <v>2798</v>
      </c>
      <c r="C404" s="334" t="s">
        <v>2292</v>
      </c>
      <c r="E404" s="337">
        <f>SUMIF('[1]30_61BgtAllocAccUtvFinQ'!$C:$C,A404,'[1]30_61BgtAllocAccUtvFinQ'!$Q:$Q)</f>
        <v>0</v>
      </c>
      <c r="F404" s="161">
        <f t="shared" si="14"/>
        <v>0</v>
      </c>
      <c r="G404" s="161">
        <f>-SUMIF('rezervy zisky'!M:M,Foks!B404,'rezervy zisky'!N:N)</f>
        <v>0</v>
      </c>
      <c r="H404" s="161"/>
      <c r="I404" s="161">
        <f>-SUMIF('rezervy zisky'!I:I,Foks!B404,'rezervy zisky'!J:J)</f>
        <v>0</v>
      </c>
      <c r="J404" s="161"/>
      <c r="K404" s="161">
        <f>-SUMIF('rezervy zisky'!C:C,Foks!B404,'rezervy zisky'!D:D)</f>
        <v>0</v>
      </c>
      <c r="L404" s="161"/>
      <c r="M404" s="161">
        <v>0</v>
      </c>
      <c r="O404" s="342">
        <f t="shared" si="15"/>
        <v>0</v>
      </c>
    </row>
    <row r="405" spans="1:15" x14ac:dyDescent="0.25">
      <c r="A405" s="42">
        <v>56301000</v>
      </c>
      <c r="B405" s="42" t="s">
        <v>2799</v>
      </c>
      <c r="C405" s="334" t="s">
        <v>2293</v>
      </c>
      <c r="D405" s="161">
        <v>-280000</v>
      </c>
      <c r="E405" s="337">
        <f>SUMIF('[1]30_61BgtAllocAccUtvFinQ'!$C:$C,A405,'[1]30_61BgtAllocAccUtvFinQ'!$Q:$Q)</f>
        <v>-279999.99929999997</v>
      </c>
      <c r="F405" s="161">
        <f t="shared" si="14"/>
        <v>-280000</v>
      </c>
      <c r="G405" s="161">
        <f>-SUMIF('rezervy zisky'!M:M,Foks!B405,'rezervy zisky'!N:N)</f>
        <v>0</v>
      </c>
      <c r="H405" s="161"/>
      <c r="I405" s="161">
        <f>-SUMIF('rezervy zisky'!I:I,Foks!B405,'rezervy zisky'!J:J)</f>
        <v>0</v>
      </c>
      <c r="J405" s="161"/>
      <c r="K405" s="161">
        <f>-SUMIF('rezervy zisky'!C:C,Foks!B405,'rezervy zisky'!D:D)</f>
        <v>0</v>
      </c>
      <c r="L405" s="161"/>
      <c r="M405" s="161">
        <v>0</v>
      </c>
      <c r="O405" s="342">
        <f t="shared" si="15"/>
        <v>7.0000003324821591E-4</v>
      </c>
    </row>
    <row r="406" spans="1:15" x14ac:dyDescent="0.25">
      <c r="A406" s="42">
        <v>56390510</v>
      </c>
      <c r="B406" s="42" t="s">
        <v>2800</v>
      </c>
      <c r="C406" s="334" t="s">
        <v>2294</v>
      </c>
      <c r="E406" s="337">
        <f>SUMIF('[1]30_61BgtAllocAccUtvFinQ'!$C:$C,A406,'[1]30_61BgtAllocAccUtvFinQ'!$Q:$Q)</f>
        <v>0</v>
      </c>
      <c r="F406" s="161">
        <f t="shared" si="14"/>
        <v>0</v>
      </c>
      <c r="G406" s="161">
        <f>-SUMIF('rezervy zisky'!M:M,Foks!B406,'rezervy zisky'!N:N)</f>
        <v>0</v>
      </c>
      <c r="H406" s="161"/>
      <c r="I406" s="161">
        <f>-SUMIF('rezervy zisky'!I:I,Foks!B406,'rezervy zisky'!J:J)</f>
        <v>0</v>
      </c>
      <c r="J406" s="161"/>
      <c r="K406" s="161">
        <f>-SUMIF('rezervy zisky'!C:C,Foks!B406,'rezervy zisky'!D:D)</f>
        <v>0</v>
      </c>
      <c r="L406" s="161"/>
      <c r="M406" s="161">
        <v>0</v>
      </c>
      <c r="O406" s="342">
        <f t="shared" si="15"/>
        <v>0</v>
      </c>
    </row>
    <row r="407" spans="1:15" x14ac:dyDescent="0.25">
      <c r="A407" s="42">
        <v>56400001</v>
      </c>
      <c r="B407" s="42" t="s">
        <v>2801</v>
      </c>
      <c r="C407" s="334" t="s">
        <v>2295</v>
      </c>
      <c r="E407" s="337">
        <f>SUMIF('[1]30_61BgtAllocAccUtvFinQ'!$C:$C,A407,'[1]30_61BgtAllocAccUtvFinQ'!$Q:$Q)</f>
        <v>0</v>
      </c>
      <c r="F407" s="161">
        <f t="shared" si="14"/>
        <v>0</v>
      </c>
      <c r="G407" s="161">
        <f>-SUMIF('rezervy zisky'!M:M,Foks!B407,'rezervy zisky'!N:N)</f>
        <v>0</v>
      </c>
      <c r="H407" s="161"/>
      <c r="I407" s="161">
        <f>-SUMIF('rezervy zisky'!I:I,Foks!B407,'rezervy zisky'!J:J)</f>
        <v>0</v>
      </c>
      <c r="J407" s="161"/>
      <c r="K407" s="161">
        <f>-SUMIF('rezervy zisky'!C:C,Foks!B407,'rezervy zisky'!D:D)</f>
        <v>0</v>
      </c>
      <c r="L407" s="161"/>
      <c r="M407" s="161">
        <v>0</v>
      </c>
      <c r="O407" s="342">
        <f t="shared" si="15"/>
        <v>0</v>
      </c>
    </row>
    <row r="408" spans="1:15" x14ac:dyDescent="0.25">
      <c r="A408" s="42">
        <v>59100000</v>
      </c>
      <c r="B408" s="42" t="s">
        <v>2802</v>
      </c>
      <c r="C408" s="334" t="s">
        <v>2296</v>
      </c>
      <c r="E408" s="337">
        <f>SUMIF('[1]30_61BgtAllocAccUtvFinQ'!$C:$C,A408,'[1]30_61BgtAllocAccUtvFinQ'!$Q:$Q)</f>
        <v>0</v>
      </c>
      <c r="F408" s="161">
        <f t="shared" si="14"/>
        <v>0</v>
      </c>
      <c r="G408" s="161">
        <f>-SUMIF('rezervy zisky'!M:M,Foks!B408,'rezervy zisky'!N:N)</f>
        <v>0</v>
      </c>
      <c r="H408" s="161"/>
      <c r="I408" s="161">
        <f>-SUMIF('rezervy zisky'!I:I,Foks!B408,'rezervy zisky'!J:J)</f>
        <v>0</v>
      </c>
      <c r="J408" s="161"/>
      <c r="K408" s="161">
        <f>-SUMIF('rezervy zisky'!C:C,Foks!B408,'rezervy zisky'!D:D)</f>
        <v>0</v>
      </c>
      <c r="L408" s="161"/>
      <c r="M408" s="161">
        <v>0</v>
      </c>
      <c r="O408" s="342">
        <f t="shared" si="15"/>
        <v>0</v>
      </c>
    </row>
    <row r="409" spans="1:15" x14ac:dyDescent="0.25">
      <c r="A409" s="42">
        <v>59100001</v>
      </c>
      <c r="B409" s="42" t="s">
        <v>2803</v>
      </c>
      <c r="C409" s="334" t="s">
        <v>2297</v>
      </c>
      <c r="E409" s="337">
        <f>SUMIF('[1]30_61BgtAllocAccUtvFinQ'!$C:$C,A409,'[1]30_61BgtAllocAccUtvFinQ'!$Q:$Q)</f>
        <v>0</v>
      </c>
      <c r="F409" s="161">
        <f t="shared" si="14"/>
        <v>0</v>
      </c>
      <c r="G409" s="161">
        <f>-SUMIF('rezervy zisky'!M:M,Foks!B409,'rezervy zisky'!N:N)</f>
        <v>0</v>
      </c>
      <c r="H409" s="161"/>
      <c r="I409" s="161">
        <f>-SUMIF('rezervy zisky'!I:I,Foks!B409,'rezervy zisky'!J:J)</f>
        <v>0</v>
      </c>
      <c r="J409" s="161"/>
      <c r="K409" s="161">
        <f>-SUMIF('rezervy zisky'!C:C,Foks!B409,'rezervy zisky'!D:D)</f>
        <v>0</v>
      </c>
      <c r="L409" s="161"/>
      <c r="M409" s="161">
        <v>0</v>
      </c>
      <c r="O409" s="342">
        <f t="shared" si="15"/>
        <v>0</v>
      </c>
    </row>
    <row r="410" spans="1:15" x14ac:dyDescent="0.25">
      <c r="A410" s="42">
        <v>59100002</v>
      </c>
      <c r="B410" s="42" t="s">
        <v>2804</v>
      </c>
      <c r="C410" s="334" t="s">
        <v>2298</v>
      </c>
      <c r="D410" s="336">
        <v>-7500000</v>
      </c>
      <c r="E410" s="337">
        <f>SUMIF('[1]30_61BgtAllocAccUtvFinQ'!$C:$C,A410,'[1]30_61BgtAllocAccUtvFinQ'!$Q:$Q)</f>
        <v>-7500000</v>
      </c>
      <c r="F410" s="161">
        <f t="shared" si="14"/>
        <v>-7500000</v>
      </c>
      <c r="G410" s="161">
        <f>-SUMIF('rezervy zisky'!M:M,Foks!B410,'rezervy zisky'!N:N)</f>
        <v>0</v>
      </c>
      <c r="H410" s="161"/>
      <c r="I410" s="161">
        <f>-SUMIF('rezervy zisky'!I:I,Foks!B410,'rezervy zisky'!J:J)</f>
        <v>0</v>
      </c>
      <c r="J410" s="161"/>
      <c r="K410" s="161">
        <f>-SUMIF('rezervy zisky'!C:C,Foks!B410,'rezervy zisky'!D:D)</f>
        <v>0</v>
      </c>
      <c r="L410" s="161"/>
      <c r="M410" s="161">
        <v>0</v>
      </c>
      <c r="O410" s="342">
        <f t="shared" si="15"/>
        <v>0</v>
      </c>
    </row>
    <row r="411" spans="1:15" x14ac:dyDescent="0.25">
      <c r="A411" s="42">
        <v>60210322</v>
      </c>
      <c r="B411" s="42" t="s">
        <v>2805</v>
      </c>
      <c r="C411" s="334" t="s">
        <v>2299</v>
      </c>
      <c r="D411" s="161">
        <v>4200000</v>
      </c>
      <c r="E411" s="337">
        <f>SUMIF('[1]30_61BgtAllocAccUtvFinQ'!$C:$C,A411,'[1]30_61BgtAllocAccUtvFinQ'!$Q:$Q)</f>
        <v>4199999.9997000033</v>
      </c>
      <c r="F411" s="161">
        <f t="shared" si="14"/>
        <v>4200000</v>
      </c>
      <c r="G411" s="161">
        <f>-SUMIF('rezervy zisky'!M:M,Foks!B411,'rezervy zisky'!N:N)</f>
        <v>0</v>
      </c>
      <c r="H411" s="161"/>
      <c r="I411" s="161">
        <f>-SUMIF('rezervy zisky'!I:I,Foks!B411,'rezervy zisky'!J:J)</f>
        <v>0</v>
      </c>
      <c r="J411" s="161"/>
      <c r="K411" s="161">
        <f>-SUMIF('rezervy zisky'!C:C,Foks!B411,'rezervy zisky'!D:D)</f>
        <v>0</v>
      </c>
      <c r="L411" s="161"/>
      <c r="M411" s="161">
        <v>0</v>
      </c>
      <c r="O411" s="342">
        <f t="shared" si="15"/>
        <v>-2.9999669641256332E-4</v>
      </c>
    </row>
    <row r="412" spans="1:15" x14ac:dyDescent="0.25">
      <c r="A412" s="42">
        <v>60210323</v>
      </c>
      <c r="B412" s="42" t="s">
        <v>2806</v>
      </c>
      <c r="C412" s="334" t="s">
        <v>2300</v>
      </c>
      <c r="D412" s="161">
        <v>1150000</v>
      </c>
      <c r="E412" s="337">
        <f>SUMIF('[1]30_61BgtAllocAccUtvFinQ'!$C:$C,A412,'[1]30_61BgtAllocAccUtvFinQ'!$Q:$Q)</f>
        <v>1150000.0013999997</v>
      </c>
      <c r="F412" s="161">
        <f t="shared" si="14"/>
        <v>1150000</v>
      </c>
      <c r="G412" s="161">
        <f>-SUMIF('rezervy zisky'!M:M,Foks!B412,'rezervy zisky'!N:N)</f>
        <v>0</v>
      </c>
      <c r="H412" s="161"/>
      <c r="I412" s="161">
        <f>-SUMIF('rezervy zisky'!I:I,Foks!B412,'rezervy zisky'!J:J)</f>
        <v>0</v>
      </c>
      <c r="J412" s="161"/>
      <c r="K412" s="161">
        <f>-SUMIF('rezervy zisky'!C:C,Foks!B412,'rezervy zisky'!D:D)</f>
        <v>0</v>
      </c>
      <c r="L412" s="161"/>
      <c r="M412" s="161">
        <v>0</v>
      </c>
      <c r="O412" s="342">
        <f t="shared" si="15"/>
        <v>1.3999997172504663E-3</v>
      </c>
    </row>
    <row r="413" spans="1:15" x14ac:dyDescent="0.25">
      <c r="A413" s="42">
        <v>60210350</v>
      </c>
      <c r="B413" s="42" t="s">
        <v>2807</v>
      </c>
      <c r="C413" s="334" t="s">
        <v>2301</v>
      </c>
      <c r="D413" s="161">
        <v>1900000</v>
      </c>
      <c r="E413" s="337">
        <f>SUMIF('[1]30_61BgtAllocAccUtvFinQ'!$C:$C,A413,'[1]30_61BgtAllocAccUtvFinQ'!$Q:$Q)</f>
        <v>1900000.0006000001</v>
      </c>
      <c r="F413" s="161">
        <f t="shared" si="14"/>
        <v>1900000</v>
      </c>
      <c r="G413" s="161">
        <f>-SUMIF('rezervy zisky'!M:M,Foks!B413,'rezervy zisky'!N:N)</f>
        <v>0</v>
      </c>
      <c r="H413" s="161"/>
      <c r="I413" s="161">
        <f>-SUMIF('rezervy zisky'!I:I,Foks!B413,'rezervy zisky'!J:J)</f>
        <v>0</v>
      </c>
      <c r="J413" s="161"/>
      <c r="K413" s="161">
        <f>-SUMIF('rezervy zisky'!C:C,Foks!B413,'rezervy zisky'!D:D)</f>
        <v>0</v>
      </c>
      <c r="L413" s="161"/>
      <c r="M413" s="161">
        <v>0</v>
      </c>
      <c r="O413" s="342">
        <f t="shared" si="15"/>
        <v>6.0000014491379261E-4</v>
      </c>
    </row>
    <row r="414" spans="1:15" x14ac:dyDescent="0.25">
      <c r="A414" s="42">
        <v>60210351</v>
      </c>
      <c r="B414" s="42" t="s">
        <v>2808</v>
      </c>
      <c r="C414" s="334" t="s">
        <v>2302</v>
      </c>
      <c r="D414" s="161">
        <v>750000</v>
      </c>
      <c r="E414" s="337">
        <f>SUMIF('[1]30_61BgtAllocAccUtvFinQ'!$C:$C,A414,'[1]30_61BgtAllocAccUtvFinQ'!$Q:$Q)</f>
        <v>750000</v>
      </c>
      <c r="F414" s="161">
        <f t="shared" si="14"/>
        <v>750000</v>
      </c>
      <c r="G414" s="161">
        <f>-SUMIF('rezervy zisky'!M:M,Foks!B414,'rezervy zisky'!N:N)</f>
        <v>0</v>
      </c>
      <c r="H414" s="161"/>
      <c r="I414" s="161">
        <f>-SUMIF('rezervy zisky'!I:I,Foks!B414,'rezervy zisky'!J:J)</f>
        <v>0</v>
      </c>
      <c r="J414" s="161"/>
      <c r="K414" s="161">
        <f>-SUMIF('rezervy zisky'!C:C,Foks!B414,'rezervy zisky'!D:D)</f>
        <v>0</v>
      </c>
      <c r="L414" s="161"/>
      <c r="M414" s="161">
        <v>0</v>
      </c>
      <c r="O414" s="342">
        <f t="shared" si="15"/>
        <v>0</v>
      </c>
    </row>
    <row r="415" spans="1:15" x14ac:dyDescent="0.25">
      <c r="A415" s="42">
        <v>60210354</v>
      </c>
      <c r="B415" s="42" t="s">
        <v>2809</v>
      </c>
      <c r="C415" s="334" t="s">
        <v>2303</v>
      </c>
      <c r="D415" s="161">
        <v>8600000</v>
      </c>
      <c r="E415" s="337">
        <f>SUMIF('[1]30_61BgtAllocAccUtvFinQ'!$C:$C,A415,'[1]30_61BgtAllocAccUtvFinQ'!$Q:$Q)</f>
        <v>8599999.9992999975</v>
      </c>
      <c r="F415" s="161">
        <f t="shared" si="14"/>
        <v>8600000</v>
      </c>
      <c r="G415" s="161">
        <f>-SUMIF('rezervy zisky'!M:M,Foks!B415,'rezervy zisky'!N:N)</f>
        <v>0</v>
      </c>
      <c r="H415" s="161"/>
      <c r="I415" s="161">
        <f>-SUMIF('rezervy zisky'!I:I,Foks!B415,'rezervy zisky'!J:J)</f>
        <v>0</v>
      </c>
      <c r="J415" s="161"/>
      <c r="K415" s="161">
        <f>-SUMIF('rezervy zisky'!C:C,Foks!B415,'rezervy zisky'!D:D)</f>
        <v>0</v>
      </c>
      <c r="L415" s="161"/>
      <c r="M415" s="161">
        <v>0</v>
      </c>
      <c r="O415" s="342">
        <f t="shared" si="15"/>
        <v>-7.0000253617763519E-4</v>
      </c>
    </row>
    <row r="416" spans="1:15" x14ac:dyDescent="0.25">
      <c r="A416" s="42">
        <v>60210359</v>
      </c>
      <c r="B416" s="42" t="s">
        <v>2810</v>
      </c>
      <c r="C416" s="334" t="s">
        <v>2304</v>
      </c>
      <c r="D416" s="161">
        <v>35000000</v>
      </c>
      <c r="E416" s="337">
        <f>SUMIF('[1]30_61BgtAllocAccUtvFinQ'!$C:$C,A416,'[1]30_61BgtAllocAccUtvFinQ'!$Q:$Q)</f>
        <v>34999999.998800032</v>
      </c>
      <c r="F416" s="161">
        <f t="shared" si="14"/>
        <v>35000000</v>
      </c>
      <c r="G416" s="161">
        <f>-SUMIF('rezervy zisky'!M:M,Foks!B416,'rezervy zisky'!N:N)</f>
        <v>0</v>
      </c>
      <c r="H416" s="161"/>
      <c r="I416" s="161">
        <f>-SUMIF('rezervy zisky'!I:I,Foks!B416,'rezervy zisky'!J:J)</f>
        <v>0</v>
      </c>
      <c r="J416" s="161"/>
      <c r="K416" s="161">
        <f>-SUMIF('rezervy zisky'!C:C,Foks!B416,'rezervy zisky'!D:D)</f>
        <v>0</v>
      </c>
      <c r="L416" s="161"/>
      <c r="M416" s="161">
        <v>0</v>
      </c>
      <c r="O416" s="342">
        <f t="shared" si="15"/>
        <v>-1.199968159198761E-3</v>
      </c>
    </row>
    <row r="417" spans="1:15" x14ac:dyDescent="0.25">
      <c r="A417" s="42">
        <v>60227200</v>
      </c>
      <c r="B417" s="42" t="s">
        <v>2811</v>
      </c>
      <c r="C417" s="334" t="s">
        <v>2305</v>
      </c>
      <c r="D417" s="161">
        <v>10250000</v>
      </c>
      <c r="E417" s="337">
        <f>SUMIF('[1]30_61BgtAllocAccUtvFinQ'!$C:$C,A417,'[1]30_61BgtAllocAccUtvFinQ'!$Q:$Q)</f>
        <v>10250000.0001</v>
      </c>
      <c r="F417" s="161">
        <f t="shared" si="14"/>
        <v>10250000</v>
      </c>
      <c r="G417" s="161">
        <f>-SUMIF('rezervy zisky'!M:M,Foks!B417,'rezervy zisky'!N:N)</f>
        <v>0</v>
      </c>
      <c r="H417" s="161"/>
      <c r="I417" s="161">
        <f>-SUMIF('rezervy zisky'!I:I,Foks!B417,'rezervy zisky'!J:J)</f>
        <v>0</v>
      </c>
      <c r="J417" s="161"/>
      <c r="K417" s="161">
        <f>-SUMIF('rezervy zisky'!C:C,Foks!B417,'rezervy zisky'!D:D)</f>
        <v>0</v>
      </c>
      <c r="L417" s="161"/>
      <c r="M417" s="161">
        <v>0</v>
      </c>
      <c r="O417" s="342">
        <f t="shared" si="15"/>
        <v>9.999983012676239E-5</v>
      </c>
    </row>
    <row r="418" spans="1:15" x14ac:dyDescent="0.25">
      <c r="A418" s="42">
        <v>60227300</v>
      </c>
      <c r="B418" s="42" t="s">
        <v>2812</v>
      </c>
      <c r="C418" s="334" t="s">
        <v>2306</v>
      </c>
      <c r="D418" s="161">
        <v>4800000</v>
      </c>
      <c r="E418" s="337">
        <f>SUMIF('[1]30_61BgtAllocAccUtvFinQ'!$C:$C,A418,'[1]30_61BgtAllocAccUtvFinQ'!$Q:$Q)</f>
        <v>4800000.0003000004</v>
      </c>
      <c r="F418" s="161">
        <f t="shared" si="14"/>
        <v>4800000</v>
      </c>
      <c r="G418" s="161">
        <f>-SUMIF('rezervy zisky'!M:M,Foks!B418,'rezervy zisky'!N:N)</f>
        <v>0</v>
      </c>
      <c r="H418" s="161"/>
      <c r="I418" s="161">
        <f>-SUMIF('rezervy zisky'!I:I,Foks!B418,'rezervy zisky'!J:J)</f>
        <v>0</v>
      </c>
      <c r="J418" s="161"/>
      <c r="K418" s="161">
        <f>-SUMIF('rezervy zisky'!C:C,Foks!B418,'rezervy zisky'!D:D)</f>
        <v>0</v>
      </c>
      <c r="L418" s="161"/>
      <c r="M418" s="161">
        <v>0</v>
      </c>
      <c r="O418" s="342">
        <f t="shared" si="15"/>
        <v>3.0000042170286179E-4</v>
      </c>
    </row>
    <row r="419" spans="1:15" x14ac:dyDescent="0.25">
      <c r="A419" s="42">
        <v>60227100</v>
      </c>
      <c r="B419" s="42" t="s">
        <v>2813</v>
      </c>
      <c r="C419" s="334" t="s">
        <v>2307</v>
      </c>
      <c r="E419" s="337">
        <f>SUMIF('[1]30_61BgtAllocAccUtvFinQ'!$C:$C,A419,'[1]30_61BgtAllocAccUtvFinQ'!$Q:$Q)</f>
        <v>0</v>
      </c>
      <c r="F419" s="161">
        <f t="shared" si="14"/>
        <v>0</v>
      </c>
      <c r="G419" s="161">
        <f>-SUMIF('rezervy zisky'!M:M,Foks!B419,'rezervy zisky'!N:N)</f>
        <v>0</v>
      </c>
      <c r="H419" s="161"/>
      <c r="I419" s="161">
        <f>-SUMIF('rezervy zisky'!I:I,Foks!B419,'rezervy zisky'!J:J)</f>
        <v>0</v>
      </c>
      <c r="J419" s="161"/>
      <c r="K419" s="161">
        <f>-SUMIF('rezervy zisky'!C:C,Foks!B419,'rezervy zisky'!D:D)</f>
        <v>0</v>
      </c>
      <c r="L419" s="161"/>
      <c r="M419" s="161">
        <v>0</v>
      </c>
      <c r="O419" s="342">
        <f t="shared" si="15"/>
        <v>0</v>
      </c>
    </row>
    <row r="420" spans="1:15" x14ac:dyDescent="0.25">
      <c r="A420" s="42">
        <v>60228108</v>
      </c>
      <c r="B420" s="42" t="s">
        <v>2814</v>
      </c>
      <c r="C420" s="334" t="s">
        <v>2308</v>
      </c>
      <c r="E420" s="337">
        <f>SUMIF('[1]30_61BgtAllocAccUtvFinQ'!$C:$C,A420,'[1]30_61BgtAllocAccUtvFinQ'!$Q:$Q)</f>
        <v>0</v>
      </c>
      <c r="F420" s="161">
        <f t="shared" si="14"/>
        <v>0</v>
      </c>
      <c r="G420" s="161">
        <f>-SUMIF('rezervy zisky'!M:M,Foks!B420,'rezervy zisky'!N:N)</f>
        <v>0</v>
      </c>
      <c r="H420" s="161"/>
      <c r="I420" s="161">
        <f>-SUMIF('rezervy zisky'!I:I,Foks!B420,'rezervy zisky'!J:J)</f>
        <v>0</v>
      </c>
      <c r="J420" s="161"/>
      <c r="K420" s="161">
        <f>-SUMIF('rezervy zisky'!C:C,Foks!B420,'rezervy zisky'!D:D)</f>
        <v>0</v>
      </c>
      <c r="L420" s="161"/>
      <c r="M420" s="161">
        <v>0</v>
      </c>
      <c r="O420" s="342">
        <f t="shared" si="15"/>
        <v>0</v>
      </c>
    </row>
    <row r="421" spans="1:15" x14ac:dyDescent="0.25">
      <c r="A421" s="42">
        <v>60228109</v>
      </c>
      <c r="B421" s="42" t="s">
        <v>2815</v>
      </c>
      <c r="C421" s="334" t="s">
        <v>2309</v>
      </c>
      <c r="E421" s="337">
        <f>SUMIF('[1]30_61BgtAllocAccUtvFinQ'!$C:$C,A421,'[1]30_61BgtAllocAccUtvFinQ'!$Q:$Q)</f>
        <v>0</v>
      </c>
      <c r="F421" s="161">
        <f t="shared" si="14"/>
        <v>0</v>
      </c>
      <c r="G421" s="161">
        <f>-SUMIF('rezervy zisky'!M:M,Foks!B421,'rezervy zisky'!N:N)</f>
        <v>0</v>
      </c>
      <c r="H421" s="161"/>
      <c r="I421" s="161">
        <f>-SUMIF('rezervy zisky'!I:I,Foks!B421,'rezervy zisky'!J:J)</f>
        <v>0</v>
      </c>
      <c r="J421" s="161"/>
      <c r="K421" s="161">
        <f>-SUMIF('rezervy zisky'!C:C,Foks!B421,'rezervy zisky'!D:D)</f>
        <v>0</v>
      </c>
      <c r="L421" s="161"/>
      <c r="M421" s="161">
        <v>0</v>
      </c>
      <c r="O421" s="342">
        <f t="shared" si="15"/>
        <v>0</v>
      </c>
    </row>
    <row r="422" spans="1:15" x14ac:dyDescent="0.25">
      <c r="A422" s="42">
        <v>60228142</v>
      </c>
      <c r="B422" s="42" t="s">
        <v>2816</v>
      </c>
      <c r="C422" s="334" t="s">
        <v>2310</v>
      </c>
      <c r="E422" s="337">
        <f>SUMIF('[1]30_61BgtAllocAccUtvFinQ'!$C:$C,A422,'[1]30_61BgtAllocAccUtvFinQ'!$Q:$Q)</f>
        <v>0</v>
      </c>
      <c r="F422" s="161">
        <f t="shared" si="14"/>
        <v>0</v>
      </c>
      <c r="G422" s="161">
        <f>-SUMIF('rezervy zisky'!M:M,Foks!B422,'rezervy zisky'!N:N)</f>
        <v>0</v>
      </c>
      <c r="H422" s="161"/>
      <c r="I422" s="161">
        <f>-SUMIF('rezervy zisky'!I:I,Foks!B422,'rezervy zisky'!J:J)</f>
        <v>0</v>
      </c>
      <c r="J422" s="161"/>
      <c r="K422" s="161">
        <f>-SUMIF('rezervy zisky'!C:C,Foks!B422,'rezervy zisky'!D:D)</f>
        <v>0</v>
      </c>
      <c r="L422" s="161"/>
      <c r="M422" s="161">
        <v>0</v>
      </c>
      <c r="O422" s="342">
        <f t="shared" si="15"/>
        <v>0</v>
      </c>
    </row>
    <row r="423" spans="1:15" x14ac:dyDescent="0.25">
      <c r="A423" s="42">
        <v>60228143</v>
      </c>
      <c r="B423" s="42" t="s">
        <v>2817</v>
      </c>
      <c r="C423" s="334" t="s">
        <v>2311</v>
      </c>
      <c r="E423" s="337">
        <f>SUMIF('[1]30_61BgtAllocAccUtvFinQ'!$C:$C,A423,'[1]30_61BgtAllocAccUtvFinQ'!$Q:$Q)</f>
        <v>0</v>
      </c>
      <c r="F423" s="161">
        <f t="shared" si="14"/>
        <v>0</v>
      </c>
      <c r="G423" s="161">
        <f>-SUMIF('rezervy zisky'!M:M,Foks!B423,'rezervy zisky'!N:N)</f>
        <v>0</v>
      </c>
      <c r="H423" s="161"/>
      <c r="I423" s="161">
        <f>-SUMIF('rezervy zisky'!I:I,Foks!B423,'rezervy zisky'!J:J)</f>
        <v>0</v>
      </c>
      <c r="J423" s="161"/>
      <c r="K423" s="161">
        <f>-SUMIF('rezervy zisky'!C:C,Foks!B423,'rezervy zisky'!D:D)</f>
        <v>0</v>
      </c>
      <c r="L423" s="161"/>
      <c r="M423" s="161">
        <v>0</v>
      </c>
      <c r="O423" s="342">
        <f t="shared" si="15"/>
        <v>0</v>
      </c>
    </row>
    <row r="424" spans="1:15" x14ac:dyDescent="0.25">
      <c r="A424" s="42">
        <v>60228190</v>
      </c>
      <c r="B424" s="42" t="s">
        <v>2818</v>
      </c>
      <c r="C424" s="334" t="s">
        <v>2312</v>
      </c>
      <c r="E424" s="337">
        <f>SUMIF('[1]30_61BgtAllocAccUtvFinQ'!$C:$C,A424,'[1]30_61BgtAllocAccUtvFinQ'!$Q:$Q)</f>
        <v>0</v>
      </c>
      <c r="F424" s="161">
        <f t="shared" si="14"/>
        <v>0</v>
      </c>
      <c r="G424" s="161">
        <f>-SUMIF('rezervy zisky'!M:M,Foks!B424,'rezervy zisky'!N:N)</f>
        <v>0</v>
      </c>
      <c r="H424" s="161"/>
      <c r="I424" s="161">
        <f>-SUMIF('rezervy zisky'!I:I,Foks!B424,'rezervy zisky'!J:J)</f>
        <v>0</v>
      </c>
      <c r="J424" s="161"/>
      <c r="K424" s="161">
        <f>-SUMIF('rezervy zisky'!C:C,Foks!B424,'rezervy zisky'!D:D)</f>
        <v>0</v>
      </c>
      <c r="L424" s="161"/>
      <c r="M424" s="161">
        <v>0</v>
      </c>
      <c r="O424" s="342">
        <f t="shared" si="15"/>
        <v>0</v>
      </c>
    </row>
    <row r="425" spans="1:15" x14ac:dyDescent="0.25">
      <c r="A425" s="42">
        <v>60228191</v>
      </c>
      <c r="B425" s="42" t="s">
        <v>2819</v>
      </c>
      <c r="C425" s="334" t="s">
        <v>2313</v>
      </c>
      <c r="E425" s="337">
        <f>SUMIF('[1]30_61BgtAllocAccUtvFinQ'!$C:$C,A425,'[1]30_61BgtAllocAccUtvFinQ'!$Q:$Q)</f>
        <v>0</v>
      </c>
      <c r="F425" s="161">
        <f t="shared" si="14"/>
        <v>0</v>
      </c>
      <c r="G425" s="161">
        <f>-SUMIF('rezervy zisky'!M:M,Foks!B425,'rezervy zisky'!N:N)</f>
        <v>0</v>
      </c>
      <c r="H425" s="161"/>
      <c r="I425" s="161">
        <f>-SUMIF('rezervy zisky'!I:I,Foks!B425,'rezervy zisky'!J:J)</f>
        <v>0</v>
      </c>
      <c r="J425" s="161"/>
      <c r="K425" s="161">
        <f>-SUMIF('rezervy zisky'!C:C,Foks!B425,'rezervy zisky'!D:D)</f>
        <v>0</v>
      </c>
      <c r="L425" s="161"/>
      <c r="M425" s="161">
        <v>0</v>
      </c>
      <c r="O425" s="342">
        <f t="shared" si="15"/>
        <v>0</v>
      </c>
    </row>
    <row r="426" spans="1:15" x14ac:dyDescent="0.25">
      <c r="A426" s="42">
        <v>60229201</v>
      </c>
      <c r="B426" s="42" t="s">
        <v>2820</v>
      </c>
      <c r="C426" s="334" t="s">
        <v>2314</v>
      </c>
      <c r="E426" s="337">
        <f>SUMIF('[1]30_61BgtAllocAccUtvFinQ'!$C:$C,A426,'[1]30_61BgtAllocAccUtvFinQ'!$Q:$Q)</f>
        <v>0</v>
      </c>
      <c r="F426" s="161">
        <f t="shared" si="14"/>
        <v>0</v>
      </c>
      <c r="G426" s="161">
        <f>-SUMIF('rezervy zisky'!M:M,Foks!B426,'rezervy zisky'!N:N)</f>
        <v>0</v>
      </c>
      <c r="H426" s="161"/>
      <c r="I426" s="161">
        <f>-SUMIF('rezervy zisky'!I:I,Foks!B426,'rezervy zisky'!J:J)</f>
        <v>0</v>
      </c>
      <c r="J426" s="161"/>
      <c r="K426" s="161">
        <f>-SUMIF('rezervy zisky'!C:C,Foks!B426,'rezervy zisky'!D:D)</f>
        <v>0</v>
      </c>
      <c r="L426" s="161"/>
      <c r="M426" s="161">
        <v>0</v>
      </c>
      <c r="O426" s="342">
        <f t="shared" si="15"/>
        <v>0</v>
      </c>
    </row>
    <row r="427" spans="1:15" x14ac:dyDescent="0.25">
      <c r="A427" s="42">
        <v>60229202</v>
      </c>
      <c r="B427" s="42" t="s">
        <v>2821</v>
      </c>
      <c r="C427" s="334" t="s">
        <v>2315</v>
      </c>
      <c r="E427" s="337">
        <f>SUMIF('[1]30_61BgtAllocAccUtvFinQ'!$C:$C,A427,'[1]30_61BgtAllocAccUtvFinQ'!$Q:$Q)</f>
        <v>0</v>
      </c>
      <c r="F427" s="161">
        <f t="shared" si="14"/>
        <v>0</v>
      </c>
      <c r="G427" s="161">
        <f>-SUMIF('rezervy zisky'!M:M,Foks!B427,'rezervy zisky'!N:N)</f>
        <v>0</v>
      </c>
      <c r="H427" s="161"/>
      <c r="I427" s="161">
        <f>-SUMIF('rezervy zisky'!I:I,Foks!B427,'rezervy zisky'!J:J)</f>
        <v>0</v>
      </c>
      <c r="J427" s="161"/>
      <c r="K427" s="161">
        <f>-SUMIF('rezervy zisky'!C:C,Foks!B427,'rezervy zisky'!D:D)</f>
        <v>0</v>
      </c>
      <c r="L427" s="161"/>
      <c r="M427" s="161">
        <v>0</v>
      </c>
      <c r="O427" s="342">
        <f t="shared" si="15"/>
        <v>0</v>
      </c>
    </row>
    <row r="428" spans="1:15" x14ac:dyDescent="0.25">
      <c r="A428" s="42">
        <v>60229208</v>
      </c>
      <c r="B428" s="42" t="s">
        <v>2822</v>
      </c>
      <c r="C428" s="334" t="s">
        <v>2316</v>
      </c>
      <c r="E428" s="337">
        <f>SUMIF('[1]30_61BgtAllocAccUtvFinQ'!$C:$C,A428,'[1]30_61BgtAllocAccUtvFinQ'!$Q:$Q)</f>
        <v>0</v>
      </c>
      <c r="F428" s="161">
        <f t="shared" si="14"/>
        <v>0</v>
      </c>
      <c r="G428" s="161">
        <f>-SUMIF('rezervy zisky'!M:M,Foks!B428,'rezervy zisky'!N:N)</f>
        <v>0</v>
      </c>
      <c r="H428" s="161"/>
      <c r="I428" s="161">
        <f>-SUMIF('rezervy zisky'!I:I,Foks!B428,'rezervy zisky'!J:J)</f>
        <v>0</v>
      </c>
      <c r="J428" s="161"/>
      <c r="K428" s="161">
        <f>-SUMIF('rezervy zisky'!C:C,Foks!B428,'rezervy zisky'!D:D)</f>
        <v>0</v>
      </c>
      <c r="L428" s="161"/>
      <c r="M428" s="161">
        <v>0</v>
      </c>
      <c r="O428" s="342">
        <f t="shared" si="15"/>
        <v>0</v>
      </c>
    </row>
    <row r="429" spans="1:15" x14ac:dyDescent="0.25">
      <c r="A429" s="42">
        <v>60229209</v>
      </c>
      <c r="B429" s="42" t="s">
        <v>2823</v>
      </c>
      <c r="C429" s="334" t="s">
        <v>2309</v>
      </c>
      <c r="E429" s="337">
        <f>SUMIF('[1]30_61BgtAllocAccUtvFinQ'!$C:$C,A429,'[1]30_61BgtAllocAccUtvFinQ'!$Q:$Q)</f>
        <v>0</v>
      </c>
      <c r="F429" s="161">
        <f t="shared" si="14"/>
        <v>0</v>
      </c>
      <c r="G429" s="161">
        <f>-SUMIF('rezervy zisky'!M:M,Foks!B429,'rezervy zisky'!N:N)</f>
        <v>0</v>
      </c>
      <c r="H429" s="161"/>
      <c r="I429" s="161">
        <f>-SUMIF('rezervy zisky'!I:I,Foks!B429,'rezervy zisky'!J:J)</f>
        <v>0</v>
      </c>
      <c r="J429" s="161"/>
      <c r="K429" s="161">
        <f>-SUMIF('rezervy zisky'!C:C,Foks!B429,'rezervy zisky'!D:D)</f>
        <v>0</v>
      </c>
      <c r="L429" s="161"/>
      <c r="M429" s="161">
        <v>0</v>
      </c>
      <c r="O429" s="342">
        <f t="shared" si="15"/>
        <v>0</v>
      </c>
    </row>
    <row r="430" spans="1:15" x14ac:dyDescent="0.25">
      <c r="A430" s="42">
        <v>60229241</v>
      </c>
      <c r="B430" s="42" t="s">
        <v>2824</v>
      </c>
      <c r="C430" s="334" t="s">
        <v>2317</v>
      </c>
      <c r="E430" s="337">
        <f>SUMIF('[1]30_61BgtAllocAccUtvFinQ'!$C:$C,A430,'[1]30_61BgtAllocAccUtvFinQ'!$Q:$Q)</f>
        <v>0</v>
      </c>
      <c r="F430" s="161">
        <f t="shared" si="14"/>
        <v>0</v>
      </c>
      <c r="G430" s="161">
        <f>-SUMIF('rezervy zisky'!M:M,Foks!B430,'rezervy zisky'!N:N)</f>
        <v>0</v>
      </c>
      <c r="H430" s="161"/>
      <c r="I430" s="161">
        <f>-SUMIF('rezervy zisky'!I:I,Foks!B430,'rezervy zisky'!J:J)</f>
        <v>0</v>
      </c>
      <c r="J430" s="161"/>
      <c r="K430" s="161">
        <f>-SUMIF('rezervy zisky'!C:C,Foks!B430,'rezervy zisky'!D:D)</f>
        <v>0</v>
      </c>
      <c r="L430" s="161"/>
      <c r="M430" s="161">
        <v>0</v>
      </c>
      <c r="O430" s="342">
        <f t="shared" si="15"/>
        <v>0</v>
      </c>
    </row>
    <row r="431" spans="1:15" x14ac:dyDescent="0.25">
      <c r="A431" s="42">
        <v>60229242</v>
      </c>
      <c r="B431" s="42" t="s">
        <v>2825</v>
      </c>
      <c r="C431" s="334" t="s">
        <v>2310</v>
      </c>
      <c r="E431" s="337">
        <f>SUMIF('[1]30_61BgtAllocAccUtvFinQ'!$C:$C,A431,'[1]30_61BgtAllocAccUtvFinQ'!$Q:$Q)</f>
        <v>0</v>
      </c>
      <c r="F431" s="161">
        <f t="shared" si="14"/>
        <v>0</v>
      </c>
      <c r="G431" s="161">
        <f>-SUMIF('rezervy zisky'!M:M,Foks!B431,'rezervy zisky'!N:N)</f>
        <v>0</v>
      </c>
      <c r="H431" s="161"/>
      <c r="I431" s="161">
        <f>-SUMIF('rezervy zisky'!I:I,Foks!B431,'rezervy zisky'!J:J)</f>
        <v>0</v>
      </c>
      <c r="J431" s="161"/>
      <c r="K431" s="161">
        <f>-SUMIF('rezervy zisky'!C:C,Foks!B431,'rezervy zisky'!D:D)</f>
        <v>0</v>
      </c>
      <c r="L431" s="161"/>
      <c r="M431" s="161">
        <v>0</v>
      </c>
      <c r="O431" s="342">
        <f t="shared" si="15"/>
        <v>0</v>
      </c>
    </row>
    <row r="432" spans="1:15" x14ac:dyDescent="0.25">
      <c r="A432" s="42">
        <v>60229243</v>
      </c>
      <c r="B432" s="42" t="s">
        <v>2826</v>
      </c>
      <c r="C432" s="334" t="s">
        <v>2311</v>
      </c>
      <c r="E432" s="337">
        <f>SUMIF('[1]30_61BgtAllocAccUtvFinQ'!$C:$C,A432,'[1]30_61BgtAllocAccUtvFinQ'!$Q:$Q)</f>
        <v>0</v>
      </c>
      <c r="F432" s="161">
        <f t="shared" si="14"/>
        <v>0</v>
      </c>
      <c r="G432" s="161">
        <f>-SUMIF('rezervy zisky'!M:M,Foks!B432,'rezervy zisky'!N:N)</f>
        <v>0</v>
      </c>
      <c r="H432" s="161"/>
      <c r="I432" s="161">
        <f>-SUMIF('rezervy zisky'!I:I,Foks!B432,'rezervy zisky'!J:J)</f>
        <v>0</v>
      </c>
      <c r="J432" s="161"/>
      <c r="K432" s="161">
        <f>-SUMIF('rezervy zisky'!C:C,Foks!B432,'rezervy zisky'!D:D)</f>
        <v>0</v>
      </c>
      <c r="L432" s="161"/>
      <c r="M432" s="161">
        <v>0</v>
      </c>
      <c r="O432" s="342">
        <f t="shared" si="15"/>
        <v>0</v>
      </c>
    </row>
    <row r="433" spans="1:15" x14ac:dyDescent="0.25">
      <c r="A433" s="42">
        <v>60229245</v>
      </c>
      <c r="B433" s="42" t="s">
        <v>2827</v>
      </c>
      <c r="C433" s="334" t="s">
        <v>2318</v>
      </c>
      <c r="E433" s="337">
        <f>SUMIF('[1]30_61BgtAllocAccUtvFinQ'!$C:$C,A433,'[1]30_61BgtAllocAccUtvFinQ'!$Q:$Q)</f>
        <v>0</v>
      </c>
      <c r="F433" s="161">
        <f t="shared" si="14"/>
        <v>0</v>
      </c>
      <c r="G433" s="161">
        <f>-SUMIF('rezervy zisky'!M:M,Foks!B433,'rezervy zisky'!N:N)</f>
        <v>0</v>
      </c>
      <c r="H433" s="161"/>
      <c r="I433" s="161">
        <f>-SUMIF('rezervy zisky'!I:I,Foks!B433,'rezervy zisky'!J:J)</f>
        <v>0</v>
      </c>
      <c r="J433" s="161"/>
      <c r="K433" s="161">
        <f>-SUMIF('rezervy zisky'!C:C,Foks!B433,'rezervy zisky'!D:D)</f>
        <v>0</v>
      </c>
      <c r="L433" s="161"/>
      <c r="M433" s="161">
        <v>0</v>
      </c>
      <c r="O433" s="342">
        <f t="shared" si="15"/>
        <v>0</v>
      </c>
    </row>
    <row r="434" spans="1:15" x14ac:dyDescent="0.25">
      <c r="A434" s="42">
        <v>60229246</v>
      </c>
      <c r="B434" s="42" t="s">
        <v>2828</v>
      </c>
      <c r="C434" s="334" t="s">
        <v>2319</v>
      </c>
      <c r="E434" s="337">
        <f>SUMIF('[1]30_61BgtAllocAccUtvFinQ'!$C:$C,A434,'[1]30_61BgtAllocAccUtvFinQ'!$Q:$Q)</f>
        <v>0</v>
      </c>
      <c r="F434" s="161">
        <f t="shared" si="14"/>
        <v>0</v>
      </c>
      <c r="G434" s="161">
        <f>-SUMIF('rezervy zisky'!M:M,Foks!B434,'rezervy zisky'!N:N)</f>
        <v>0</v>
      </c>
      <c r="H434" s="161"/>
      <c r="I434" s="161">
        <f>-SUMIF('rezervy zisky'!I:I,Foks!B434,'rezervy zisky'!J:J)</f>
        <v>0</v>
      </c>
      <c r="J434" s="161"/>
      <c r="K434" s="161">
        <f>-SUMIF('rezervy zisky'!C:C,Foks!B434,'rezervy zisky'!D:D)</f>
        <v>0</v>
      </c>
      <c r="L434" s="161"/>
      <c r="M434" s="161">
        <v>0</v>
      </c>
      <c r="O434" s="342">
        <f t="shared" si="15"/>
        <v>0</v>
      </c>
    </row>
    <row r="435" spans="1:15" x14ac:dyDescent="0.25">
      <c r="A435" s="42">
        <v>60229290</v>
      </c>
      <c r="B435" s="42" t="s">
        <v>2829</v>
      </c>
      <c r="C435" s="334" t="s">
        <v>2312</v>
      </c>
      <c r="E435" s="337">
        <f>SUMIF('[1]30_61BgtAllocAccUtvFinQ'!$C:$C,A435,'[1]30_61BgtAllocAccUtvFinQ'!$Q:$Q)</f>
        <v>0</v>
      </c>
      <c r="F435" s="161">
        <f t="shared" si="14"/>
        <v>0</v>
      </c>
      <c r="G435" s="161">
        <f>-SUMIF('rezervy zisky'!M:M,Foks!B435,'rezervy zisky'!N:N)</f>
        <v>0</v>
      </c>
      <c r="H435" s="161"/>
      <c r="I435" s="161">
        <f>-SUMIF('rezervy zisky'!I:I,Foks!B435,'rezervy zisky'!J:J)</f>
        <v>0</v>
      </c>
      <c r="J435" s="161"/>
      <c r="K435" s="161">
        <f>-SUMIF('rezervy zisky'!C:C,Foks!B435,'rezervy zisky'!D:D)</f>
        <v>0</v>
      </c>
      <c r="L435" s="161"/>
      <c r="M435" s="161">
        <v>0</v>
      </c>
      <c r="O435" s="342">
        <f t="shared" si="15"/>
        <v>0</v>
      </c>
    </row>
    <row r="436" spans="1:15" x14ac:dyDescent="0.25">
      <c r="A436" s="42">
        <v>60230001</v>
      </c>
      <c r="B436" s="42" t="s">
        <v>2830</v>
      </c>
      <c r="C436" s="334" t="s">
        <v>2320</v>
      </c>
      <c r="E436" s="337">
        <f>SUMIF('[1]30_61BgtAllocAccUtvFinQ'!$C:$C,A436,'[1]30_61BgtAllocAccUtvFinQ'!$Q:$Q)</f>
        <v>0</v>
      </c>
      <c r="F436" s="161">
        <f t="shared" si="14"/>
        <v>0</v>
      </c>
      <c r="G436" s="161">
        <f>-SUMIF('rezervy zisky'!M:M,Foks!B436,'rezervy zisky'!N:N)</f>
        <v>0</v>
      </c>
      <c r="H436" s="161"/>
      <c r="I436" s="161">
        <f>-SUMIF('rezervy zisky'!I:I,Foks!B436,'rezervy zisky'!J:J)</f>
        <v>0</v>
      </c>
      <c r="J436" s="161"/>
      <c r="K436" s="161">
        <f>-SUMIF('rezervy zisky'!C:C,Foks!B436,'rezervy zisky'!D:D)</f>
        <v>0</v>
      </c>
      <c r="L436" s="161"/>
      <c r="M436" s="161">
        <v>0</v>
      </c>
      <c r="O436" s="342">
        <f t="shared" si="15"/>
        <v>0</v>
      </c>
    </row>
    <row r="437" spans="1:15" x14ac:dyDescent="0.25">
      <c r="A437" s="42">
        <v>60230002</v>
      </c>
      <c r="B437" s="42" t="s">
        <v>2831</v>
      </c>
      <c r="C437" s="334" t="s">
        <v>2321</v>
      </c>
      <c r="E437" s="337">
        <f>SUMIF('[1]30_61BgtAllocAccUtvFinQ'!$C:$C,A437,'[1]30_61BgtAllocAccUtvFinQ'!$Q:$Q)</f>
        <v>0</v>
      </c>
      <c r="F437" s="161">
        <f t="shared" si="14"/>
        <v>0</v>
      </c>
      <c r="G437" s="161">
        <f>-SUMIF('rezervy zisky'!M:M,Foks!B437,'rezervy zisky'!N:N)</f>
        <v>0</v>
      </c>
      <c r="H437" s="161"/>
      <c r="I437" s="161">
        <f>-SUMIF('rezervy zisky'!I:I,Foks!B437,'rezervy zisky'!J:J)</f>
        <v>0</v>
      </c>
      <c r="J437" s="161"/>
      <c r="K437" s="161">
        <f>-SUMIF('rezervy zisky'!C:C,Foks!B437,'rezervy zisky'!D:D)</f>
        <v>0</v>
      </c>
      <c r="L437" s="161"/>
      <c r="M437" s="161">
        <v>0</v>
      </c>
      <c r="O437" s="342">
        <f t="shared" si="15"/>
        <v>0</v>
      </c>
    </row>
    <row r="438" spans="1:15" x14ac:dyDescent="0.25">
      <c r="A438" s="42">
        <v>60240101</v>
      </c>
      <c r="B438" s="42" t="s">
        <v>2832</v>
      </c>
      <c r="C438" s="334" t="s">
        <v>2322</v>
      </c>
      <c r="E438" s="337">
        <f>SUMIF('[1]30_61BgtAllocAccUtvFinQ'!$C:$C,A438,'[1]30_61BgtAllocAccUtvFinQ'!$Q:$Q)</f>
        <v>180000000</v>
      </c>
      <c r="F438" s="161">
        <f t="shared" si="14"/>
        <v>0</v>
      </c>
      <c r="G438" s="161">
        <f>-SUMIF('rezervy zisky'!M:M,Foks!B438,'rezervy zisky'!N:N)</f>
        <v>0</v>
      </c>
      <c r="H438" s="161"/>
      <c r="I438" s="161">
        <f>-SUMIF('rezervy zisky'!I:I,Foks!B438,'rezervy zisky'!J:J)</f>
        <v>0</v>
      </c>
      <c r="J438" s="161"/>
      <c r="K438" s="161">
        <f>-SUMIF('rezervy zisky'!C:C,Foks!B438,'rezervy zisky'!D:D)</f>
        <v>0</v>
      </c>
      <c r="L438" s="161"/>
      <c r="M438" s="161">
        <v>180000000</v>
      </c>
      <c r="O438" s="342">
        <f t="shared" si="15"/>
        <v>180000000</v>
      </c>
    </row>
    <row r="439" spans="1:15" x14ac:dyDescent="0.25">
      <c r="A439" s="42">
        <v>60240102</v>
      </c>
      <c r="B439" s="42" t="s">
        <v>2833</v>
      </c>
      <c r="C439" s="334" t="s">
        <v>2323</v>
      </c>
      <c r="E439" s="337">
        <f>SUMIF('[1]30_61BgtAllocAccUtvFinQ'!$C:$C,A439,'[1]30_61BgtAllocAccUtvFinQ'!$Q:$Q)</f>
        <v>0</v>
      </c>
      <c r="F439" s="161">
        <f t="shared" si="14"/>
        <v>0</v>
      </c>
      <c r="G439" s="161">
        <f>-SUMIF('rezervy zisky'!M:M,Foks!B439,'rezervy zisky'!N:N)</f>
        <v>0</v>
      </c>
      <c r="H439" s="161"/>
      <c r="I439" s="161">
        <f>-SUMIF('rezervy zisky'!I:I,Foks!B439,'rezervy zisky'!J:J)</f>
        <v>0</v>
      </c>
      <c r="J439" s="161"/>
      <c r="K439" s="161">
        <f>-SUMIF('rezervy zisky'!C:C,Foks!B439,'rezervy zisky'!D:D)</f>
        <v>0</v>
      </c>
      <c r="L439" s="161"/>
      <c r="M439" s="161">
        <v>0</v>
      </c>
      <c r="O439" s="342">
        <f t="shared" si="15"/>
        <v>0</v>
      </c>
    </row>
    <row r="440" spans="1:15" x14ac:dyDescent="0.25">
      <c r="A440" s="42">
        <v>60240001</v>
      </c>
      <c r="B440" s="42" t="s">
        <v>2834</v>
      </c>
      <c r="C440" s="334" t="s">
        <v>2324</v>
      </c>
      <c r="E440" s="337">
        <f>SUMIF('[1]30_61BgtAllocAccUtvFinQ'!$C:$C,A440,'[1]30_61BgtAllocAccUtvFinQ'!$Q:$Q)</f>
        <v>0</v>
      </c>
      <c r="F440" s="161">
        <f t="shared" si="14"/>
        <v>0</v>
      </c>
      <c r="G440" s="161">
        <f>-SUMIF('rezervy zisky'!M:M,Foks!B440,'rezervy zisky'!N:N)</f>
        <v>0</v>
      </c>
      <c r="H440" s="161"/>
      <c r="I440" s="161">
        <f>-SUMIF('rezervy zisky'!I:I,Foks!B440,'rezervy zisky'!J:J)</f>
        <v>0</v>
      </c>
      <c r="J440" s="161"/>
      <c r="K440" s="161">
        <f>-SUMIF('rezervy zisky'!C:C,Foks!B440,'rezervy zisky'!D:D)</f>
        <v>0</v>
      </c>
      <c r="L440" s="161"/>
      <c r="M440" s="161">
        <v>0</v>
      </c>
      <c r="O440" s="342">
        <f t="shared" si="15"/>
        <v>0</v>
      </c>
    </row>
    <row r="441" spans="1:15" x14ac:dyDescent="0.25">
      <c r="A441" s="42">
        <v>60240002</v>
      </c>
      <c r="B441" s="42" t="s">
        <v>2835</v>
      </c>
      <c r="C441" s="334" t="s">
        <v>2325</v>
      </c>
      <c r="E441" s="337">
        <f>SUMIF('[1]30_61BgtAllocAccUtvFinQ'!$C:$C,A441,'[1]30_61BgtAllocAccUtvFinQ'!$Q:$Q)</f>
        <v>0</v>
      </c>
      <c r="F441" s="161">
        <f t="shared" si="14"/>
        <v>0</v>
      </c>
      <c r="G441" s="161">
        <f>-SUMIF('rezervy zisky'!M:M,Foks!B441,'rezervy zisky'!N:N)</f>
        <v>0</v>
      </c>
      <c r="H441" s="161"/>
      <c r="I441" s="161">
        <f>-SUMIF('rezervy zisky'!I:I,Foks!B441,'rezervy zisky'!J:J)</f>
        <v>0</v>
      </c>
      <c r="J441" s="161"/>
      <c r="K441" s="161">
        <f>-SUMIF('rezervy zisky'!C:C,Foks!B441,'rezervy zisky'!D:D)</f>
        <v>0</v>
      </c>
      <c r="L441" s="161"/>
      <c r="M441" s="161">
        <v>0</v>
      </c>
      <c r="O441" s="342">
        <f t="shared" si="15"/>
        <v>0</v>
      </c>
    </row>
    <row r="442" spans="1:15" x14ac:dyDescent="0.25">
      <c r="A442" s="42">
        <v>60241201</v>
      </c>
      <c r="B442" s="42" t="s">
        <v>2836</v>
      </c>
      <c r="C442" s="334" t="s">
        <v>2326</v>
      </c>
      <c r="E442" s="337">
        <f>SUMIF('[1]30_61BgtAllocAccUtvFinQ'!$C:$C,A442,'[1]30_61BgtAllocAccUtvFinQ'!$Q:$Q)</f>
        <v>0</v>
      </c>
      <c r="F442" s="161">
        <f t="shared" si="14"/>
        <v>0</v>
      </c>
      <c r="G442" s="161">
        <f>-SUMIF('rezervy zisky'!M:M,Foks!B442,'rezervy zisky'!N:N)</f>
        <v>0</v>
      </c>
      <c r="H442" s="161"/>
      <c r="I442" s="161">
        <f>-SUMIF('rezervy zisky'!I:I,Foks!B442,'rezervy zisky'!J:J)</f>
        <v>0</v>
      </c>
      <c r="J442" s="161"/>
      <c r="K442" s="161">
        <f>-SUMIF('rezervy zisky'!C:C,Foks!B442,'rezervy zisky'!D:D)</f>
        <v>0</v>
      </c>
      <c r="L442" s="161"/>
      <c r="M442" s="161">
        <v>0</v>
      </c>
      <c r="O442" s="342">
        <f t="shared" si="15"/>
        <v>0</v>
      </c>
    </row>
    <row r="443" spans="1:15" x14ac:dyDescent="0.25">
      <c r="A443" s="42">
        <v>60241101</v>
      </c>
      <c r="B443" s="42" t="s">
        <v>2837</v>
      </c>
      <c r="C443" s="334" t="s">
        <v>2327</v>
      </c>
      <c r="E443" s="337">
        <f>SUMIF('[1]30_61BgtAllocAccUtvFinQ'!$C:$C,A443,'[1]30_61BgtAllocAccUtvFinQ'!$Q:$Q)</f>
        <v>0</v>
      </c>
      <c r="F443" s="161">
        <f t="shared" si="14"/>
        <v>0</v>
      </c>
      <c r="G443" s="161">
        <f>-SUMIF('rezervy zisky'!M:M,Foks!B443,'rezervy zisky'!N:N)</f>
        <v>0</v>
      </c>
      <c r="H443" s="161"/>
      <c r="I443" s="161">
        <f>-SUMIF('rezervy zisky'!I:I,Foks!B443,'rezervy zisky'!J:J)</f>
        <v>0</v>
      </c>
      <c r="J443" s="161"/>
      <c r="K443" s="161">
        <f>-SUMIF('rezervy zisky'!C:C,Foks!B443,'rezervy zisky'!D:D)</f>
        <v>0</v>
      </c>
      <c r="L443" s="161"/>
      <c r="M443" s="161">
        <v>0</v>
      </c>
      <c r="O443" s="342">
        <f t="shared" si="15"/>
        <v>0</v>
      </c>
    </row>
    <row r="444" spans="1:15" x14ac:dyDescent="0.25">
      <c r="A444" s="42">
        <v>60244409</v>
      </c>
      <c r="B444" s="42" t="s">
        <v>2838</v>
      </c>
      <c r="C444" s="334" t="s">
        <v>2328</v>
      </c>
      <c r="E444" s="337">
        <f>SUMIF('[1]30_61BgtAllocAccUtvFinQ'!$C:$C,A444,'[1]30_61BgtAllocAccUtvFinQ'!$Q:$Q)</f>
        <v>0</v>
      </c>
      <c r="F444" s="161">
        <f t="shared" si="14"/>
        <v>0</v>
      </c>
      <c r="G444" s="161">
        <f>-SUMIF('rezervy zisky'!M:M,Foks!B444,'rezervy zisky'!N:N)</f>
        <v>0</v>
      </c>
      <c r="H444" s="161"/>
      <c r="I444" s="161">
        <f>-SUMIF('rezervy zisky'!I:I,Foks!B444,'rezervy zisky'!J:J)</f>
        <v>0</v>
      </c>
      <c r="J444" s="161"/>
      <c r="K444" s="161">
        <f>-SUMIF('rezervy zisky'!C:C,Foks!B444,'rezervy zisky'!D:D)</f>
        <v>0</v>
      </c>
      <c r="L444" s="161"/>
      <c r="M444" s="161">
        <v>0</v>
      </c>
      <c r="O444" s="342">
        <f t="shared" si="15"/>
        <v>0</v>
      </c>
    </row>
    <row r="445" spans="1:15" x14ac:dyDescent="0.25">
      <c r="A445" s="42">
        <v>60245401</v>
      </c>
      <c r="B445" s="42" t="s">
        <v>1858</v>
      </c>
      <c r="C445" s="334" t="s">
        <v>2329</v>
      </c>
      <c r="D445" s="161">
        <v>5416800433</v>
      </c>
      <c r="E445" s="337">
        <f>SUMIF('[1]30_61BgtAllocAccUtvFinQ'!$C:$C,A445,'[1]30_61BgtAllocAccUtvFinQ'!$Q:$Q)</f>
        <v>5416800433.0026007</v>
      </c>
      <c r="F445" s="161">
        <f>D445-SUM(G445:I445)-K445</f>
        <v>5492345190</v>
      </c>
      <c r="G445" s="161">
        <f>-SUMIF('rezervy zisky'!M:M,Foks!B445,'rezervy zisky'!N:N)</f>
        <v>0</v>
      </c>
      <c r="H445" s="161"/>
      <c r="I445" s="161">
        <f>-SUMIF('rezervy zisky'!I:I,Foks!B445,'rezervy zisky'!J:J)</f>
        <v>0</v>
      </c>
      <c r="J445" s="161"/>
      <c r="K445" s="161">
        <f>-SUMIF('rezervy zisky'!C:C,Foks!B445,'rezervy zisky'!D:D)</f>
        <v>-75544757</v>
      </c>
      <c r="L445" s="161"/>
      <c r="M445" s="161">
        <v>0</v>
      </c>
      <c r="O445" s="342">
        <f t="shared" si="15"/>
        <v>-75544756.99739933</v>
      </c>
    </row>
    <row r="446" spans="1:15" x14ac:dyDescent="0.25">
      <c r="A446" s="42">
        <v>60245415</v>
      </c>
      <c r="B446" s="42" t="s">
        <v>2839</v>
      </c>
      <c r="C446" s="334" t="s">
        <v>2330</v>
      </c>
      <c r="D446" s="339">
        <v>1350000000</v>
      </c>
      <c r="E446" s="337">
        <f>SUMIF('[1]30_61BgtAllocAccUtvFinQ'!$C:$C,A446,'[1]30_61BgtAllocAccUtvFinQ'!$Q:$Q)</f>
        <v>1349999999.9999003</v>
      </c>
      <c r="F446" s="161">
        <f t="shared" si="14"/>
        <v>1350000000</v>
      </c>
      <c r="G446" s="161">
        <f>-SUMIF('rezervy zisky'!M:M,Foks!B446,'rezervy zisky'!N:N)</f>
        <v>0</v>
      </c>
      <c r="H446" s="161"/>
      <c r="I446" s="161">
        <f>-SUMIF('rezervy zisky'!I:I,Foks!B446,'rezervy zisky'!J:J)</f>
        <v>0</v>
      </c>
      <c r="J446" s="161"/>
      <c r="K446" s="161">
        <f>-SUMIF('rezervy zisky'!C:C,Foks!B446,'rezervy zisky'!D:D)</f>
        <v>0</v>
      </c>
      <c r="L446" s="161"/>
      <c r="M446" s="161">
        <v>0</v>
      </c>
      <c r="O446" s="342">
        <f t="shared" si="15"/>
        <v>-9.9658966064453125E-5</v>
      </c>
    </row>
    <row r="447" spans="1:15" x14ac:dyDescent="0.25">
      <c r="A447" s="42">
        <v>60245400</v>
      </c>
      <c r="B447" s="42" t="s">
        <v>2840</v>
      </c>
      <c r="C447" s="334" t="s">
        <v>2331</v>
      </c>
      <c r="E447" s="337">
        <f>SUMIF('[1]30_61BgtAllocAccUtvFinQ'!$C:$C,A447,'[1]30_61BgtAllocAccUtvFinQ'!$Q:$Q)</f>
        <v>0</v>
      </c>
      <c r="F447" s="161">
        <f t="shared" si="14"/>
        <v>0</v>
      </c>
      <c r="G447" s="161">
        <f>-SUMIF('rezervy zisky'!M:M,Foks!B447,'rezervy zisky'!N:N)</f>
        <v>0</v>
      </c>
      <c r="H447" s="161"/>
      <c r="I447" s="161">
        <f>-SUMIF('rezervy zisky'!I:I,Foks!B447,'rezervy zisky'!J:J)</f>
        <v>0</v>
      </c>
      <c r="J447" s="161"/>
      <c r="K447" s="161">
        <f>-SUMIF('rezervy zisky'!C:C,Foks!B447,'rezervy zisky'!D:D)</f>
        <v>0</v>
      </c>
      <c r="L447" s="161"/>
      <c r="M447" s="161">
        <v>0</v>
      </c>
      <c r="O447" s="342">
        <f t="shared" si="15"/>
        <v>0</v>
      </c>
    </row>
    <row r="448" spans="1:15" x14ac:dyDescent="0.25">
      <c r="A448" s="42">
        <v>60245409</v>
      </c>
      <c r="B448" s="42" t="s">
        <v>2841</v>
      </c>
      <c r="C448" s="334" t="s">
        <v>2332</v>
      </c>
      <c r="E448" s="337">
        <f>SUMIF('[1]30_61BgtAllocAccUtvFinQ'!$C:$C,A448,'[1]30_61BgtAllocAccUtvFinQ'!$Q:$Q)</f>
        <v>0</v>
      </c>
      <c r="F448" s="161">
        <f t="shared" si="14"/>
        <v>0</v>
      </c>
      <c r="G448" s="161">
        <f>-SUMIF('rezervy zisky'!M:M,Foks!B448,'rezervy zisky'!N:N)</f>
        <v>0</v>
      </c>
      <c r="H448" s="161"/>
      <c r="I448" s="161">
        <f>-SUMIF('rezervy zisky'!I:I,Foks!B448,'rezervy zisky'!J:J)</f>
        <v>0</v>
      </c>
      <c r="J448" s="161"/>
      <c r="K448" s="161">
        <f>-SUMIF('rezervy zisky'!C:C,Foks!B448,'rezervy zisky'!D:D)</f>
        <v>0</v>
      </c>
      <c r="L448" s="161"/>
      <c r="M448" s="161">
        <v>0</v>
      </c>
      <c r="O448" s="342">
        <f t="shared" si="15"/>
        <v>0</v>
      </c>
    </row>
    <row r="449" spans="1:15" x14ac:dyDescent="0.25">
      <c r="A449" s="42">
        <v>60245414</v>
      </c>
      <c r="B449" s="42" t="s">
        <v>2842</v>
      </c>
      <c r="C449" s="334" t="s">
        <v>2333</v>
      </c>
      <c r="E449" s="337">
        <f>SUMIF('[1]30_61BgtAllocAccUtvFinQ'!$C:$C,A449,'[1]30_61BgtAllocAccUtvFinQ'!$Q:$Q)</f>
        <v>0</v>
      </c>
      <c r="F449" s="161">
        <f t="shared" si="14"/>
        <v>0</v>
      </c>
      <c r="G449" s="161">
        <f>-SUMIF('rezervy zisky'!M:M,Foks!B449,'rezervy zisky'!N:N)</f>
        <v>0</v>
      </c>
      <c r="H449" s="161"/>
      <c r="I449" s="161">
        <f>-SUMIF('rezervy zisky'!I:I,Foks!B449,'rezervy zisky'!J:J)</f>
        <v>0</v>
      </c>
      <c r="J449" s="161"/>
      <c r="K449" s="161">
        <f>-SUMIF('rezervy zisky'!C:C,Foks!B449,'rezervy zisky'!D:D)</f>
        <v>0</v>
      </c>
      <c r="L449" s="161"/>
      <c r="M449" s="161">
        <v>0</v>
      </c>
      <c r="O449" s="342">
        <f t="shared" si="15"/>
        <v>0</v>
      </c>
    </row>
    <row r="450" spans="1:15" x14ac:dyDescent="0.25">
      <c r="A450" s="42">
        <v>60246401</v>
      </c>
      <c r="B450" s="42" t="s">
        <v>2843</v>
      </c>
      <c r="C450" s="334" t="s">
        <v>2334</v>
      </c>
      <c r="E450" s="337">
        <f>SUMIF('[1]30_61BgtAllocAccUtvFinQ'!$C:$C,A450,'[1]30_61BgtAllocAccUtvFinQ'!$Q:$Q)</f>
        <v>0</v>
      </c>
      <c r="F450" s="161">
        <f t="shared" si="14"/>
        <v>0</v>
      </c>
      <c r="G450" s="161">
        <f>-SUMIF('rezervy zisky'!M:M,Foks!B450,'rezervy zisky'!N:N)</f>
        <v>0</v>
      </c>
      <c r="H450" s="161"/>
      <c r="I450" s="161">
        <f>-SUMIF('rezervy zisky'!I:I,Foks!B450,'rezervy zisky'!J:J)</f>
        <v>0</v>
      </c>
      <c r="J450" s="161"/>
      <c r="K450" s="161">
        <f>-SUMIF('rezervy zisky'!C:C,Foks!B450,'rezervy zisky'!D:D)</f>
        <v>0</v>
      </c>
      <c r="L450" s="161"/>
      <c r="M450" s="161">
        <v>0</v>
      </c>
      <c r="O450" s="342">
        <f t="shared" si="15"/>
        <v>0</v>
      </c>
    </row>
    <row r="451" spans="1:15" x14ac:dyDescent="0.25">
      <c r="A451" s="42">
        <v>60246400</v>
      </c>
      <c r="B451" s="42" t="s">
        <v>2844</v>
      </c>
      <c r="C451" s="334" t="s">
        <v>2335</v>
      </c>
      <c r="E451" s="337">
        <f>SUMIF('[1]30_61BgtAllocAccUtvFinQ'!$C:$C,A451,'[1]30_61BgtAllocAccUtvFinQ'!$Q:$Q)</f>
        <v>0</v>
      </c>
      <c r="F451" s="161">
        <f t="shared" si="14"/>
        <v>0</v>
      </c>
      <c r="G451" s="161">
        <f>-SUMIF('rezervy zisky'!M:M,Foks!B451,'rezervy zisky'!N:N)</f>
        <v>0</v>
      </c>
      <c r="H451" s="161"/>
      <c r="I451" s="161">
        <f>-SUMIF('rezervy zisky'!I:I,Foks!B451,'rezervy zisky'!J:J)</f>
        <v>0</v>
      </c>
      <c r="J451" s="161"/>
      <c r="K451" s="161">
        <f>-SUMIF('rezervy zisky'!C:C,Foks!B451,'rezervy zisky'!D:D)</f>
        <v>0</v>
      </c>
      <c r="L451" s="161"/>
      <c r="M451" s="161">
        <v>0</v>
      </c>
      <c r="O451" s="342">
        <f t="shared" si="15"/>
        <v>0</v>
      </c>
    </row>
    <row r="452" spans="1:15" x14ac:dyDescent="0.25">
      <c r="A452" s="42">
        <v>60401001</v>
      </c>
      <c r="B452" s="42" t="s">
        <v>2845</v>
      </c>
      <c r="C452" s="334" t="s">
        <v>2336</v>
      </c>
      <c r="D452" s="161">
        <v>4307000</v>
      </c>
      <c r="E452" s="337">
        <f>SUMIF('[1]30_61BgtAllocAccUtvFinQ'!$C:$C,A452,'[1]30_61BgtAllocAccUtvFinQ'!$Q:$Q)</f>
        <v>4306999.9996999996</v>
      </c>
      <c r="F452" s="161">
        <f t="shared" si="14"/>
        <v>4307000</v>
      </c>
      <c r="G452" s="161">
        <f>-SUMIF('rezervy zisky'!M:M,Foks!B452,'rezervy zisky'!N:N)</f>
        <v>0</v>
      </c>
      <c r="H452" s="161"/>
      <c r="I452" s="161">
        <f>-SUMIF('rezervy zisky'!I:I,Foks!B452,'rezervy zisky'!J:J)</f>
        <v>0</v>
      </c>
      <c r="J452" s="161"/>
      <c r="K452" s="161">
        <f>-SUMIF('rezervy zisky'!C:C,Foks!B452,'rezervy zisky'!D:D)</f>
        <v>0</v>
      </c>
      <c r="L452" s="161"/>
      <c r="M452" s="161">
        <v>0</v>
      </c>
      <c r="O452" s="342">
        <f t="shared" si="15"/>
        <v>-3.0000042170286179E-4</v>
      </c>
    </row>
    <row r="453" spans="1:15" x14ac:dyDescent="0.25">
      <c r="A453" s="42">
        <v>60401002</v>
      </c>
      <c r="B453" s="42" t="s">
        <v>2846</v>
      </c>
      <c r="C453" s="334" t="s">
        <v>2052</v>
      </c>
      <c r="D453" s="161">
        <v>240000</v>
      </c>
      <c r="E453" s="337">
        <f>SUMIF('[1]30_61BgtAllocAccUtvFinQ'!$C:$C,A453,'[1]30_61BgtAllocAccUtvFinQ'!$Q:$Q)</f>
        <v>240000.00020000004</v>
      </c>
      <c r="F453" s="161">
        <f t="shared" ref="F453:F516" si="16">D453-SUM(G453:I453)</f>
        <v>240000</v>
      </c>
      <c r="G453" s="161">
        <f>-SUMIF('rezervy zisky'!M:M,Foks!B453,'rezervy zisky'!N:N)</f>
        <v>0</v>
      </c>
      <c r="H453" s="161"/>
      <c r="I453" s="161">
        <f>-SUMIF('rezervy zisky'!I:I,Foks!B453,'rezervy zisky'!J:J)</f>
        <v>0</v>
      </c>
      <c r="J453" s="161"/>
      <c r="K453" s="161">
        <f>-SUMIF('rezervy zisky'!C:C,Foks!B453,'rezervy zisky'!D:D)</f>
        <v>0</v>
      </c>
      <c r="L453" s="161"/>
      <c r="M453" s="161">
        <v>0</v>
      </c>
      <c r="O453" s="342">
        <f t="shared" ref="O453:O516" si="17">E453-F453-G453</f>
        <v>2.0000003860332072E-4</v>
      </c>
    </row>
    <row r="454" spans="1:15" x14ac:dyDescent="0.25">
      <c r="A454" s="42">
        <v>60450360</v>
      </c>
      <c r="B454" s="42" t="s">
        <v>2847</v>
      </c>
      <c r="C454" s="334" t="s">
        <v>2337</v>
      </c>
      <c r="D454" s="161">
        <v>38920396.004050002</v>
      </c>
      <c r="E454" s="337">
        <f>SUMIF('[1]30_61BgtAllocAccUtvFinQ'!$C:$C,A454,'[1]30_61BgtAllocAccUtvFinQ'!$Q:$Q)</f>
        <v>38920396.029999994</v>
      </c>
      <c r="F454" s="161">
        <f t="shared" si="16"/>
        <v>38920396.004050002</v>
      </c>
      <c r="G454" s="161">
        <f>-SUMIF('rezervy zisky'!M:M,Foks!B454,'rezervy zisky'!N:N)</f>
        <v>0</v>
      </c>
      <c r="H454" s="161"/>
      <c r="I454" s="161">
        <f>-SUMIF('rezervy zisky'!I:I,Foks!B454,'rezervy zisky'!J:J)</f>
        <v>0</v>
      </c>
      <c r="J454" s="161"/>
      <c r="K454" s="161">
        <f>-SUMIF('rezervy zisky'!C:C,Foks!B454,'rezervy zisky'!D:D)</f>
        <v>0</v>
      </c>
      <c r="L454" s="161"/>
      <c r="M454" s="161">
        <v>0</v>
      </c>
      <c r="O454" s="342">
        <f t="shared" si="17"/>
        <v>2.594999223947525E-2</v>
      </c>
    </row>
    <row r="455" spans="1:15" x14ac:dyDescent="0.25">
      <c r="A455" s="42">
        <v>60450361</v>
      </c>
      <c r="B455" s="42" t="s">
        <v>2848</v>
      </c>
      <c r="C455" s="334" t="s">
        <v>2338</v>
      </c>
      <c r="D455" s="161">
        <v>1952586.7845000001</v>
      </c>
      <c r="E455" s="337">
        <f>SUMIF('[1]30_61BgtAllocAccUtvFinQ'!$C:$C,A455,'[1]30_61BgtAllocAccUtvFinQ'!$Q:$Q)</f>
        <v>1952586.7858000004</v>
      </c>
      <c r="F455" s="161">
        <f t="shared" si="16"/>
        <v>1952586.7845000001</v>
      </c>
      <c r="G455" s="161">
        <f>-SUMIF('rezervy zisky'!M:M,Foks!B455,'rezervy zisky'!N:N)</f>
        <v>0</v>
      </c>
      <c r="H455" s="161"/>
      <c r="I455" s="161">
        <f>-SUMIF('rezervy zisky'!I:I,Foks!B455,'rezervy zisky'!J:J)</f>
        <v>0</v>
      </c>
      <c r="J455" s="161"/>
      <c r="K455" s="161">
        <f>-SUMIF('rezervy zisky'!C:C,Foks!B455,'rezervy zisky'!D:D)</f>
        <v>0</v>
      </c>
      <c r="L455" s="161"/>
      <c r="M455" s="161">
        <v>0</v>
      </c>
      <c r="O455" s="342">
        <f t="shared" si="17"/>
        <v>1.3000003527849913E-3</v>
      </c>
    </row>
    <row r="456" spans="1:15" x14ac:dyDescent="0.25">
      <c r="A456" s="42">
        <v>60450363</v>
      </c>
      <c r="B456" s="42" t="s">
        <v>2849</v>
      </c>
      <c r="C456" s="334" t="s">
        <v>2339</v>
      </c>
      <c r="D456" s="161">
        <v>1507442.7318499999</v>
      </c>
      <c r="E456" s="337">
        <f>SUMIF('[1]30_61BgtAllocAccUtvFinQ'!$C:$C,A456,'[1]30_61BgtAllocAccUtvFinQ'!$Q:$Q)</f>
        <v>1507442.7331999999</v>
      </c>
      <c r="F456" s="161">
        <f t="shared" si="16"/>
        <v>1507442.7318499999</v>
      </c>
      <c r="G456" s="161">
        <f>-SUMIF('rezervy zisky'!M:M,Foks!B456,'rezervy zisky'!N:N)</f>
        <v>0</v>
      </c>
      <c r="H456" s="161"/>
      <c r="I456" s="161">
        <f>-SUMIF('rezervy zisky'!I:I,Foks!B456,'rezervy zisky'!J:J)</f>
        <v>0</v>
      </c>
      <c r="J456" s="161"/>
      <c r="K456" s="161">
        <f>-SUMIF('rezervy zisky'!C:C,Foks!B456,'rezervy zisky'!D:D)</f>
        <v>0</v>
      </c>
      <c r="L456" s="161"/>
      <c r="M456" s="161">
        <v>0</v>
      </c>
      <c r="O456" s="342">
        <f t="shared" si="17"/>
        <v>1.3500000350177288E-3</v>
      </c>
    </row>
    <row r="457" spans="1:15" x14ac:dyDescent="0.25">
      <c r="A457" s="42">
        <v>60450365</v>
      </c>
      <c r="B457" s="42" t="s">
        <v>2850</v>
      </c>
      <c r="C457" s="334" t="s">
        <v>2340</v>
      </c>
      <c r="D457" s="161">
        <v>331398848.32339996</v>
      </c>
      <c r="E457" s="337">
        <f>SUMIF('[1]30_61BgtAllocAccUtvFinQ'!$C:$C,A457,'[1]30_61BgtAllocAccUtvFinQ'!$Q:$Q)</f>
        <v>331398848.54449999</v>
      </c>
      <c r="F457" s="161">
        <f t="shared" si="16"/>
        <v>331398848.32339996</v>
      </c>
      <c r="G457" s="161">
        <f>-SUMIF('rezervy zisky'!M:M,Foks!B457,'rezervy zisky'!N:N)</f>
        <v>0</v>
      </c>
      <c r="H457" s="161"/>
      <c r="I457" s="161">
        <f>-SUMIF('rezervy zisky'!I:I,Foks!B457,'rezervy zisky'!J:J)</f>
        <v>0</v>
      </c>
      <c r="J457" s="161"/>
      <c r="K457" s="161">
        <f>-SUMIF('rezervy zisky'!C:C,Foks!B457,'rezervy zisky'!D:D)</f>
        <v>0</v>
      </c>
      <c r="L457" s="161"/>
      <c r="M457" s="161">
        <v>0</v>
      </c>
      <c r="O457" s="342">
        <f t="shared" si="17"/>
        <v>0.22110003232955933</v>
      </c>
    </row>
    <row r="458" spans="1:15" x14ac:dyDescent="0.25">
      <c r="A458" s="42">
        <v>60450366</v>
      </c>
      <c r="B458" s="42" t="s">
        <v>2851</v>
      </c>
      <c r="C458" s="334" t="s">
        <v>2341</v>
      </c>
      <c r="D458" s="161">
        <v>7710128.8896499993</v>
      </c>
      <c r="E458" s="337">
        <f>SUMIF('[1]30_61BgtAllocAccUtvFinQ'!$C:$C,A458,'[1]30_61BgtAllocAccUtvFinQ'!$Q:$Q)</f>
        <v>7710128.6949000005</v>
      </c>
      <c r="F458" s="161">
        <f t="shared" si="16"/>
        <v>7710128.8896499993</v>
      </c>
      <c r="G458" s="161">
        <f>-SUMIF('rezervy zisky'!M:M,Foks!B458,'rezervy zisky'!N:N)</f>
        <v>0</v>
      </c>
      <c r="H458" s="161"/>
      <c r="I458" s="161">
        <f>-SUMIF('rezervy zisky'!I:I,Foks!B458,'rezervy zisky'!J:J)</f>
        <v>0</v>
      </c>
      <c r="J458" s="161"/>
      <c r="K458" s="161">
        <f>-SUMIF('rezervy zisky'!C:C,Foks!B458,'rezervy zisky'!D:D)</f>
        <v>0</v>
      </c>
      <c r="L458" s="161"/>
      <c r="M458" s="161">
        <v>0</v>
      </c>
      <c r="O458" s="342">
        <f t="shared" si="17"/>
        <v>-0.19474999886006117</v>
      </c>
    </row>
    <row r="459" spans="1:15" x14ac:dyDescent="0.25">
      <c r="A459" s="42">
        <v>60450368</v>
      </c>
      <c r="B459" s="42" t="s">
        <v>2852</v>
      </c>
      <c r="C459" s="334" t="s">
        <v>2342</v>
      </c>
      <c r="D459" s="161">
        <v>50627060.116599992</v>
      </c>
      <c r="E459" s="337">
        <f>SUMIF('[1]30_61BgtAllocAccUtvFinQ'!$C:$C,A459,'[1]30_61BgtAllocAccUtvFinQ'!$Q:$Q)</f>
        <v>50627060.150800005</v>
      </c>
      <c r="F459" s="161">
        <f t="shared" si="16"/>
        <v>50627060.116599992</v>
      </c>
      <c r="G459" s="161">
        <f>-SUMIF('rezervy zisky'!M:M,Foks!B459,'rezervy zisky'!N:N)</f>
        <v>0</v>
      </c>
      <c r="H459" s="161"/>
      <c r="I459" s="161">
        <f>-SUMIF('rezervy zisky'!I:I,Foks!B459,'rezervy zisky'!J:J)</f>
        <v>0</v>
      </c>
      <c r="J459" s="161"/>
      <c r="K459" s="161">
        <f>-SUMIF('rezervy zisky'!C:C,Foks!B459,'rezervy zisky'!D:D)</f>
        <v>0</v>
      </c>
      <c r="L459" s="161"/>
      <c r="M459" s="161">
        <v>0</v>
      </c>
      <c r="O459" s="342">
        <f t="shared" si="17"/>
        <v>3.4200012683868408E-2</v>
      </c>
    </row>
    <row r="460" spans="1:15" x14ac:dyDescent="0.25">
      <c r="A460" s="42">
        <v>60450370</v>
      </c>
      <c r="B460" s="42" t="s">
        <v>2853</v>
      </c>
      <c r="C460" s="334" t="s">
        <v>2343</v>
      </c>
      <c r="D460" s="161">
        <v>2441391.8776499997</v>
      </c>
      <c r="E460" s="337">
        <f>SUMIF('[1]30_61BgtAllocAccUtvFinQ'!$C:$C,A460,'[1]30_61BgtAllocAccUtvFinQ'!$Q:$Q)</f>
        <v>2441391.6795999995</v>
      </c>
      <c r="F460" s="161">
        <f t="shared" si="16"/>
        <v>2441391.8776499997</v>
      </c>
      <c r="G460" s="161">
        <f>-SUMIF('rezervy zisky'!M:M,Foks!B460,'rezervy zisky'!N:N)</f>
        <v>0</v>
      </c>
      <c r="H460" s="161"/>
      <c r="I460" s="161">
        <f>-SUMIF('rezervy zisky'!I:I,Foks!B460,'rezervy zisky'!J:J)</f>
        <v>0</v>
      </c>
      <c r="J460" s="161"/>
      <c r="K460" s="161">
        <f>-SUMIF('rezervy zisky'!C:C,Foks!B460,'rezervy zisky'!D:D)</f>
        <v>0</v>
      </c>
      <c r="L460" s="161"/>
      <c r="M460" s="161">
        <v>0</v>
      </c>
      <c r="O460" s="342">
        <f t="shared" si="17"/>
        <v>-0.19805000023916364</v>
      </c>
    </row>
    <row r="461" spans="1:15" x14ac:dyDescent="0.25">
      <c r="A461" s="42">
        <v>60450377</v>
      </c>
      <c r="B461" s="42" t="s">
        <v>2854</v>
      </c>
      <c r="C461" s="334" t="s">
        <v>2344</v>
      </c>
      <c r="D461" s="161">
        <v>386485.37069999997</v>
      </c>
      <c r="E461" s="337">
        <f>SUMIF('[1]30_61BgtAllocAccUtvFinQ'!$C:$C,A461,'[1]30_61BgtAllocAccUtvFinQ'!$Q:$Q)</f>
        <v>386485.37099999998</v>
      </c>
      <c r="F461" s="161">
        <f t="shared" si="16"/>
        <v>386485.37069999997</v>
      </c>
      <c r="G461" s="161">
        <f>-SUMIF('rezervy zisky'!M:M,Foks!B461,'rezervy zisky'!N:N)</f>
        <v>0</v>
      </c>
      <c r="H461" s="161"/>
      <c r="I461" s="161">
        <f>-SUMIF('rezervy zisky'!I:I,Foks!B461,'rezervy zisky'!J:J)</f>
        <v>0</v>
      </c>
      <c r="J461" s="161"/>
      <c r="K461" s="161">
        <f>-SUMIF('rezervy zisky'!C:C,Foks!B461,'rezervy zisky'!D:D)</f>
        <v>0</v>
      </c>
      <c r="L461" s="161"/>
      <c r="M461" s="161">
        <v>0</v>
      </c>
      <c r="O461" s="342">
        <f t="shared" si="17"/>
        <v>3.0000001424923539E-4</v>
      </c>
    </row>
    <row r="462" spans="1:15" x14ac:dyDescent="0.25">
      <c r="A462" s="42">
        <v>60450383</v>
      </c>
      <c r="B462" s="42" t="s">
        <v>2855</v>
      </c>
      <c r="C462" s="334" t="s">
        <v>2345</v>
      </c>
      <c r="D462" s="161">
        <v>913640.44859999989</v>
      </c>
      <c r="E462" s="337">
        <f>SUMIF('[1]30_61BgtAllocAccUtvFinQ'!$C:$C,A462,'[1]30_61BgtAllocAccUtvFinQ'!$Q:$Q)</f>
        <v>913640.44929999998</v>
      </c>
      <c r="F462" s="161">
        <f t="shared" si="16"/>
        <v>913640.44859999989</v>
      </c>
      <c r="G462" s="161">
        <f>-SUMIF('rezervy zisky'!M:M,Foks!B462,'rezervy zisky'!N:N)</f>
        <v>0</v>
      </c>
      <c r="H462" s="161"/>
      <c r="I462" s="161">
        <f>-SUMIF('rezervy zisky'!I:I,Foks!B462,'rezervy zisky'!J:J)</f>
        <v>0</v>
      </c>
      <c r="J462" s="161"/>
      <c r="K462" s="161">
        <f>-SUMIF('rezervy zisky'!C:C,Foks!B462,'rezervy zisky'!D:D)</f>
        <v>0</v>
      </c>
      <c r="L462" s="161"/>
      <c r="M462" s="161">
        <v>0</v>
      </c>
      <c r="O462" s="342">
        <f t="shared" si="17"/>
        <v>7.0000009145587683E-4</v>
      </c>
    </row>
    <row r="463" spans="1:15" x14ac:dyDescent="0.25">
      <c r="A463" s="42">
        <v>60450384</v>
      </c>
      <c r="B463" s="42" t="s">
        <v>2856</v>
      </c>
      <c r="C463" s="334" t="s">
        <v>2346</v>
      </c>
      <c r="D463" s="161">
        <v>165440.32449999999</v>
      </c>
      <c r="E463" s="337">
        <f>SUMIF('[1]30_61BgtAllocAccUtvFinQ'!$C:$C,A463,'[1]30_61BgtAllocAccUtvFinQ'!$Q:$Q)</f>
        <v>165440.32450000002</v>
      </c>
      <c r="F463" s="161">
        <f t="shared" si="16"/>
        <v>165440.32449999999</v>
      </c>
      <c r="G463" s="161">
        <f>-SUMIF('rezervy zisky'!M:M,Foks!B463,'rezervy zisky'!N:N)</f>
        <v>0</v>
      </c>
      <c r="H463" s="161"/>
      <c r="I463" s="161">
        <f>-SUMIF('rezervy zisky'!I:I,Foks!B463,'rezervy zisky'!J:J)</f>
        <v>0</v>
      </c>
      <c r="J463" s="161"/>
      <c r="K463" s="161">
        <f>-SUMIF('rezervy zisky'!C:C,Foks!B463,'rezervy zisky'!D:D)</f>
        <v>0</v>
      </c>
      <c r="L463" s="161"/>
      <c r="M463" s="161">
        <v>0</v>
      </c>
      <c r="O463" s="342">
        <f t="shared" si="17"/>
        <v>2.9103830456733704E-11</v>
      </c>
    </row>
    <row r="464" spans="1:15" x14ac:dyDescent="0.25">
      <c r="A464" s="42">
        <v>60450560</v>
      </c>
      <c r="B464" s="42" t="s">
        <v>2857</v>
      </c>
      <c r="C464" s="334" t="s">
        <v>2347</v>
      </c>
      <c r="D464" s="161">
        <v>13733584.369999999</v>
      </c>
      <c r="E464" s="337">
        <f>SUMIF('[1]30_61BgtAllocAccUtvFinQ'!$C:$C,A464,'[1]30_61BgtAllocAccUtvFinQ'!$Q:$Q)</f>
        <v>13733584.045100002</v>
      </c>
      <c r="F464" s="161">
        <f t="shared" si="16"/>
        <v>13733584.369999999</v>
      </c>
      <c r="G464" s="161">
        <f>-SUMIF('rezervy zisky'!M:M,Foks!B464,'rezervy zisky'!N:N)</f>
        <v>0</v>
      </c>
      <c r="H464" s="161"/>
      <c r="I464" s="161">
        <f>-SUMIF('rezervy zisky'!I:I,Foks!B464,'rezervy zisky'!J:J)</f>
        <v>0</v>
      </c>
      <c r="J464" s="161"/>
      <c r="K464" s="161">
        <f>-SUMIF('rezervy zisky'!C:C,Foks!B464,'rezervy zisky'!D:D)</f>
        <v>0</v>
      </c>
      <c r="L464" s="161"/>
      <c r="M464" s="161">
        <v>0</v>
      </c>
      <c r="O464" s="342">
        <f t="shared" si="17"/>
        <v>-0.32489999756217003</v>
      </c>
    </row>
    <row r="465" spans="1:15" x14ac:dyDescent="0.25">
      <c r="A465" s="42">
        <v>60450374</v>
      </c>
      <c r="B465" s="42" t="s">
        <v>2858</v>
      </c>
      <c r="C465" s="334" t="s">
        <v>2348</v>
      </c>
      <c r="E465" s="337">
        <f>SUMIF('[1]30_61BgtAllocAccUtvFinQ'!$C:$C,A465,'[1]30_61BgtAllocAccUtvFinQ'!$Q:$Q)</f>
        <v>0</v>
      </c>
      <c r="F465" s="161">
        <f t="shared" si="16"/>
        <v>0</v>
      </c>
      <c r="G465" s="161">
        <f>-SUMIF('rezervy zisky'!M:M,Foks!B465,'rezervy zisky'!N:N)</f>
        <v>0</v>
      </c>
      <c r="H465" s="161"/>
      <c r="I465" s="161">
        <f>-SUMIF('rezervy zisky'!I:I,Foks!B465,'rezervy zisky'!J:J)</f>
        <v>0</v>
      </c>
      <c r="J465" s="161"/>
      <c r="K465" s="161">
        <f>-SUMIF('rezervy zisky'!C:C,Foks!B465,'rezervy zisky'!D:D)</f>
        <v>0</v>
      </c>
      <c r="L465" s="161"/>
      <c r="M465" s="161">
        <v>0</v>
      </c>
      <c r="O465" s="342">
        <f t="shared" si="17"/>
        <v>0</v>
      </c>
    </row>
    <row r="466" spans="1:15" x14ac:dyDescent="0.25">
      <c r="A466" s="42">
        <v>60450364</v>
      </c>
      <c r="B466" s="42" t="s">
        <v>2859</v>
      </c>
      <c r="C466" s="334" t="s">
        <v>2349</v>
      </c>
      <c r="E466" s="337">
        <f>SUMIF('[1]30_61BgtAllocAccUtvFinQ'!$C:$C,A466,'[1]30_61BgtAllocAccUtvFinQ'!$Q:$Q)</f>
        <v>0</v>
      </c>
      <c r="F466" s="161">
        <f t="shared" si="16"/>
        <v>0</v>
      </c>
      <c r="G466" s="161">
        <f>-SUMIF('rezervy zisky'!M:M,Foks!B466,'rezervy zisky'!N:N)</f>
        <v>0</v>
      </c>
      <c r="H466" s="161"/>
      <c r="I466" s="161">
        <f>-SUMIF('rezervy zisky'!I:I,Foks!B466,'rezervy zisky'!J:J)</f>
        <v>0</v>
      </c>
      <c r="J466" s="161"/>
      <c r="K466" s="161">
        <f>-SUMIF('rezervy zisky'!C:C,Foks!B466,'rezervy zisky'!D:D)</f>
        <v>0</v>
      </c>
      <c r="L466" s="161"/>
      <c r="M466" s="161">
        <v>0</v>
      </c>
      <c r="O466" s="342">
        <f t="shared" si="17"/>
        <v>0</v>
      </c>
    </row>
    <row r="467" spans="1:15" x14ac:dyDescent="0.25">
      <c r="A467" s="42">
        <v>60450367</v>
      </c>
      <c r="B467" s="42" t="s">
        <v>2860</v>
      </c>
      <c r="C467" s="334" t="s">
        <v>2350</v>
      </c>
      <c r="E467" s="337">
        <f>SUMIF('[1]30_61BgtAllocAccUtvFinQ'!$C:$C,A467,'[1]30_61BgtAllocAccUtvFinQ'!$Q:$Q)</f>
        <v>0</v>
      </c>
      <c r="F467" s="161">
        <f t="shared" si="16"/>
        <v>0</v>
      </c>
      <c r="G467" s="161">
        <f>-SUMIF('rezervy zisky'!M:M,Foks!B467,'rezervy zisky'!N:N)</f>
        <v>0</v>
      </c>
      <c r="H467" s="161"/>
      <c r="I467" s="161">
        <f>-SUMIF('rezervy zisky'!I:I,Foks!B467,'rezervy zisky'!J:J)</f>
        <v>0</v>
      </c>
      <c r="J467" s="161"/>
      <c r="K467" s="161">
        <f>-SUMIF('rezervy zisky'!C:C,Foks!B467,'rezervy zisky'!D:D)</f>
        <v>0</v>
      </c>
      <c r="L467" s="161"/>
      <c r="M467" s="161">
        <v>0</v>
      </c>
      <c r="O467" s="342">
        <f t="shared" si="17"/>
        <v>0</v>
      </c>
    </row>
    <row r="468" spans="1:15" x14ac:dyDescent="0.25">
      <c r="A468" s="42">
        <v>60450373</v>
      </c>
      <c r="B468" s="42" t="s">
        <v>2861</v>
      </c>
      <c r="C468" s="334" t="s">
        <v>2351</v>
      </c>
      <c r="E468" s="337">
        <f>SUMIF('[1]30_61BgtAllocAccUtvFinQ'!$C:$C,A468,'[1]30_61BgtAllocAccUtvFinQ'!$Q:$Q)</f>
        <v>0</v>
      </c>
      <c r="F468" s="161">
        <f t="shared" si="16"/>
        <v>0</v>
      </c>
      <c r="G468" s="161">
        <f>-SUMIF('rezervy zisky'!M:M,Foks!B468,'rezervy zisky'!N:N)</f>
        <v>0</v>
      </c>
      <c r="H468" s="161"/>
      <c r="I468" s="161">
        <f>-SUMIF('rezervy zisky'!I:I,Foks!B468,'rezervy zisky'!J:J)</f>
        <v>0</v>
      </c>
      <c r="J468" s="161"/>
      <c r="K468" s="161">
        <f>-SUMIF('rezervy zisky'!C:C,Foks!B468,'rezervy zisky'!D:D)</f>
        <v>0</v>
      </c>
      <c r="L468" s="161"/>
      <c r="M468" s="161">
        <v>0</v>
      </c>
      <c r="O468" s="342">
        <f t="shared" si="17"/>
        <v>0</v>
      </c>
    </row>
    <row r="469" spans="1:15" x14ac:dyDescent="0.25">
      <c r="A469" s="42">
        <v>60450371</v>
      </c>
      <c r="B469" s="42" t="s">
        <v>2862</v>
      </c>
      <c r="C469" s="334" t="s">
        <v>2352</v>
      </c>
      <c r="E469" s="337">
        <f>SUMIF('[1]30_61BgtAllocAccUtvFinQ'!$C:$C,A469,'[1]30_61BgtAllocAccUtvFinQ'!$Q:$Q)</f>
        <v>0</v>
      </c>
      <c r="F469" s="161">
        <f t="shared" si="16"/>
        <v>0</v>
      </c>
      <c r="G469" s="161">
        <f>-SUMIF('rezervy zisky'!M:M,Foks!B469,'rezervy zisky'!N:N)</f>
        <v>0</v>
      </c>
      <c r="H469" s="161"/>
      <c r="I469" s="161">
        <f>-SUMIF('rezervy zisky'!I:I,Foks!B469,'rezervy zisky'!J:J)</f>
        <v>0</v>
      </c>
      <c r="J469" s="161"/>
      <c r="K469" s="161">
        <f>-SUMIF('rezervy zisky'!C:C,Foks!B469,'rezervy zisky'!D:D)</f>
        <v>0</v>
      </c>
      <c r="L469" s="161"/>
      <c r="M469" s="161">
        <v>0</v>
      </c>
      <c r="O469" s="342">
        <f t="shared" si="17"/>
        <v>0</v>
      </c>
    </row>
    <row r="470" spans="1:15" x14ac:dyDescent="0.25">
      <c r="A470" s="42">
        <v>60450376</v>
      </c>
      <c r="B470" s="42" t="s">
        <v>2863</v>
      </c>
      <c r="C470" s="334" t="s">
        <v>2353</v>
      </c>
      <c r="E470" s="337">
        <f>SUMIF('[1]30_61BgtAllocAccUtvFinQ'!$C:$C,A470,'[1]30_61BgtAllocAccUtvFinQ'!$Q:$Q)</f>
        <v>0</v>
      </c>
      <c r="F470" s="161">
        <f t="shared" si="16"/>
        <v>0</v>
      </c>
      <c r="G470" s="161">
        <f>-SUMIF('rezervy zisky'!M:M,Foks!B470,'rezervy zisky'!N:N)</f>
        <v>0</v>
      </c>
      <c r="H470" s="161"/>
      <c r="I470" s="161">
        <f>-SUMIF('rezervy zisky'!I:I,Foks!B470,'rezervy zisky'!J:J)</f>
        <v>0</v>
      </c>
      <c r="J470" s="161"/>
      <c r="K470" s="161">
        <f>-SUMIF('rezervy zisky'!C:C,Foks!B470,'rezervy zisky'!D:D)</f>
        <v>0</v>
      </c>
      <c r="L470" s="161"/>
      <c r="M470" s="161">
        <v>0</v>
      </c>
      <c r="O470" s="342">
        <f t="shared" si="17"/>
        <v>0</v>
      </c>
    </row>
    <row r="471" spans="1:15" x14ac:dyDescent="0.25">
      <c r="A471" s="42">
        <v>60450382</v>
      </c>
      <c r="B471" s="42" t="s">
        <v>2864</v>
      </c>
      <c r="C471" s="334" t="s">
        <v>2354</v>
      </c>
      <c r="E471" s="337">
        <f>SUMIF('[1]30_61BgtAllocAccUtvFinQ'!$C:$C,A471,'[1]30_61BgtAllocAccUtvFinQ'!$Q:$Q)</f>
        <v>0</v>
      </c>
      <c r="F471" s="161">
        <f t="shared" si="16"/>
        <v>0</v>
      </c>
      <c r="G471" s="161">
        <f>-SUMIF('rezervy zisky'!M:M,Foks!B471,'rezervy zisky'!N:N)</f>
        <v>0</v>
      </c>
      <c r="H471" s="161"/>
      <c r="I471" s="161">
        <f>-SUMIF('rezervy zisky'!I:I,Foks!B471,'rezervy zisky'!J:J)</f>
        <v>0</v>
      </c>
      <c r="J471" s="161"/>
      <c r="K471" s="161">
        <f>-SUMIF('rezervy zisky'!C:C,Foks!B471,'rezervy zisky'!D:D)</f>
        <v>0</v>
      </c>
      <c r="L471" s="161"/>
      <c r="M471" s="161">
        <v>0</v>
      </c>
      <c r="O471" s="342">
        <f t="shared" si="17"/>
        <v>0</v>
      </c>
    </row>
    <row r="472" spans="1:15" x14ac:dyDescent="0.25">
      <c r="A472" s="42">
        <v>60325421</v>
      </c>
      <c r="B472" s="42" t="s">
        <v>2865</v>
      </c>
      <c r="C472" s="334" t="s">
        <v>2355</v>
      </c>
      <c r="D472" s="161">
        <v>10296000</v>
      </c>
      <c r="E472" s="337">
        <f>SUMIF('[1]30_61BgtAllocAccUtvFinQ'!$C:$C,A472,'[1]30_61BgtAllocAccUtvFinQ'!$Q:$Q)</f>
        <v>10296000.0001</v>
      </c>
      <c r="F472" s="161">
        <f t="shared" si="16"/>
        <v>10296000</v>
      </c>
      <c r="G472" s="161">
        <f>-SUMIF('rezervy zisky'!M:M,Foks!B472,'rezervy zisky'!N:N)</f>
        <v>0</v>
      </c>
      <c r="H472" s="161"/>
      <c r="I472" s="161">
        <f>-SUMIF('rezervy zisky'!I:I,Foks!B472,'rezervy zisky'!J:J)</f>
        <v>0</v>
      </c>
      <c r="J472" s="161"/>
      <c r="K472" s="161">
        <f>-SUMIF('rezervy zisky'!C:C,Foks!B472,'rezervy zisky'!D:D)</f>
        <v>0</v>
      </c>
      <c r="L472" s="161"/>
      <c r="M472" s="161">
        <v>0</v>
      </c>
      <c r="O472" s="342">
        <f t="shared" si="17"/>
        <v>9.999983012676239E-5</v>
      </c>
    </row>
    <row r="473" spans="1:15" x14ac:dyDescent="0.25">
      <c r="A473" s="42">
        <v>60325422</v>
      </c>
      <c r="B473" s="42" t="s">
        <v>2866</v>
      </c>
      <c r="C473" s="334" t="s">
        <v>2356</v>
      </c>
      <c r="D473" s="161">
        <v>962000</v>
      </c>
      <c r="E473" s="337">
        <f>SUMIF('[1]30_61BgtAllocAccUtvFinQ'!$C:$C,A473,'[1]30_61BgtAllocAccUtvFinQ'!$Q:$Q)</f>
        <v>962000.00010000018</v>
      </c>
      <c r="F473" s="161">
        <f t="shared" si="16"/>
        <v>962000</v>
      </c>
      <c r="G473" s="161">
        <f>-SUMIF('rezervy zisky'!M:M,Foks!B473,'rezervy zisky'!N:N)</f>
        <v>0</v>
      </c>
      <c r="H473" s="161"/>
      <c r="I473" s="161">
        <f>-SUMIF('rezervy zisky'!I:I,Foks!B473,'rezervy zisky'!J:J)</f>
        <v>0</v>
      </c>
      <c r="J473" s="161"/>
      <c r="K473" s="161">
        <f>-SUMIF('rezervy zisky'!C:C,Foks!B473,'rezervy zisky'!D:D)</f>
        <v>0</v>
      </c>
      <c r="L473" s="161"/>
      <c r="M473" s="161">
        <v>0</v>
      </c>
      <c r="O473" s="342">
        <f t="shared" si="17"/>
        <v>1.0000017937272787E-4</v>
      </c>
    </row>
    <row r="474" spans="1:15" x14ac:dyDescent="0.25">
      <c r="A474" s="42">
        <v>60325423</v>
      </c>
      <c r="B474" s="42" t="s">
        <v>2867</v>
      </c>
      <c r="C474" s="334" t="s">
        <v>2357</v>
      </c>
      <c r="D474" s="161">
        <v>8933900</v>
      </c>
      <c r="E474" s="337">
        <f>SUMIF('[1]30_61BgtAllocAccUtvFinQ'!$C:$C,A474,'[1]30_61BgtAllocAccUtvFinQ'!$Q:$Q)</f>
        <v>8933899.999900002</v>
      </c>
      <c r="F474" s="161">
        <f t="shared" si="16"/>
        <v>8933900</v>
      </c>
      <c r="G474" s="161">
        <f>-SUMIF('rezervy zisky'!M:M,Foks!B474,'rezervy zisky'!N:N)</f>
        <v>0</v>
      </c>
      <c r="H474" s="161"/>
      <c r="I474" s="161">
        <f>-SUMIF('rezervy zisky'!I:I,Foks!B474,'rezervy zisky'!J:J)</f>
        <v>0</v>
      </c>
      <c r="J474" s="161"/>
      <c r="K474" s="161">
        <f>-SUMIF('rezervy zisky'!C:C,Foks!B474,'rezervy zisky'!D:D)</f>
        <v>0</v>
      </c>
      <c r="L474" s="161"/>
      <c r="M474" s="161">
        <v>0</v>
      </c>
      <c r="O474" s="342">
        <f t="shared" si="17"/>
        <v>-9.9997967481613159E-5</v>
      </c>
    </row>
    <row r="475" spans="1:15" x14ac:dyDescent="0.25">
      <c r="A475" s="42">
        <v>60325424</v>
      </c>
      <c r="B475" s="42" t="s">
        <v>2868</v>
      </c>
      <c r="C475" s="334" t="s">
        <v>2358</v>
      </c>
      <c r="D475" s="161">
        <v>1590000</v>
      </c>
      <c r="E475" s="337">
        <f>SUMIF('[1]30_61BgtAllocAccUtvFinQ'!$C:$C,A475,'[1]30_61BgtAllocAccUtvFinQ'!$Q:$Q)</f>
        <v>1589999.9998000003</v>
      </c>
      <c r="F475" s="161">
        <f t="shared" si="16"/>
        <v>1590000</v>
      </c>
      <c r="G475" s="161">
        <f>-SUMIF('rezervy zisky'!M:M,Foks!B475,'rezervy zisky'!N:N)</f>
        <v>0</v>
      </c>
      <c r="H475" s="161"/>
      <c r="I475" s="161">
        <f>-SUMIF('rezervy zisky'!I:I,Foks!B475,'rezervy zisky'!J:J)</f>
        <v>0</v>
      </c>
      <c r="J475" s="161"/>
      <c r="K475" s="161">
        <f>-SUMIF('rezervy zisky'!C:C,Foks!B475,'rezervy zisky'!D:D)</f>
        <v>0</v>
      </c>
      <c r="L475" s="161"/>
      <c r="M475" s="161">
        <v>0</v>
      </c>
      <c r="O475" s="342">
        <f t="shared" si="17"/>
        <v>-1.9999966025352478E-4</v>
      </c>
    </row>
    <row r="476" spans="1:15" x14ac:dyDescent="0.25">
      <c r="A476" s="42">
        <v>60325425</v>
      </c>
      <c r="B476" s="42" t="s">
        <v>2869</v>
      </c>
      <c r="C476" s="334" t="s">
        <v>2359</v>
      </c>
      <c r="D476" s="161">
        <v>320000</v>
      </c>
      <c r="E476" s="337">
        <f>SUMIF('[1]30_61BgtAllocAccUtvFinQ'!$C:$C,A476,'[1]30_61BgtAllocAccUtvFinQ'!$Q:$Q)</f>
        <v>319999.99989999994</v>
      </c>
      <c r="F476" s="161">
        <f t="shared" si="16"/>
        <v>320000</v>
      </c>
      <c r="G476" s="161">
        <f>-SUMIF('rezervy zisky'!M:M,Foks!B476,'rezervy zisky'!N:N)</f>
        <v>0</v>
      </c>
      <c r="H476" s="161"/>
      <c r="I476" s="161">
        <f>-SUMIF('rezervy zisky'!I:I,Foks!B476,'rezervy zisky'!J:J)</f>
        <v>0</v>
      </c>
      <c r="J476" s="161"/>
      <c r="K476" s="161">
        <f>-SUMIF('rezervy zisky'!C:C,Foks!B476,'rezervy zisky'!D:D)</f>
        <v>0</v>
      </c>
      <c r="L476" s="161"/>
      <c r="M476" s="161">
        <v>0</v>
      </c>
      <c r="O476" s="342">
        <f t="shared" si="17"/>
        <v>-1.0000006295740604E-4</v>
      </c>
    </row>
    <row r="477" spans="1:15" x14ac:dyDescent="0.25">
      <c r="A477" s="42">
        <v>60325426</v>
      </c>
      <c r="B477" s="42" t="s">
        <v>2870</v>
      </c>
      <c r="C477" s="334" t="s">
        <v>2360</v>
      </c>
      <c r="D477" s="161">
        <v>502249.99999999994</v>
      </c>
      <c r="E477" s="337">
        <f>SUMIF('[1]30_61BgtAllocAccUtvFinQ'!$C:$C,A477,'[1]30_61BgtAllocAccUtvFinQ'!$Q:$Q)</f>
        <v>502250.00019999995</v>
      </c>
      <c r="F477" s="161">
        <f t="shared" si="16"/>
        <v>502249.99999999994</v>
      </c>
      <c r="G477" s="161">
        <f>-SUMIF('rezervy zisky'!M:M,Foks!B477,'rezervy zisky'!N:N)</f>
        <v>0</v>
      </c>
      <c r="H477" s="161"/>
      <c r="I477" s="161">
        <f>-SUMIF('rezervy zisky'!I:I,Foks!B477,'rezervy zisky'!J:J)</f>
        <v>0</v>
      </c>
      <c r="J477" s="161"/>
      <c r="K477" s="161">
        <f>-SUMIF('rezervy zisky'!C:C,Foks!B477,'rezervy zisky'!D:D)</f>
        <v>0</v>
      </c>
      <c r="L477" s="161"/>
      <c r="M477" s="161">
        <v>0</v>
      </c>
      <c r="O477" s="342">
        <f t="shared" si="17"/>
        <v>2.0000000949949026E-4</v>
      </c>
    </row>
    <row r="478" spans="1:15" x14ac:dyDescent="0.25">
      <c r="A478" s="42">
        <v>60910320</v>
      </c>
      <c r="B478" s="42" t="s">
        <v>2871</v>
      </c>
      <c r="C478" s="334" t="s">
        <v>2361</v>
      </c>
      <c r="D478" s="336">
        <v>5900000</v>
      </c>
      <c r="E478" s="337">
        <f>SUMIF('[1]30_61BgtAllocAccUtvFinQ'!$C:$C,A478,'[1]30_61BgtAllocAccUtvFinQ'!$Q:$Q)</f>
        <v>5900000</v>
      </c>
      <c r="F478" s="161">
        <f t="shared" si="16"/>
        <v>5900000</v>
      </c>
      <c r="G478" s="161">
        <f>-SUMIF('rezervy zisky'!M:M,Foks!B478,'rezervy zisky'!N:N)</f>
        <v>0</v>
      </c>
      <c r="H478" s="161"/>
      <c r="I478" s="161">
        <f>-SUMIF('rezervy zisky'!I:I,Foks!B478,'rezervy zisky'!J:J)</f>
        <v>0</v>
      </c>
      <c r="J478" s="161"/>
      <c r="K478" s="161">
        <f>-SUMIF('rezervy zisky'!C:C,Foks!B478,'rezervy zisky'!D:D)</f>
        <v>0</v>
      </c>
      <c r="L478" s="161"/>
      <c r="M478" s="161">
        <v>0</v>
      </c>
      <c r="O478" s="342">
        <f t="shared" si="17"/>
        <v>0</v>
      </c>
    </row>
    <row r="479" spans="1:15" x14ac:dyDescent="0.25">
      <c r="A479" s="42">
        <v>64100043</v>
      </c>
      <c r="B479" s="42" t="s">
        <v>2872</v>
      </c>
      <c r="C479" s="334" t="s">
        <v>2362</v>
      </c>
      <c r="E479" s="337">
        <f>SUMIF('[1]30_61BgtAllocAccUtvFinQ'!$C:$C,A479,'[1]30_61BgtAllocAccUtvFinQ'!$Q:$Q)</f>
        <v>0</v>
      </c>
      <c r="F479" s="161">
        <f t="shared" si="16"/>
        <v>0</v>
      </c>
      <c r="G479" s="161">
        <f>-SUMIF('rezervy zisky'!M:M,Foks!B479,'rezervy zisky'!N:N)</f>
        <v>0</v>
      </c>
      <c r="H479" s="161"/>
      <c r="I479" s="161">
        <f>-SUMIF('rezervy zisky'!I:I,Foks!B479,'rezervy zisky'!J:J)</f>
        <v>0</v>
      </c>
      <c r="J479" s="161"/>
      <c r="K479" s="161">
        <f>-SUMIF('rezervy zisky'!C:C,Foks!B479,'rezervy zisky'!D:D)</f>
        <v>0</v>
      </c>
      <c r="L479" s="161"/>
      <c r="M479" s="161">
        <v>0</v>
      </c>
      <c r="O479" s="342">
        <f t="shared" si="17"/>
        <v>0</v>
      </c>
    </row>
    <row r="480" spans="1:15" x14ac:dyDescent="0.25">
      <c r="A480" s="42">
        <v>64100044</v>
      </c>
      <c r="B480" s="42" t="s">
        <v>2873</v>
      </c>
      <c r="C480" s="334" t="s">
        <v>2363</v>
      </c>
      <c r="E480" s="337">
        <f>SUMIF('[1]30_61BgtAllocAccUtvFinQ'!$C:$C,A480,'[1]30_61BgtAllocAccUtvFinQ'!$Q:$Q)</f>
        <v>0</v>
      </c>
      <c r="F480" s="161">
        <f t="shared" si="16"/>
        <v>0</v>
      </c>
      <c r="G480" s="161">
        <f>-SUMIF('rezervy zisky'!M:M,Foks!B480,'rezervy zisky'!N:N)</f>
        <v>0</v>
      </c>
      <c r="H480" s="161"/>
      <c r="I480" s="161">
        <f>-SUMIF('rezervy zisky'!I:I,Foks!B480,'rezervy zisky'!J:J)</f>
        <v>0</v>
      </c>
      <c r="J480" s="161"/>
      <c r="K480" s="161">
        <f>-SUMIF('rezervy zisky'!C:C,Foks!B480,'rezervy zisky'!D:D)</f>
        <v>0</v>
      </c>
      <c r="L480" s="161"/>
      <c r="M480" s="161">
        <v>0</v>
      </c>
      <c r="O480" s="342">
        <f t="shared" si="17"/>
        <v>0</v>
      </c>
    </row>
    <row r="481" spans="1:15" x14ac:dyDescent="0.25">
      <c r="A481" s="42">
        <v>64100052</v>
      </c>
      <c r="B481" s="42" t="s">
        <v>2874</v>
      </c>
      <c r="C481" s="334" t="s">
        <v>2364</v>
      </c>
      <c r="E481" s="337">
        <f>SUMIF('[1]30_61BgtAllocAccUtvFinQ'!$C:$C,A481,'[1]30_61BgtAllocAccUtvFinQ'!$Q:$Q)</f>
        <v>0</v>
      </c>
      <c r="F481" s="161">
        <f t="shared" si="16"/>
        <v>0</v>
      </c>
      <c r="G481" s="161">
        <f>-SUMIF('rezervy zisky'!M:M,Foks!B481,'rezervy zisky'!N:N)</f>
        <v>0</v>
      </c>
      <c r="H481" s="161"/>
      <c r="I481" s="161">
        <f>-SUMIF('rezervy zisky'!I:I,Foks!B481,'rezervy zisky'!J:J)</f>
        <v>0</v>
      </c>
      <c r="J481" s="161"/>
      <c r="K481" s="161">
        <f>-SUMIF('rezervy zisky'!C:C,Foks!B481,'rezervy zisky'!D:D)</f>
        <v>0</v>
      </c>
      <c r="L481" s="161"/>
      <c r="M481" s="161">
        <v>0</v>
      </c>
      <c r="O481" s="342">
        <f t="shared" si="17"/>
        <v>0</v>
      </c>
    </row>
    <row r="482" spans="1:15" x14ac:dyDescent="0.25">
      <c r="A482" s="42">
        <v>64300003</v>
      </c>
      <c r="B482" s="42" t="s">
        <v>2875</v>
      </c>
      <c r="C482" s="334" t="s">
        <v>2365</v>
      </c>
      <c r="E482" s="337">
        <f>SUMIF('[1]30_61BgtAllocAccUtvFinQ'!$C:$C,A482,'[1]30_61BgtAllocAccUtvFinQ'!$Q:$Q)</f>
        <v>0</v>
      </c>
      <c r="F482" s="161">
        <f t="shared" si="16"/>
        <v>0</v>
      </c>
      <c r="G482" s="161">
        <f>-SUMIF('rezervy zisky'!M:M,Foks!B482,'rezervy zisky'!N:N)</f>
        <v>0</v>
      </c>
      <c r="H482" s="161"/>
      <c r="I482" s="161">
        <f>-SUMIF('rezervy zisky'!I:I,Foks!B482,'rezervy zisky'!J:J)</f>
        <v>0</v>
      </c>
      <c r="J482" s="161"/>
      <c r="K482" s="161">
        <f>-SUMIF('rezervy zisky'!C:C,Foks!B482,'rezervy zisky'!D:D)</f>
        <v>0</v>
      </c>
      <c r="L482" s="161"/>
      <c r="M482" s="161">
        <v>0</v>
      </c>
      <c r="O482" s="342">
        <f t="shared" si="17"/>
        <v>0</v>
      </c>
    </row>
    <row r="483" spans="1:15" x14ac:dyDescent="0.25">
      <c r="A483" s="42">
        <v>64423001</v>
      </c>
      <c r="B483" s="42" t="s">
        <v>2876</v>
      </c>
      <c r="C483" s="334" t="s">
        <v>2366</v>
      </c>
      <c r="D483" s="161">
        <v>14997000</v>
      </c>
      <c r="E483" s="337">
        <f>SUMIF('[1]30_61BgtAllocAccUtvFinQ'!$C:$C,A483,'[1]30_61BgtAllocAccUtvFinQ'!$Q:$Q)</f>
        <v>14997000.000000002</v>
      </c>
      <c r="F483" s="161">
        <f t="shared" si="16"/>
        <v>14997000</v>
      </c>
      <c r="G483" s="161">
        <f>-SUMIF('rezervy zisky'!M:M,Foks!B483,'rezervy zisky'!N:N)</f>
        <v>0</v>
      </c>
      <c r="H483" s="161"/>
      <c r="I483" s="161">
        <f>-SUMIF('rezervy zisky'!I:I,Foks!B483,'rezervy zisky'!J:J)</f>
        <v>0</v>
      </c>
      <c r="J483" s="161"/>
      <c r="K483" s="161">
        <f>-SUMIF('rezervy zisky'!C:C,Foks!B483,'rezervy zisky'!D:D)</f>
        <v>0</v>
      </c>
      <c r="L483" s="161"/>
      <c r="M483" s="161">
        <v>0</v>
      </c>
      <c r="O483" s="342">
        <f t="shared" si="17"/>
        <v>1.862645149230957E-9</v>
      </c>
    </row>
    <row r="484" spans="1:15" x14ac:dyDescent="0.25">
      <c r="A484" s="42">
        <v>64423011</v>
      </c>
      <c r="B484" s="42" t="s">
        <v>2877</v>
      </c>
      <c r="C484" s="334" t="s">
        <v>2367</v>
      </c>
      <c r="D484" s="161">
        <v>43878000</v>
      </c>
      <c r="E484" s="337">
        <f>SUMIF('[1]30_61BgtAllocAccUtvFinQ'!$C:$C,A484,'[1]30_61BgtAllocAccUtvFinQ'!$Q:$Q)</f>
        <v>43878000.000099994</v>
      </c>
      <c r="F484" s="161">
        <f t="shared" si="16"/>
        <v>43878000</v>
      </c>
      <c r="G484" s="161">
        <f>-SUMIF('rezervy zisky'!M:M,Foks!B484,'rezervy zisky'!N:N)</f>
        <v>0</v>
      </c>
      <c r="H484" s="161"/>
      <c r="I484" s="161">
        <f>-SUMIF('rezervy zisky'!I:I,Foks!B484,'rezervy zisky'!J:J)</f>
        <v>0</v>
      </c>
      <c r="J484" s="161"/>
      <c r="K484" s="161">
        <f>-SUMIF('rezervy zisky'!C:C,Foks!B484,'rezervy zisky'!D:D)</f>
        <v>0</v>
      </c>
      <c r="L484" s="161"/>
      <c r="M484" s="161">
        <v>0</v>
      </c>
      <c r="O484" s="342">
        <f t="shared" si="17"/>
        <v>9.9994242191314697E-5</v>
      </c>
    </row>
    <row r="485" spans="1:15" x14ac:dyDescent="0.25">
      <c r="A485" s="42">
        <v>64423013</v>
      </c>
      <c r="B485" s="42" t="s">
        <v>2878</v>
      </c>
      <c r="C485" s="334" t="s">
        <v>2368</v>
      </c>
      <c r="D485" s="161">
        <v>374000</v>
      </c>
      <c r="E485" s="337">
        <f>SUMIF('[1]30_61BgtAllocAccUtvFinQ'!$C:$C,A485,'[1]30_61BgtAllocAccUtvFinQ'!$Q:$Q)</f>
        <v>374000</v>
      </c>
      <c r="F485" s="161">
        <f t="shared" si="16"/>
        <v>374000</v>
      </c>
      <c r="G485" s="161">
        <f>-SUMIF('rezervy zisky'!M:M,Foks!B485,'rezervy zisky'!N:N)</f>
        <v>0</v>
      </c>
      <c r="H485" s="161"/>
      <c r="I485" s="161">
        <f>-SUMIF('rezervy zisky'!I:I,Foks!B485,'rezervy zisky'!J:J)</f>
        <v>0</v>
      </c>
      <c r="J485" s="161"/>
      <c r="K485" s="161">
        <f>-SUMIF('rezervy zisky'!C:C,Foks!B485,'rezervy zisky'!D:D)</f>
        <v>0</v>
      </c>
      <c r="L485" s="161"/>
      <c r="M485" s="161">
        <v>0</v>
      </c>
      <c r="O485" s="342">
        <f t="shared" si="17"/>
        <v>0</v>
      </c>
    </row>
    <row r="486" spans="1:15" x14ac:dyDescent="0.25">
      <c r="A486" s="42">
        <v>64423501</v>
      </c>
      <c r="B486" s="42" t="s">
        <v>2879</v>
      </c>
      <c r="C486" s="334" t="s">
        <v>2369</v>
      </c>
      <c r="D486" s="161">
        <v>20000</v>
      </c>
      <c r="E486" s="337">
        <f>SUMIF('[1]30_61BgtAllocAccUtvFinQ'!$C:$C,A486,'[1]30_61BgtAllocAccUtvFinQ'!$Q:$Q)</f>
        <v>20000.000099999997</v>
      </c>
      <c r="F486" s="161">
        <f t="shared" si="16"/>
        <v>20000</v>
      </c>
      <c r="G486" s="161">
        <f>-SUMIF('rezervy zisky'!M:M,Foks!B486,'rezervy zisky'!N:N)</f>
        <v>0</v>
      </c>
      <c r="H486" s="161"/>
      <c r="I486" s="161">
        <f>-SUMIF('rezervy zisky'!I:I,Foks!B486,'rezervy zisky'!J:J)</f>
        <v>0</v>
      </c>
      <c r="J486" s="161"/>
      <c r="K486" s="161">
        <f>-SUMIF('rezervy zisky'!C:C,Foks!B486,'rezervy zisky'!D:D)</f>
        <v>0</v>
      </c>
      <c r="L486" s="161"/>
      <c r="M486" s="161">
        <v>0</v>
      </c>
      <c r="O486" s="342">
        <f t="shared" si="17"/>
        <v>9.9999997473787516E-5</v>
      </c>
    </row>
    <row r="487" spans="1:15" x14ac:dyDescent="0.25">
      <c r="A487" s="42">
        <v>64423500</v>
      </c>
      <c r="B487" s="42" t="s">
        <v>2880</v>
      </c>
      <c r="C487" s="334" t="s">
        <v>2370</v>
      </c>
      <c r="E487" s="337">
        <f>SUMIF('[1]30_61BgtAllocAccUtvFinQ'!$C:$C,A487,'[1]30_61BgtAllocAccUtvFinQ'!$Q:$Q)</f>
        <v>0</v>
      </c>
      <c r="F487" s="161">
        <f t="shared" si="16"/>
        <v>0</v>
      </c>
      <c r="G487" s="161">
        <f>-SUMIF('rezervy zisky'!M:M,Foks!B487,'rezervy zisky'!N:N)</f>
        <v>0</v>
      </c>
      <c r="H487" s="161"/>
      <c r="I487" s="161">
        <f>-SUMIF('rezervy zisky'!I:I,Foks!B487,'rezervy zisky'!J:J)</f>
        <v>0</v>
      </c>
      <c r="J487" s="161"/>
      <c r="K487" s="161">
        <f>-SUMIF('rezervy zisky'!C:C,Foks!B487,'rezervy zisky'!D:D)</f>
        <v>0</v>
      </c>
      <c r="L487" s="161"/>
      <c r="M487" s="161">
        <v>0</v>
      </c>
      <c r="O487" s="342">
        <f t="shared" si="17"/>
        <v>0</v>
      </c>
    </row>
    <row r="488" spans="1:15" x14ac:dyDescent="0.25">
      <c r="A488" s="42">
        <v>64601004</v>
      </c>
      <c r="B488" s="42" t="s">
        <v>2881</v>
      </c>
      <c r="C488" s="334" t="s">
        <v>2371</v>
      </c>
      <c r="E488" s="337">
        <f>SUMIF('[1]30_61BgtAllocAccUtvFinQ'!$C:$C,A488,'[1]30_61BgtAllocAccUtvFinQ'!$Q:$Q)</f>
        <v>0</v>
      </c>
      <c r="F488" s="161">
        <f t="shared" si="16"/>
        <v>0</v>
      </c>
      <c r="G488" s="161">
        <f>-SUMIF('rezervy zisky'!M:M,Foks!B488,'rezervy zisky'!N:N)</f>
        <v>0</v>
      </c>
      <c r="H488" s="161"/>
      <c r="I488" s="161">
        <f>-SUMIF('rezervy zisky'!I:I,Foks!B488,'rezervy zisky'!J:J)</f>
        <v>0</v>
      </c>
      <c r="J488" s="161"/>
      <c r="K488" s="161">
        <f>-SUMIF('rezervy zisky'!C:C,Foks!B488,'rezervy zisky'!D:D)</f>
        <v>0</v>
      </c>
      <c r="L488" s="161"/>
      <c r="M488" s="161">
        <v>0</v>
      </c>
      <c r="O488" s="342">
        <f t="shared" si="17"/>
        <v>0</v>
      </c>
    </row>
    <row r="489" spans="1:15" x14ac:dyDescent="0.25">
      <c r="A489" s="42">
        <v>64801002</v>
      </c>
      <c r="B489" s="42" t="s">
        <v>2882</v>
      </c>
      <c r="C489" s="334" t="s">
        <v>2372</v>
      </c>
      <c r="E489" s="337">
        <f>SUMIF('[1]30_61BgtAllocAccUtvFinQ'!$C:$C,A489,'[1]30_61BgtAllocAccUtvFinQ'!$Q:$Q)</f>
        <v>0</v>
      </c>
      <c r="F489" s="161">
        <f t="shared" si="16"/>
        <v>0</v>
      </c>
      <c r="G489" s="161">
        <f>-SUMIF('rezervy zisky'!M:M,Foks!B489,'rezervy zisky'!N:N)</f>
        <v>0</v>
      </c>
      <c r="H489" s="161"/>
      <c r="I489" s="161">
        <f>-SUMIF('rezervy zisky'!I:I,Foks!B489,'rezervy zisky'!J:J)</f>
        <v>0</v>
      </c>
      <c r="J489" s="161"/>
      <c r="K489" s="161">
        <f>-SUMIF('rezervy zisky'!C:C,Foks!B489,'rezervy zisky'!D:D)</f>
        <v>0</v>
      </c>
      <c r="L489" s="161"/>
      <c r="M489" s="161">
        <v>0</v>
      </c>
      <c r="O489" s="342">
        <f t="shared" si="17"/>
        <v>0</v>
      </c>
    </row>
    <row r="490" spans="1:15" x14ac:dyDescent="0.25">
      <c r="A490" s="42">
        <v>64803000</v>
      </c>
      <c r="B490" s="42" t="s">
        <v>2883</v>
      </c>
      <c r="C490" s="334" t="s">
        <v>2373</v>
      </c>
      <c r="D490" s="161">
        <v>2500000</v>
      </c>
      <c r="E490" s="337">
        <f>SUMIF('[1]30_61BgtAllocAccUtvFinQ'!$C:$C,A490,'[1]30_61BgtAllocAccUtvFinQ'!$Q:$Q)</f>
        <v>2499999.9994999995</v>
      </c>
      <c r="F490" s="161">
        <f t="shared" si="16"/>
        <v>2500000</v>
      </c>
      <c r="G490" s="161">
        <f>-SUMIF('rezervy zisky'!M:M,Foks!B490,'rezervy zisky'!N:N)</f>
        <v>0</v>
      </c>
      <c r="H490" s="161"/>
      <c r="I490" s="161">
        <f>-SUMIF('rezervy zisky'!I:I,Foks!B490,'rezervy zisky'!J:J)</f>
        <v>0</v>
      </c>
      <c r="J490" s="161"/>
      <c r="K490" s="161">
        <f>-SUMIF('rezervy zisky'!C:C,Foks!B490,'rezervy zisky'!D:D)</f>
        <v>0</v>
      </c>
      <c r="L490" s="161"/>
      <c r="M490" s="161">
        <v>0</v>
      </c>
      <c r="O490" s="342">
        <f t="shared" si="17"/>
        <v>-5.0000054761767387E-4</v>
      </c>
    </row>
    <row r="491" spans="1:15" x14ac:dyDescent="0.25">
      <c r="A491" s="42">
        <v>64824048</v>
      </c>
      <c r="B491" s="42" t="s">
        <v>2884</v>
      </c>
      <c r="C491" s="334" t="s">
        <v>2374</v>
      </c>
      <c r="D491" s="161">
        <v>4505330</v>
      </c>
      <c r="E491" s="337">
        <f>SUMIF('[1]30_61BgtAllocAccUtvFinQ'!$C:$C,A491,'[1]30_61BgtAllocAccUtvFinQ'!$Q:$Q)</f>
        <v>4505329.9880999997</v>
      </c>
      <c r="F491" s="161">
        <f t="shared" si="16"/>
        <v>4505330</v>
      </c>
      <c r="G491" s="161">
        <f>-SUMIF('rezervy zisky'!M:M,Foks!B491,'rezervy zisky'!N:N)</f>
        <v>0</v>
      </c>
      <c r="H491" s="161"/>
      <c r="I491" s="161">
        <f>-SUMIF('rezervy zisky'!I:I,Foks!B491,'rezervy zisky'!J:J)</f>
        <v>0</v>
      </c>
      <c r="J491" s="161"/>
      <c r="K491" s="161">
        <f>-SUMIF('rezervy zisky'!C:C,Foks!B491,'rezervy zisky'!D:D)</f>
        <v>0</v>
      </c>
      <c r="L491" s="161"/>
      <c r="M491" s="161">
        <v>0</v>
      </c>
      <c r="O491" s="342">
        <f t="shared" si="17"/>
        <v>-1.1900000274181366E-2</v>
      </c>
    </row>
    <row r="492" spans="1:15" x14ac:dyDescent="0.25">
      <c r="A492" s="42">
        <v>64824415</v>
      </c>
      <c r="B492" s="42" t="s">
        <v>2885</v>
      </c>
      <c r="C492" s="334" t="s">
        <v>2375</v>
      </c>
      <c r="D492" s="161">
        <v>6275792</v>
      </c>
      <c r="E492" s="337">
        <f>SUMIF('[1]30_61BgtAllocAccUtvFinQ'!$C:$C,A492,'[1]30_61BgtAllocAccUtvFinQ'!$Q:$Q)</f>
        <v>6275792</v>
      </c>
      <c r="F492" s="161">
        <f t="shared" si="16"/>
        <v>6275792</v>
      </c>
      <c r="G492" s="161">
        <f>-SUMIF('rezervy zisky'!M:M,Foks!B492,'rezervy zisky'!N:N)</f>
        <v>0</v>
      </c>
      <c r="H492" s="161"/>
      <c r="I492" s="161">
        <f>-SUMIF('rezervy zisky'!I:I,Foks!B492,'rezervy zisky'!J:J)</f>
        <v>0</v>
      </c>
      <c r="J492" s="161"/>
      <c r="K492" s="161">
        <f>-SUMIF('rezervy zisky'!C:C,Foks!B492,'rezervy zisky'!D:D)</f>
        <v>0</v>
      </c>
      <c r="L492" s="161"/>
      <c r="M492" s="161">
        <v>0</v>
      </c>
      <c r="O492" s="342">
        <f t="shared" si="17"/>
        <v>0</v>
      </c>
    </row>
    <row r="493" spans="1:15" x14ac:dyDescent="0.25">
      <c r="A493" s="42">
        <v>64824005</v>
      </c>
      <c r="B493" s="42" t="s">
        <v>2886</v>
      </c>
      <c r="C493" s="334" t="s">
        <v>2376</v>
      </c>
      <c r="D493" s="161">
        <v>0</v>
      </c>
      <c r="E493" s="337">
        <f>SUMIF('[1]30_61BgtAllocAccUtvFinQ'!$C:$C,A493,'[1]30_61BgtAllocAccUtvFinQ'!$Q:$Q)</f>
        <v>0</v>
      </c>
      <c r="F493" s="161">
        <f t="shared" si="16"/>
        <v>0</v>
      </c>
      <c r="G493" s="161">
        <f>-SUMIF('rezervy zisky'!M:M,Foks!B493,'rezervy zisky'!N:N)</f>
        <v>0</v>
      </c>
      <c r="H493" s="161"/>
      <c r="I493" s="161">
        <f>-SUMIF('rezervy zisky'!I:I,Foks!B493,'rezervy zisky'!J:J)</f>
        <v>0</v>
      </c>
      <c r="J493" s="161"/>
      <c r="K493" s="161">
        <f>-SUMIF('rezervy zisky'!C:C,Foks!B493,'rezervy zisky'!D:D)</f>
        <v>0</v>
      </c>
      <c r="L493" s="161"/>
      <c r="M493" s="161">
        <v>0</v>
      </c>
      <c r="O493" s="342">
        <f t="shared" si="17"/>
        <v>0</v>
      </c>
    </row>
    <row r="494" spans="1:15" x14ac:dyDescent="0.25">
      <c r="A494" s="42">
        <v>64906000</v>
      </c>
      <c r="B494" s="42" t="s">
        <v>2887</v>
      </c>
      <c r="C494" s="334" t="s">
        <v>2377</v>
      </c>
      <c r="E494" s="337">
        <f>SUMIF('[1]30_61BgtAllocAccUtvFinQ'!$C:$C,A494,'[1]30_61BgtAllocAccUtvFinQ'!$Q:$Q)</f>
        <v>0</v>
      </c>
      <c r="F494" s="161">
        <f t="shared" si="16"/>
        <v>0</v>
      </c>
      <c r="G494" s="161">
        <f>-SUMIF('rezervy zisky'!M:M,Foks!B494,'rezervy zisky'!N:N)</f>
        <v>0</v>
      </c>
      <c r="H494" s="161"/>
      <c r="I494" s="161">
        <f>-SUMIF('rezervy zisky'!I:I,Foks!B494,'rezervy zisky'!J:J)</f>
        <v>0</v>
      </c>
      <c r="J494" s="161"/>
      <c r="K494" s="161">
        <f>-SUMIF('rezervy zisky'!C:C,Foks!B494,'rezervy zisky'!D:D)</f>
        <v>0</v>
      </c>
      <c r="L494" s="161"/>
      <c r="M494" s="161">
        <v>0</v>
      </c>
      <c r="O494" s="342">
        <f t="shared" si="17"/>
        <v>0</v>
      </c>
    </row>
    <row r="495" spans="1:15" x14ac:dyDescent="0.25">
      <c r="A495" s="42">
        <v>64908000</v>
      </c>
      <c r="B495" s="42" t="s">
        <v>2888</v>
      </c>
      <c r="C495" s="334" t="s">
        <v>2378</v>
      </c>
      <c r="E495" s="337">
        <f>SUMIF('[1]30_61BgtAllocAccUtvFinQ'!$C:$C,A495,'[1]30_61BgtAllocAccUtvFinQ'!$Q:$Q)</f>
        <v>0</v>
      </c>
      <c r="F495" s="161">
        <f t="shared" si="16"/>
        <v>0</v>
      </c>
      <c r="G495" s="161">
        <f>-SUMIF('rezervy zisky'!M:M,Foks!B495,'rezervy zisky'!N:N)</f>
        <v>0</v>
      </c>
      <c r="H495" s="161"/>
      <c r="I495" s="161">
        <f>-SUMIF('rezervy zisky'!I:I,Foks!B495,'rezervy zisky'!J:J)</f>
        <v>0</v>
      </c>
      <c r="J495" s="161"/>
      <c r="K495" s="161">
        <f>-SUMIF('rezervy zisky'!C:C,Foks!B495,'rezervy zisky'!D:D)</f>
        <v>0</v>
      </c>
      <c r="L495" s="161"/>
      <c r="M495" s="161">
        <v>0</v>
      </c>
      <c r="O495" s="342">
        <f t="shared" si="17"/>
        <v>0</v>
      </c>
    </row>
    <row r="496" spans="1:15" x14ac:dyDescent="0.25">
      <c r="A496" s="42">
        <v>64908007</v>
      </c>
      <c r="B496" s="42" t="s">
        <v>2889</v>
      </c>
      <c r="C496" s="334" t="s">
        <v>2379</v>
      </c>
      <c r="D496" s="342">
        <v>5000000</v>
      </c>
      <c r="E496" s="337">
        <f>SUMIF('[1]30_61BgtAllocAccUtvFinQ'!$C:$C,A496,'[1]30_61BgtAllocAccUtvFinQ'!$Q:$Q)</f>
        <v>5000000.0788999991</v>
      </c>
      <c r="F496" s="161">
        <f t="shared" si="16"/>
        <v>5000000</v>
      </c>
      <c r="G496" s="161">
        <f>-SUMIF('rezervy zisky'!M:M,Foks!B496,'rezervy zisky'!N:N)</f>
        <v>0</v>
      </c>
      <c r="H496" s="161"/>
      <c r="I496" s="161">
        <f>-SUMIF('rezervy zisky'!I:I,Foks!B496,'rezervy zisky'!J:J)</f>
        <v>0</v>
      </c>
      <c r="J496" s="161"/>
      <c r="K496" s="161">
        <f>-SUMIF('rezervy zisky'!C:C,Foks!B496,'rezervy zisky'!D:D)</f>
        <v>0</v>
      </c>
      <c r="L496" s="161"/>
      <c r="M496" s="161">
        <v>0</v>
      </c>
      <c r="O496" s="342">
        <f t="shared" si="17"/>
        <v>7.8899999149143696E-2</v>
      </c>
    </row>
    <row r="497" spans="1:15" x14ac:dyDescent="0.25">
      <c r="A497" s="42">
        <v>64908009</v>
      </c>
      <c r="B497" s="42" t="s">
        <v>2890</v>
      </c>
      <c r="C497" s="334" t="s">
        <v>2380</v>
      </c>
      <c r="D497" s="161">
        <v>11192000</v>
      </c>
      <c r="E497" s="337">
        <f>SUMIF('[1]30_61BgtAllocAccUtvFinQ'!$C:$C,A497,'[1]30_61BgtAllocAccUtvFinQ'!$Q:$Q)</f>
        <v>11192000.000399999</v>
      </c>
      <c r="F497" s="161">
        <f t="shared" si="16"/>
        <v>11192000</v>
      </c>
      <c r="G497" s="161">
        <f>-SUMIF('rezervy zisky'!M:M,Foks!B497,'rezervy zisky'!N:N)</f>
        <v>0</v>
      </c>
      <c r="H497" s="161"/>
      <c r="I497" s="161">
        <f>-SUMIF('rezervy zisky'!I:I,Foks!B497,'rezervy zisky'!J:J)</f>
        <v>0</v>
      </c>
      <c r="J497" s="161"/>
      <c r="K497" s="161">
        <f>-SUMIF('rezervy zisky'!C:C,Foks!B497,'rezervy zisky'!D:D)</f>
        <v>0</v>
      </c>
      <c r="L497" s="161"/>
      <c r="M497" s="161">
        <v>0</v>
      </c>
      <c r="O497" s="342">
        <f t="shared" si="17"/>
        <v>3.9999932050704956E-4</v>
      </c>
    </row>
    <row r="498" spans="1:15" x14ac:dyDescent="0.25">
      <c r="A498" s="42">
        <v>64908044</v>
      </c>
      <c r="B498" s="42" t="s">
        <v>2891</v>
      </c>
      <c r="C498" s="334" t="s">
        <v>2381</v>
      </c>
      <c r="E498" s="337">
        <f>SUMIF('[1]30_61BgtAllocAccUtvFinQ'!$C:$C,A498,'[1]30_61BgtAllocAccUtvFinQ'!$Q:$Q)</f>
        <v>0</v>
      </c>
      <c r="F498" s="161">
        <f t="shared" si="16"/>
        <v>0</v>
      </c>
      <c r="G498" s="161">
        <f>-SUMIF('rezervy zisky'!M:M,Foks!B498,'rezervy zisky'!N:N)</f>
        <v>0</v>
      </c>
      <c r="H498" s="161"/>
      <c r="I498" s="161">
        <f>-SUMIF('rezervy zisky'!I:I,Foks!B498,'rezervy zisky'!J:J)</f>
        <v>0</v>
      </c>
      <c r="J498" s="161"/>
      <c r="K498" s="161">
        <f>-SUMIF('rezervy zisky'!C:C,Foks!B498,'rezervy zisky'!D:D)</f>
        <v>0</v>
      </c>
      <c r="L498" s="161"/>
      <c r="M498" s="161">
        <v>0</v>
      </c>
      <c r="O498" s="342">
        <f t="shared" si="17"/>
        <v>0</v>
      </c>
    </row>
    <row r="499" spans="1:15" x14ac:dyDescent="0.25">
      <c r="A499" s="42">
        <v>64908050</v>
      </c>
      <c r="B499" s="42" t="s">
        <v>2892</v>
      </c>
      <c r="C499" s="334" t="s">
        <v>2382</v>
      </c>
      <c r="E499" s="337">
        <f>SUMIF('[1]30_61BgtAllocAccUtvFinQ'!$C:$C,A499,'[1]30_61BgtAllocAccUtvFinQ'!$Q:$Q)</f>
        <v>0</v>
      </c>
      <c r="F499" s="161">
        <f t="shared" si="16"/>
        <v>0</v>
      </c>
      <c r="G499" s="161">
        <f>-SUMIF('rezervy zisky'!M:M,Foks!B499,'rezervy zisky'!N:N)</f>
        <v>0</v>
      </c>
      <c r="H499" s="161"/>
      <c r="I499" s="161">
        <f>-SUMIF('rezervy zisky'!I:I,Foks!B499,'rezervy zisky'!J:J)</f>
        <v>0</v>
      </c>
      <c r="J499" s="161"/>
      <c r="K499" s="161">
        <f>-SUMIF('rezervy zisky'!C:C,Foks!B499,'rezervy zisky'!D:D)</f>
        <v>0</v>
      </c>
      <c r="L499" s="161"/>
      <c r="M499" s="161">
        <v>0</v>
      </c>
      <c r="O499" s="342">
        <f t="shared" si="17"/>
        <v>0</v>
      </c>
    </row>
    <row r="500" spans="1:15" x14ac:dyDescent="0.25">
      <c r="A500" s="42">
        <v>64908512</v>
      </c>
      <c r="B500" s="42" t="s">
        <v>2893</v>
      </c>
      <c r="C500" s="334" t="s">
        <v>2383</v>
      </c>
      <c r="D500" s="161">
        <v>917449</v>
      </c>
      <c r="E500" s="337">
        <f>SUMIF('[1]30_61BgtAllocAccUtvFinQ'!$C:$C,A500,'[1]30_61BgtAllocAccUtvFinQ'!$Q:$Q)</f>
        <v>917449.00010000006</v>
      </c>
      <c r="F500" s="161">
        <f t="shared" si="16"/>
        <v>917449</v>
      </c>
      <c r="G500" s="161">
        <f>-SUMIF('rezervy zisky'!M:M,Foks!B500,'rezervy zisky'!N:N)</f>
        <v>0</v>
      </c>
      <c r="H500" s="161"/>
      <c r="I500" s="161">
        <f>-SUMIF('rezervy zisky'!I:I,Foks!B500,'rezervy zisky'!J:J)</f>
        <v>0</v>
      </c>
      <c r="J500" s="161"/>
      <c r="K500" s="161">
        <f>-SUMIF('rezervy zisky'!C:C,Foks!B500,'rezervy zisky'!D:D)</f>
        <v>0</v>
      </c>
      <c r="L500" s="161"/>
      <c r="M500" s="161">
        <v>0</v>
      </c>
      <c r="O500" s="342">
        <f t="shared" si="17"/>
        <v>1.0000006295740604E-4</v>
      </c>
    </row>
    <row r="501" spans="1:15" x14ac:dyDescent="0.25">
      <c r="A501" s="42">
        <v>64908006</v>
      </c>
      <c r="B501" s="42" t="s">
        <v>2894</v>
      </c>
      <c r="C501" s="334" t="s">
        <v>2384</v>
      </c>
      <c r="D501" s="161">
        <v>0</v>
      </c>
      <c r="E501" s="337">
        <f>SUMIF('[1]30_61BgtAllocAccUtvFinQ'!$C:$C,A501,'[1]30_61BgtAllocAccUtvFinQ'!$Q:$Q)</f>
        <v>0</v>
      </c>
      <c r="F501" s="161">
        <f t="shared" si="16"/>
        <v>0</v>
      </c>
      <c r="G501" s="161">
        <f>-SUMIF('rezervy zisky'!M:M,Foks!B501,'rezervy zisky'!N:N)</f>
        <v>0</v>
      </c>
      <c r="H501" s="161"/>
      <c r="I501" s="161">
        <f>-SUMIF('rezervy zisky'!I:I,Foks!B501,'rezervy zisky'!J:J)</f>
        <v>0</v>
      </c>
      <c r="J501" s="161"/>
      <c r="K501" s="161">
        <f>-SUMIF('rezervy zisky'!C:C,Foks!B501,'rezervy zisky'!D:D)</f>
        <v>0</v>
      </c>
      <c r="L501" s="161"/>
      <c r="M501" s="161">
        <v>0</v>
      </c>
      <c r="O501" s="342">
        <f t="shared" si="17"/>
        <v>0</v>
      </c>
    </row>
    <row r="502" spans="1:15" x14ac:dyDescent="0.25">
      <c r="A502" s="42">
        <v>64908046</v>
      </c>
      <c r="B502" s="42" t="s">
        <v>2895</v>
      </c>
      <c r="C502" s="334" t="s">
        <v>2385</v>
      </c>
      <c r="D502" s="161">
        <v>0</v>
      </c>
      <c r="E502" s="337">
        <f>SUMIF('[1]30_61BgtAllocAccUtvFinQ'!$C:$C,A502,'[1]30_61BgtAllocAccUtvFinQ'!$Q:$Q)</f>
        <v>0</v>
      </c>
      <c r="F502" s="161">
        <f t="shared" si="16"/>
        <v>0</v>
      </c>
      <c r="G502" s="161">
        <f>-SUMIF('rezervy zisky'!M:M,Foks!B502,'rezervy zisky'!N:N)</f>
        <v>0</v>
      </c>
      <c r="H502" s="161"/>
      <c r="I502" s="161">
        <f>-SUMIF('rezervy zisky'!I:I,Foks!B502,'rezervy zisky'!J:J)</f>
        <v>0</v>
      </c>
      <c r="J502" s="161"/>
      <c r="K502" s="161">
        <f>-SUMIF('rezervy zisky'!C:C,Foks!B502,'rezervy zisky'!D:D)</f>
        <v>0</v>
      </c>
      <c r="L502" s="161"/>
      <c r="M502" s="161">
        <v>0</v>
      </c>
      <c r="O502" s="342">
        <f t="shared" si="17"/>
        <v>0</v>
      </c>
    </row>
    <row r="503" spans="1:15" x14ac:dyDescent="0.25">
      <c r="A503" s="42">
        <v>64910001</v>
      </c>
      <c r="B503" s="42" t="s">
        <v>2896</v>
      </c>
      <c r="C503" s="334" t="s">
        <v>2386</v>
      </c>
      <c r="D503" s="161">
        <v>50000000</v>
      </c>
      <c r="E503" s="337">
        <f>SUMIF('[1]30_61BgtAllocAccUtvFinQ'!$C:$C,A503,'[1]30_61BgtAllocAccUtvFinQ'!$Q:$Q)</f>
        <v>50000000.000100002</v>
      </c>
      <c r="F503" s="161">
        <f t="shared" si="16"/>
        <v>50000000</v>
      </c>
      <c r="G503" s="161">
        <f>-SUMIF('rezervy zisky'!M:M,Foks!B503,'rezervy zisky'!N:N)</f>
        <v>0</v>
      </c>
      <c r="H503" s="161"/>
      <c r="I503" s="161">
        <f>-SUMIF('rezervy zisky'!I:I,Foks!B503,'rezervy zisky'!J:J)</f>
        <v>0</v>
      </c>
      <c r="J503" s="161"/>
      <c r="K503" s="161">
        <f>-SUMIF('rezervy zisky'!C:C,Foks!B503,'rezervy zisky'!D:D)</f>
        <v>0</v>
      </c>
      <c r="L503" s="161"/>
      <c r="M503" s="161">
        <v>0</v>
      </c>
      <c r="O503" s="342">
        <f t="shared" si="17"/>
        <v>1.0000169277191162E-4</v>
      </c>
    </row>
    <row r="504" spans="1:15" x14ac:dyDescent="0.25">
      <c r="A504" s="42">
        <v>64910002</v>
      </c>
      <c r="B504" s="42" t="s">
        <v>2897</v>
      </c>
      <c r="C504" s="334" t="s">
        <v>2387</v>
      </c>
      <c r="D504" s="161">
        <v>60000000</v>
      </c>
      <c r="E504" s="337">
        <f>SUMIF('[1]30_61BgtAllocAccUtvFinQ'!$C:$C,A504,'[1]30_61BgtAllocAccUtvFinQ'!$Q:$Q)</f>
        <v>59999999.999899998</v>
      </c>
      <c r="F504" s="161">
        <f t="shared" si="16"/>
        <v>60000000</v>
      </c>
      <c r="G504" s="161">
        <f>-SUMIF('rezervy zisky'!M:M,Foks!B504,'rezervy zisky'!N:N)</f>
        <v>0</v>
      </c>
      <c r="H504" s="161"/>
      <c r="I504" s="161">
        <f>-SUMIF('rezervy zisky'!I:I,Foks!B504,'rezervy zisky'!J:J)</f>
        <v>0</v>
      </c>
      <c r="J504" s="161"/>
      <c r="K504" s="161">
        <f>-SUMIF('rezervy zisky'!C:C,Foks!B504,'rezervy zisky'!D:D)</f>
        <v>0</v>
      </c>
      <c r="L504" s="161"/>
      <c r="M504" s="161">
        <v>0</v>
      </c>
      <c r="O504" s="342">
        <f t="shared" si="17"/>
        <v>-1.0000169277191162E-4</v>
      </c>
    </row>
    <row r="505" spans="1:15" x14ac:dyDescent="0.25">
      <c r="A505" s="42">
        <v>64910003</v>
      </c>
      <c r="B505" s="42" t="s">
        <v>2898</v>
      </c>
      <c r="C505" s="334" t="s">
        <v>2388</v>
      </c>
      <c r="D505" s="161">
        <v>20000000</v>
      </c>
      <c r="E505" s="337">
        <f>SUMIF('[1]30_61BgtAllocAccUtvFinQ'!$C:$C,A505,'[1]30_61BgtAllocAccUtvFinQ'!$Q:$Q)</f>
        <v>19999999.999900002</v>
      </c>
      <c r="F505" s="161">
        <f t="shared" si="16"/>
        <v>20000000</v>
      </c>
      <c r="G505" s="161">
        <f>-SUMIF('rezervy zisky'!M:M,Foks!B505,'rezervy zisky'!N:N)</f>
        <v>0</v>
      </c>
      <c r="H505" s="161"/>
      <c r="I505" s="161">
        <f>-SUMIF('rezervy zisky'!I:I,Foks!B505,'rezervy zisky'!J:J)</f>
        <v>0</v>
      </c>
      <c r="J505" s="161"/>
      <c r="K505" s="161">
        <f>-SUMIF('rezervy zisky'!C:C,Foks!B505,'rezervy zisky'!D:D)</f>
        <v>0</v>
      </c>
      <c r="L505" s="161"/>
      <c r="M505" s="161">
        <v>0</v>
      </c>
      <c r="O505" s="342">
        <f t="shared" si="17"/>
        <v>-9.9997967481613159E-5</v>
      </c>
    </row>
    <row r="506" spans="1:15" x14ac:dyDescent="0.25">
      <c r="A506" s="42">
        <v>64910004</v>
      </c>
      <c r="B506" s="42" t="s">
        <v>2899</v>
      </c>
      <c r="C506" s="334" t="s">
        <v>2389</v>
      </c>
      <c r="D506" s="161">
        <v>500000</v>
      </c>
      <c r="E506" s="337">
        <f>SUMIF('[1]30_61BgtAllocAccUtvFinQ'!$C:$C,A506,'[1]30_61BgtAllocAccUtvFinQ'!$Q:$Q)</f>
        <v>499999.9999</v>
      </c>
      <c r="F506" s="161">
        <f t="shared" si="16"/>
        <v>500000</v>
      </c>
      <c r="G506" s="161">
        <f>-SUMIF('rezervy zisky'!M:M,Foks!B506,'rezervy zisky'!N:N)</f>
        <v>0</v>
      </c>
      <c r="H506" s="161"/>
      <c r="I506" s="161">
        <f>-SUMIF('rezervy zisky'!I:I,Foks!B506,'rezervy zisky'!J:J)</f>
        <v>0</v>
      </c>
      <c r="J506" s="161"/>
      <c r="K506" s="161">
        <f>-SUMIF('rezervy zisky'!C:C,Foks!B506,'rezervy zisky'!D:D)</f>
        <v>0</v>
      </c>
      <c r="L506" s="161"/>
      <c r="M506" s="161">
        <v>0</v>
      </c>
      <c r="O506" s="342">
        <f t="shared" si="17"/>
        <v>-1.0000000474974513E-4</v>
      </c>
    </row>
    <row r="507" spans="1:15" x14ac:dyDescent="0.25">
      <c r="A507" s="42">
        <v>64924401</v>
      </c>
      <c r="B507" s="42" t="s">
        <v>2900</v>
      </c>
      <c r="C507" s="334" t="s">
        <v>2390</v>
      </c>
      <c r="D507" s="161">
        <v>230000</v>
      </c>
      <c r="E507" s="337">
        <f>SUMIF('[1]30_61BgtAllocAccUtvFinQ'!$C:$C,A507,'[1]30_61BgtAllocAccUtvFinQ'!$Q:$Q)</f>
        <v>230000</v>
      </c>
      <c r="F507" s="161">
        <f t="shared" si="16"/>
        <v>230000</v>
      </c>
      <c r="G507" s="161">
        <f>-SUMIF('rezervy zisky'!M:M,Foks!B507,'rezervy zisky'!N:N)</f>
        <v>0</v>
      </c>
      <c r="H507" s="161"/>
      <c r="I507" s="161">
        <f>-SUMIF('rezervy zisky'!I:I,Foks!B507,'rezervy zisky'!J:J)</f>
        <v>0</v>
      </c>
      <c r="J507" s="161"/>
      <c r="K507" s="161">
        <f>-SUMIF('rezervy zisky'!C:C,Foks!B507,'rezervy zisky'!D:D)</f>
        <v>0</v>
      </c>
      <c r="L507" s="161"/>
      <c r="M507" s="161">
        <v>0</v>
      </c>
      <c r="O507" s="342">
        <f t="shared" si="17"/>
        <v>0</v>
      </c>
    </row>
    <row r="508" spans="1:15" x14ac:dyDescent="0.25">
      <c r="A508" s="42">
        <v>64924402</v>
      </c>
      <c r="B508" s="42" t="s">
        <v>2901</v>
      </c>
      <c r="C508" s="334" t="s">
        <v>2391</v>
      </c>
      <c r="E508" s="337">
        <f>SUMIF('[1]30_61BgtAllocAccUtvFinQ'!$C:$C,A508,'[1]30_61BgtAllocAccUtvFinQ'!$Q:$Q)</f>
        <v>0</v>
      </c>
      <c r="F508" s="161">
        <f t="shared" si="16"/>
        <v>0</v>
      </c>
      <c r="G508" s="161">
        <f>-SUMIF('rezervy zisky'!M:M,Foks!B508,'rezervy zisky'!N:N)</f>
        <v>0</v>
      </c>
      <c r="H508" s="161"/>
      <c r="I508" s="161">
        <f>-SUMIF('rezervy zisky'!I:I,Foks!B508,'rezervy zisky'!J:J)</f>
        <v>0</v>
      </c>
      <c r="J508" s="161"/>
      <c r="K508" s="161">
        <f>-SUMIF('rezervy zisky'!C:C,Foks!B508,'rezervy zisky'!D:D)</f>
        <v>0</v>
      </c>
      <c r="L508" s="161"/>
      <c r="M508" s="161">
        <v>0</v>
      </c>
      <c r="O508" s="342">
        <f t="shared" si="17"/>
        <v>0</v>
      </c>
    </row>
    <row r="509" spans="1:15" x14ac:dyDescent="0.25">
      <c r="A509" s="42">
        <v>64924403</v>
      </c>
      <c r="B509" s="42" t="s">
        <v>2902</v>
      </c>
      <c r="C509" s="334" t="s">
        <v>2392</v>
      </c>
      <c r="D509" s="161">
        <v>6300000</v>
      </c>
      <c r="E509" s="337">
        <f>SUMIF('[1]30_61BgtAllocAccUtvFinQ'!$C:$C,A509,'[1]30_61BgtAllocAccUtvFinQ'!$Q:$Q)</f>
        <v>6300000.2775999997</v>
      </c>
      <c r="F509" s="161">
        <f t="shared" si="16"/>
        <v>6300000</v>
      </c>
      <c r="G509" s="161">
        <f>-SUMIF('rezervy zisky'!M:M,Foks!B509,'rezervy zisky'!N:N)</f>
        <v>0</v>
      </c>
      <c r="H509" s="161"/>
      <c r="I509" s="161">
        <f>-SUMIF('rezervy zisky'!I:I,Foks!B509,'rezervy zisky'!J:J)</f>
        <v>0</v>
      </c>
      <c r="J509" s="161"/>
      <c r="K509" s="161">
        <f>-SUMIF('rezervy zisky'!C:C,Foks!B509,'rezervy zisky'!D:D)</f>
        <v>0</v>
      </c>
      <c r="L509" s="161"/>
      <c r="M509" s="161">
        <v>0</v>
      </c>
      <c r="O509" s="342">
        <f t="shared" si="17"/>
        <v>0.27759999968111515</v>
      </c>
    </row>
    <row r="510" spans="1:15" x14ac:dyDescent="0.25">
      <c r="A510" s="42">
        <v>64924411</v>
      </c>
      <c r="B510" s="42" t="s">
        <v>2903</v>
      </c>
      <c r="C510" s="334" t="s">
        <v>2393</v>
      </c>
      <c r="D510" s="161">
        <v>11850495</v>
      </c>
      <c r="E510" s="337">
        <f>SUMIF('[1]30_61BgtAllocAccUtvFinQ'!$C:$C,A510,'[1]30_61BgtAllocAccUtvFinQ'!$Q:$Q)</f>
        <v>11850494.9999</v>
      </c>
      <c r="F510" s="161">
        <f t="shared" si="16"/>
        <v>11850495</v>
      </c>
      <c r="G510" s="161">
        <f>-SUMIF('rezervy zisky'!M:M,Foks!B510,'rezervy zisky'!N:N)</f>
        <v>0</v>
      </c>
      <c r="H510" s="161"/>
      <c r="I510" s="161">
        <f>-SUMIF('rezervy zisky'!I:I,Foks!B510,'rezervy zisky'!J:J)</f>
        <v>0</v>
      </c>
      <c r="J510" s="161"/>
      <c r="K510" s="161">
        <f>-SUMIF('rezervy zisky'!C:C,Foks!B510,'rezervy zisky'!D:D)</f>
        <v>0</v>
      </c>
      <c r="L510" s="161"/>
      <c r="M510" s="161">
        <v>0</v>
      </c>
      <c r="O510" s="342">
        <f t="shared" si="17"/>
        <v>-9.999983012676239E-5</v>
      </c>
    </row>
    <row r="511" spans="1:15" x14ac:dyDescent="0.25">
      <c r="A511" s="42">
        <v>64924413</v>
      </c>
      <c r="B511" s="42" t="s">
        <v>2904</v>
      </c>
      <c r="C511" s="334" t="s">
        <v>2394</v>
      </c>
      <c r="D511" s="161">
        <v>1759764</v>
      </c>
      <c r="E511" s="337">
        <f>SUMIF('[1]30_61BgtAllocAccUtvFinQ'!$C:$C,A511,'[1]30_61BgtAllocAccUtvFinQ'!$Q:$Q)</f>
        <v>1759764</v>
      </c>
      <c r="F511" s="161">
        <f t="shared" si="16"/>
        <v>1759764</v>
      </c>
      <c r="G511" s="161">
        <f>-SUMIF('rezervy zisky'!M:M,Foks!B511,'rezervy zisky'!N:N)</f>
        <v>0</v>
      </c>
      <c r="H511" s="161"/>
      <c r="I511" s="161">
        <f>-SUMIF('rezervy zisky'!I:I,Foks!B511,'rezervy zisky'!J:J)</f>
        <v>0</v>
      </c>
      <c r="J511" s="161"/>
      <c r="K511" s="161">
        <f>-SUMIF('rezervy zisky'!C:C,Foks!B511,'rezervy zisky'!D:D)</f>
        <v>0</v>
      </c>
      <c r="L511" s="161"/>
      <c r="M511" s="161">
        <v>0</v>
      </c>
      <c r="O511" s="342">
        <f t="shared" si="17"/>
        <v>0</v>
      </c>
    </row>
    <row r="512" spans="1:15" x14ac:dyDescent="0.25">
      <c r="A512" s="42">
        <v>64924437</v>
      </c>
      <c r="B512" s="42" t="s">
        <v>2905</v>
      </c>
      <c r="C512" s="334" t="s">
        <v>2395</v>
      </c>
      <c r="D512" s="161">
        <v>170000</v>
      </c>
      <c r="E512" s="337">
        <f>SUMIF('[1]30_61BgtAllocAccUtvFinQ'!$C:$C,A512,'[1]30_61BgtAllocAccUtvFinQ'!$Q:$Q)</f>
        <v>169999.99999999997</v>
      </c>
      <c r="F512" s="161">
        <f t="shared" si="16"/>
        <v>170000</v>
      </c>
      <c r="G512" s="161">
        <f>-SUMIF('rezervy zisky'!M:M,Foks!B512,'rezervy zisky'!N:N)</f>
        <v>0</v>
      </c>
      <c r="H512" s="161"/>
      <c r="I512" s="161">
        <f>-SUMIF('rezervy zisky'!I:I,Foks!B512,'rezervy zisky'!J:J)</f>
        <v>0</v>
      </c>
      <c r="J512" s="161"/>
      <c r="K512" s="161">
        <f>-SUMIF('rezervy zisky'!C:C,Foks!B512,'rezervy zisky'!D:D)</f>
        <v>0</v>
      </c>
      <c r="L512" s="161"/>
      <c r="M512" s="161">
        <v>0</v>
      </c>
      <c r="O512" s="342">
        <f t="shared" si="17"/>
        <v>-2.9103830456733704E-11</v>
      </c>
    </row>
    <row r="513" spans="1:15" x14ac:dyDescent="0.25">
      <c r="A513" s="42">
        <v>64924438</v>
      </c>
      <c r="B513" s="42" t="s">
        <v>2906</v>
      </c>
      <c r="C513" s="334" t="s">
        <v>2396</v>
      </c>
      <c r="D513" s="161">
        <v>2300000</v>
      </c>
      <c r="E513" s="337">
        <f>SUMIF('[1]30_61BgtAllocAccUtvFinQ'!$C:$C,A513,'[1]30_61BgtAllocAccUtvFinQ'!$Q:$Q)</f>
        <v>2300000</v>
      </c>
      <c r="F513" s="161">
        <f t="shared" si="16"/>
        <v>2300000</v>
      </c>
      <c r="G513" s="161">
        <f>-SUMIF('rezervy zisky'!M:M,Foks!B513,'rezervy zisky'!N:N)</f>
        <v>0</v>
      </c>
      <c r="H513" s="161"/>
      <c r="I513" s="161">
        <f>-SUMIF('rezervy zisky'!I:I,Foks!B513,'rezervy zisky'!J:J)</f>
        <v>0</v>
      </c>
      <c r="J513" s="161"/>
      <c r="K513" s="161">
        <f>-SUMIF('rezervy zisky'!C:C,Foks!B513,'rezervy zisky'!D:D)</f>
        <v>0</v>
      </c>
      <c r="L513" s="161"/>
      <c r="M513" s="161">
        <v>0</v>
      </c>
      <c r="O513" s="342">
        <f t="shared" si="17"/>
        <v>0</v>
      </c>
    </row>
    <row r="514" spans="1:15" x14ac:dyDescent="0.25">
      <c r="A514" s="42">
        <v>64924439</v>
      </c>
      <c r="B514" s="42" t="s">
        <v>2907</v>
      </c>
      <c r="C514" s="334" t="s">
        <v>2397</v>
      </c>
      <c r="D514" s="161">
        <v>44960000</v>
      </c>
      <c r="E514" s="337">
        <f>SUMIF('[1]30_61BgtAllocAccUtvFinQ'!$C:$C,A514,'[1]30_61BgtAllocAccUtvFinQ'!$Q:$Q)</f>
        <v>44960000</v>
      </c>
      <c r="F514" s="161">
        <f t="shared" si="16"/>
        <v>44960000</v>
      </c>
      <c r="G514" s="161">
        <f>-SUMIF('rezervy zisky'!M:M,Foks!B514,'rezervy zisky'!N:N)</f>
        <v>0</v>
      </c>
      <c r="H514" s="161"/>
      <c r="I514" s="161">
        <f>-SUMIF('rezervy zisky'!I:I,Foks!B514,'rezervy zisky'!J:J)</f>
        <v>0</v>
      </c>
      <c r="J514" s="161"/>
      <c r="K514" s="161">
        <f>-SUMIF('rezervy zisky'!C:C,Foks!B514,'rezervy zisky'!D:D)</f>
        <v>0</v>
      </c>
      <c r="L514" s="161"/>
      <c r="M514" s="161">
        <v>0</v>
      </c>
      <c r="O514" s="342">
        <f t="shared" si="17"/>
        <v>0</v>
      </c>
    </row>
    <row r="515" spans="1:15" x14ac:dyDescent="0.25">
      <c r="A515" s="42">
        <v>64924440</v>
      </c>
      <c r="B515" s="42" t="s">
        <v>2908</v>
      </c>
      <c r="C515" s="334" t="s">
        <v>2398</v>
      </c>
      <c r="D515" s="161">
        <v>10900000</v>
      </c>
      <c r="E515" s="337">
        <f>SUMIF('[1]30_61BgtAllocAccUtvFinQ'!$C:$C,A515,'[1]30_61BgtAllocAccUtvFinQ'!$Q:$Q)</f>
        <v>10899999.698100001</v>
      </c>
      <c r="F515" s="161">
        <f t="shared" si="16"/>
        <v>10900000</v>
      </c>
      <c r="G515" s="161">
        <f>-SUMIF('rezervy zisky'!M:M,Foks!B515,'rezervy zisky'!N:N)</f>
        <v>0</v>
      </c>
      <c r="H515" s="161"/>
      <c r="I515" s="161">
        <f>-SUMIF('rezervy zisky'!I:I,Foks!B515,'rezervy zisky'!J:J)</f>
        <v>0</v>
      </c>
      <c r="J515" s="161"/>
      <c r="K515" s="161">
        <f>-SUMIF('rezervy zisky'!C:C,Foks!B515,'rezervy zisky'!D:D)</f>
        <v>0</v>
      </c>
      <c r="L515" s="161"/>
      <c r="M515" s="161">
        <v>0</v>
      </c>
      <c r="O515" s="342">
        <f t="shared" si="17"/>
        <v>-0.30189999938011169</v>
      </c>
    </row>
    <row r="516" spans="1:15" x14ac:dyDescent="0.25">
      <c r="A516" s="42">
        <v>64924441</v>
      </c>
      <c r="B516" s="42" t="s">
        <v>2909</v>
      </c>
      <c r="C516" s="334" t="s">
        <v>2399</v>
      </c>
      <c r="D516" s="161">
        <v>8000000</v>
      </c>
      <c r="E516" s="337">
        <f>SUMIF('[1]30_61BgtAllocAccUtvFinQ'!$C:$C,A516,'[1]30_61BgtAllocAccUtvFinQ'!$Q:$Q)</f>
        <v>7999999.9682</v>
      </c>
      <c r="F516" s="161">
        <f t="shared" si="16"/>
        <v>8000000</v>
      </c>
      <c r="G516" s="161">
        <f>-SUMIF('rezervy zisky'!M:M,Foks!B516,'rezervy zisky'!N:N)</f>
        <v>0</v>
      </c>
      <c r="H516" s="161"/>
      <c r="I516" s="161">
        <f>-SUMIF('rezervy zisky'!I:I,Foks!B516,'rezervy zisky'!J:J)</f>
        <v>0</v>
      </c>
      <c r="J516" s="161"/>
      <c r="K516" s="161">
        <f>-SUMIF('rezervy zisky'!C:C,Foks!B516,'rezervy zisky'!D:D)</f>
        <v>0</v>
      </c>
      <c r="L516" s="161"/>
      <c r="M516" s="161">
        <v>0</v>
      </c>
      <c r="O516" s="342">
        <f t="shared" si="17"/>
        <v>-3.1799999997019768E-2</v>
      </c>
    </row>
    <row r="517" spans="1:15" x14ac:dyDescent="0.25">
      <c r="A517" s="42">
        <v>64924442</v>
      </c>
      <c r="B517" s="42" t="s">
        <v>2910</v>
      </c>
      <c r="C517" s="334" t="s">
        <v>2400</v>
      </c>
      <c r="D517" s="161">
        <v>20000</v>
      </c>
      <c r="E517" s="337">
        <f>SUMIF('[1]30_61BgtAllocAccUtvFinQ'!$C:$C,A517,'[1]30_61BgtAllocAccUtvFinQ'!$Q:$Q)</f>
        <v>20000.043300000005</v>
      </c>
      <c r="F517" s="161">
        <f t="shared" ref="F517:F549" si="18">D517-SUM(G517:I517)</f>
        <v>20000</v>
      </c>
      <c r="G517" s="161">
        <f>-SUMIF('rezervy zisky'!M:M,Foks!B517,'rezervy zisky'!N:N)</f>
        <v>0</v>
      </c>
      <c r="H517" s="161"/>
      <c r="I517" s="161">
        <f>-SUMIF('rezervy zisky'!I:I,Foks!B517,'rezervy zisky'!J:J)</f>
        <v>0</v>
      </c>
      <c r="J517" s="161"/>
      <c r="K517" s="161">
        <f>-SUMIF('rezervy zisky'!C:C,Foks!B517,'rezervy zisky'!D:D)</f>
        <v>0</v>
      </c>
      <c r="L517" s="161"/>
      <c r="M517" s="161">
        <v>0</v>
      </c>
      <c r="O517" s="342">
        <f t="shared" ref="O517:O549" si="19">E517-F517-G517</f>
        <v>4.3300000004819594E-2</v>
      </c>
    </row>
    <row r="518" spans="1:15" x14ac:dyDescent="0.25">
      <c r="A518" s="42">
        <v>64924443</v>
      </c>
      <c r="B518" s="42" t="s">
        <v>2911</v>
      </c>
      <c r="C518" s="334" t="s">
        <v>2401</v>
      </c>
      <c r="D518" s="161">
        <v>1400000</v>
      </c>
      <c r="E518" s="337">
        <f>SUMIF('[1]30_61BgtAllocAccUtvFinQ'!$C:$C,A518,'[1]30_61BgtAllocAccUtvFinQ'!$Q:$Q)</f>
        <v>1399999.9998999999</v>
      </c>
      <c r="F518" s="161">
        <f t="shared" si="18"/>
        <v>1400000</v>
      </c>
      <c r="G518" s="161">
        <f>-SUMIF('rezervy zisky'!M:M,Foks!B518,'rezervy zisky'!N:N)</f>
        <v>0</v>
      </c>
      <c r="H518" s="161"/>
      <c r="I518" s="161">
        <f>-SUMIF('rezervy zisky'!I:I,Foks!B518,'rezervy zisky'!J:J)</f>
        <v>0</v>
      </c>
      <c r="J518" s="161"/>
      <c r="K518" s="161">
        <f>-SUMIF('rezervy zisky'!C:C,Foks!B518,'rezervy zisky'!D:D)</f>
        <v>0</v>
      </c>
      <c r="L518" s="161"/>
      <c r="M518" s="161">
        <v>0</v>
      </c>
      <c r="O518" s="342">
        <f t="shared" si="19"/>
        <v>-1.0000006295740604E-4</v>
      </c>
    </row>
    <row r="519" spans="1:15" x14ac:dyDescent="0.25">
      <c r="A519" s="42">
        <v>64924444</v>
      </c>
      <c r="B519" s="42" t="s">
        <v>2912</v>
      </c>
      <c r="C519" s="334" t="s">
        <v>2402</v>
      </c>
      <c r="D519" s="161">
        <v>8020000</v>
      </c>
      <c r="E519" s="337">
        <f>SUMIF('[1]30_61BgtAllocAccUtvFinQ'!$C:$C,A519,'[1]30_61BgtAllocAccUtvFinQ'!$Q:$Q)</f>
        <v>8020000.0002000015</v>
      </c>
      <c r="F519" s="161">
        <f t="shared" si="18"/>
        <v>8020000</v>
      </c>
      <c r="G519" s="161">
        <f>-SUMIF('rezervy zisky'!M:M,Foks!B519,'rezervy zisky'!N:N)</f>
        <v>0</v>
      </c>
      <c r="H519" s="161"/>
      <c r="I519" s="161">
        <f>-SUMIF('rezervy zisky'!I:I,Foks!B519,'rezervy zisky'!J:J)</f>
        <v>0</v>
      </c>
      <c r="J519" s="161"/>
      <c r="K519" s="161">
        <f>-SUMIF('rezervy zisky'!C:C,Foks!B519,'rezervy zisky'!D:D)</f>
        <v>0</v>
      </c>
      <c r="L519" s="161"/>
      <c r="M519" s="161">
        <v>0</v>
      </c>
      <c r="O519" s="342">
        <f t="shared" si="19"/>
        <v>2.0000152289867401E-4</v>
      </c>
    </row>
    <row r="520" spans="1:15" x14ac:dyDescent="0.25">
      <c r="A520" s="42">
        <v>64924445</v>
      </c>
      <c r="B520" s="42" t="s">
        <v>2913</v>
      </c>
      <c r="C520" s="334" t="s">
        <v>2403</v>
      </c>
      <c r="D520" s="161">
        <v>1100000</v>
      </c>
      <c r="E520" s="337">
        <f>SUMIF('[1]30_61BgtAllocAccUtvFinQ'!$C:$C,A520,'[1]30_61BgtAllocAccUtvFinQ'!$Q:$Q)</f>
        <v>1099999.9998999999</v>
      </c>
      <c r="F520" s="161">
        <f t="shared" si="18"/>
        <v>1100000</v>
      </c>
      <c r="G520" s="161">
        <f>-SUMIF('rezervy zisky'!M:M,Foks!B520,'rezervy zisky'!N:N)</f>
        <v>0</v>
      </c>
      <c r="H520" s="161"/>
      <c r="I520" s="161">
        <f>-SUMIF('rezervy zisky'!I:I,Foks!B520,'rezervy zisky'!J:J)</f>
        <v>0</v>
      </c>
      <c r="J520" s="161"/>
      <c r="K520" s="161">
        <f>-SUMIF('rezervy zisky'!C:C,Foks!B520,'rezervy zisky'!D:D)</f>
        <v>0</v>
      </c>
      <c r="L520" s="161"/>
      <c r="M520" s="161">
        <v>0</v>
      </c>
      <c r="O520" s="342">
        <f t="shared" si="19"/>
        <v>-1.0000006295740604E-4</v>
      </c>
    </row>
    <row r="521" spans="1:15" x14ac:dyDescent="0.25">
      <c r="A521" s="42">
        <v>64924446</v>
      </c>
      <c r="B521" s="42" t="s">
        <v>2914</v>
      </c>
      <c r="C521" s="334" t="s">
        <v>2404</v>
      </c>
      <c r="D521" s="161">
        <v>550000</v>
      </c>
      <c r="E521" s="337">
        <f>SUMIF('[1]30_61BgtAllocAccUtvFinQ'!$C:$C,A521,'[1]30_61BgtAllocAccUtvFinQ'!$Q:$Q)</f>
        <v>550000</v>
      </c>
      <c r="F521" s="161">
        <f t="shared" si="18"/>
        <v>550000</v>
      </c>
      <c r="G521" s="161">
        <f>-SUMIF('rezervy zisky'!M:M,Foks!B521,'rezervy zisky'!N:N)</f>
        <v>0</v>
      </c>
      <c r="H521" s="161"/>
      <c r="I521" s="161">
        <f>-SUMIF('rezervy zisky'!I:I,Foks!B521,'rezervy zisky'!J:J)</f>
        <v>0</v>
      </c>
      <c r="J521" s="161"/>
      <c r="K521" s="161">
        <f>-SUMIF('rezervy zisky'!C:C,Foks!B521,'rezervy zisky'!D:D)</f>
        <v>0</v>
      </c>
      <c r="L521" s="161"/>
      <c r="M521" s="161">
        <v>0</v>
      </c>
      <c r="O521" s="342">
        <f t="shared" si="19"/>
        <v>0</v>
      </c>
    </row>
    <row r="522" spans="1:15" x14ac:dyDescent="0.25">
      <c r="A522" s="42">
        <v>64924449</v>
      </c>
      <c r="B522" s="42" t="s">
        <v>2915</v>
      </c>
      <c r="C522" s="334" t="s">
        <v>2405</v>
      </c>
      <c r="D522" s="161">
        <v>3000000</v>
      </c>
      <c r="E522" s="337">
        <f>SUMIF('[1]30_61BgtAllocAccUtvFinQ'!$C:$C,A522,'[1]30_61BgtAllocAccUtvFinQ'!$Q:$Q)</f>
        <v>3000000</v>
      </c>
      <c r="F522" s="161">
        <f t="shared" si="18"/>
        <v>3000000</v>
      </c>
      <c r="G522" s="161">
        <f>-SUMIF('rezervy zisky'!M:M,Foks!B522,'rezervy zisky'!N:N)</f>
        <v>0</v>
      </c>
      <c r="H522" s="161"/>
      <c r="I522" s="161">
        <f>-SUMIF('rezervy zisky'!I:I,Foks!B522,'rezervy zisky'!J:J)</f>
        <v>0</v>
      </c>
      <c r="J522" s="161"/>
      <c r="K522" s="161">
        <f>-SUMIF('rezervy zisky'!C:C,Foks!B522,'rezervy zisky'!D:D)</f>
        <v>0</v>
      </c>
      <c r="L522" s="161"/>
      <c r="M522" s="161">
        <v>0</v>
      </c>
      <c r="O522" s="342">
        <f t="shared" si="19"/>
        <v>0</v>
      </c>
    </row>
    <row r="523" spans="1:15" x14ac:dyDescent="0.25">
      <c r="A523" s="42">
        <v>64924450</v>
      </c>
      <c r="B523" s="42" t="s">
        <v>2916</v>
      </c>
      <c r="C523" s="334" t="s">
        <v>2406</v>
      </c>
      <c r="E523" s="337">
        <f>SUMIF('[1]30_61BgtAllocAccUtvFinQ'!$C:$C,A523,'[1]30_61BgtAllocAccUtvFinQ'!$Q:$Q)</f>
        <v>0</v>
      </c>
      <c r="F523" s="161">
        <f t="shared" si="18"/>
        <v>0</v>
      </c>
      <c r="G523" s="161">
        <f>-SUMIF('rezervy zisky'!M:M,Foks!B523,'rezervy zisky'!N:N)</f>
        <v>0</v>
      </c>
      <c r="H523" s="161"/>
      <c r="I523" s="161">
        <f>-SUMIF('rezervy zisky'!I:I,Foks!B523,'rezervy zisky'!J:J)</f>
        <v>0</v>
      </c>
      <c r="J523" s="161"/>
      <c r="K523" s="161">
        <f>-SUMIF('rezervy zisky'!C:C,Foks!B523,'rezervy zisky'!D:D)</f>
        <v>0</v>
      </c>
      <c r="L523" s="161"/>
      <c r="M523" s="161">
        <v>0</v>
      </c>
      <c r="O523" s="342">
        <f t="shared" si="19"/>
        <v>0</v>
      </c>
    </row>
    <row r="524" spans="1:15" x14ac:dyDescent="0.25">
      <c r="A524" s="42">
        <v>64924451</v>
      </c>
      <c r="B524" s="42" t="s">
        <v>2917</v>
      </c>
      <c r="C524" s="334" t="s">
        <v>2407</v>
      </c>
      <c r="D524" s="161">
        <v>230000</v>
      </c>
      <c r="E524" s="337">
        <f>SUMIF('[1]30_61BgtAllocAccUtvFinQ'!$C:$C,A524,'[1]30_61BgtAllocAccUtvFinQ'!$Q:$Q)</f>
        <v>230000.00009999998</v>
      </c>
      <c r="F524" s="161">
        <f t="shared" si="18"/>
        <v>230000</v>
      </c>
      <c r="G524" s="161">
        <f>-SUMIF('rezervy zisky'!M:M,Foks!B524,'rezervy zisky'!N:N)</f>
        <v>0</v>
      </c>
      <c r="H524" s="161"/>
      <c r="I524" s="161">
        <f>-SUMIF('rezervy zisky'!I:I,Foks!B524,'rezervy zisky'!J:J)</f>
        <v>0</v>
      </c>
      <c r="J524" s="161"/>
      <c r="K524" s="161">
        <f>-SUMIF('rezervy zisky'!C:C,Foks!B524,'rezervy zisky'!D:D)</f>
        <v>0</v>
      </c>
      <c r="L524" s="161"/>
      <c r="M524" s="161">
        <v>0</v>
      </c>
      <c r="O524" s="342">
        <f t="shared" si="19"/>
        <v>9.9999975645914674E-5</v>
      </c>
    </row>
    <row r="525" spans="1:15" x14ac:dyDescent="0.25">
      <c r="A525" s="42">
        <v>64924459</v>
      </c>
      <c r="B525" s="42" t="s">
        <v>2918</v>
      </c>
      <c r="C525" s="334" t="s">
        <v>2408</v>
      </c>
      <c r="D525" s="161">
        <v>4400000</v>
      </c>
      <c r="E525" s="337">
        <f>SUMIF('[1]30_61BgtAllocAccUtvFinQ'!$C:$C,A525,'[1]30_61BgtAllocAccUtvFinQ'!$Q:$Q)</f>
        <v>4400000.0009999992</v>
      </c>
      <c r="F525" s="161">
        <f t="shared" si="18"/>
        <v>4400000</v>
      </c>
      <c r="G525" s="161">
        <f>-SUMIF('rezervy zisky'!M:M,Foks!B525,'rezervy zisky'!N:N)</f>
        <v>0</v>
      </c>
      <c r="H525" s="161"/>
      <c r="I525" s="161">
        <f>-SUMIF('rezervy zisky'!I:I,Foks!B525,'rezervy zisky'!J:J)</f>
        <v>0</v>
      </c>
      <c r="J525" s="161"/>
      <c r="K525" s="161">
        <f>-SUMIF('rezervy zisky'!C:C,Foks!B525,'rezervy zisky'!D:D)</f>
        <v>0</v>
      </c>
      <c r="L525" s="161"/>
      <c r="M525" s="161">
        <v>0</v>
      </c>
      <c r="O525" s="342">
        <f t="shared" si="19"/>
        <v>9.9999923259019852E-4</v>
      </c>
    </row>
    <row r="526" spans="1:15" x14ac:dyDescent="0.25">
      <c r="A526" s="42">
        <v>64924460</v>
      </c>
      <c r="B526" s="42" t="s">
        <v>2919</v>
      </c>
      <c r="C526" s="334" t="s">
        <v>2409</v>
      </c>
      <c r="D526" s="161">
        <v>130000</v>
      </c>
      <c r="E526" s="337">
        <f>SUMIF('[1]30_61BgtAllocAccUtvFinQ'!$C:$C,A526,'[1]30_61BgtAllocAccUtvFinQ'!$Q:$Q)</f>
        <v>130000.27119999999</v>
      </c>
      <c r="F526" s="161">
        <f t="shared" si="18"/>
        <v>130000</v>
      </c>
      <c r="G526" s="161">
        <f>-SUMIF('rezervy zisky'!M:M,Foks!B526,'rezervy zisky'!N:N)</f>
        <v>0</v>
      </c>
      <c r="H526" s="161"/>
      <c r="I526" s="161">
        <f>-SUMIF('rezervy zisky'!I:I,Foks!B526,'rezervy zisky'!J:J)</f>
        <v>0</v>
      </c>
      <c r="J526" s="161"/>
      <c r="K526" s="161">
        <f>-SUMIF('rezervy zisky'!C:C,Foks!B526,'rezervy zisky'!D:D)</f>
        <v>0</v>
      </c>
      <c r="L526" s="161"/>
      <c r="M526" s="161">
        <v>0</v>
      </c>
      <c r="O526" s="342">
        <f t="shared" si="19"/>
        <v>0.2711999999883119</v>
      </c>
    </row>
    <row r="527" spans="1:15" x14ac:dyDescent="0.25">
      <c r="A527" s="42">
        <v>64924511</v>
      </c>
      <c r="B527" s="42" t="s">
        <v>2920</v>
      </c>
      <c r="C527" s="334" t="s">
        <v>2410</v>
      </c>
      <c r="D527" s="161">
        <v>3785690</v>
      </c>
      <c r="E527" s="337">
        <f>SUMIF('[1]30_61BgtAllocAccUtvFinQ'!$C:$C,A527,'[1]30_61BgtAllocAccUtvFinQ'!$Q:$Q)</f>
        <v>3785690.0000000005</v>
      </c>
      <c r="F527" s="161">
        <f t="shared" si="18"/>
        <v>3785690</v>
      </c>
      <c r="G527" s="161">
        <f>-SUMIF('rezervy zisky'!M:M,Foks!B527,'rezervy zisky'!N:N)</f>
        <v>0</v>
      </c>
      <c r="H527" s="161"/>
      <c r="I527" s="161">
        <f>-SUMIF('rezervy zisky'!I:I,Foks!B527,'rezervy zisky'!J:J)</f>
        <v>0</v>
      </c>
      <c r="J527" s="161"/>
      <c r="K527" s="161">
        <f>-SUMIF('rezervy zisky'!C:C,Foks!B527,'rezervy zisky'!D:D)</f>
        <v>0</v>
      </c>
      <c r="L527" s="161"/>
      <c r="M527" s="161">
        <v>0</v>
      </c>
      <c r="O527" s="342">
        <f t="shared" si="19"/>
        <v>4.6566128730773926E-10</v>
      </c>
    </row>
    <row r="528" spans="1:15" x14ac:dyDescent="0.25">
      <c r="A528" s="42">
        <v>64924549</v>
      </c>
      <c r="B528" s="42" t="s">
        <v>2921</v>
      </c>
      <c r="C528" s="334" t="s">
        <v>2411</v>
      </c>
      <c r="D528" s="161">
        <v>7000</v>
      </c>
      <c r="E528" s="337">
        <f>SUMIF('[1]30_61BgtAllocAccUtvFinQ'!$C:$C,A528,'[1]30_61BgtAllocAccUtvFinQ'!$Q:$Q)</f>
        <v>6999.9999999999991</v>
      </c>
      <c r="F528" s="161">
        <f t="shared" si="18"/>
        <v>7000</v>
      </c>
      <c r="G528" s="161">
        <f>-SUMIF('rezervy zisky'!M:M,Foks!B528,'rezervy zisky'!N:N)</f>
        <v>0</v>
      </c>
      <c r="H528" s="161"/>
      <c r="I528" s="161">
        <f>-SUMIF('rezervy zisky'!I:I,Foks!B528,'rezervy zisky'!J:J)</f>
        <v>0</v>
      </c>
      <c r="J528" s="161"/>
      <c r="K528" s="161">
        <f>-SUMIF('rezervy zisky'!C:C,Foks!B528,'rezervy zisky'!D:D)</f>
        <v>0</v>
      </c>
      <c r="L528" s="161"/>
      <c r="M528" s="161">
        <v>0</v>
      </c>
      <c r="O528" s="342">
        <f t="shared" si="19"/>
        <v>-9.0949470177292824E-13</v>
      </c>
    </row>
    <row r="529" spans="1:15" x14ac:dyDescent="0.25">
      <c r="A529" s="42">
        <v>64924447</v>
      </c>
      <c r="B529" s="42" t="s">
        <v>2922</v>
      </c>
      <c r="C529" s="334" t="s">
        <v>2412</v>
      </c>
      <c r="D529" s="161">
        <v>11780000</v>
      </c>
      <c r="E529" s="337">
        <f>SUMIF('[1]30_61BgtAllocAccUtvFinQ'!$C:$C,A529,'[1]30_61BgtAllocAccUtvFinQ'!$Q:$Q)</f>
        <v>11780000</v>
      </c>
      <c r="F529" s="161">
        <f t="shared" si="18"/>
        <v>11780000</v>
      </c>
      <c r="G529" s="161">
        <f>-SUMIF('rezervy zisky'!M:M,Foks!B529,'rezervy zisky'!N:N)</f>
        <v>0</v>
      </c>
      <c r="H529" s="161"/>
      <c r="I529" s="161">
        <f>-SUMIF('rezervy zisky'!I:I,Foks!B529,'rezervy zisky'!J:J)</f>
        <v>0</v>
      </c>
      <c r="J529" s="161"/>
      <c r="K529" s="161">
        <f>-SUMIF('rezervy zisky'!C:C,Foks!B529,'rezervy zisky'!D:D)</f>
        <v>0</v>
      </c>
      <c r="L529" s="161"/>
      <c r="M529" s="161">
        <v>0</v>
      </c>
      <c r="O529" s="342">
        <f t="shared" si="19"/>
        <v>0</v>
      </c>
    </row>
    <row r="530" spans="1:15" x14ac:dyDescent="0.25">
      <c r="A530" s="42">
        <v>64924448</v>
      </c>
      <c r="B530" s="42" t="s">
        <v>2923</v>
      </c>
      <c r="C530" s="334" t="s">
        <v>2413</v>
      </c>
      <c r="D530" s="161">
        <v>0</v>
      </c>
      <c r="E530" s="337">
        <f>SUMIF('[1]30_61BgtAllocAccUtvFinQ'!$C:$C,A530,'[1]30_61BgtAllocAccUtvFinQ'!$Q:$Q)</f>
        <v>0</v>
      </c>
      <c r="F530" s="161">
        <f t="shared" si="18"/>
        <v>0</v>
      </c>
      <c r="G530" s="161">
        <f>-SUMIF('rezervy zisky'!M:M,Foks!B530,'rezervy zisky'!N:N)</f>
        <v>0</v>
      </c>
      <c r="H530" s="161"/>
      <c r="I530" s="161">
        <f>-SUMIF('rezervy zisky'!I:I,Foks!B530,'rezervy zisky'!J:J)</f>
        <v>0</v>
      </c>
      <c r="J530" s="161"/>
      <c r="K530" s="161">
        <f>-SUMIF('rezervy zisky'!C:C,Foks!B530,'rezervy zisky'!D:D)</f>
        <v>0</v>
      </c>
      <c r="L530" s="161"/>
      <c r="M530" s="161">
        <v>0</v>
      </c>
      <c r="O530" s="342">
        <f t="shared" si="19"/>
        <v>0</v>
      </c>
    </row>
    <row r="531" spans="1:15" x14ac:dyDescent="0.25">
      <c r="A531" s="42">
        <v>64925441</v>
      </c>
      <c r="B531" s="42" t="s">
        <v>2924</v>
      </c>
      <c r="C531" s="334" t="s">
        <v>2414</v>
      </c>
      <c r="D531" s="161">
        <v>105000</v>
      </c>
      <c r="E531" s="337">
        <f>SUMIF('[1]30_61BgtAllocAccUtvFinQ'!$C:$C,A531,'[1]30_61BgtAllocAccUtvFinQ'!$Q:$Q)</f>
        <v>104999.99979999999</v>
      </c>
      <c r="F531" s="161">
        <f t="shared" si="18"/>
        <v>105000</v>
      </c>
      <c r="G531" s="161">
        <f>-SUMIF('rezervy zisky'!M:M,Foks!B531,'rezervy zisky'!N:N)</f>
        <v>0</v>
      </c>
      <c r="H531" s="161"/>
      <c r="I531" s="161">
        <f>-SUMIF('rezervy zisky'!I:I,Foks!B531,'rezervy zisky'!J:J)</f>
        <v>0</v>
      </c>
      <c r="J531" s="161"/>
      <c r="K531" s="161">
        <f>-SUMIF('rezervy zisky'!C:C,Foks!B531,'rezervy zisky'!D:D)</f>
        <v>0</v>
      </c>
      <c r="L531" s="161"/>
      <c r="M531" s="161">
        <v>0</v>
      </c>
      <c r="O531" s="342">
        <f t="shared" si="19"/>
        <v>-2.0000000949949026E-4</v>
      </c>
    </row>
    <row r="532" spans="1:15" x14ac:dyDescent="0.25">
      <c r="A532" s="42">
        <v>64925443</v>
      </c>
      <c r="B532" s="42" t="s">
        <v>2925</v>
      </c>
      <c r="C532" s="334" t="s">
        <v>2415</v>
      </c>
      <c r="D532" s="161">
        <v>1950000</v>
      </c>
      <c r="E532" s="337">
        <f>SUMIF('[1]30_61BgtAllocAccUtvFinQ'!$C:$C,A532,'[1]30_61BgtAllocAccUtvFinQ'!$Q:$Q)</f>
        <v>1950000.0002999997</v>
      </c>
      <c r="F532" s="161">
        <f t="shared" si="18"/>
        <v>1950000</v>
      </c>
      <c r="G532" s="161">
        <f>-SUMIF('rezervy zisky'!M:M,Foks!B532,'rezervy zisky'!N:N)</f>
        <v>0</v>
      </c>
      <c r="H532" s="161"/>
      <c r="I532" s="161">
        <f>-SUMIF('rezervy zisky'!I:I,Foks!B532,'rezervy zisky'!J:J)</f>
        <v>0</v>
      </c>
      <c r="J532" s="161"/>
      <c r="K532" s="161">
        <f>-SUMIF('rezervy zisky'!C:C,Foks!B532,'rezervy zisky'!D:D)</f>
        <v>0</v>
      </c>
      <c r="L532" s="161"/>
      <c r="M532" s="161">
        <v>0</v>
      </c>
      <c r="O532" s="342">
        <f t="shared" si="19"/>
        <v>2.9999972321093082E-4</v>
      </c>
    </row>
    <row r="533" spans="1:15" x14ac:dyDescent="0.25">
      <c r="A533" s="42">
        <v>64925444</v>
      </c>
      <c r="B533" s="42" t="s">
        <v>2926</v>
      </c>
      <c r="C533" s="334" t="s">
        <v>2416</v>
      </c>
      <c r="D533" s="161">
        <v>1500000</v>
      </c>
      <c r="E533" s="337">
        <f>SUMIF('[1]30_61BgtAllocAccUtvFinQ'!$C:$C,A533,'[1]30_61BgtAllocAccUtvFinQ'!$Q:$Q)</f>
        <v>1499999.9997</v>
      </c>
      <c r="F533" s="161">
        <f t="shared" si="18"/>
        <v>1500000</v>
      </c>
      <c r="G533" s="161">
        <f>-SUMIF('rezervy zisky'!M:M,Foks!B533,'rezervy zisky'!N:N)</f>
        <v>0</v>
      </c>
      <c r="H533" s="161"/>
      <c r="I533" s="161">
        <f>-SUMIF('rezervy zisky'!I:I,Foks!B533,'rezervy zisky'!J:J)</f>
        <v>0</v>
      </c>
      <c r="J533" s="161"/>
      <c r="K533" s="161">
        <f>-SUMIF('rezervy zisky'!C:C,Foks!B533,'rezervy zisky'!D:D)</f>
        <v>0</v>
      </c>
      <c r="L533" s="161"/>
      <c r="M533" s="161">
        <v>0</v>
      </c>
      <c r="O533" s="342">
        <f t="shared" si="19"/>
        <v>-2.9999995604157448E-4</v>
      </c>
    </row>
    <row r="534" spans="1:15" x14ac:dyDescent="0.25">
      <c r="A534" s="42">
        <v>64925445</v>
      </c>
      <c r="B534" s="42" t="s">
        <v>2927</v>
      </c>
      <c r="C534" s="334" t="s">
        <v>2417</v>
      </c>
      <c r="D534" s="161">
        <v>990000</v>
      </c>
      <c r="E534" s="337">
        <f>SUMIF('[1]30_61BgtAllocAccUtvFinQ'!$C:$C,A534,'[1]30_61BgtAllocAccUtvFinQ'!$Q:$Q)</f>
        <v>989999.99989999994</v>
      </c>
      <c r="F534" s="161">
        <f t="shared" si="18"/>
        <v>990000</v>
      </c>
      <c r="G534" s="161">
        <f>-SUMIF('rezervy zisky'!M:M,Foks!B534,'rezervy zisky'!N:N)</f>
        <v>0</v>
      </c>
      <c r="H534" s="161"/>
      <c r="I534" s="161">
        <f>-SUMIF('rezervy zisky'!I:I,Foks!B534,'rezervy zisky'!J:J)</f>
        <v>0</v>
      </c>
      <c r="J534" s="161"/>
      <c r="K534" s="161">
        <f>-SUMIF('rezervy zisky'!C:C,Foks!B534,'rezervy zisky'!D:D)</f>
        <v>0</v>
      </c>
      <c r="L534" s="161"/>
      <c r="M534" s="161">
        <v>0</v>
      </c>
      <c r="O534" s="342">
        <f t="shared" si="19"/>
        <v>-1.0000006295740604E-4</v>
      </c>
    </row>
    <row r="535" spans="1:15" x14ac:dyDescent="0.25">
      <c r="A535" s="42">
        <v>64925446</v>
      </c>
      <c r="B535" s="42" t="s">
        <v>2928</v>
      </c>
      <c r="C535" s="334" t="s">
        <v>2418</v>
      </c>
      <c r="D535" s="161">
        <v>200000</v>
      </c>
      <c r="E535" s="337">
        <f>SUMIF('[1]30_61BgtAllocAccUtvFinQ'!$C:$C,A535,'[1]30_61BgtAllocAccUtvFinQ'!$Q:$Q)</f>
        <v>199999.99969999996</v>
      </c>
      <c r="F535" s="161">
        <f t="shared" si="18"/>
        <v>200000</v>
      </c>
      <c r="G535" s="161">
        <f>-SUMIF('rezervy zisky'!M:M,Foks!B535,'rezervy zisky'!N:N)</f>
        <v>0</v>
      </c>
      <c r="H535" s="161"/>
      <c r="I535" s="161">
        <f>-SUMIF('rezervy zisky'!I:I,Foks!B535,'rezervy zisky'!J:J)</f>
        <v>0</v>
      </c>
      <c r="J535" s="161"/>
      <c r="K535" s="161">
        <f>-SUMIF('rezervy zisky'!C:C,Foks!B535,'rezervy zisky'!D:D)</f>
        <v>0</v>
      </c>
      <c r="L535" s="161"/>
      <c r="M535" s="161">
        <v>0</v>
      </c>
      <c r="O535" s="342">
        <f t="shared" si="19"/>
        <v>-3.0000004335306585E-4</v>
      </c>
    </row>
    <row r="536" spans="1:15" x14ac:dyDescent="0.25">
      <c r="A536" s="42">
        <v>64925449</v>
      </c>
      <c r="B536" s="42" t="s">
        <v>2929</v>
      </c>
      <c r="C536" s="334" t="s">
        <v>2419</v>
      </c>
      <c r="D536" s="161">
        <v>1110000</v>
      </c>
      <c r="E536" s="337">
        <f>SUMIF('[1]30_61BgtAllocAccUtvFinQ'!$C:$C,A536,'[1]30_61BgtAllocAccUtvFinQ'!$Q:$Q)</f>
        <v>1110000.0004</v>
      </c>
      <c r="F536" s="161">
        <f t="shared" si="18"/>
        <v>1110000</v>
      </c>
      <c r="G536" s="161">
        <f>-SUMIF('rezervy zisky'!M:M,Foks!B536,'rezervy zisky'!N:N)</f>
        <v>0</v>
      </c>
      <c r="H536" s="161"/>
      <c r="I536" s="161">
        <f>-SUMIF('rezervy zisky'!I:I,Foks!B536,'rezervy zisky'!J:J)</f>
        <v>0</v>
      </c>
      <c r="J536" s="161"/>
      <c r="K536" s="161">
        <f>-SUMIF('rezervy zisky'!C:C,Foks!B536,'rezervy zisky'!D:D)</f>
        <v>0</v>
      </c>
      <c r="L536" s="161"/>
      <c r="M536" s="161">
        <v>0</v>
      </c>
      <c r="O536" s="342">
        <f t="shared" si="19"/>
        <v>4.0000001899898052E-4</v>
      </c>
    </row>
    <row r="537" spans="1:15" x14ac:dyDescent="0.25">
      <c r="A537" s="42">
        <v>64980001</v>
      </c>
      <c r="B537" s="42" t="s">
        <v>1908</v>
      </c>
      <c r="C537" s="334" t="s">
        <v>1915</v>
      </c>
      <c r="D537" s="161">
        <v>1500000</v>
      </c>
      <c r="E537" s="337">
        <f>SUMIF('[1]30_61BgtAllocAccUtvFinQ'!$C:$C,A537,'[1]30_61BgtAllocAccUtvFinQ'!$Q:$Q)</f>
        <v>1500000.0001000001</v>
      </c>
      <c r="F537" s="161">
        <f t="shared" si="18"/>
        <v>0</v>
      </c>
      <c r="G537" s="161">
        <f>-SUMIF('rezervy zisky'!M:M,Foks!B537,'rezervy zisky'!N:N)</f>
        <v>1500000</v>
      </c>
      <c r="H537" s="161"/>
      <c r="I537" s="161">
        <f>-SUMIF('rezervy zisky'!I:I,Foks!B537,'rezervy zisky'!J:J)</f>
        <v>0</v>
      </c>
      <c r="J537" s="161"/>
      <c r="K537" s="161">
        <f>-SUMIF('rezervy zisky'!C:C,Foks!B537,'rezervy zisky'!D:D)</f>
        <v>0</v>
      </c>
      <c r="L537" s="161"/>
      <c r="M537" s="161">
        <v>0</v>
      </c>
      <c r="O537" s="342">
        <f t="shared" si="19"/>
        <v>1.0000006295740604E-4</v>
      </c>
    </row>
    <row r="538" spans="1:15" x14ac:dyDescent="0.25">
      <c r="A538" s="42">
        <v>66200001</v>
      </c>
      <c r="B538" s="42" t="s">
        <v>2930</v>
      </c>
      <c r="C538" s="334" t="s">
        <v>2420</v>
      </c>
      <c r="D538" s="161">
        <v>0</v>
      </c>
      <c r="E538" s="337">
        <f>SUMIF('[1]30_61BgtAllocAccUtvFinQ'!$C:$C,A538,'[1]30_61BgtAllocAccUtvFinQ'!$Q:$Q)</f>
        <v>0</v>
      </c>
      <c r="F538" s="161">
        <f t="shared" si="18"/>
        <v>0</v>
      </c>
      <c r="G538" s="161">
        <f>-SUMIF('rezervy zisky'!M:M,Foks!B538,'rezervy zisky'!N:N)</f>
        <v>0</v>
      </c>
      <c r="H538" s="161"/>
      <c r="I538" s="161">
        <f>-SUMIF('rezervy zisky'!I:I,Foks!B538,'rezervy zisky'!J:J)</f>
        <v>0</v>
      </c>
      <c r="J538" s="161"/>
      <c r="K538" s="161">
        <f>-SUMIF('rezervy zisky'!C:C,Foks!B538,'rezervy zisky'!D:D)</f>
        <v>0</v>
      </c>
      <c r="L538" s="161"/>
      <c r="M538" s="161">
        <v>0</v>
      </c>
      <c r="O538" s="342">
        <f t="shared" si="19"/>
        <v>0</v>
      </c>
    </row>
    <row r="539" spans="1:15" x14ac:dyDescent="0.25">
      <c r="A539" s="42">
        <v>66300001</v>
      </c>
      <c r="B539" s="42" t="s">
        <v>2931</v>
      </c>
      <c r="C539" s="334" t="s">
        <v>2421</v>
      </c>
      <c r="D539" s="161">
        <v>80000</v>
      </c>
      <c r="E539" s="337">
        <f>SUMIF('[1]30_61BgtAllocAccUtvFinQ'!$C:$C,A539,'[1]30_61BgtAllocAccUtvFinQ'!$Q:$Q)</f>
        <v>79999.999899999995</v>
      </c>
      <c r="F539" s="161">
        <f t="shared" si="18"/>
        <v>80000</v>
      </c>
      <c r="G539" s="161">
        <f>-SUMIF('rezervy zisky'!M:M,Foks!B539,'rezervy zisky'!N:N)</f>
        <v>0</v>
      </c>
      <c r="H539" s="161"/>
      <c r="I539" s="161">
        <f>-SUMIF('rezervy zisky'!I:I,Foks!B539,'rezervy zisky'!J:J)</f>
        <v>0</v>
      </c>
      <c r="J539" s="161"/>
      <c r="K539" s="161">
        <f>-SUMIF('rezervy zisky'!C:C,Foks!B539,'rezervy zisky'!D:D)</f>
        <v>0</v>
      </c>
      <c r="L539" s="161"/>
      <c r="M539" s="161">
        <v>0</v>
      </c>
      <c r="O539" s="342">
        <f t="shared" si="19"/>
        <v>-1.0000000474974513E-4</v>
      </c>
    </row>
    <row r="540" spans="1:15" x14ac:dyDescent="0.25">
      <c r="A540" s="42">
        <v>67101000</v>
      </c>
      <c r="B540" s="42" t="s">
        <v>2932</v>
      </c>
      <c r="C540" s="334" t="s">
        <v>2422</v>
      </c>
      <c r="D540" s="161">
        <v>4311000</v>
      </c>
      <c r="E540" s="337">
        <f>SUMIF('[1]30_61BgtAllocAccUtvFinQ'!$C:$C,A540,'[1]30_61BgtAllocAccUtvFinQ'!$Q:$Q)</f>
        <v>4311000</v>
      </c>
      <c r="F540" s="161">
        <f t="shared" si="18"/>
        <v>4311000</v>
      </c>
      <c r="G540" s="161">
        <f>-SUMIF('rezervy zisky'!M:M,Foks!B540,'rezervy zisky'!N:N)</f>
        <v>0</v>
      </c>
      <c r="H540" s="161"/>
      <c r="I540" s="161">
        <f>-SUMIF('rezervy zisky'!I:I,Foks!B540,'rezervy zisky'!J:J)</f>
        <v>0</v>
      </c>
      <c r="J540" s="161"/>
      <c r="K540" s="161">
        <f>-SUMIF('rezervy zisky'!C:C,Foks!B540,'rezervy zisky'!D:D)</f>
        <v>0</v>
      </c>
      <c r="L540" s="161"/>
      <c r="M540" s="161">
        <v>0</v>
      </c>
      <c r="O540" s="342">
        <f t="shared" si="19"/>
        <v>0</v>
      </c>
    </row>
    <row r="541" spans="1:15" x14ac:dyDescent="0.25">
      <c r="A541" s="42">
        <v>67101001</v>
      </c>
      <c r="B541" s="42" t="s">
        <v>2933</v>
      </c>
      <c r="C541" s="334" t="s">
        <v>2423</v>
      </c>
      <c r="D541" s="161">
        <v>3498000</v>
      </c>
      <c r="E541" s="337">
        <f>SUMIF('[1]30_61BgtAllocAccUtvFinQ'!$C:$C,A541,'[1]30_61BgtAllocAccUtvFinQ'!$Q:$Q)</f>
        <v>3498000</v>
      </c>
      <c r="F541" s="161">
        <f t="shared" si="18"/>
        <v>3498000</v>
      </c>
      <c r="G541" s="161">
        <f>-SUMIF('rezervy zisky'!M:M,Foks!B541,'rezervy zisky'!N:N)</f>
        <v>0</v>
      </c>
      <c r="H541" s="161"/>
      <c r="I541" s="161">
        <f>-SUMIF('rezervy zisky'!I:I,Foks!B541,'rezervy zisky'!J:J)</f>
        <v>0</v>
      </c>
      <c r="J541" s="161"/>
      <c r="K541" s="161">
        <f>-SUMIF('rezervy zisky'!C:C,Foks!B541,'rezervy zisky'!D:D)</f>
        <v>0</v>
      </c>
      <c r="L541" s="161"/>
      <c r="M541" s="161">
        <v>0</v>
      </c>
      <c r="O541" s="342">
        <f t="shared" si="19"/>
        <v>0</v>
      </c>
    </row>
    <row r="542" spans="1:15" x14ac:dyDescent="0.25">
      <c r="A542" s="42">
        <v>67101002</v>
      </c>
      <c r="B542" s="42" t="s">
        <v>2934</v>
      </c>
      <c r="C542" s="334" t="s">
        <v>2424</v>
      </c>
      <c r="D542" s="161">
        <v>6190000</v>
      </c>
      <c r="E542" s="337">
        <f>SUMIF('[1]30_61BgtAllocAccUtvFinQ'!$C:$C,A542,'[1]30_61BgtAllocAccUtvFinQ'!$Q:$Q)</f>
        <v>6190000</v>
      </c>
      <c r="F542" s="161">
        <f t="shared" si="18"/>
        <v>6190000</v>
      </c>
      <c r="G542" s="161">
        <f>-SUMIF('rezervy zisky'!M:M,Foks!B542,'rezervy zisky'!N:N)</f>
        <v>0</v>
      </c>
      <c r="H542" s="161"/>
      <c r="I542" s="161">
        <f>-SUMIF('rezervy zisky'!I:I,Foks!B542,'rezervy zisky'!J:J)</f>
        <v>0</v>
      </c>
      <c r="J542" s="161"/>
      <c r="K542" s="161">
        <f>-SUMIF('rezervy zisky'!C:C,Foks!B542,'rezervy zisky'!D:D)</f>
        <v>0</v>
      </c>
      <c r="L542" s="161"/>
      <c r="M542" s="161">
        <v>0</v>
      </c>
      <c r="O542" s="342">
        <f t="shared" si="19"/>
        <v>0</v>
      </c>
    </row>
    <row r="543" spans="1:15" x14ac:dyDescent="0.25">
      <c r="A543" s="42">
        <v>67101007</v>
      </c>
      <c r="B543" s="42" t="s">
        <v>2935</v>
      </c>
      <c r="C543" s="334" t="s">
        <v>2425</v>
      </c>
      <c r="E543" s="337">
        <f>SUMIF('[1]30_61BgtAllocAccUtvFinQ'!$C:$C,A543,'[1]30_61BgtAllocAccUtvFinQ'!$Q:$Q)</f>
        <v>0</v>
      </c>
      <c r="F543" s="161">
        <f t="shared" si="18"/>
        <v>0</v>
      </c>
      <c r="G543" s="161">
        <f>-SUMIF('rezervy zisky'!M:M,Foks!B543,'rezervy zisky'!N:N)</f>
        <v>0</v>
      </c>
      <c r="H543" s="161"/>
      <c r="I543" s="161">
        <f>-SUMIF('rezervy zisky'!I:I,Foks!B543,'rezervy zisky'!J:J)</f>
        <v>0</v>
      </c>
      <c r="J543" s="161"/>
      <c r="K543" s="161">
        <f>-SUMIF('rezervy zisky'!C:C,Foks!B543,'rezervy zisky'!D:D)</f>
        <v>0</v>
      </c>
      <c r="L543" s="161"/>
      <c r="M543" s="161">
        <v>0</v>
      </c>
      <c r="O543" s="342">
        <f t="shared" si="19"/>
        <v>0</v>
      </c>
    </row>
    <row r="544" spans="1:15" x14ac:dyDescent="0.25">
      <c r="A544" s="42">
        <v>67101010</v>
      </c>
      <c r="B544" s="42" t="s">
        <v>2936</v>
      </c>
      <c r="C544" s="334" t="s">
        <v>2426</v>
      </c>
      <c r="D544" s="161">
        <v>8000000</v>
      </c>
      <c r="E544" s="337">
        <f>SUMIF('[1]30_61BgtAllocAccUtvFinQ'!$C:$C,A544,'[1]30_61BgtAllocAccUtvFinQ'!$Q:$Q)</f>
        <v>8000000</v>
      </c>
      <c r="F544" s="161">
        <f t="shared" si="18"/>
        <v>8000000</v>
      </c>
      <c r="G544" s="161">
        <f>-SUMIF('rezervy zisky'!M:M,Foks!B544,'rezervy zisky'!N:N)</f>
        <v>0</v>
      </c>
      <c r="H544" s="161"/>
      <c r="I544" s="161">
        <f>-SUMIF('rezervy zisky'!I:I,Foks!B544,'rezervy zisky'!J:J)</f>
        <v>0</v>
      </c>
      <c r="J544" s="161"/>
      <c r="K544" s="161">
        <f>-SUMIF('rezervy zisky'!C:C,Foks!B544,'rezervy zisky'!D:D)</f>
        <v>0</v>
      </c>
      <c r="L544" s="161"/>
      <c r="M544" s="161">
        <v>0</v>
      </c>
      <c r="O544" s="342">
        <f t="shared" si="19"/>
        <v>0</v>
      </c>
    </row>
    <row r="545" spans="1:15" x14ac:dyDescent="0.25">
      <c r="A545" s="42">
        <v>67101006</v>
      </c>
      <c r="B545" s="42" t="s">
        <v>2937</v>
      </c>
      <c r="C545" s="334" t="s">
        <v>2427</v>
      </c>
      <c r="D545" s="161">
        <v>4545000</v>
      </c>
      <c r="E545" s="337">
        <f>SUMIF('[1]30_61BgtAllocAccUtvFinQ'!$C:$C,A545,'[1]30_61BgtAllocAccUtvFinQ'!$Q:$Q)</f>
        <v>4544999.9995999997</v>
      </c>
      <c r="F545" s="161">
        <f t="shared" si="18"/>
        <v>4545000</v>
      </c>
      <c r="G545" s="161">
        <f>-SUMIF('rezervy zisky'!M:M,Foks!B545,'rezervy zisky'!N:N)</f>
        <v>0</v>
      </c>
      <c r="H545" s="161"/>
      <c r="I545" s="161">
        <f>-SUMIF('rezervy zisky'!I:I,Foks!B545,'rezervy zisky'!J:J)</f>
        <v>0</v>
      </c>
      <c r="J545" s="161"/>
      <c r="K545" s="161">
        <f>-SUMIF('rezervy zisky'!C:C,Foks!B545,'rezervy zisky'!D:D)</f>
        <v>0</v>
      </c>
      <c r="L545" s="161"/>
      <c r="M545" s="161">
        <v>0</v>
      </c>
      <c r="O545" s="342">
        <f t="shared" si="19"/>
        <v>-4.0000025182962418E-4</v>
      </c>
    </row>
    <row r="546" spans="1:15" x14ac:dyDescent="0.25">
      <c r="A546" s="42">
        <v>67101011</v>
      </c>
      <c r="B546" s="42" t="s">
        <v>2938</v>
      </c>
      <c r="C546" s="334" t="s">
        <v>2428</v>
      </c>
      <c r="D546" s="161">
        <v>3444000</v>
      </c>
      <c r="E546" s="337">
        <f>SUMIF('[1]30_61BgtAllocAccUtvFinQ'!$C:$C,A546,'[1]30_61BgtAllocAccUtvFinQ'!$Q:$Q)</f>
        <v>3444000</v>
      </c>
      <c r="F546" s="161">
        <f t="shared" si="18"/>
        <v>3444000</v>
      </c>
      <c r="G546" s="161">
        <f>-SUMIF('rezervy zisky'!M:M,Foks!B546,'rezervy zisky'!N:N)</f>
        <v>0</v>
      </c>
      <c r="H546" s="161"/>
      <c r="I546" s="161">
        <f>-SUMIF('rezervy zisky'!I:I,Foks!B546,'rezervy zisky'!J:J)</f>
        <v>0</v>
      </c>
      <c r="J546" s="161"/>
      <c r="K546" s="161">
        <f>-SUMIF('rezervy zisky'!C:C,Foks!B546,'rezervy zisky'!D:D)</f>
        <v>0</v>
      </c>
      <c r="L546" s="161"/>
      <c r="M546" s="161">
        <v>0</v>
      </c>
      <c r="O546" s="342">
        <f t="shared" si="19"/>
        <v>0</v>
      </c>
    </row>
    <row r="547" spans="1:15" x14ac:dyDescent="0.25">
      <c r="A547" s="42">
        <v>67102001</v>
      </c>
      <c r="B547" s="42" t="s">
        <v>2939</v>
      </c>
      <c r="C547" s="334" t="s">
        <v>2429</v>
      </c>
      <c r="D547" s="161">
        <v>8429000</v>
      </c>
      <c r="E547" s="337">
        <f>SUMIF('[1]30_61BgtAllocAccUtvFinQ'!$C:$C,A547,'[1]30_61BgtAllocAccUtvFinQ'!$Q:$Q)</f>
        <v>8429000</v>
      </c>
      <c r="F547" s="161">
        <f t="shared" si="18"/>
        <v>8429000</v>
      </c>
      <c r="G547" s="161">
        <f>-SUMIF('rezervy zisky'!M:M,Foks!B547,'rezervy zisky'!N:N)</f>
        <v>0</v>
      </c>
      <c r="H547" s="161"/>
      <c r="I547" s="161">
        <f>-SUMIF('rezervy zisky'!I:I,Foks!B547,'rezervy zisky'!J:J)</f>
        <v>0</v>
      </c>
      <c r="J547" s="161"/>
      <c r="K547" s="161">
        <f>-SUMIF('rezervy zisky'!C:C,Foks!B547,'rezervy zisky'!D:D)</f>
        <v>0</v>
      </c>
      <c r="L547" s="161"/>
      <c r="M547" s="161">
        <v>0</v>
      </c>
      <c r="O547" s="342">
        <f t="shared" si="19"/>
        <v>0</v>
      </c>
    </row>
    <row r="548" spans="1:15" x14ac:dyDescent="0.25">
      <c r="A548" s="42">
        <v>67102002</v>
      </c>
      <c r="B548" s="42" t="s">
        <v>2940</v>
      </c>
      <c r="C548" s="334" t="s">
        <v>2430</v>
      </c>
      <c r="D548" s="161">
        <v>14471000</v>
      </c>
      <c r="E548" s="337">
        <f>SUMIF('[1]30_61BgtAllocAccUtvFinQ'!$C:$C,A548,'[1]30_61BgtAllocAccUtvFinQ'!$Q:$Q)</f>
        <v>14471000</v>
      </c>
      <c r="F548" s="161">
        <f t="shared" si="18"/>
        <v>14471000</v>
      </c>
      <c r="G548" s="161">
        <f>-SUMIF('rezervy zisky'!M:M,Foks!B548,'rezervy zisky'!N:N)</f>
        <v>0</v>
      </c>
      <c r="H548" s="161"/>
      <c r="I548" s="161">
        <f>-SUMIF('rezervy zisky'!I:I,Foks!B548,'rezervy zisky'!J:J)</f>
        <v>0</v>
      </c>
      <c r="J548" s="161"/>
      <c r="K548" s="161">
        <f>-SUMIF('rezervy zisky'!C:C,Foks!B548,'rezervy zisky'!D:D)</f>
        <v>0</v>
      </c>
      <c r="L548" s="161"/>
      <c r="M548" s="161">
        <v>0</v>
      </c>
      <c r="O548" s="342">
        <f t="shared" si="19"/>
        <v>0</v>
      </c>
    </row>
    <row r="549" spans="1:15" x14ac:dyDescent="0.25">
      <c r="A549" s="42">
        <v>67120001</v>
      </c>
      <c r="B549" s="42" t="s">
        <v>1909</v>
      </c>
      <c r="C549" s="334" t="s">
        <v>1916</v>
      </c>
      <c r="D549" s="339">
        <v>550000</v>
      </c>
      <c r="E549" s="337">
        <f>SUMIF('[1]30_61BgtAllocAccUtvFinQ'!$C:$C,A549,'[1]30_61BgtAllocAccUtvFinQ'!$Q:$Q)</f>
        <v>549999.99899999995</v>
      </c>
      <c r="F549" s="161">
        <f t="shared" si="18"/>
        <v>0</v>
      </c>
      <c r="G549" s="161">
        <f>-SUMIF('rezervy zisky'!M:M,Foks!B549,'rezervy zisky'!N:N)</f>
        <v>550000</v>
      </c>
      <c r="H549" s="161"/>
      <c r="I549" s="161">
        <f>-SUMIF('rezervy zisky'!I:I,Foks!B549,'rezervy zisky'!J:J)</f>
        <v>0</v>
      </c>
      <c r="J549" s="161"/>
      <c r="K549" s="161">
        <f>-SUMIF('rezervy zisky'!C:C,Foks!B549,'rezervy zisky'!D:D)</f>
        <v>0</v>
      </c>
      <c r="L549" s="161"/>
      <c r="M549" s="161">
        <v>0</v>
      </c>
      <c r="O549" s="342">
        <f t="shared" si="19"/>
        <v>-1.0000000474974513E-3</v>
      </c>
    </row>
  </sheetData>
  <mergeCells count="4">
    <mergeCell ref="J1:K1"/>
    <mergeCell ref="L1:M1"/>
    <mergeCell ref="F1:G1"/>
    <mergeCell ref="H1:I1"/>
  </mergeCells>
  <conditionalFormatting sqref="D290:D291 D315 D405 D356 D363 D13 D497 D541:D542 D544:D548 D255:D256 D326 D343:D345 D6:D8 D127:D137 D472:D477 D93 D393 D120:D122 D95:D98 D293 D299 D323 D310 D328:D329 D348:D352 D240:D243 D331 D237:D238 D167:D168 D445 D263 D277:D278 D283 D286 D190:D192 D106:D107 D26 D411:D418 D142:D145 D184:D188 D100:D104 D374:D390 D396 D196:D202 D295:D296 D313 D319:D320 D149:D151 D109:D116 D180:D182 D245:D253 D490:D493 D509:D522 D524:D539 D204:D234 D28:D29 D172:D177 D306:D308 D333:D341 D483:D486 D81:D89 D500:D507 D452:D464 D153:D164 C506:C549 C353:C504 C233:C351 C222:C231 C117:C220 D4 C4:C114">
    <cfRule type="expression" dxfId="164" priority="215">
      <formula>AND(#REF!=0,#REF!=1,LEFT($B4,1)="A")</formula>
    </cfRule>
    <cfRule type="expression" dxfId="163" priority="216">
      <formula>#REF!=3</formula>
    </cfRule>
    <cfRule type="expression" dxfId="162" priority="217">
      <formula>#REF!=2</formula>
    </cfRule>
    <cfRule type="expression" dxfId="161" priority="218">
      <formula>AND(#REF!=1,OR(#REF!&lt;&gt;0,LEFT($B4,1)="I",LEFT($B4,1)="C",RIGHT($B4,1)="X"))</formula>
    </cfRule>
    <cfRule type="expression" dxfId="160" priority="219">
      <formula>#REF!=0</formula>
    </cfRule>
  </conditionalFormatting>
  <conditionalFormatting sqref="C352">
    <cfRule type="expression" dxfId="159" priority="210">
      <formula>AND(#REF!=0,#REF!=1,LEFT($B352,1)="A")</formula>
    </cfRule>
    <cfRule type="expression" dxfId="158" priority="211">
      <formula>#REF!=3</formula>
    </cfRule>
    <cfRule type="expression" dxfId="157" priority="212">
      <formula>#REF!=2</formula>
    </cfRule>
    <cfRule type="expression" dxfId="156" priority="213">
      <formula>AND(#REF!=1,OR(#REF!&lt;&gt;0,LEFT($B352,1)="I",LEFT($B352,1)="C",RIGHT($B352,1)="X"))</formula>
    </cfRule>
    <cfRule type="expression" dxfId="155" priority="214">
      <formula>#REF!=0</formula>
    </cfRule>
  </conditionalFormatting>
  <conditionalFormatting sqref="C115">
    <cfRule type="expression" dxfId="154" priority="205">
      <formula>AND(#REF!=0,#REF!=1,LEFT($B115,1)="A")</formula>
    </cfRule>
    <cfRule type="expression" dxfId="153" priority="206">
      <formula>#REF!=3</formula>
    </cfRule>
    <cfRule type="expression" dxfId="152" priority="207">
      <formula>#REF!=2</formula>
    </cfRule>
    <cfRule type="expression" dxfId="151" priority="208">
      <formula>AND(#REF!=1,OR(#REF!&lt;&gt;0,LEFT($B115,1)="I",LEFT($B115,1)="C",RIGHT($B115,1)="X"))</formula>
    </cfRule>
    <cfRule type="expression" dxfId="150" priority="209">
      <formula>#REF!=0</formula>
    </cfRule>
  </conditionalFormatting>
  <conditionalFormatting sqref="C116">
    <cfRule type="expression" dxfId="149" priority="200">
      <formula>AND(#REF!=0,#REF!=1,LEFT($B116,1)="A")</formula>
    </cfRule>
    <cfRule type="expression" dxfId="148" priority="201">
      <formula>#REF!=3</formula>
    </cfRule>
    <cfRule type="expression" dxfId="147" priority="202">
      <formula>#REF!=2</formula>
    </cfRule>
    <cfRule type="expression" dxfId="146" priority="203">
      <formula>AND(#REF!=1,OR(#REF!&lt;&gt;0,LEFT($B116,1)="I",LEFT($B116,1)="C",RIGHT($B116,1)="X"))</formula>
    </cfRule>
    <cfRule type="expression" dxfId="145" priority="204">
      <formula>#REF!=0</formula>
    </cfRule>
  </conditionalFormatting>
  <conditionalFormatting sqref="C221">
    <cfRule type="expression" dxfId="144" priority="195">
      <formula>AND(#REF!=0,#REF!=1,LEFT($B221,1)="A")</formula>
    </cfRule>
    <cfRule type="expression" dxfId="143" priority="196">
      <formula>#REF!=3</formula>
    </cfRule>
    <cfRule type="expression" dxfId="142" priority="197">
      <formula>#REF!=2</formula>
    </cfRule>
    <cfRule type="expression" dxfId="141" priority="198">
      <formula>AND(#REF!=1,OR(#REF!&lt;&gt;0,LEFT($B221,1)="I",LEFT($B221,1)="C",RIGHT($B221,1)="X"))</formula>
    </cfRule>
    <cfRule type="expression" dxfId="140" priority="199">
      <formula>#REF!=0</formula>
    </cfRule>
  </conditionalFormatting>
  <conditionalFormatting sqref="C232">
    <cfRule type="expression" dxfId="139" priority="190">
      <formula>AND(#REF!=0,#REF!=1,LEFT($B232,1)="A")</formula>
    </cfRule>
    <cfRule type="expression" dxfId="138" priority="191">
      <formula>#REF!=3</formula>
    </cfRule>
    <cfRule type="expression" dxfId="137" priority="192">
      <formula>#REF!=2</formula>
    </cfRule>
    <cfRule type="expression" dxfId="136" priority="193">
      <formula>AND(#REF!=1,OR(#REF!&lt;&gt;0,LEFT($B232,1)="I",LEFT($B232,1)="C",RIGHT($B232,1)="X"))</formula>
    </cfRule>
    <cfRule type="expression" dxfId="135" priority="194">
      <formula>#REF!=0</formula>
    </cfRule>
  </conditionalFormatting>
  <conditionalFormatting sqref="D540">
    <cfRule type="expression" dxfId="134" priority="185">
      <formula>AND(#REF!=0,#REF!=1,LEFT($B540,1)="A")</formula>
    </cfRule>
    <cfRule type="expression" dxfId="133" priority="186">
      <formula>#REF!=3</formula>
    </cfRule>
    <cfRule type="expression" dxfId="132" priority="187">
      <formula>#REF!=2</formula>
    </cfRule>
    <cfRule type="expression" dxfId="131" priority="188">
      <formula>AND(#REF!=1,OR(#REF!&lt;&gt;0,LEFT($B540,1)="I",LEFT($B540,1)="C",RIGHT($B540,1)="X"))</formula>
    </cfRule>
    <cfRule type="expression" dxfId="130" priority="189">
      <formula>#REF!=0</formula>
    </cfRule>
  </conditionalFormatting>
  <conditionalFormatting sqref="D195">
    <cfRule type="expression" dxfId="129" priority="180">
      <formula>AND(#REF!=0,#REF!=1,LEFT($B195,1)="A")</formula>
    </cfRule>
    <cfRule type="expression" dxfId="128" priority="181">
      <formula>#REF!=3</formula>
    </cfRule>
    <cfRule type="expression" dxfId="127" priority="182">
      <formula>#REF!=2</formula>
    </cfRule>
    <cfRule type="expression" dxfId="126" priority="183">
      <formula>AND(#REF!=1,OR(#REF!&lt;&gt;0,LEFT($B195,1)="I",LEFT($B195,1)="C",RIGHT($B195,1)="X"))</formula>
    </cfRule>
    <cfRule type="expression" dxfId="125" priority="184">
      <formula>#REF!=0</formula>
    </cfRule>
  </conditionalFormatting>
  <conditionalFormatting sqref="D324">
    <cfRule type="expression" dxfId="124" priority="175">
      <formula>AND(#REF!=0,#REF!=1,LEFT($B324,1)="A")</formula>
    </cfRule>
    <cfRule type="expression" dxfId="123" priority="176">
      <formula>#REF!=3</formula>
    </cfRule>
    <cfRule type="expression" dxfId="122" priority="177">
      <formula>#REF!=2</formula>
    </cfRule>
    <cfRule type="expression" dxfId="121" priority="178">
      <formula>AND(#REF!=1,OR(#REF!&lt;&gt;0,LEFT($B324,1)="I",LEFT($B324,1)="C",RIGHT($B324,1)="X"))</formula>
    </cfRule>
    <cfRule type="expression" dxfId="120" priority="179">
      <formula>#REF!=0</formula>
    </cfRule>
  </conditionalFormatting>
  <conditionalFormatting sqref="D325">
    <cfRule type="expression" dxfId="119" priority="170">
      <formula>AND(#REF!=0,#REF!=1,LEFT($B325,1)="A")</formula>
    </cfRule>
    <cfRule type="expression" dxfId="118" priority="171">
      <formula>#REF!=3</formula>
    </cfRule>
    <cfRule type="expression" dxfId="117" priority="172">
      <formula>#REF!=2</formula>
    </cfRule>
    <cfRule type="expression" dxfId="116" priority="173">
      <formula>AND(#REF!=1,OR(#REF!&lt;&gt;0,LEFT($B325,1)="I",LEFT($B325,1)="C",RIGHT($B325,1)="X"))</formula>
    </cfRule>
    <cfRule type="expression" dxfId="115" priority="174">
      <formula>#REF!=0</formula>
    </cfRule>
  </conditionalFormatting>
  <conditionalFormatting sqref="D327">
    <cfRule type="expression" dxfId="114" priority="165">
      <formula>AND(#REF!=0,#REF!=1,LEFT($B327,1)="A")</formula>
    </cfRule>
    <cfRule type="expression" dxfId="113" priority="166">
      <formula>#REF!=3</formula>
    </cfRule>
    <cfRule type="expression" dxfId="112" priority="167">
      <formula>#REF!=2</formula>
    </cfRule>
    <cfRule type="expression" dxfId="111" priority="168">
      <formula>AND(#REF!=1,OR(#REF!&lt;&gt;0,LEFT($B327,1)="I",LEFT($B327,1)="C",RIGHT($B327,1)="X"))</formula>
    </cfRule>
    <cfRule type="expression" dxfId="110" priority="169">
      <formula>#REF!=0</formula>
    </cfRule>
  </conditionalFormatting>
  <conditionalFormatting sqref="D347">
    <cfRule type="expression" dxfId="109" priority="160">
      <formula>AND(#REF!=0,#REF!=1,LEFT($B347,1)="A")</formula>
    </cfRule>
    <cfRule type="expression" dxfId="108" priority="161">
      <formula>#REF!=3</formula>
    </cfRule>
    <cfRule type="expression" dxfId="107" priority="162">
      <formula>#REF!=2</formula>
    </cfRule>
    <cfRule type="expression" dxfId="106" priority="163">
      <formula>AND(#REF!=1,OR(#REF!&lt;&gt;0,LEFT($B347,1)="I",LEFT($B347,1)="C",RIGHT($B347,1)="X"))</formula>
    </cfRule>
    <cfRule type="expression" dxfId="105" priority="164">
      <formula>#REF!=0</formula>
    </cfRule>
  </conditionalFormatting>
  <conditionalFormatting sqref="C505">
    <cfRule type="expression" dxfId="104" priority="155">
      <formula>AND(#REF!=0,#REF!=1,LEFT($B505,1)="A")</formula>
    </cfRule>
    <cfRule type="expression" dxfId="103" priority="156">
      <formula>#REF!=3</formula>
    </cfRule>
    <cfRule type="expression" dxfId="102" priority="157">
      <formula>#REF!=2</formula>
    </cfRule>
    <cfRule type="expression" dxfId="101" priority="158">
      <formula>AND(#REF!=1,OR(#REF!&lt;&gt;0,LEFT($B505,1)="I",LEFT($B505,1)="C",RIGHT($B505,1)="X"))</formula>
    </cfRule>
    <cfRule type="expression" dxfId="100" priority="159">
      <formula>#REF!=0</formula>
    </cfRule>
  </conditionalFormatting>
  <conditionalFormatting sqref="D10:D12 D27">
    <cfRule type="expression" dxfId="99" priority="150">
      <formula>#REF!=4</formula>
    </cfRule>
  </conditionalFormatting>
  <conditionalFormatting sqref="D14:D25">
    <cfRule type="expression" dxfId="98" priority="144">
      <formula>#REF!=4</formula>
    </cfRule>
  </conditionalFormatting>
  <conditionalFormatting sqref="D30:D70">
    <cfRule type="expression" dxfId="97" priority="138">
      <formula>#REF!=4</formula>
    </cfRule>
  </conditionalFormatting>
  <conditionalFormatting sqref="D71:D77">
    <cfRule type="expression" dxfId="96" priority="132">
      <formula>#REF!=4</formula>
    </cfRule>
  </conditionalFormatting>
  <conditionalFormatting sqref="D90:D92">
    <cfRule type="expression" dxfId="95" priority="126">
      <formula>#REF!=4</formula>
    </cfRule>
  </conditionalFormatting>
  <conditionalFormatting sqref="D99">
    <cfRule type="expression" dxfId="94" priority="120">
      <formula>#REF!=4</formula>
    </cfRule>
  </conditionalFormatting>
  <conditionalFormatting sqref="D105">
    <cfRule type="expression" dxfId="93" priority="114">
      <formula>#REF!=4</formula>
    </cfRule>
  </conditionalFormatting>
  <conditionalFormatting sqref="D124:D126">
    <cfRule type="expression" dxfId="92" priority="108">
      <formula>#REF!=4</formula>
    </cfRule>
  </conditionalFormatting>
  <conditionalFormatting sqref="D10:D12 D27 D14:D25 D30:D77 D90:D92 D99 D105 D124:D126">
    <cfRule type="expression" dxfId="91" priority="2424">
      <formula>AND(#REF!=0,#REF!=1,LEFT($C10,1)="A")</formula>
    </cfRule>
    <cfRule type="expression" dxfId="90" priority="2425">
      <formula>#REF!=3</formula>
    </cfRule>
    <cfRule type="expression" dxfId="89" priority="2426">
      <formula>#REF!=2</formula>
    </cfRule>
    <cfRule type="expression" dxfId="88" priority="2427">
      <formula>AND(#REF!=1,OR(#REF!&lt;&gt;0,LEFT($C10,1)="I",LEFT($C10,1)="C",RIGHT($C10,1)="X"))</formula>
    </cfRule>
    <cfRule type="expression" dxfId="87" priority="2428">
      <formula>#REF!=0</formula>
    </cfRule>
  </conditionalFormatting>
  <conditionalFormatting sqref="G4:M549">
    <cfRule type="expression" dxfId="86" priority="18">
      <formula>AND(#REF!=0,#REF!=1,LEFT($B4,1)="A")</formula>
    </cfRule>
    <cfRule type="expression" dxfId="85" priority="19">
      <formula>#REF!=3</formula>
    </cfRule>
    <cfRule type="expression" dxfId="84" priority="20">
      <formula>#REF!=2</formula>
    </cfRule>
    <cfRule type="expression" dxfId="83" priority="21">
      <formula>AND(#REF!=1,OR(#REF!&lt;&gt;0,LEFT($B4,1)="I",LEFT($B4,1)="C",RIGHT($B4,1)="X"))</formula>
    </cfRule>
    <cfRule type="expression" dxfId="82" priority="22">
      <formula>#REF!=0</formula>
    </cfRule>
  </conditionalFormatting>
  <conditionalFormatting sqref="F4:F261 F290:F549">
    <cfRule type="expression" dxfId="81" priority="12">
      <formula>#REF!=4</formula>
    </cfRule>
  </conditionalFormatting>
  <conditionalFormatting sqref="F4:F261 F290:F549">
    <cfRule type="expression" dxfId="80" priority="13">
      <formula>AND(#REF!=0,#REF!=1,LEFT($C4,1)="A")</formula>
    </cfRule>
    <cfRule type="expression" dxfId="79" priority="14">
      <formula>#REF!=3</formula>
    </cfRule>
    <cfRule type="expression" dxfId="78" priority="15">
      <formula>#REF!=2</formula>
    </cfRule>
    <cfRule type="expression" dxfId="77" priority="16">
      <formula>AND(#REF!=1,OR(#REF!&lt;&gt;0,LEFT($C4,1)="I",LEFT($C4,1)="C",RIGHT($C4,1)="X"))</formula>
    </cfRule>
    <cfRule type="expression" dxfId="76" priority="17">
      <formula>#REF!=0</formula>
    </cfRule>
  </conditionalFormatting>
  <conditionalFormatting sqref="F262:F289">
    <cfRule type="expression" dxfId="75" priority="1">
      <formula>AND(#REF!=0,#REF!=1,LEFT($B262,1)="A")</formula>
    </cfRule>
    <cfRule type="expression" dxfId="74" priority="2">
      <formula>#REF!=3</formula>
    </cfRule>
    <cfRule type="expression" dxfId="73" priority="3">
      <formula>#REF!=2</formula>
    </cfRule>
    <cfRule type="expression" dxfId="72" priority="4">
      <formula>AND(#REF!=1,OR(#REF!&lt;&gt;0,LEFT($B262,1)="I",LEFT($B262,1)="C",RIGHT($B262,1)="X"))</formula>
    </cfRule>
    <cfRule type="expression" dxfId="71" priority="5">
      <formula>#REF!=0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40"/>
  <sheetViews>
    <sheetView zoomScaleNormal="100" workbookViewId="0">
      <pane ySplit="13" topLeftCell="A644" activePane="bottomLeft" state="frozen"/>
      <selection pane="bottomLeft" activeCell="J620" sqref="J620"/>
    </sheetView>
  </sheetViews>
  <sheetFormatPr defaultRowHeight="15" x14ac:dyDescent="0.25"/>
  <cols>
    <col min="1" max="1" width="11" bestFit="1" customWidth="1"/>
    <col min="5" max="5" width="47.5703125" customWidth="1"/>
    <col min="6" max="6" width="19.85546875" customWidth="1"/>
    <col min="7" max="7" width="16.28515625" bestFit="1" customWidth="1"/>
    <col min="8" max="8" width="11.85546875" customWidth="1"/>
    <col min="9" max="9" width="15.85546875" bestFit="1" customWidth="1"/>
    <col min="10" max="10" width="13" customWidth="1"/>
    <col min="11" max="11" width="13.7109375" bestFit="1" customWidth="1"/>
    <col min="12" max="12" width="12.140625" bestFit="1" customWidth="1"/>
    <col min="13" max="13" width="9.5703125" bestFit="1" customWidth="1"/>
  </cols>
  <sheetData>
    <row r="1" spans="1:24" ht="15" customHeight="1" x14ac:dyDescent="0.25">
      <c r="A1" s="75"/>
      <c r="B1" s="75"/>
      <c r="C1" s="13"/>
      <c r="D1" s="13"/>
      <c r="E1" s="86"/>
      <c r="F1" s="86"/>
      <c r="G1" s="86"/>
      <c r="H1" s="86"/>
      <c r="I1" s="86"/>
      <c r="J1" s="86"/>
      <c r="K1" s="86"/>
      <c r="L1" s="86"/>
      <c r="M1" s="87"/>
    </row>
    <row r="2" spans="1:24" ht="15" customHeight="1" x14ac:dyDescent="0.3">
      <c r="A2" s="76" t="s">
        <v>2</v>
      </c>
      <c r="B2" s="76"/>
      <c r="C2" s="79"/>
      <c r="D2" s="418" t="s">
        <v>1670</v>
      </c>
      <c r="E2" s="419"/>
      <c r="F2" s="419"/>
      <c r="G2" s="420"/>
      <c r="H2" s="420"/>
      <c r="I2" s="420"/>
      <c r="J2" s="420"/>
      <c r="K2" s="420"/>
      <c r="L2" s="420"/>
      <c r="M2" s="420"/>
      <c r="N2" s="82"/>
      <c r="X2">
        <v>1000</v>
      </c>
    </row>
    <row r="3" spans="1:24" ht="15" customHeight="1" x14ac:dyDescent="0.25">
      <c r="A3" s="75"/>
      <c r="B3" s="75"/>
      <c r="C3" s="79"/>
      <c r="D3" s="13"/>
      <c r="E3" s="86"/>
      <c r="F3" s="86"/>
      <c r="G3" s="86"/>
      <c r="H3" s="86"/>
      <c r="I3" s="86"/>
      <c r="J3" s="86"/>
      <c r="K3" s="86"/>
      <c r="L3" s="86"/>
      <c r="M3" s="87"/>
      <c r="N3" s="82"/>
    </row>
    <row r="4" spans="1:24" ht="15" customHeight="1" x14ac:dyDescent="0.25">
      <c r="A4" s="75"/>
      <c r="B4" s="75"/>
      <c r="C4" s="79"/>
      <c r="D4" s="13"/>
      <c r="E4" s="3"/>
      <c r="F4" s="3"/>
      <c r="G4" s="3"/>
      <c r="H4" s="3"/>
      <c r="I4" s="3"/>
      <c r="J4" s="3"/>
      <c r="K4" s="3"/>
      <c r="L4" s="3"/>
      <c r="M4" s="64"/>
      <c r="N4" s="82"/>
    </row>
    <row r="5" spans="1:24" ht="15" customHeight="1" x14ac:dyDescent="0.25">
      <c r="A5" s="77"/>
      <c r="B5" s="78"/>
      <c r="C5" s="421"/>
      <c r="D5" s="421"/>
      <c r="E5" s="422"/>
      <c r="F5" s="81"/>
      <c r="G5" s="81"/>
      <c r="H5" s="5"/>
      <c r="I5" s="4"/>
      <c r="J5" s="70"/>
      <c r="K5" s="4"/>
      <c r="L5" s="71"/>
      <c r="M5" s="65"/>
      <c r="N5" s="82"/>
    </row>
    <row r="6" spans="1:24" ht="15" customHeight="1" x14ac:dyDescent="0.25">
      <c r="A6" s="75"/>
      <c r="B6" s="75"/>
      <c r="C6" s="13"/>
      <c r="D6" s="79"/>
      <c r="E6" s="422"/>
      <c r="F6" s="6"/>
      <c r="G6" s="6"/>
      <c r="H6" s="6"/>
      <c r="I6" s="6"/>
      <c r="J6" s="6"/>
      <c r="K6" s="6"/>
      <c r="L6" s="6"/>
      <c r="M6" s="66"/>
      <c r="N6" s="82"/>
    </row>
    <row r="7" spans="1:24" ht="15" customHeight="1" x14ac:dyDescent="0.25">
      <c r="A7" s="75"/>
      <c r="B7" s="75"/>
      <c r="C7" s="79"/>
      <c r="D7" s="79"/>
      <c r="E7" s="422"/>
      <c r="F7" s="7"/>
      <c r="G7" s="6"/>
      <c r="H7" s="6"/>
      <c r="I7" s="6"/>
      <c r="J7" s="6"/>
      <c r="K7" s="6"/>
      <c r="L7" s="6"/>
      <c r="M7" s="66"/>
      <c r="N7" s="82"/>
    </row>
    <row r="8" spans="1:24" ht="15" customHeight="1" x14ac:dyDescent="0.25">
      <c r="A8" s="75"/>
      <c r="B8" s="75"/>
      <c r="C8" s="79"/>
      <c r="D8" s="79"/>
      <c r="E8" s="79"/>
      <c r="F8" s="6"/>
      <c r="G8" s="6"/>
      <c r="H8" s="6"/>
      <c r="I8" s="6"/>
      <c r="J8" s="6"/>
      <c r="K8" s="6"/>
      <c r="L8" s="6"/>
      <c r="M8" s="66"/>
    </row>
    <row r="9" spans="1:24" ht="15" customHeight="1" x14ac:dyDescent="0.25">
      <c r="A9" s="75"/>
      <c r="B9" s="75"/>
      <c r="C9" s="79"/>
      <c r="D9" s="79"/>
      <c r="E9" s="79"/>
      <c r="F9" s="1" t="s">
        <v>3</v>
      </c>
      <c r="G9" s="8" t="s">
        <v>4</v>
      </c>
      <c r="H9" s="8" t="s">
        <v>4</v>
      </c>
      <c r="I9" s="8" t="s">
        <v>4</v>
      </c>
      <c r="J9" s="8" t="s">
        <v>1669</v>
      </c>
      <c r="K9" s="103" t="s">
        <v>1664</v>
      </c>
      <c r="L9" s="74" t="s">
        <v>1665</v>
      </c>
      <c r="M9" s="67"/>
    </row>
    <row r="10" spans="1:24" ht="15" customHeight="1" x14ac:dyDescent="0.25">
      <c r="A10" s="75"/>
      <c r="B10" s="75"/>
      <c r="C10" s="79"/>
      <c r="D10" s="79"/>
      <c r="E10" s="79"/>
      <c r="F10" s="1" t="s">
        <v>5</v>
      </c>
      <c r="G10" s="8" t="s">
        <v>0</v>
      </c>
      <c r="H10" s="8">
        <v>2018</v>
      </c>
      <c r="I10" s="8" t="s">
        <v>1</v>
      </c>
      <c r="J10" s="8" t="s">
        <v>1</v>
      </c>
      <c r="K10" s="68">
        <v>2019</v>
      </c>
      <c r="L10" s="72"/>
      <c r="M10" s="67"/>
    </row>
    <row r="11" spans="1:24" ht="15" customHeight="1" thickBot="1" x14ac:dyDescent="0.3">
      <c r="A11" s="75"/>
      <c r="B11" s="75"/>
      <c r="C11" s="79"/>
      <c r="D11" s="79"/>
      <c r="E11" s="80"/>
      <c r="F11" s="1" t="s">
        <v>6</v>
      </c>
      <c r="G11" s="9" t="s">
        <v>8</v>
      </c>
      <c r="H11" s="9" t="s">
        <v>8</v>
      </c>
      <c r="I11" s="2" t="s">
        <v>7</v>
      </c>
      <c r="J11" s="9" t="s">
        <v>8</v>
      </c>
      <c r="K11" s="69"/>
      <c r="L11" s="73"/>
      <c r="M11" s="67"/>
    </row>
    <row r="12" spans="1:24" ht="15" customHeight="1" x14ac:dyDescent="0.25">
      <c r="A12" s="75"/>
      <c r="B12" s="75"/>
      <c r="C12" s="79"/>
      <c r="D12" s="13"/>
      <c r="E12" s="6"/>
      <c r="F12" s="10"/>
      <c r="G12" s="6"/>
      <c r="H12" s="6"/>
      <c r="I12" s="6"/>
      <c r="J12" s="6"/>
      <c r="K12" s="6"/>
      <c r="L12" s="6"/>
      <c r="M12" s="66"/>
    </row>
    <row r="13" spans="1:24" x14ac:dyDescent="0.25">
      <c r="A13" s="14" t="s">
        <v>9</v>
      </c>
      <c r="B13" s="15" t="s">
        <v>915</v>
      </c>
      <c r="C13" s="16" t="s">
        <v>913</v>
      </c>
      <c r="D13" s="16" t="s">
        <v>914</v>
      </c>
      <c r="E13" s="101" t="s">
        <v>1688</v>
      </c>
      <c r="F13" s="86" t="s">
        <v>1689</v>
      </c>
      <c r="G13" s="102">
        <f>+ROUND(Návrh!H10,-3)/$X$2</f>
        <v>186173</v>
      </c>
      <c r="H13" s="102">
        <f>+ROUND(Návrh!I10,-3)/$X$2</f>
        <v>150989</v>
      </c>
      <c r="I13" s="102">
        <f>+ROUND(Návrh!J10,-3)/$X$2</f>
        <v>0</v>
      </c>
      <c r="J13" s="102" t="e">
        <f>+ROUND(Návrh!#REF!,-3)/$X$2</f>
        <v>#REF!</v>
      </c>
      <c r="K13" s="102">
        <f>+ROUND(Návrh!K10,-3)/$X$2</f>
        <v>2350952</v>
      </c>
      <c r="L13" s="102">
        <f>+ROUND(Návrh!L10,-3)/$X$2</f>
        <v>0</v>
      </c>
    </row>
    <row r="14" spans="1:24" x14ac:dyDescent="0.25">
      <c r="A14" s="48" t="s">
        <v>10</v>
      </c>
      <c r="B14" s="46"/>
      <c r="C14" s="47"/>
      <c r="D14" s="47"/>
      <c r="E14" s="423"/>
      <c r="F14" s="423"/>
      <c r="G14" s="90">
        <f>+ROUND(Návrh!H11,-3)/$X$2</f>
        <v>-5765412</v>
      </c>
      <c r="H14" s="90">
        <f>+ROUND(Návrh!I11,-3)/$X$2</f>
        <v>-6551767</v>
      </c>
      <c r="I14" s="90">
        <f>+ROUND(Návrh!J11,-3)/$X$2</f>
        <v>-7003666</v>
      </c>
      <c r="J14" s="90" t="e">
        <f>+ROUND(Návrh!#REF!,-3)/$X$2</f>
        <v>#REF!</v>
      </c>
      <c r="K14" s="90">
        <f>+ROUND(Návrh!K11,-3)/$X$2</f>
        <v>-4951832</v>
      </c>
      <c r="L14" s="90">
        <f>+ROUND(Návrh!L11,-3)/$X$2</f>
        <v>-7718184</v>
      </c>
      <c r="M14" s="67"/>
      <c r="N14" s="67"/>
    </row>
    <row r="15" spans="1:24" x14ac:dyDescent="0.25">
      <c r="A15" s="41" t="s">
        <v>11</v>
      </c>
      <c r="B15" s="41"/>
      <c r="C15" s="40"/>
      <c r="D15" s="40"/>
      <c r="E15" s="380" t="s">
        <v>12</v>
      </c>
      <c r="F15" s="381"/>
      <c r="G15" s="89">
        <f>+ROUND(Návrh!H12,-3)/$X$2</f>
        <v>-2525631</v>
      </c>
      <c r="H15" s="89">
        <f>+ROUND(Návrh!I12,-3)/$X$2</f>
        <v>-2947929</v>
      </c>
      <c r="I15" s="89">
        <f>+ROUND(Návrh!J12,-3)/$X$2</f>
        <v>-3074724</v>
      </c>
      <c r="J15" s="89" t="e">
        <f>+ROUND(Návrh!#REF!,-3)/$X$2</f>
        <v>#REF!</v>
      </c>
      <c r="K15" s="89">
        <f>+ROUND(Návrh!K12,-3)/$X$2</f>
        <v>-1275318</v>
      </c>
      <c r="L15" s="89">
        <f>+ROUND(Návrh!L12,-3)/$X$2</f>
        <v>-3453995</v>
      </c>
    </row>
    <row r="16" spans="1:24" x14ac:dyDescent="0.25">
      <c r="A16" s="38" t="s">
        <v>13</v>
      </c>
      <c r="B16" s="38"/>
      <c r="C16" s="22"/>
      <c r="D16" s="22"/>
      <c r="E16" s="378" t="s">
        <v>14</v>
      </c>
      <c r="F16" s="379"/>
      <c r="G16" s="91">
        <f>+ROUND(Návrh!H13,-3)/$X$2</f>
        <v>-2249875</v>
      </c>
      <c r="H16" s="91">
        <f>+ROUND(Návrh!I13,-3)/$X$2</f>
        <v>-2615351</v>
      </c>
      <c r="I16" s="91">
        <f>+ROUND(Návrh!J13,-3)/$X$2</f>
        <v>-2717027</v>
      </c>
      <c r="J16" s="91" t="e">
        <f>+ROUND(Návrh!#REF!,-3)/$X$2</f>
        <v>#REF!</v>
      </c>
      <c r="K16" s="91">
        <f>+ROUND(Návrh!K13,-3)/$X$2</f>
        <v>-1275318</v>
      </c>
      <c r="L16" s="91">
        <f>+ROUND(Návrh!L13,-3)/$X$2</f>
        <v>-3091567</v>
      </c>
    </row>
    <row r="17" spans="1:13" x14ac:dyDescent="0.25">
      <c r="A17" s="26" t="s">
        <v>1667</v>
      </c>
      <c r="B17" s="26"/>
      <c r="C17" s="23"/>
      <c r="D17" s="23"/>
      <c r="E17" s="382" t="s">
        <v>15</v>
      </c>
      <c r="F17" s="383"/>
      <c r="G17" s="92">
        <f>+ROUND(Návrh!H14,-3)/$X$2</f>
        <v>181</v>
      </c>
      <c r="H17" s="92">
        <f>+ROUND(Návrh!I14,-3)/$X$2</f>
        <v>161</v>
      </c>
      <c r="I17" s="92">
        <f>+ROUND(Návrh!J14,-3)/$X$2</f>
        <v>0</v>
      </c>
      <c r="J17" s="92" t="e">
        <f>+ROUND(Návrh!#REF!,-3)/$X$2</f>
        <v>#REF!</v>
      </c>
      <c r="K17" s="92">
        <f>+ROUND(Návrh!K14,-3)/$X$2</f>
        <v>0</v>
      </c>
      <c r="L17" s="92">
        <f>+ROUND(Návrh!L14,-3)/$X$2</f>
        <v>0</v>
      </c>
    </row>
    <row r="18" spans="1:13" x14ac:dyDescent="0.25">
      <c r="A18" s="42" t="s">
        <v>16</v>
      </c>
      <c r="B18" s="14"/>
      <c r="C18" s="13"/>
      <c r="D18" s="13"/>
      <c r="E18" s="368" t="s">
        <v>17</v>
      </c>
      <c r="F18" s="369"/>
      <c r="G18" s="88">
        <f>+ROUND(Návrh!H15,-3)/$X$2</f>
        <v>181</v>
      </c>
      <c r="H18" s="88">
        <f>+ROUND(Návrh!I15,-3)/$X$2</f>
        <v>161</v>
      </c>
      <c r="I18" s="88">
        <f>+ROUND(Návrh!J15,-3)/$X$2</f>
        <v>0</v>
      </c>
      <c r="J18" s="88" t="e">
        <f>+ROUND(Návrh!#REF!,-3)/$X$2</f>
        <v>#REF!</v>
      </c>
      <c r="K18" s="88">
        <f>+ROUND(Návrh!K15,-3)/$X$2</f>
        <v>0</v>
      </c>
      <c r="L18" s="88">
        <f>+ROUND(Návrh!L15,-3)/$X$2</f>
        <v>0</v>
      </c>
      <c r="M18" s="67"/>
    </row>
    <row r="19" spans="1:13" x14ac:dyDescent="0.25">
      <c r="A19" s="26" t="s">
        <v>1666</v>
      </c>
      <c r="B19" s="24"/>
      <c r="C19" s="23"/>
      <c r="D19" s="23"/>
      <c r="E19" s="382" t="s">
        <v>18</v>
      </c>
      <c r="F19" s="383"/>
      <c r="G19" s="92">
        <f>+ROUND(Návrh!H16,-3)/$X$2</f>
        <v>0</v>
      </c>
      <c r="H19" s="92">
        <f>+ROUND(Návrh!I16,-3)/$X$2</f>
        <v>4</v>
      </c>
      <c r="I19" s="92">
        <f>+ROUND(Návrh!J16,-3)/$X$2</f>
        <v>0</v>
      </c>
      <c r="J19" s="92" t="e">
        <f>+ROUND(Návrh!#REF!,-3)/$X$2</f>
        <v>#REF!</v>
      </c>
      <c r="K19" s="92">
        <f>+ROUND(Návrh!K16,-3)/$X$2</f>
        <v>0</v>
      </c>
      <c r="L19" s="92">
        <f>+ROUND(Návrh!L16,-3)/$X$2</f>
        <v>0</v>
      </c>
      <c r="M19" s="67"/>
    </row>
    <row r="20" spans="1:13" x14ac:dyDescent="0.25">
      <c r="A20" s="42" t="s">
        <v>925</v>
      </c>
      <c r="B20" s="27" t="s">
        <v>916</v>
      </c>
      <c r="C20" s="28" t="s">
        <v>917</v>
      </c>
      <c r="D20" s="28" t="s">
        <v>917</v>
      </c>
      <c r="E20" s="368" t="s">
        <v>19</v>
      </c>
      <c r="F20" s="369"/>
      <c r="G20" s="88">
        <f>+ROUND(Návrh!H17,-3)/$X$2</f>
        <v>0</v>
      </c>
      <c r="H20" s="88">
        <f>+ROUND(Návrh!I17,-3)/$X$2</f>
        <v>4</v>
      </c>
      <c r="I20" s="88">
        <f>+ROUND(Návrh!J17,-3)/$X$2</f>
        <v>0</v>
      </c>
      <c r="J20" s="88" t="e">
        <f>+ROUND(Návrh!#REF!,-3)/$X$2</f>
        <v>#REF!</v>
      </c>
      <c r="K20" s="88">
        <f>+ROUND(Návrh!K17,-3)/$X$2</f>
        <v>0</v>
      </c>
      <c r="L20" s="88">
        <f>+ROUND(Návrh!L17,-3)/$X$2</f>
        <v>0</v>
      </c>
      <c r="M20" s="67"/>
    </row>
    <row r="21" spans="1:13" x14ac:dyDescent="0.25">
      <c r="A21" s="26" t="s">
        <v>926</v>
      </c>
      <c r="B21" s="24"/>
      <c r="C21" s="23"/>
      <c r="D21" s="23"/>
      <c r="E21" s="382" t="s">
        <v>20</v>
      </c>
      <c r="F21" s="383"/>
      <c r="G21" s="92">
        <f>+ROUND(Návrh!H18,-3)/$X$2</f>
        <v>-9919</v>
      </c>
      <c r="H21" s="92">
        <f>+ROUND(Návrh!I18,-3)/$X$2</f>
        <v>-9212</v>
      </c>
      <c r="I21" s="92">
        <f>+ROUND(Návrh!J18,-3)/$X$2</f>
        <v>-10000</v>
      </c>
      <c r="J21" s="92" t="e">
        <f>+ROUND(Návrh!#REF!,-3)/$X$2</f>
        <v>#REF!</v>
      </c>
      <c r="K21" s="92">
        <f>+ROUND(Návrh!K18,-3)/$X$2</f>
        <v>0</v>
      </c>
      <c r="L21" s="92">
        <f>+ROUND(Návrh!L18,-3)/$X$2</f>
        <v>-10000</v>
      </c>
      <c r="M21" s="67"/>
    </row>
    <row r="22" spans="1:13" x14ac:dyDescent="0.25">
      <c r="A22" s="42" t="s">
        <v>927</v>
      </c>
      <c r="B22" s="27" t="s">
        <v>916</v>
      </c>
      <c r="C22" s="28" t="s">
        <v>917</v>
      </c>
      <c r="D22" s="28" t="s">
        <v>917</v>
      </c>
      <c r="E22" s="368" t="s">
        <v>21</v>
      </c>
      <c r="F22" s="369"/>
      <c r="G22" s="88">
        <f>+ROUND(Návrh!H19,-3)/$X$2</f>
        <v>-9919</v>
      </c>
      <c r="H22" s="88">
        <f>+ROUND(Návrh!I19,-3)/$X$2</f>
        <v>-9212</v>
      </c>
      <c r="I22" s="88">
        <f>+ROUND(Návrh!J19,-3)/$X$2</f>
        <v>-10000</v>
      </c>
      <c r="J22" s="88" t="e">
        <f>+ROUND(Návrh!#REF!,-3)/$X$2</f>
        <v>#REF!</v>
      </c>
      <c r="K22" s="88">
        <f>+ROUND(Návrh!K19,-3)/$X$2</f>
        <v>0</v>
      </c>
      <c r="L22" s="88">
        <f>+ROUND(Návrh!L19,-3)/$X$2</f>
        <v>-10000</v>
      </c>
      <c r="M22" s="67"/>
    </row>
    <row r="23" spans="1:13" x14ac:dyDescent="0.25">
      <c r="A23" s="26" t="s">
        <v>928</v>
      </c>
      <c r="B23" s="24"/>
      <c r="C23" s="23"/>
      <c r="D23" s="23"/>
      <c r="E23" s="382" t="s">
        <v>22</v>
      </c>
      <c r="F23" s="383"/>
      <c r="G23" s="92">
        <f>+ROUND(Návrh!H20,-3)/$X$2</f>
        <v>-2802</v>
      </c>
      <c r="H23" s="92">
        <f>+ROUND(Návrh!I20,-3)/$X$2</f>
        <v>-2974</v>
      </c>
      <c r="I23" s="92">
        <f>+ROUND(Návrh!J20,-3)/$X$2</f>
        <v>-3040</v>
      </c>
      <c r="J23" s="92" t="e">
        <f>+ROUND(Návrh!#REF!,-3)/$X$2</f>
        <v>#REF!</v>
      </c>
      <c r="K23" s="92">
        <f>+ROUND(Návrh!K20,-3)/$X$2</f>
        <v>0</v>
      </c>
      <c r="L23" s="92">
        <f>+ROUND(Návrh!L20,-3)/$X$2</f>
        <v>-3250</v>
      </c>
      <c r="M23" s="67"/>
    </row>
    <row r="24" spans="1:13" x14ac:dyDescent="0.25">
      <c r="A24" s="42" t="s">
        <v>929</v>
      </c>
      <c r="B24" s="20" t="s">
        <v>916</v>
      </c>
      <c r="C24" s="20" t="s">
        <v>919</v>
      </c>
      <c r="D24" s="20" t="s">
        <v>918</v>
      </c>
      <c r="E24" s="368" t="s">
        <v>23</v>
      </c>
      <c r="F24" s="369"/>
      <c r="G24" s="88">
        <f>+ROUND(Návrh!H21,-3)/$X$2</f>
        <v>-516</v>
      </c>
      <c r="H24" s="88">
        <f>+ROUND(Návrh!I21,-3)/$X$2</f>
        <v>-477</v>
      </c>
      <c r="I24" s="88">
        <f>+ROUND(Návrh!J21,-3)/$X$2</f>
        <v>-550</v>
      </c>
      <c r="J24" s="88" t="e">
        <f>+ROUND(Návrh!#REF!,-3)/$X$2</f>
        <v>#REF!</v>
      </c>
      <c r="K24" s="88">
        <f>+ROUND(Návrh!K21,-3)/$X$2</f>
        <v>0</v>
      </c>
      <c r="L24" s="88">
        <f>+ROUND(Návrh!L21,-3)/$X$2</f>
        <v>-550</v>
      </c>
      <c r="M24" s="67"/>
    </row>
    <row r="25" spans="1:13" x14ac:dyDescent="0.25">
      <c r="A25" s="42" t="s">
        <v>930</v>
      </c>
      <c r="B25" s="20" t="s">
        <v>916</v>
      </c>
      <c r="C25" s="20" t="s">
        <v>919</v>
      </c>
      <c r="D25" s="20" t="s">
        <v>918</v>
      </c>
      <c r="E25" s="368" t="s">
        <v>24</v>
      </c>
      <c r="F25" s="369"/>
      <c r="G25" s="88">
        <f>+ROUND(Návrh!H22,-3)/$X$2</f>
        <v>-2141</v>
      </c>
      <c r="H25" s="88">
        <f>+ROUND(Návrh!I22,-3)/$X$2</f>
        <v>-2322</v>
      </c>
      <c r="I25" s="88">
        <f>+ROUND(Návrh!J22,-3)/$X$2</f>
        <v>-2300</v>
      </c>
      <c r="J25" s="88" t="e">
        <f>+ROUND(Návrh!#REF!,-3)/$X$2</f>
        <v>#REF!</v>
      </c>
      <c r="K25" s="88">
        <f>+ROUND(Návrh!K22,-3)/$X$2</f>
        <v>0</v>
      </c>
      <c r="L25" s="88">
        <f>+ROUND(Návrh!L22,-3)/$X$2</f>
        <v>-2500</v>
      </c>
      <c r="M25" s="67"/>
    </row>
    <row r="26" spans="1:13" x14ac:dyDescent="0.25">
      <c r="A26" s="42" t="s">
        <v>931</v>
      </c>
      <c r="B26" s="20" t="s">
        <v>916</v>
      </c>
      <c r="C26" s="20" t="s">
        <v>919</v>
      </c>
      <c r="D26" s="20" t="s">
        <v>918</v>
      </c>
      <c r="E26" s="368" t="s">
        <v>25</v>
      </c>
      <c r="F26" s="369"/>
      <c r="G26" s="88">
        <f>+ROUND(Návrh!H23,-3)/$X$2</f>
        <v>-145</v>
      </c>
      <c r="H26" s="88">
        <f>+ROUND(Návrh!I23,-3)/$X$2</f>
        <v>-172</v>
      </c>
      <c r="I26" s="88">
        <f>+ROUND(Návrh!J23,-3)/$X$2</f>
        <v>-190</v>
      </c>
      <c r="J26" s="88" t="e">
        <f>+ROUND(Návrh!#REF!,-3)/$X$2</f>
        <v>#REF!</v>
      </c>
      <c r="K26" s="88">
        <f>+ROUND(Návrh!K23,-3)/$X$2</f>
        <v>0</v>
      </c>
      <c r="L26" s="88">
        <f>+ROUND(Návrh!L23,-3)/$X$2</f>
        <v>-200</v>
      </c>
      <c r="M26" s="67"/>
    </row>
    <row r="27" spans="1:13" x14ac:dyDescent="0.25">
      <c r="A27" s="42" t="s">
        <v>932</v>
      </c>
      <c r="B27" s="20"/>
      <c r="C27" s="20"/>
      <c r="D27" s="20"/>
      <c r="E27" s="368" t="s">
        <v>26</v>
      </c>
      <c r="F27" s="369"/>
      <c r="G27" s="88">
        <f>+ROUND(Návrh!H24,-3)/$X$2</f>
        <v>0</v>
      </c>
      <c r="H27" s="88">
        <f>+ROUND(Návrh!I24,-3)/$X$2</f>
        <v>-2</v>
      </c>
      <c r="I27" s="88">
        <f>+ROUND(Návrh!J24,-3)/$X$2</f>
        <v>0</v>
      </c>
      <c r="J27" s="88" t="e">
        <f>+ROUND(Návrh!#REF!,-3)/$X$2</f>
        <v>#REF!</v>
      </c>
      <c r="K27" s="88">
        <f>+ROUND(Návrh!K24,-3)/$X$2</f>
        <v>0</v>
      </c>
      <c r="L27" s="88">
        <f>+ROUND(Návrh!L24,-3)/$X$2</f>
        <v>0</v>
      </c>
      <c r="M27" s="67"/>
    </row>
    <row r="28" spans="1:13" x14ac:dyDescent="0.25">
      <c r="A28" s="26" t="s">
        <v>933</v>
      </c>
      <c r="B28" s="24"/>
      <c r="C28" s="23"/>
      <c r="D28" s="23"/>
      <c r="E28" s="382" t="s">
        <v>27</v>
      </c>
      <c r="F28" s="383"/>
      <c r="G28" s="92">
        <f>+ROUND(Návrh!H25,-3)/$X$2</f>
        <v>-1235315</v>
      </c>
      <c r="H28" s="92">
        <f>+ROUND(Návrh!I25,-3)/$X$2</f>
        <v>-1473358</v>
      </c>
      <c r="I28" s="92">
        <f>+ROUND(Návrh!J25,-3)/$X$2</f>
        <v>-1534708</v>
      </c>
      <c r="J28" s="92" t="e">
        <f>+ROUND(Návrh!#REF!,-3)/$X$2</f>
        <v>#REF!</v>
      </c>
      <c r="K28" s="92">
        <f>+ROUND(Návrh!K25,-3)/$X$2</f>
        <v>-1275318</v>
      </c>
      <c r="L28" s="92">
        <f>+ROUND(Návrh!L25,-3)/$X$2</f>
        <v>-1834015</v>
      </c>
      <c r="M28" s="67"/>
    </row>
    <row r="29" spans="1:13" x14ac:dyDescent="0.25">
      <c r="A29" s="42" t="s">
        <v>934</v>
      </c>
      <c r="B29" s="27" t="s">
        <v>916</v>
      </c>
      <c r="C29" s="28" t="s">
        <v>917</v>
      </c>
      <c r="D29" s="28" t="s">
        <v>917</v>
      </c>
      <c r="E29" s="368" t="s">
        <v>28</v>
      </c>
      <c r="F29" s="369"/>
      <c r="G29" s="88">
        <f>+ROUND(Návrh!H26,-3)/$X$2</f>
        <v>-171055</v>
      </c>
      <c r="H29" s="88">
        <f>+ROUND(Návrh!I26,-3)/$X$2</f>
        <v>-176497</v>
      </c>
      <c r="I29" s="88">
        <f>+ROUND(Návrh!J26,-3)/$X$2</f>
        <v>-184418</v>
      </c>
      <c r="J29" s="88" t="e">
        <f>+ROUND(Návrh!#REF!,-3)/$X$2</f>
        <v>#REF!</v>
      </c>
      <c r="K29" s="88">
        <f>+ROUND(Návrh!K26,-3)/$X$2</f>
        <v>0</v>
      </c>
      <c r="L29" s="88">
        <f>+ROUND(Návrh!L26,-3)/$X$2</f>
        <v>-208039</v>
      </c>
      <c r="M29" s="67"/>
    </row>
    <row r="30" spans="1:13" x14ac:dyDescent="0.25">
      <c r="A30" s="42" t="s">
        <v>935</v>
      </c>
      <c r="B30" s="27" t="s">
        <v>916</v>
      </c>
      <c r="C30" s="28" t="s">
        <v>917</v>
      </c>
      <c r="D30" s="28" t="s">
        <v>917</v>
      </c>
      <c r="E30" s="368" t="s">
        <v>29</v>
      </c>
      <c r="F30" s="369"/>
      <c r="G30" s="88">
        <f>+ROUND(Návrh!H27,-3)/$X$2</f>
        <v>-10145</v>
      </c>
      <c r="H30" s="88">
        <f>+ROUND(Návrh!I27,-3)/$X$2</f>
        <v>-8987</v>
      </c>
      <c r="I30" s="88">
        <f>+ROUND(Návrh!J27,-3)/$X$2</f>
        <v>-8733</v>
      </c>
      <c r="J30" s="88" t="e">
        <f>+ROUND(Návrh!#REF!,-3)/$X$2</f>
        <v>#REF!</v>
      </c>
      <c r="K30" s="88">
        <f>+ROUND(Návrh!K27,-3)/$X$2</f>
        <v>0</v>
      </c>
      <c r="L30" s="88">
        <f>+ROUND(Návrh!L27,-3)/$X$2</f>
        <v>-8950</v>
      </c>
      <c r="M30" s="67"/>
    </row>
    <row r="31" spans="1:13" x14ac:dyDescent="0.25">
      <c r="A31" s="42" t="s">
        <v>936</v>
      </c>
      <c r="B31" s="27" t="s">
        <v>916</v>
      </c>
      <c r="C31" s="28" t="s">
        <v>917</v>
      </c>
      <c r="D31" s="28" t="s">
        <v>917</v>
      </c>
      <c r="E31" s="368" t="s">
        <v>30</v>
      </c>
      <c r="F31" s="369"/>
      <c r="G31" s="88">
        <f>+ROUND(Návrh!H28,-3)/$X$2</f>
        <v>-242</v>
      </c>
      <c r="H31" s="88">
        <f>+ROUND(Návrh!I28,-3)/$X$2</f>
        <v>-386</v>
      </c>
      <c r="I31" s="88">
        <f>+ROUND(Návrh!J28,-3)/$X$2</f>
        <v>-415</v>
      </c>
      <c r="J31" s="88" t="e">
        <f>+ROUND(Návrh!#REF!,-3)/$X$2</f>
        <v>#REF!</v>
      </c>
      <c r="K31" s="88">
        <f>+ROUND(Návrh!K28,-3)/$X$2</f>
        <v>0</v>
      </c>
      <c r="L31" s="88">
        <f>+ROUND(Návrh!L28,-3)/$X$2</f>
        <v>-340</v>
      </c>
      <c r="M31" s="67"/>
    </row>
    <row r="32" spans="1:13" x14ac:dyDescent="0.25">
      <c r="A32" s="42" t="s">
        <v>937</v>
      </c>
      <c r="B32" s="28" t="s">
        <v>916</v>
      </c>
      <c r="C32" s="28" t="s">
        <v>920</v>
      </c>
      <c r="D32" s="28" t="s">
        <v>921</v>
      </c>
      <c r="E32" s="368" t="s">
        <v>31</v>
      </c>
      <c r="F32" s="369"/>
      <c r="G32" s="88">
        <f>+ROUND(Návrh!H29,-3)/$X$2</f>
        <v>-24978</v>
      </c>
      <c r="H32" s="88">
        <f>+ROUND(Návrh!I29,-3)/$X$2</f>
        <v>-26092</v>
      </c>
      <c r="I32" s="88">
        <f>+ROUND(Návrh!J29,-3)/$X$2</f>
        <v>-26000</v>
      </c>
      <c r="J32" s="88" t="e">
        <f>+ROUND(Návrh!#REF!,-3)/$X$2</f>
        <v>#REF!</v>
      </c>
      <c r="K32" s="88">
        <f>+ROUND(Návrh!K29,-3)/$X$2</f>
        <v>0</v>
      </c>
      <c r="L32" s="88">
        <f>+ROUND(Návrh!L29,-3)/$X$2</f>
        <v>-26020</v>
      </c>
      <c r="M32" s="67"/>
    </row>
    <row r="33" spans="1:13" x14ac:dyDescent="0.25">
      <c r="A33" s="42" t="s">
        <v>938</v>
      </c>
      <c r="B33" s="27" t="s">
        <v>916</v>
      </c>
      <c r="C33" s="28" t="s">
        <v>917</v>
      </c>
      <c r="D33" s="28" t="s">
        <v>917</v>
      </c>
      <c r="E33" s="368" t="s">
        <v>32</v>
      </c>
      <c r="F33" s="369"/>
      <c r="G33" s="88">
        <f>+ROUND(Návrh!H30,-3)/$X$2</f>
        <v>-2777</v>
      </c>
      <c r="H33" s="88">
        <f>+ROUND(Návrh!I30,-3)/$X$2</f>
        <v>-2721</v>
      </c>
      <c r="I33" s="88">
        <f>+ROUND(Návrh!J30,-3)/$X$2</f>
        <v>-2521</v>
      </c>
      <c r="J33" s="88" t="e">
        <f>+ROUND(Návrh!#REF!,-3)/$X$2</f>
        <v>#REF!</v>
      </c>
      <c r="K33" s="88">
        <f>+ROUND(Návrh!K30,-3)/$X$2</f>
        <v>0</v>
      </c>
      <c r="L33" s="88">
        <f>+ROUND(Návrh!L30,-3)/$X$2</f>
        <v>-3571</v>
      </c>
      <c r="M33" s="67"/>
    </row>
    <row r="34" spans="1:13" x14ac:dyDescent="0.25">
      <c r="A34" s="42" t="s">
        <v>939</v>
      </c>
      <c r="B34" s="27" t="s">
        <v>916</v>
      </c>
      <c r="C34" s="28" t="s">
        <v>917</v>
      </c>
      <c r="D34" s="28" t="s">
        <v>917</v>
      </c>
      <c r="E34" s="368" t="s">
        <v>33</v>
      </c>
      <c r="F34" s="369"/>
      <c r="G34" s="88">
        <f>+ROUND(Návrh!H31,-3)/$X$2</f>
        <v>-1653</v>
      </c>
      <c r="H34" s="88">
        <f>+ROUND(Návrh!I31,-3)/$X$2</f>
        <v>-1500</v>
      </c>
      <c r="I34" s="88">
        <f>+ROUND(Návrh!J31,-3)/$X$2</f>
        <v>-1768</v>
      </c>
      <c r="J34" s="88" t="e">
        <f>+ROUND(Návrh!#REF!,-3)/$X$2</f>
        <v>#REF!</v>
      </c>
      <c r="K34" s="88">
        <f>+ROUND(Návrh!K31,-3)/$X$2</f>
        <v>0</v>
      </c>
      <c r="L34" s="88">
        <f>+ROUND(Návrh!L31,-3)/$X$2</f>
        <v>-1805</v>
      </c>
      <c r="M34" s="67"/>
    </row>
    <row r="35" spans="1:13" x14ac:dyDescent="0.25">
      <c r="A35" s="42" t="s">
        <v>940</v>
      </c>
      <c r="B35" s="27" t="s">
        <v>916</v>
      </c>
      <c r="C35" s="28" t="s">
        <v>917</v>
      </c>
      <c r="D35" s="28" t="s">
        <v>917</v>
      </c>
      <c r="E35" s="368" t="s">
        <v>34</v>
      </c>
      <c r="F35" s="369"/>
      <c r="G35" s="88">
        <f>+ROUND(Návrh!H32,-3)/$X$2</f>
        <v>-48159</v>
      </c>
      <c r="H35" s="88">
        <f>+ROUND(Návrh!I32,-3)/$X$2</f>
        <v>-50782</v>
      </c>
      <c r="I35" s="88">
        <f>+ROUND(Návrh!J32,-3)/$X$2</f>
        <v>-50448</v>
      </c>
      <c r="J35" s="88" t="e">
        <f>+ROUND(Návrh!#REF!,-3)/$X$2</f>
        <v>#REF!</v>
      </c>
      <c r="K35" s="88">
        <f>+ROUND(Návrh!K32,-3)/$X$2</f>
        <v>0</v>
      </c>
      <c r="L35" s="88">
        <f>+ROUND(Návrh!L32,-3)/$X$2</f>
        <v>-50793</v>
      </c>
      <c r="M35" s="67"/>
    </row>
    <row r="36" spans="1:13" x14ac:dyDescent="0.25">
      <c r="A36" s="42" t="s">
        <v>941</v>
      </c>
      <c r="B36" s="27" t="s">
        <v>916</v>
      </c>
      <c r="C36" s="28" t="s">
        <v>917</v>
      </c>
      <c r="D36" s="28" t="s">
        <v>917</v>
      </c>
      <c r="E36" s="368" t="s">
        <v>35</v>
      </c>
      <c r="F36" s="369"/>
      <c r="G36" s="88">
        <f>+ROUND(Návrh!H33,-3)/$X$2</f>
        <v>-13421</v>
      </c>
      <c r="H36" s="88">
        <f>+ROUND(Návrh!I33,-3)/$X$2</f>
        <v>-12155</v>
      </c>
      <c r="I36" s="88">
        <f>+ROUND(Návrh!J33,-3)/$X$2</f>
        <v>-12041</v>
      </c>
      <c r="J36" s="88" t="e">
        <f>+ROUND(Návrh!#REF!,-3)/$X$2</f>
        <v>#REF!</v>
      </c>
      <c r="K36" s="88">
        <f>+ROUND(Návrh!K33,-3)/$X$2</f>
        <v>0</v>
      </c>
      <c r="L36" s="88">
        <f>+ROUND(Návrh!L33,-3)/$X$2</f>
        <v>-12149</v>
      </c>
      <c r="M36" s="67"/>
    </row>
    <row r="37" spans="1:13" x14ac:dyDescent="0.25">
      <c r="A37" s="42" t="s">
        <v>942</v>
      </c>
      <c r="B37" s="27" t="s">
        <v>916</v>
      </c>
      <c r="C37" s="28" t="s">
        <v>917</v>
      </c>
      <c r="D37" s="28" t="s">
        <v>917</v>
      </c>
      <c r="E37" s="368" t="s">
        <v>36</v>
      </c>
      <c r="F37" s="369"/>
      <c r="G37" s="88">
        <f>+ROUND(Návrh!H34,-3)/$X$2</f>
        <v>-7704</v>
      </c>
      <c r="H37" s="88">
        <f>+ROUND(Návrh!I34,-3)/$X$2</f>
        <v>-7970</v>
      </c>
      <c r="I37" s="88">
        <f>+ROUND(Návrh!J34,-3)/$X$2</f>
        <v>-7960</v>
      </c>
      <c r="J37" s="88" t="e">
        <f>+ROUND(Návrh!#REF!,-3)/$X$2</f>
        <v>#REF!</v>
      </c>
      <c r="K37" s="88">
        <f>+ROUND(Návrh!K34,-3)/$X$2</f>
        <v>0</v>
      </c>
      <c r="L37" s="88">
        <f>+ROUND(Návrh!L34,-3)/$X$2</f>
        <v>-8640</v>
      </c>
      <c r="M37" s="67"/>
    </row>
    <row r="38" spans="1:13" x14ac:dyDescent="0.25">
      <c r="A38" s="42" t="s">
        <v>943</v>
      </c>
      <c r="B38" s="27" t="s">
        <v>916</v>
      </c>
      <c r="C38" s="28" t="s">
        <v>917</v>
      </c>
      <c r="D38" s="28" t="s">
        <v>917</v>
      </c>
      <c r="E38" s="368" t="s">
        <v>37</v>
      </c>
      <c r="F38" s="369"/>
      <c r="G38" s="88">
        <f>+ROUND(Návrh!H35,-3)/$X$2</f>
        <v>-19327</v>
      </c>
      <c r="H38" s="88">
        <f>+ROUND(Návrh!I35,-3)/$X$2</f>
        <v>-20720</v>
      </c>
      <c r="I38" s="88">
        <f>+ROUND(Návrh!J35,-3)/$X$2</f>
        <v>-19610</v>
      </c>
      <c r="J38" s="88" t="e">
        <f>+ROUND(Návrh!#REF!,-3)/$X$2</f>
        <v>#REF!</v>
      </c>
      <c r="K38" s="88">
        <f>+ROUND(Návrh!K35,-3)/$X$2</f>
        <v>0</v>
      </c>
      <c r="L38" s="88">
        <f>+ROUND(Návrh!L35,-3)/$X$2</f>
        <v>-19475</v>
      </c>
      <c r="M38" s="67"/>
    </row>
    <row r="39" spans="1:13" x14ac:dyDescent="0.25">
      <c r="A39" s="42" t="s">
        <v>944</v>
      </c>
      <c r="B39" s="27" t="s">
        <v>916</v>
      </c>
      <c r="C39" s="28" t="s">
        <v>917</v>
      </c>
      <c r="D39" s="28" t="s">
        <v>917</v>
      </c>
      <c r="E39" s="368" t="s">
        <v>38</v>
      </c>
      <c r="F39" s="369"/>
      <c r="G39" s="88">
        <f>+ROUND(Návrh!H36,-3)/$X$2</f>
        <v>-4089</v>
      </c>
      <c r="H39" s="88">
        <f>+ROUND(Návrh!I36,-3)/$X$2</f>
        <v>-3803</v>
      </c>
      <c r="I39" s="88">
        <f>+ROUND(Návrh!J36,-3)/$X$2</f>
        <v>-3807</v>
      </c>
      <c r="J39" s="88" t="e">
        <f>+ROUND(Návrh!#REF!,-3)/$X$2</f>
        <v>#REF!</v>
      </c>
      <c r="K39" s="88">
        <f>+ROUND(Návrh!K36,-3)/$X$2</f>
        <v>0</v>
      </c>
      <c r="L39" s="88">
        <f>+ROUND(Návrh!L36,-3)/$X$2</f>
        <v>-3455</v>
      </c>
      <c r="M39" s="67"/>
    </row>
    <row r="40" spans="1:13" x14ac:dyDescent="0.25">
      <c r="A40" s="42" t="s">
        <v>945</v>
      </c>
      <c r="B40" s="27" t="s">
        <v>916</v>
      </c>
      <c r="C40" s="28" t="s">
        <v>917</v>
      </c>
      <c r="D40" s="28" t="s">
        <v>917</v>
      </c>
      <c r="E40" s="368" t="s">
        <v>39</v>
      </c>
      <c r="F40" s="369"/>
      <c r="G40" s="88">
        <f>+ROUND(Návrh!H37,-3)/$X$2</f>
        <v>-20976</v>
      </c>
      <c r="H40" s="88">
        <f>+ROUND(Návrh!I37,-3)/$X$2</f>
        <v>-23233</v>
      </c>
      <c r="I40" s="88">
        <f>+ROUND(Návrh!J37,-3)/$X$2</f>
        <v>-23445</v>
      </c>
      <c r="J40" s="88" t="e">
        <f>+ROUND(Návrh!#REF!,-3)/$X$2</f>
        <v>#REF!</v>
      </c>
      <c r="K40" s="88">
        <f>+ROUND(Návrh!K37,-3)/$X$2</f>
        <v>0</v>
      </c>
      <c r="L40" s="88">
        <f>+ROUND(Návrh!L37,-3)/$X$2</f>
        <v>-19969</v>
      </c>
      <c r="M40" s="67"/>
    </row>
    <row r="41" spans="1:13" x14ac:dyDescent="0.25">
      <c r="A41" s="42" t="s">
        <v>946</v>
      </c>
      <c r="B41" s="27" t="s">
        <v>916</v>
      </c>
      <c r="C41" s="28" t="s">
        <v>917</v>
      </c>
      <c r="D41" s="28" t="s">
        <v>917</v>
      </c>
      <c r="E41" s="368" t="s">
        <v>40</v>
      </c>
      <c r="F41" s="369"/>
      <c r="G41" s="88">
        <f>+ROUND(Návrh!H38,-3)/$X$2</f>
        <v>-13331</v>
      </c>
      <c r="H41" s="88">
        <f>+ROUND(Návrh!I38,-3)/$X$2</f>
        <v>-12499</v>
      </c>
      <c r="I41" s="88">
        <f>+ROUND(Návrh!J38,-3)/$X$2</f>
        <v>-12205</v>
      </c>
      <c r="J41" s="88" t="e">
        <f>+ROUND(Návrh!#REF!,-3)/$X$2</f>
        <v>#REF!</v>
      </c>
      <c r="K41" s="88">
        <f>+ROUND(Návrh!K38,-3)/$X$2</f>
        <v>0</v>
      </c>
      <c r="L41" s="88">
        <f>+ROUND(Návrh!L38,-3)/$X$2</f>
        <v>-10522</v>
      </c>
      <c r="M41" s="67"/>
    </row>
    <row r="42" spans="1:13" x14ac:dyDescent="0.25">
      <c r="A42" s="42" t="s">
        <v>947</v>
      </c>
      <c r="B42" s="27" t="s">
        <v>916</v>
      </c>
      <c r="C42" s="28" t="s">
        <v>917</v>
      </c>
      <c r="D42" s="28" t="s">
        <v>917</v>
      </c>
      <c r="E42" s="368" t="s">
        <v>41</v>
      </c>
      <c r="F42" s="369"/>
      <c r="G42" s="88">
        <f>+ROUND(Návrh!H39,-3)/$X$2</f>
        <v>-202</v>
      </c>
      <c r="H42" s="88">
        <f>+ROUND(Návrh!I39,-3)/$X$2</f>
        <v>-246</v>
      </c>
      <c r="I42" s="88">
        <f>+ROUND(Návrh!J39,-3)/$X$2</f>
        <v>-360</v>
      </c>
      <c r="J42" s="88" t="e">
        <f>+ROUND(Návrh!#REF!,-3)/$X$2</f>
        <v>#REF!</v>
      </c>
      <c r="K42" s="88">
        <f>+ROUND(Návrh!K39,-3)/$X$2</f>
        <v>0</v>
      </c>
      <c r="L42" s="88">
        <f>+ROUND(Návrh!L39,-3)/$X$2</f>
        <v>-300</v>
      </c>
      <c r="M42" s="67"/>
    </row>
    <row r="43" spans="1:13" x14ac:dyDescent="0.25">
      <c r="A43" s="42" t="s">
        <v>948</v>
      </c>
      <c r="B43" s="27" t="s">
        <v>916</v>
      </c>
      <c r="C43" s="28" t="s">
        <v>917</v>
      </c>
      <c r="D43" s="28" t="s">
        <v>917</v>
      </c>
      <c r="E43" s="368" t="s">
        <v>42</v>
      </c>
      <c r="F43" s="369"/>
      <c r="G43" s="88">
        <f>+ROUND(Návrh!H40,-3)/$X$2</f>
        <v>-881038</v>
      </c>
      <c r="H43" s="88">
        <f>+ROUND(Návrh!I40,-3)/$X$2</f>
        <v>-1045394</v>
      </c>
      <c r="I43" s="88">
        <f>+ROUND(Návrh!J40,-3)/$X$2</f>
        <v>-1100000</v>
      </c>
      <c r="J43" s="88" t="e">
        <f>+ROUND(Návrh!#REF!,-3)/$X$2</f>
        <v>#REF!</v>
      </c>
      <c r="K43" s="88">
        <f>+ROUND(Návrh!K40,-3)/$X$2</f>
        <v>-1225095</v>
      </c>
      <c r="L43" s="88">
        <f>+ROUND(Návrh!L40,-3)/$X$2</f>
        <v>-1340000</v>
      </c>
      <c r="M43" s="67"/>
    </row>
    <row r="44" spans="1:13" x14ac:dyDescent="0.25">
      <c r="A44" s="42" t="s">
        <v>949</v>
      </c>
      <c r="B44" s="27" t="s">
        <v>916</v>
      </c>
      <c r="C44" s="28" t="s">
        <v>917</v>
      </c>
      <c r="D44" s="28" t="s">
        <v>917</v>
      </c>
      <c r="E44" s="368" t="s">
        <v>43</v>
      </c>
      <c r="F44" s="369"/>
      <c r="G44" s="88">
        <f>+ROUND(Návrh!H41,-3)/$X$2</f>
        <v>-94027</v>
      </c>
      <c r="H44" s="88">
        <f>+ROUND(Návrh!I41,-3)/$X$2</f>
        <v>-75085</v>
      </c>
      <c r="I44" s="88">
        <f>+ROUND(Návrh!J41,-3)/$X$2</f>
        <v>-75000</v>
      </c>
      <c r="J44" s="88" t="e">
        <f>+ROUND(Návrh!#REF!,-3)/$X$2</f>
        <v>#REF!</v>
      </c>
      <c r="K44" s="88">
        <f>+ROUND(Návrh!K41,-3)/$X$2</f>
        <v>-50223</v>
      </c>
      <c r="L44" s="88">
        <f>+ROUND(Návrh!L41,-3)/$X$2</f>
        <v>-114015</v>
      </c>
      <c r="M44" s="67"/>
    </row>
    <row r="45" spans="1:13" x14ac:dyDescent="0.25">
      <c r="A45" s="42" t="s">
        <v>950</v>
      </c>
      <c r="B45" s="28" t="s">
        <v>916</v>
      </c>
      <c r="C45" s="28" t="s">
        <v>917</v>
      </c>
      <c r="D45" s="28" t="s">
        <v>917</v>
      </c>
      <c r="E45" s="368" t="s">
        <v>44</v>
      </c>
      <c r="F45" s="369"/>
      <c r="G45" s="88">
        <f>+ROUND(Návrh!H42,-3)/$X$2</f>
        <v>-5771</v>
      </c>
      <c r="H45" s="88">
        <f>+ROUND(Návrh!I42,-3)/$X$2</f>
        <v>-5289</v>
      </c>
      <c r="I45" s="88">
        <f>+ROUND(Návrh!J42,-3)/$X$2</f>
        <v>-5977</v>
      </c>
      <c r="J45" s="88" t="e">
        <f>+ROUND(Návrh!#REF!,-3)/$X$2</f>
        <v>#REF!</v>
      </c>
      <c r="K45" s="88">
        <f>+ROUND(Návrh!K42,-3)/$X$2</f>
        <v>0</v>
      </c>
      <c r="L45" s="88">
        <f>+ROUND(Návrh!L42,-3)/$X$2</f>
        <v>-5972</v>
      </c>
      <c r="M45" s="67"/>
    </row>
    <row r="46" spans="1:13" x14ac:dyDescent="0.25">
      <c r="A46" s="42" t="s">
        <v>951</v>
      </c>
      <c r="B46" s="20" t="s">
        <v>922</v>
      </c>
      <c r="C46" s="20" t="s">
        <v>923</v>
      </c>
      <c r="D46" s="20" t="s">
        <v>922</v>
      </c>
      <c r="E46" s="368" t="s">
        <v>45</v>
      </c>
      <c r="F46" s="369"/>
      <c r="G46" s="88">
        <f>+ROUND(Návrh!H43,-3)/$X$2</f>
        <v>83582</v>
      </c>
      <c r="H46" s="88">
        <f>+ROUND(Návrh!I43,-3)/$X$2</f>
        <v>0</v>
      </c>
      <c r="I46" s="88">
        <f>+ROUND(Návrh!J43,-3)/$X$2</f>
        <v>0</v>
      </c>
      <c r="J46" s="88" t="e">
        <f>+ROUND(Návrh!#REF!,-3)/$X$2</f>
        <v>#REF!</v>
      </c>
      <c r="K46" s="88">
        <f>+ROUND(Návrh!K43,-3)/$X$2</f>
        <v>0</v>
      </c>
      <c r="L46" s="88">
        <f>+ROUND(Návrh!L43,-3)/$X$2</f>
        <v>0</v>
      </c>
      <c r="M46" s="67"/>
    </row>
    <row r="47" spans="1:13" x14ac:dyDescent="0.25">
      <c r="A47" s="26" t="s">
        <v>952</v>
      </c>
      <c r="B47" s="24"/>
      <c r="C47" s="23"/>
      <c r="D47" s="23"/>
      <c r="E47" s="382" t="s">
        <v>46</v>
      </c>
      <c r="F47" s="383"/>
      <c r="G47" s="92">
        <f>+ROUND(Návrh!H44,-3)/$X$2</f>
        <v>-67719</v>
      </c>
      <c r="H47" s="92">
        <f>+ROUND(Návrh!I44,-3)/$X$2</f>
        <v>-65482</v>
      </c>
      <c r="I47" s="92">
        <f>+ROUND(Návrh!J44,-3)/$X$2</f>
        <v>-68700</v>
      </c>
      <c r="J47" s="92" t="e">
        <f>+ROUND(Návrh!#REF!,-3)/$X$2</f>
        <v>#REF!</v>
      </c>
      <c r="K47" s="92">
        <f>+ROUND(Návrh!K44,-3)/$X$2</f>
        <v>0</v>
      </c>
      <c r="L47" s="92">
        <f>+ROUND(Návrh!L44,-3)/$X$2</f>
        <v>-72131</v>
      </c>
      <c r="M47" s="67"/>
    </row>
    <row r="48" spans="1:13" x14ac:dyDescent="0.25">
      <c r="A48" s="42" t="s">
        <v>953</v>
      </c>
      <c r="B48" s="20" t="s">
        <v>922</v>
      </c>
      <c r="C48" s="20" t="s">
        <v>919</v>
      </c>
      <c r="D48" s="20" t="s">
        <v>924</v>
      </c>
      <c r="E48" s="368" t="s">
        <v>47</v>
      </c>
      <c r="F48" s="369"/>
      <c r="G48" s="88">
        <f>+ROUND(Návrh!H45,-3)/$X$2</f>
        <v>-63240</v>
      </c>
      <c r="H48" s="88">
        <f>+ROUND(Návrh!I45,-3)/$X$2</f>
        <v>-61658</v>
      </c>
      <c r="I48" s="88">
        <f>+ROUND(Návrh!J45,-3)/$X$2</f>
        <v>-64700</v>
      </c>
      <c r="J48" s="88" t="e">
        <f>+ROUND(Návrh!#REF!,-3)/$X$2</f>
        <v>#REF!</v>
      </c>
      <c r="K48" s="88">
        <f>+ROUND(Návrh!K45,-3)/$X$2</f>
        <v>0</v>
      </c>
      <c r="L48" s="88">
        <f>+ROUND(Návrh!L45,-3)/$X$2</f>
        <v>-67665</v>
      </c>
      <c r="M48" s="67"/>
    </row>
    <row r="49" spans="1:13" x14ac:dyDescent="0.25">
      <c r="A49" s="42" t="s">
        <v>954</v>
      </c>
      <c r="B49" s="20" t="s">
        <v>922</v>
      </c>
      <c r="C49" s="20" t="s">
        <v>919</v>
      </c>
      <c r="D49" s="20" t="s">
        <v>924</v>
      </c>
      <c r="E49" s="368" t="s">
        <v>48</v>
      </c>
      <c r="F49" s="369"/>
      <c r="G49" s="88">
        <f>+ROUND(Návrh!H46,-3)/$X$2</f>
        <v>-4479</v>
      </c>
      <c r="H49" s="88">
        <f>+ROUND(Návrh!I46,-3)/$X$2</f>
        <v>-3823</v>
      </c>
      <c r="I49" s="88">
        <f>+ROUND(Návrh!J46,-3)/$X$2</f>
        <v>-4000</v>
      </c>
      <c r="J49" s="88" t="e">
        <f>+ROUND(Návrh!#REF!,-3)/$X$2</f>
        <v>#REF!</v>
      </c>
      <c r="K49" s="88">
        <f>+ROUND(Návrh!K46,-3)/$X$2</f>
        <v>0</v>
      </c>
      <c r="L49" s="88">
        <f>+ROUND(Návrh!L46,-3)/$X$2</f>
        <v>-4466</v>
      </c>
      <c r="M49" s="67"/>
    </row>
    <row r="50" spans="1:13" x14ac:dyDescent="0.25">
      <c r="A50" s="26" t="s">
        <v>955</v>
      </c>
      <c r="B50" s="26"/>
      <c r="C50" s="23"/>
      <c r="D50" s="23"/>
      <c r="E50" s="382" t="s">
        <v>49</v>
      </c>
      <c r="F50" s="383"/>
      <c r="G50" s="92">
        <f>+ROUND(Návrh!H47,-3)/$X$2</f>
        <v>-805100</v>
      </c>
      <c r="H50" s="92">
        <f>+ROUND(Návrh!I47,-3)/$X$2</f>
        <v>-926475</v>
      </c>
      <c r="I50" s="92">
        <f>+ROUND(Návrh!J47,-3)/$X$2</f>
        <v>-965611</v>
      </c>
      <c r="J50" s="92" t="e">
        <f>+ROUND(Návrh!#REF!,-3)/$X$2</f>
        <v>#REF!</v>
      </c>
      <c r="K50" s="92">
        <f>+ROUND(Návrh!K47,-3)/$X$2</f>
        <v>0</v>
      </c>
      <c r="L50" s="92">
        <f>+ROUND(Návrh!L47,-3)/$X$2</f>
        <v>-1036380</v>
      </c>
      <c r="M50" s="67"/>
    </row>
    <row r="51" spans="1:13" x14ac:dyDescent="0.25">
      <c r="A51" s="42" t="s">
        <v>956</v>
      </c>
      <c r="B51" s="27" t="s">
        <v>916</v>
      </c>
      <c r="C51" s="28" t="s">
        <v>917</v>
      </c>
      <c r="D51" s="28" t="s">
        <v>917</v>
      </c>
      <c r="E51" s="368" t="s">
        <v>50</v>
      </c>
      <c r="F51" s="369"/>
      <c r="G51" s="88">
        <f>+ROUND(Návrh!H48,-3)/$X$2</f>
        <v>-22721</v>
      </c>
      <c r="H51" s="88">
        <f>+ROUND(Návrh!I48,-3)/$X$2</f>
        <v>-24668</v>
      </c>
      <c r="I51" s="88">
        <f>+ROUND(Návrh!J48,-3)/$X$2</f>
        <v>-27550</v>
      </c>
      <c r="J51" s="88" t="e">
        <f>+ROUND(Návrh!#REF!,-3)/$X$2</f>
        <v>#REF!</v>
      </c>
      <c r="K51" s="88">
        <f>+ROUND(Návrh!K48,-3)/$X$2</f>
        <v>0</v>
      </c>
      <c r="L51" s="88">
        <f>+ROUND(Návrh!L48,-3)/$X$2</f>
        <v>-25126</v>
      </c>
      <c r="M51" s="67"/>
    </row>
    <row r="52" spans="1:13" x14ac:dyDescent="0.25">
      <c r="A52" s="42" t="s">
        <v>957</v>
      </c>
      <c r="B52" s="27" t="s">
        <v>916</v>
      </c>
      <c r="C52" s="28" t="s">
        <v>917</v>
      </c>
      <c r="D52" s="28" t="s">
        <v>917</v>
      </c>
      <c r="E52" s="368" t="s">
        <v>51</v>
      </c>
      <c r="F52" s="369"/>
      <c r="G52" s="88">
        <f>+ROUND(Návrh!H49,-3)/$X$2</f>
        <v>-137727</v>
      </c>
      <c r="H52" s="88">
        <f>+ROUND(Návrh!I49,-3)/$X$2</f>
        <v>-135329</v>
      </c>
      <c r="I52" s="88">
        <f>+ROUND(Návrh!J49,-3)/$X$2</f>
        <v>-136060</v>
      </c>
      <c r="J52" s="88" t="e">
        <f>+ROUND(Návrh!#REF!,-3)/$X$2</f>
        <v>#REF!</v>
      </c>
      <c r="K52" s="88">
        <f>+ROUND(Návrh!K49,-3)/$X$2</f>
        <v>0</v>
      </c>
      <c r="L52" s="88">
        <f>+ROUND(Návrh!L49,-3)/$X$2</f>
        <v>-137500</v>
      </c>
      <c r="M52" s="67"/>
    </row>
    <row r="53" spans="1:13" x14ac:dyDescent="0.25">
      <c r="A53" s="42" t="s">
        <v>958</v>
      </c>
      <c r="B53" s="27" t="s">
        <v>916</v>
      </c>
      <c r="C53" s="28" t="s">
        <v>917</v>
      </c>
      <c r="D53" s="28" t="s">
        <v>917</v>
      </c>
      <c r="E53" s="368" t="s">
        <v>52</v>
      </c>
      <c r="F53" s="369"/>
      <c r="G53" s="88">
        <f>+ROUND(Návrh!H50,-3)/$X$2</f>
        <v>-30159</v>
      </c>
      <c r="H53" s="88">
        <f>+ROUND(Návrh!I50,-3)/$X$2</f>
        <v>-30680</v>
      </c>
      <c r="I53" s="88">
        <f>+ROUND(Návrh!J50,-3)/$X$2</f>
        <v>-30530</v>
      </c>
      <c r="J53" s="88" t="e">
        <f>+ROUND(Návrh!#REF!,-3)/$X$2</f>
        <v>#REF!</v>
      </c>
      <c r="K53" s="88">
        <f>+ROUND(Návrh!K50,-3)/$X$2</f>
        <v>0</v>
      </c>
      <c r="L53" s="88">
        <f>+ROUND(Návrh!L50,-3)/$X$2</f>
        <v>-25850</v>
      </c>
      <c r="M53" s="67"/>
    </row>
    <row r="54" spans="1:13" x14ac:dyDescent="0.25">
      <c r="A54" s="42" t="s">
        <v>959</v>
      </c>
      <c r="B54" s="27" t="s">
        <v>916</v>
      </c>
      <c r="C54" s="28" t="s">
        <v>917</v>
      </c>
      <c r="D54" s="28" t="s">
        <v>917</v>
      </c>
      <c r="E54" s="368" t="s">
        <v>53</v>
      </c>
      <c r="F54" s="369"/>
      <c r="G54" s="88">
        <f>+ROUND(Návrh!H51,-3)/$X$2</f>
        <v>-34088</v>
      </c>
      <c r="H54" s="88">
        <f>+ROUND(Návrh!I51,-3)/$X$2</f>
        <v>-38417</v>
      </c>
      <c r="I54" s="88">
        <f>+ROUND(Návrh!J51,-3)/$X$2</f>
        <v>-38800</v>
      </c>
      <c r="J54" s="88" t="e">
        <f>+ROUND(Návrh!#REF!,-3)/$X$2</f>
        <v>#REF!</v>
      </c>
      <c r="K54" s="88">
        <f>+ROUND(Návrh!K51,-3)/$X$2</f>
        <v>0</v>
      </c>
      <c r="L54" s="88">
        <f>+ROUND(Návrh!L51,-3)/$X$2</f>
        <v>-40631</v>
      </c>
      <c r="M54" s="67"/>
    </row>
    <row r="55" spans="1:13" x14ac:dyDescent="0.25">
      <c r="A55" s="42" t="s">
        <v>960</v>
      </c>
      <c r="B55" s="27" t="s">
        <v>916</v>
      </c>
      <c r="C55" s="28" t="s">
        <v>917</v>
      </c>
      <c r="D55" s="28" t="s">
        <v>917</v>
      </c>
      <c r="E55" s="368" t="s">
        <v>54</v>
      </c>
      <c r="F55" s="369"/>
      <c r="G55" s="88">
        <f>+ROUND(Návrh!H52,-3)/$X$2</f>
        <v>-7804</v>
      </c>
      <c r="H55" s="88">
        <f>+ROUND(Návrh!I52,-3)/$X$2</f>
        <v>-7877</v>
      </c>
      <c r="I55" s="88">
        <f>+ROUND(Návrh!J52,-3)/$X$2</f>
        <v>-8000</v>
      </c>
      <c r="J55" s="88" t="e">
        <f>+ROUND(Návrh!#REF!,-3)/$X$2</f>
        <v>#REF!</v>
      </c>
      <c r="K55" s="88">
        <f>+ROUND(Návrh!K52,-3)/$X$2</f>
        <v>0</v>
      </c>
      <c r="L55" s="88">
        <f>+ROUND(Návrh!L52,-3)/$X$2</f>
        <v>-8000</v>
      </c>
      <c r="M55" s="67"/>
    </row>
    <row r="56" spans="1:13" x14ac:dyDescent="0.25">
      <c r="A56" s="42" t="s">
        <v>961</v>
      </c>
      <c r="B56" s="27" t="s">
        <v>916</v>
      </c>
      <c r="C56" s="28" t="s">
        <v>917</v>
      </c>
      <c r="D56" s="28" t="s">
        <v>917</v>
      </c>
      <c r="E56" s="368" t="s">
        <v>55</v>
      </c>
      <c r="F56" s="369"/>
      <c r="G56" s="88">
        <f>+ROUND(Návrh!H53,-3)/$X$2</f>
        <v>-22824</v>
      </c>
      <c r="H56" s="88">
        <f>+ROUND(Návrh!I53,-3)/$X$2</f>
        <v>-23070</v>
      </c>
      <c r="I56" s="88">
        <f>+ROUND(Návrh!J53,-3)/$X$2</f>
        <v>-28000</v>
      </c>
      <c r="J56" s="88" t="e">
        <f>+ROUND(Návrh!#REF!,-3)/$X$2</f>
        <v>#REF!</v>
      </c>
      <c r="K56" s="88">
        <f>+ROUND(Návrh!K53,-3)/$X$2</f>
        <v>0</v>
      </c>
      <c r="L56" s="88">
        <f>+ROUND(Návrh!L53,-3)/$X$2</f>
        <v>-25000</v>
      </c>
      <c r="M56" s="67"/>
    </row>
    <row r="57" spans="1:13" x14ac:dyDescent="0.25">
      <c r="A57" s="45" t="s">
        <v>962</v>
      </c>
      <c r="B57" s="27" t="s">
        <v>916</v>
      </c>
      <c r="C57" s="28" t="s">
        <v>917</v>
      </c>
      <c r="D57" s="28" t="s">
        <v>917</v>
      </c>
      <c r="E57" s="368" t="s">
        <v>56</v>
      </c>
      <c r="F57" s="369"/>
      <c r="G57" s="88">
        <f>+ROUND(Návrh!H54,-3)/$X$2</f>
        <v>-1201</v>
      </c>
      <c r="H57" s="88">
        <f>+ROUND(Návrh!I54,-3)/$X$2</f>
        <v>-659</v>
      </c>
      <c r="I57" s="88">
        <f>+ROUND(Návrh!J54,-3)/$X$2</f>
        <v>-880</v>
      </c>
      <c r="J57" s="88" t="e">
        <f>+ROUND(Návrh!#REF!,-3)/$X$2</f>
        <v>#REF!</v>
      </c>
      <c r="K57" s="88">
        <f>+ROUND(Návrh!K54,-3)/$X$2</f>
        <v>0</v>
      </c>
      <c r="L57" s="88">
        <f>+ROUND(Návrh!L54,-3)/$X$2</f>
        <v>-800</v>
      </c>
      <c r="M57" s="67"/>
    </row>
    <row r="58" spans="1:13" x14ac:dyDescent="0.25">
      <c r="A58" s="42" t="s">
        <v>963</v>
      </c>
      <c r="B58" s="27" t="s">
        <v>916</v>
      </c>
      <c r="C58" s="28" t="s">
        <v>917</v>
      </c>
      <c r="D58" s="28" t="s">
        <v>917</v>
      </c>
      <c r="E58" s="368" t="s">
        <v>57</v>
      </c>
      <c r="F58" s="369"/>
      <c r="G58" s="88">
        <f>+ROUND(Návrh!H55,-3)/$X$2</f>
        <v>0</v>
      </c>
      <c r="H58" s="88">
        <f>+ROUND(Návrh!I55,-3)/$X$2</f>
        <v>-88</v>
      </c>
      <c r="I58" s="88">
        <f>+ROUND(Návrh!J55,-3)/$X$2</f>
        <v>-100</v>
      </c>
      <c r="J58" s="88" t="e">
        <f>+ROUND(Návrh!#REF!,-3)/$X$2</f>
        <v>#REF!</v>
      </c>
      <c r="K58" s="88">
        <f>+ROUND(Návrh!K55,-3)/$X$2</f>
        <v>0</v>
      </c>
      <c r="L58" s="88">
        <f>+ROUND(Návrh!L55,-3)/$X$2</f>
        <v>-100</v>
      </c>
      <c r="M58" s="67"/>
    </row>
    <row r="59" spans="1:13" x14ac:dyDescent="0.25">
      <c r="A59" s="42" t="s">
        <v>964</v>
      </c>
      <c r="B59" s="27" t="s">
        <v>916</v>
      </c>
      <c r="C59" s="28" t="s">
        <v>917</v>
      </c>
      <c r="D59" s="28" t="s">
        <v>917</v>
      </c>
      <c r="E59" s="368" t="s">
        <v>58</v>
      </c>
      <c r="F59" s="369"/>
      <c r="G59" s="88">
        <f>+ROUND(Návrh!H56,-3)/$X$2</f>
        <v>-25390</v>
      </c>
      <c r="H59" s="88">
        <f>+ROUND(Návrh!I56,-3)/$X$2</f>
        <v>-25115</v>
      </c>
      <c r="I59" s="88">
        <f>+ROUND(Návrh!J56,-3)/$X$2</f>
        <v>-26200</v>
      </c>
      <c r="J59" s="88" t="e">
        <f>+ROUND(Návrh!#REF!,-3)/$X$2</f>
        <v>#REF!</v>
      </c>
      <c r="K59" s="88">
        <f>+ROUND(Návrh!K56,-3)/$X$2</f>
        <v>0</v>
      </c>
      <c r="L59" s="88">
        <f>+ROUND(Návrh!L56,-3)/$X$2</f>
        <v>-38667</v>
      </c>
      <c r="M59" s="67"/>
    </row>
    <row r="60" spans="1:13" x14ac:dyDescent="0.25">
      <c r="A60" s="42" t="s">
        <v>965</v>
      </c>
      <c r="B60" s="27" t="s">
        <v>916</v>
      </c>
      <c r="C60" s="28" t="s">
        <v>917</v>
      </c>
      <c r="D60" s="28" t="s">
        <v>917</v>
      </c>
      <c r="E60" s="368" t="s">
        <v>59</v>
      </c>
      <c r="F60" s="369"/>
      <c r="G60" s="88">
        <f>+ROUND(Návrh!H57,-3)/$X$2</f>
        <v>-24275</v>
      </c>
      <c r="H60" s="88">
        <f>+ROUND(Návrh!I57,-3)/$X$2</f>
        <v>-26387</v>
      </c>
      <c r="I60" s="88">
        <f>+ROUND(Návrh!J57,-3)/$X$2</f>
        <v>-25585</v>
      </c>
      <c r="J60" s="88" t="e">
        <f>+ROUND(Návrh!#REF!,-3)/$X$2</f>
        <v>#REF!</v>
      </c>
      <c r="K60" s="88">
        <f>+ROUND(Návrh!K57,-3)/$X$2</f>
        <v>0</v>
      </c>
      <c r="L60" s="88">
        <f>+ROUND(Návrh!L57,-3)/$X$2</f>
        <v>-24954</v>
      </c>
      <c r="M60" s="67"/>
    </row>
    <row r="61" spans="1:13" x14ac:dyDescent="0.25">
      <c r="A61" s="42" t="s">
        <v>966</v>
      </c>
      <c r="B61" s="27" t="s">
        <v>916</v>
      </c>
      <c r="C61" s="28" t="s">
        <v>917</v>
      </c>
      <c r="D61" s="28" t="s">
        <v>917</v>
      </c>
      <c r="E61" s="368" t="s">
        <v>60</v>
      </c>
      <c r="F61" s="369"/>
      <c r="G61" s="88">
        <f>+ROUND(Návrh!H58,-3)/$X$2</f>
        <v>-4100</v>
      </c>
      <c r="H61" s="88">
        <f>+ROUND(Návrh!I58,-3)/$X$2</f>
        <v>-2139</v>
      </c>
      <c r="I61" s="88">
        <f>+ROUND(Návrh!J58,-3)/$X$2</f>
        <v>0</v>
      </c>
      <c r="J61" s="88" t="e">
        <f>+ROUND(Návrh!#REF!,-3)/$X$2</f>
        <v>#REF!</v>
      </c>
      <c r="K61" s="88">
        <f>+ROUND(Návrh!K58,-3)/$X$2</f>
        <v>0</v>
      </c>
      <c r="L61" s="88">
        <f>+ROUND(Návrh!L58,-3)/$X$2</f>
        <v>-2200</v>
      </c>
      <c r="M61" s="67"/>
    </row>
    <row r="62" spans="1:13" x14ac:dyDescent="0.25">
      <c r="A62" s="42" t="s">
        <v>967</v>
      </c>
      <c r="B62" s="27" t="s">
        <v>916</v>
      </c>
      <c r="C62" s="28" t="s">
        <v>917</v>
      </c>
      <c r="D62" s="28" t="s">
        <v>917</v>
      </c>
      <c r="E62" s="368" t="s">
        <v>61</v>
      </c>
      <c r="F62" s="369"/>
      <c r="G62" s="88">
        <f>+ROUND(Návrh!H59,-3)/$X$2</f>
        <v>-600</v>
      </c>
      <c r="H62" s="88">
        <f>+ROUND(Návrh!I59,-3)/$X$2</f>
        <v>-4199</v>
      </c>
      <c r="I62" s="88">
        <f>+ROUND(Návrh!J59,-3)/$X$2</f>
        <v>-15000</v>
      </c>
      <c r="J62" s="88" t="e">
        <f>+ROUND(Návrh!#REF!,-3)/$X$2</f>
        <v>#REF!</v>
      </c>
      <c r="K62" s="88">
        <f>+ROUND(Návrh!K59,-3)/$X$2</f>
        <v>0</v>
      </c>
      <c r="L62" s="88">
        <f>+ROUND(Návrh!L59,-3)/$X$2</f>
        <v>-15000</v>
      </c>
      <c r="M62" s="67"/>
    </row>
    <row r="63" spans="1:13" x14ac:dyDescent="0.25">
      <c r="A63" s="42" t="s">
        <v>968</v>
      </c>
      <c r="B63" s="27" t="s">
        <v>916</v>
      </c>
      <c r="C63" s="28" t="s">
        <v>917</v>
      </c>
      <c r="D63" s="28" t="s">
        <v>917</v>
      </c>
      <c r="E63" s="368" t="s">
        <v>62</v>
      </c>
      <c r="F63" s="369"/>
      <c r="G63" s="88">
        <f>+ROUND(Návrh!H60,-3)/$X$2</f>
        <v>0</v>
      </c>
      <c r="H63" s="88">
        <f>+ROUND(Návrh!I60,-3)/$X$2</f>
        <v>-720</v>
      </c>
      <c r="I63" s="88">
        <f>+ROUND(Návrh!J60,-3)/$X$2</f>
        <v>0</v>
      </c>
      <c r="J63" s="88" t="e">
        <f>+ROUND(Návrh!#REF!,-3)/$X$2</f>
        <v>#REF!</v>
      </c>
      <c r="K63" s="88">
        <f>+ROUND(Návrh!K60,-3)/$X$2</f>
        <v>0</v>
      </c>
      <c r="L63" s="88">
        <f>+ROUND(Návrh!L60,-3)/$X$2</f>
        <v>-2160</v>
      </c>
      <c r="M63" s="67"/>
    </row>
    <row r="64" spans="1:13" x14ac:dyDescent="0.25">
      <c r="A64" s="42" t="s">
        <v>969</v>
      </c>
      <c r="B64" s="27" t="s">
        <v>916</v>
      </c>
      <c r="C64" s="28" t="s">
        <v>917</v>
      </c>
      <c r="D64" s="28" t="s">
        <v>917</v>
      </c>
      <c r="E64" s="368" t="s">
        <v>63</v>
      </c>
      <c r="F64" s="369"/>
      <c r="G64" s="88">
        <f>+ROUND(Návrh!H61,-3)/$X$2</f>
        <v>-184117</v>
      </c>
      <c r="H64" s="88">
        <f>+ROUND(Návrh!I61,-3)/$X$2</f>
        <v>-187234</v>
      </c>
      <c r="I64" s="88">
        <f>+ROUND(Návrh!J61,-3)/$X$2</f>
        <v>-186119</v>
      </c>
      <c r="J64" s="88" t="e">
        <f>+ROUND(Návrh!#REF!,-3)/$X$2</f>
        <v>#REF!</v>
      </c>
      <c r="K64" s="88">
        <f>+ROUND(Návrh!K61,-3)/$X$2</f>
        <v>0</v>
      </c>
      <c r="L64" s="88">
        <f>+ROUND(Návrh!L61,-3)/$X$2</f>
        <v>-194610</v>
      </c>
      <c r="M64" s="67"/>
    </row>
    <row r="65" spans="1:13" x14ac:dyDescent="0.25">
      <c r="A65" s="42" t="s">
        <v>970</v>
      </c>
      <c r="B65" s="27" t="s">
        <v>916</v>
      </c>
      <c r="C65" s="28" t="s">
        <v>917</v>
      </c>
      <c r="D65" s="28" t="s">
        <v>917</v>
      </c>
      <c r="E65" s="368" t="s">
        <v>64</v>
      </c>
      <c r="F65" s="369"/>
      <c r="G65" s="88">
        <f>+ROUND(Návrh!H62,-3)/$X$2</f>
        <v>-1289</v>
      </c>
      <c r="H65" s="88">
        <f>+ROUND(Návrh!I62,-3)/$X$2</f>
        <v>-1324</v>
      </c>
      <c r="I65" s="88">
        <f>+ROUND(Návrh!J62,-3)/$X$2</f>
        <v>-1186</v>
      </c>
      <c r="J65" s="88" t="e">
        <f>+ROUND(Návrh!#REF!,-3)/$X$2</f>
        <v>#REF!</v>
      </c>
      <c r="K65" s="88">
        <f>+ROUND(Návrh!K62,-3)/$X$2</f>
        <v>0</v>
      </c>
      <c r="L65" s="88">
        <f>+ROUND(Návrh!L62,-3)/$X$2</f>
        <v>-1120</v>
      </c>
      <c r="M65" s="67"/>
    </row>
    <row r="66" spans="1:13" x14ac:dyDescent="0.25">
      <c r="A66" s="42" t="s">
        <v>971</v>
      </c>
      <c r="B66" s="27" t="s">
        <v>916</v>
      </c>
      <c r="C66" s="28" t="s">
        <v>917</v>
      </c>
      <c r="D66" s="28" t="s">
        <v>917</v>
      </c>
      <c r="E66" s="368" t="s">
        <v>65</v>
      </c>
      <c r="F66" s="369"/>
      <c r="G66" s="88">
        <f>+ROUND(Návrh!H63,-3)/$X$2</f>
        <v>-6378</v>
      </c>
      <c r="H66" s="88">
        <f>+ROUND(Návrh!I63,-3)/$X$2</f>
        <v>-6444</v>
      </c>
      <c r="I66" s="88">
        <f>+ROUND(Návrh!J63,-3)/$X$2</f>
        <v>-5600</v>
      </c>
      <c r="J66" s="88" t="e">
        <f>+ROUND(Návrh!#REF!,-3)/$X$2</f>
        <v>#REF!</v>
      </c>
      <c r="K66" s="88">
        <f>+ROUND(Návrh!K63,-3)/$X$2</f>
        <v>0</v>
      </c>
      <c r="L66" s="88">
        <f>+ROUND(Návrh!L63,-3)/$X$2</f>
        <v>-5992</v>
      </c>
      <c r="M66" s="67"/>
    </row>
    <row r="67" spans="1:13" x14ac:dyDescent="0.25">
      <c r="A67" s="42" t="s">
        <v>972</v>
      </c>
      <c r="B67" s="27" t="s">
        <v>916</v>
      </c>
      <c r="C67" s="28" t="s">
        <v>917</v>
      </c>
      <c r="D67" s="28" t="s">
        <v>917</v>
      </c>
      <c r="E67" s="368" t="s">
        <v>66</v>
      </c>
      <c r="F67" s="369"/>
      <c r="G67" s="88">
        <f>+ROUND(Návrh!H64,-3)/$X$2</f>
        <v>-20236</v>
      </c>
      <c r="H67" s="88">
        <f>+ROUND(Návrh!I64,-3)/$X$2</f>
        <v>-21841</v>
      </c>
      <c r="I67" s="88">
        <f>+ROUND(Návrh!J64,-3)/$X$2</f>
        <v>-21223</v>
      </c>
      <c r="J67" s="88" t="e">
        <f>+ROUND(Návrh!#REF!,-3)/$X$2</f>
        <v>#REF!</v>
      </c>
      <c r="K67" s="88">
        <f>+ROUND(Návrh!K64,-3)/$X$2</f>
        <v>0</v>
      </c>
      <c r="L67" s="88">
        <f>+ROUND(Návrh!L64,-3)/$X$2</f>
        <v>-22772</v>
      </c>
      <c r="M67" s="67"/>
    </row>
    <row r="68" spans="1:13" x14ac:dyDescent="0.25">
      <c r="A68" s="42" t="s">
        <v>973</v>
      </c>
      <c r="B68" s="27" t="s">
        <v>916</v>
      </c>
      <c r="C68" s="28" t="s">
        <v>917</v>
      </c>
      <c r="D68" s="28" t="s">
        <v>917</v>
      </c>
      <c r="E68" s="368" t="s">
        <v>67</v>
      </c>
      <c r="F68" s="369"/>
      <c r="G68" s="88">
        <f>+ROUND(Návrh!H65,-3)/$X$2</f>
        <v>-116311</v>
      </c>
      <c r="H68" s="88">
        <f>+ROUND(Návrh!I65,-3)/$X$2</f>
        <v>-121117</v>
      </c>
      <c r="I68" s="88">
        <f>+ROUND(Návrh!J65,-3)/$X$2</f>
        <v>-143320</v>
      </c>
      <c r="J68" s="88" t="e">
        <f>+ROUND(Návrh!#REF!,-3)/$X$2</f>
        <v>#REF!</v>
      </c>
      <c r="K68" s="88">
        <f>+ROUND(Návrh!K65,-3)/$X$2</f>
        <v>0</v>
      </c>
      <c r="L68" s="88">
        <f>+ROUND(Návrh!L65,-3)/$X$2</f>
        <v>-173045</v>
      </c>
      <c r="M68" s="67"/>
    </row>
    <row r="69" spans="1:13" x14ac:dyDescent="0.25">
      <c r="A69" s="42" t="s">
        <v>1636</v>
      </c>
      <c r="B69" s="27" t="s">
        <v>916</v>
      </c>
      <c r="C69" s="28" t="s">
        <v>917</v>
      </c>
      <c r="D69" s="28" t="s">
        <v>917</v>
      </c>
      <c r="E69" s="368" t="s">
        <v>68</v>
      </c>
      <c r="F69" s="369"/>
      <c r="G69" s="88">
        <f>+ROUND(Návrh!H66,-3)/$X$2</f>
        <v>-19632</v>
      </c>
      <c r="H69" s="88">
        <f>+ROUND(Návrh!I66,-3)/$X$2</f>
        <v>-21188</v>
      </c>
      <c r="I69" s="88">
        <f>+ROUND(Návrh!J66,-3)/$X$2</f>
        <v>-18500</v>
      </c>
      <c r="J69" s="88" t="e">
        <f>+ROUND(Návrh!#REF!,-3)/$X$2</f>
        <v>#REF!</v>
      </c>
      <c r="K69" s="88">
        <f>+ROUND(Návrh!K66,-3)/$X$2</f>
        <v>0</v>
      </c>
      <c r="L69" s="88">
        <f>+ROUND(Návrh!L66,-3)/$X$2</f>
        <v>-22621</v>
      </c>
      <c r="M69" s="67"/>
    </row>
    <row r="70" spans="1:13" x14ac:dyDescent="0.25">
      <c r="A70" s="42" t="s">
        <v>974</v>
      </c>
      <c r="B70" s="27" t="s">
        <v>916</v>
      </c>
      <c r="C70" s="28" t="s">
        <v>917</v>
      </c>
      <c r="D70" s="28" t="s">
        <v>917</v>
      </c>
      <c r="E70" s="368" t="s">
        <v>69</v>
      </c>
      <c r="F70" s="369"/>
      <c r="G70" s="88">
        <f>+ROUND(Návrh!H67,-3)/$X$2</f>
        <v>-7930</v>
      </c>
      <c r="H70" s="88">
        <f>+ROUND(Návrh!I67,-3)/$X$2</f>
        <v>-8059</v>
      </c>
      <c r="I70" s="88">
        <f>+ROUND(Návrh!J67,-3)/$X$2</f>
        <v>-8050</v>
      </c>
      <c r="J70" s="88" t="e">
        <f>+ROUND(Návrh!#REF!,-3)/$X$2</f>
        <v>#REF!</v>
      </c>
      <c r="K70" s="88">
        <f>+ROUND(Návrh!K67,-3)/$X$2</f>
        <v>0</v>
      </c>
      <c r="L70" s="88">
        <f>+ROUND(Návrh!L67,-3)/$X$2</f>
        <v>-8767</v>
      </c>
      <c r="M70" s="67"/>
    </row>
    <row r="71" spans="1:13" x14ac:dyDescent="0.25">
      <c r="A71" s="42" t="s">
        <v>975</v>
      </c>
      <c r="B71" s="27" t="s">
        <v>916</v>
      </c>
      <c r="C71" s="28" t="s">
        <v>917</v>
      </c>
      <c r="D71" s="28" t="s">
        <v>917</v>
      </c>
      <c r="E71" s="368" t="s">
        <v>70</v>
      </c>
      <c r="F71" s="369"/>
      <c r="G71" s="88">
        <f>+ROUND(Návrh!H68,-3)/$X$2</f>
        <v>-38264</v>
      </c>
      <c r="H71" s="88">
        <f>+ROUND(Návrh!I68,-3)/$X$2</f>
        <v>-37271</v>
      </c>
      <c r="I71" s="88">
        <f>+ROUND(Návrh!J68,-3)/$X$2</f>
        <v>-40607</v>
      </c>
      <c r="J71" s="88" t="e">
        <f>+ROUND(Návrh!#REF!,-3)/$X$2</f>
        <v>#REF!</v>
      </c>
      <c r="K71" s="88">
        <f>+ROUND(Návrh!K68,-3)/$X$2</f>
        <v>0</v>
      </c>
      <c r="L71" s="88">
        <f>+ROUND(Návrh!L68,-3)/$X$2</f>
        <v>-48839</v>
      </c>
      <c r="M71" s="67"/>
    </row>
    <row r="72" spans="1:13" x14ac:dyDescent="0.25">
      <c r="A72" s="42" t="s">
        <v>976</v>
      </c>
      <c r="B72" s="27" t="s">
        <v>916</v>
      </c>
      <c r="C72" s="28" t="s">
        <v>917</v>
      </c>
      <c r="D72" s="28" t="s">
        <v>917</v>
      </c>
      <c r="E72" s="368" t="s">
        <v>71</v>
      </c>
      <c r="F72" s="369"/>
      <c r="G72" s="88">
        <f>+ROUND(Návrh!H69,-3)/$X$2</f>
        <v>-10991</v>
      </c>
      <c r="H72" s="88">
        <f>+ROUND(Návrh!I69,-3)/$X$2</f>
        <v>-11425</v>
      </c>
      <c r="I72" s="88">
        <f>+ROUND(Návrh!J69,-3)/$X$2</f>
        <v>-11221</v>
      </c>
      <c r="J72" s="88" t="e">
        <f>+ROUND(Návrh!#REF!,-3)/$X$2</f>
        <v>#REF!</v>
      </c>
      <c r="K72" s="88">
        <f>+ROUND(Návrh!K69,-3)/$X$2</f>
        <v>0</v>
      </c>
      <c r="L72" s="88">
        <f>+ROUND(Návrh!L69,-3)/$X$2</f>
        <v>-11048</v>
      </c>
      <c r="M72" s="67"/>
    </row>
    <row r="73" spans="1:13" x14ac:dyDescent="0.25">
      <c r="A73" s="42" t="s">
        <v>977</v>
      </c>
      <c r="B73" s="27" t="s">
        <v>916</v>
      </c>
      <c r="C73" s="28" t="s">
        <v>917</v>
      </c>
      <c r="D73" s="28" t="s">
        <v>917</v>
      </c>
      <c r="E73" s="368" t="s">
        <v>72</v>
      </c>
      <c r="F73" s="369"/>
      <c r="G73" s="88">
        <f>+ROUND(Návrh!H70,-3)/$X$2</f>
        <v>-5529</v>
      </c>
      <c r="H73" s="88">
        <f>+ROUND(Návrh!I70,-3)/$X$2</f>
        <v>-5774</v>
      </c>
      <c r="I73" s="88">
        <f>+ROUND(Návrh!J70,-3)/$X$2</f>
        <v>-5917</v>
      </c>
      <c r="J73" s="88" t="e">
        <f>+ROUND(Návrh!#REF!,-3)/$X$2</f>
        <v>#REF!</v>
      </c>
      <c r="K73" s="88">
        <f>+ROUND(Návrh!K70,-3)/$X$2</f>
        <v>0</v>
      </c>
      <c r="L73" s="88">
        <f>+ROUND(Návrh!L70,-3)/$X$2</f>
        <v>-5807</v>
      </c>
      <c r="M73" s="67"/>
    </row>
    <row r="74" spans="1:13" x14ac:dyDescent="0.25">
      <c r="A74" s="42" t="s">
        <v>978</v>
      </c>
      <c r="B74" s="27" t="s">
        <v>916</v>
      </c>
      <c r="C74" s="28" t="s">
        <v>917</v>
      </c>
      <c r="D74" s="28" t="s">
        <v>917</v>
      </c>
      <c r="E74" s="368" t="s">
        <v>73</v>
      </c>
      <c r="F74" s="369"/>
      <c r="G74" s="88">
        <f>+ROUND(Návrh!H71,-3)/$X$2</f>
        <v>-448</v>
      </c>
      <c r="H74" s="88">
        <f>+ROUND(Návrh!I71,-3)/$X$2</f>
        <v>-409</v>
      </c>
      <c r="I74" s="88">
        <f>+ROUND(Návrh!J71,-3)/$X$2</f>
        <v>-410</v>
      </c>
      <c r="J74" s="88" t="e">
        <f>+ROUND(Návrh!#REF!,-3)/$X$2</f>
        <v>#REF!</v>
      </c>
      <c r="K74" s="88">
        <f>+ROUND(Návrh!K71,-3)/$X$2</f>
        <v>0</v>
      </c>
      <c r="L74" s="88">
        <f>+ROUND(Návrh!L71,-3)/$X$2</f>
        <v>-410</v>
      </c>
      <c r="M74" s="67"/>
    </row>
    <row r="75" spans="1:13" x14ac:dyDescent="0.25">
      <c r="A75" s="42" t="s">
        <v>979</v>
      </c>
      <c r="B75" s="27" t="s">
        <v>916</v>
      </c>
      <c r="C75" s="28" t="s">
        <v>917</v>
      </c>
      <c r="D75" s="28" t="s">
        <v>917</v>
      </c>
      <c r="E75" s="368" t="s">
        <v>74</v>
      </c>
      <c r="F75" s="369"/>
      <c r="G75" s="88">
        <f>+ROUND(Návrh!H72,-3)/$X$2</f>
        <v>-7971</v>
      </c>
      <c r="H75" s="88">
        <f>+ROUND(Návrh!I72,-3)/$X$2</f>
        <v>-7861</v>
      </c>
      <c r="I75" s="88">
        <f>+ROUND(Návrh!J72,-3)/$X$2</f>
        <v>-7805</v>
      </c>
      <c r="J75" s="88" t="e">
        <f>+ROUND(Návrh!#REF!,-3)/$X$2</f>
        <v>#REF!</v>
      </c>
      <c r="K75" s="88">
        <f>+ROUND(Návrh!K72,-3)/$X$2</f>
        <v>0</v>
      </c>
      <c r="L75" s="88">
        <f>+ROUND(Návrh!L72,-3)/$X$2</f>
        <v>-8048</v>
      </c>
      <c r="M75" s="67"/>
    </row>
    <row r="76" spans="1:13" x14ac:dyDescent="0.25">
      <c r="A76" s="42" t="s">
        <v>980</v>
      </c>
      <c r="B76" s="27" t="s">
        <v>916</v>
      </c>
      <c r="C76" s="28" t="s">
        <v>917</v>
      </c>
      <c r="D76" s="28" t="s">
        <v>917</v>
      </c>
      <c r="E76" s="368" t="s">
        <v>75</v>
      </c>
      <c r="F76" s="369"/>
      <c r="G76" s="88">
        <f>+ROUND(Návrh!H73,-3)/$X$2</f>
        <v>-330</v>
      </c>
      <c r="H76" s="88">
        <f>+ROUND(Návrh!I73,-3)/$X$2</f>
        <v>-213</v>
      </c>
      <c r="I76" s="88">
        <f>+ROUND(Návrh!J73,-3)/$X$2</f>
        <v>-170</v>
      </c>
      <c r="J76" s="88" t="e">
        <f>+ROUND(Návrh!#REF!,-3)/$X$2</f>
        <v>#REF!</v>
      </c>
      <c r="K76" s="88">
        <f>+ROUND(Návrh!K73,-3)/$X$2</f>
        <v>0</v>
      </c>
      <c r="L76" s="88">
        <f>+ROUND(Návrh!L73,-3)/$X$2</f>
        <v>-402</v>
      </c>
      <c r="M76" s="67"/>
    </row>
    <row r="77" spans="1:13" x14ac:dyDescent="0.25">
      <c r="A77" s="42" t="s">
        <v>981</v>
      </c>
      <c r="B77" s="27" t="s">
        <v>916</v>
      </c>
      <c r="C77" s="28" t="s">
        <v>917</v>
      </c>
      <c r="D77" s="28" t="s">
        <v>917</v>
      </c>
      <c r="E77" s="368" t="s">
        <v>76</v>
      </c>
      <c r="F77" s="369"/>
      <c r="G77" s="88">
        <f>+ROUND(Návrh!H74,-3)/$X$2</f>
        <v>-1082</v>
      </c>
      <c r="H77" s="88">
        <f>+ROUND(Návrh!I74,-3)/$X$2</f>
        <v>-2317</v>
      </c>
      <c r="I77" s="88">
        <f>+ROUND(Návrh!J74,-3)/$X$2</f>
        <v>-1785</v>
      </c>
      <c r="J77" s="88" t="e">
        <f>+ROUND(Návrh!#REF!,-3)/$X$2</f>
        <v>#REF!</v>
      </c>
      <c r="K77" s="88">
        <f>+ROUND(Návrh!K74,-3)/$X$2</f>
        <v>0</v>
      </c>
      <c r="L77" s="88">
        <f>+ROUND(Návrh!L74,-3)/$X$2</f>
        <v>-1625</v>
      </c>
      <c r="M77" s="67"/>
    </row>
    <row r="78" spans="1:13" x14ac:dyDescent="0.25">
      <c r="A78" s="42" t="s">
        <v>982</v>
      </c>
      <c r="B78" s="27" t="s">
        <v>916</v>
      </c>
      <c r="C78" s="28" t="s">
        <v>917</v>
      </c>
      <c r="D78" s="28" t="s">
        <v>917</v>
      </c>
      <c r="E78" s="368" t="s">
        <v>77</v>
      </c>
      <c r="F78" s="369"/>
      <c r="G78" s="88">
        <f>+ROUND(Návrh!H75,-3)/$X$2</f>
        <v>-25986</v>
      </c>
      <c r="H78" s="88">
        <f>+ROUND(Návrh!I75,-3)/$X$2</f>
        <v>-23764</v>
      </c>
      <c r="I78" s="88">
        <f>+ROUND(Návrh!J75,-3)/$X$2</f>
        <v>-22447</v>
      </c>
      <c r="J78" s="88" t="e">
        <f>+ROUND(Návrh!#REF!,-3)/$X$2</f>
        <v>#REF!</v>
      </c>
      <c r="K78" s="88">
        <f>+ROUND(Návrh!K75,-3)/$X$2</f>
        <v>0</v>
      </c>
      <c r="L78" s="88">
        <f>+ROUND(Návrh!L75,-3)/$X$2</f>
        <v>-26363</v>
      </c>
      <c r="M78" s="67"/>
    </row>
    <row r="79" spans="1:13" x14ac:dyDescent="0.25">
      <c r="A79" s="42" t="s">
        <v>983</v>
      </c>
      <c r="B79" s="27" t="s">
        <v>916</v>
      </c>
      <c r="C79" s="28" t="s">
        <v>917</v>
      </c>
      <c r="D79" s="28" t="s">
        <v>917</v>
      </c>
      <c r="E79" s="368" t="s">
        <v>78</v>
      </c>
      <c r="F79" s="369"/>
      <c r="G79" s="88">
        <f>+ROUND(Návrh!H76,-3)/$X$2</f>
        <v>-35852</v>
      </c>
      <c r="H79" s="88">
        <f>+ROUND(Návrh!I76,-3)/$X$2</f>
        <v>-35270</v>
      </c>
      <c r="I79" s="88">
        <f>+ROUND(Návrh!J76,-3)/$X$2</f>
        <v>-36000</v>
      </c>
      <c r="J79" s="88" t="e">
        <f>+ROUND(Návrh!#REF!,-3)/$X$2</f>
        <v>#REF!</v>
      </c>
      <c r="K79" s="88">
        <f>+ROUND(Návrh!K76,-3)/$X$2</f>
        <v>0</v>
      </c>
      <c r="L79" s="88">
        <f>+ROUND(Návrh!L76,-3)/$X$2</f>
        <v>-36222</v>
      </c>
      <c r="M79" s="67"/>
    </row>
    <row r="80" spans="1:13" x14ac:dyDescent="0.25">
      <c r="A80" s="42" t="s">
        <v>984</v>
      </c>
      <c r="B80" s="27" t="s">
        <v>916</v>
      </c>
      <c r="C80" s="28" t="s">
        <v>917</v>
      </c>
      <c r="D80" s="28" t="s">
        <v>917</v>
      </c>
      <c r="E80" s="368" t="s">
        <v>79</v>
      </c>
      <c r="F80" s="369"/>
      <c r="G80" s="88">
        <f>+ROUND(Návrh!H77,-3)/$X$2</f>
        <v>-7288</v>
      </c>
      <c r="H80" s="88">
        <f>+ROUND(Návrh!I77,-3)/$X$2</f>
        <v>-5935</v>
      </c>
      <c r="I80" s="88">
        <f>+ROUND(Návrh!J77,-3)/$X$2</f>
        <v>-7655</v>
      </c>
      <c r="J80" s="88" t="e">
        <f>+ROUND(Návrh!#REF!,-3)/$X$2</f>
        <v>#REF!</v>
      </c>
      <c r="K80" s="88">
        <f>+ROUND(Návrh!K77,-3)/$X$2</f>
        <v>0</v>
      </c>
      <c r="L80" s="88">
        <f>+ROUND(Návrh!L77,-3)/$X$2</f>
        <v>-7600</v>
      </c>
      <c r="M80" s="67"/>
    </row>
    <row r="81" spans="1:13" x14ac:dyDescent="0.25">
      <c r="A81" s="42" t="s">
        <v>985</v>
      </c>
      <c r="B81" s="27" t="s">
        <v>916</v>
      </c>
      <c r="C81" s="28" t="s">
        <v>917</v>
      </c>
      <c r="D81" s="28" t="s">
        <v>917</v>
      </c>
      <c r="E81" s="368" t="s">
        <v>80</v>
      </c>
      <c r="F81" s="369"/>
      <c r="G81" s="88">
        <f>+ROUND(Návrh!H78,-3)/$X$2</f>
        <v>-13280</v>
      </c>
      <c r="H81" s="88">
        <f>+ROUND(Návrh!I78,-3)/$X$2</f>
        <v>-13300</v>
      </c>
      <c r="I81" s="88">
        <f>+ROUND(Návrh!J78,-3)/$X$2</f>
        <v>-13500</v>
      </c>
      <c r="J81" s="88" t="e">
        <f>+ROUND(Návrh!#REF!,-3)/$X$2</f>
        <v>#REF!</v>
      </c>
      <c r="K81" s="88">
        <f>+ROUND(Návrh!K78,-3)/$X$2</f>
        <v>0</v>
      </c>
      <c r="L81" s="88">
        <f>+ROUND(Návrh!L78,-3)/$X$2</f>
        <v>-13745</v>
      </c>
      <c r="M81" s="67"/>
    </row>
    <row r="82" spans="1:13" x14ac:dyDescent="0.25">
      <c r="A82" s="42" t="s">
        <v>986</v>
      </c>
      <c r="B82" s="27" t="s">
        <v>916</v>
      </c>
      <c r="C82" s="28" t="s">
        <v>917</v>
      </c>
      <c r="D82" s="28" t="s">
        <v>917</v>
      </c>
      <c r="E82" s="368" t="s">
        <v>81</v>
      </c>
      <c r="F82" s="369"/>
      <c r="G82" s="88">
        <f>+ROUND(Návrh!H79,-3)/$X$2</f>
        <v>-5473</v>
      </c>
      <c r="H82" s="88">
        <f>+ROUND(Návrh!I79,-3)/$X$2</f>
        <v>-3113</v>
      </c>
      <c r="I82" s="88">
        <f>+ROUND(Návrh!J79,-3)/$X$2</f>
        <v>-5300</v>
      </c>
      <c r="J82" s="88" t="e">
        <f>+ROUND(Návrh!#REF!,-3)/$X$2</f>
        <v>#REF!</v>
      </c>
      <c r="K82" s="88">
        <f>+ROUND(Návrh!K79,-3)/$X$2</f>
        <v>0</v>
      </c>
      <c r="L82" s="88">
        <f>+ROUND(Návrh!L79,-3)/$X$2</f>
        <v>-4438</v>
      </c>
      <c r="M82" s="67"/>
    </row>
    <row r="83" spans="1:13" x14ac:dyDescent="0.25">
      <c r="A83" s="42" t="s">
        <v>987</v>
      </c>
      <c r="B83" s="27" t="s">
        <v>916</v>
      </c>
      <c r="C83" s="28" t="s">
        <v>917</v>
      </c>
      <c r="D83" s="28" t="s">
        <v>917</v>
      </c>
      <c r="E83" s="368" t="s">
        <v>82</v>
      </c>
      <c r="F83" s="369"/>
      <c r="G83" s="88">
        <f>+ROUND(Návrh!H80,-3)/$X$2</f>
        <v>-24129</v>
      </c>
      <c r="H83" s="88">
        <f>+ROUND(Návrh!I80,-3)/$X$2</f>
        <v>-27623</v>
      </c>
      <c r="I83" s="88">
        <f>+ROUND(Návrh!J80,-3)/$X$2</f>
        <v>-27817</v>
      </c>
      <c r="J83" s="88" t="e">
        <f>+ROUND(Návrh!#REF!,-3)/$X$2</f>
        <v>#REF!</v>
      </c>
      <c r="K83" s="88">
        <f>+ROUND(Návrh!K80,-3)/$X$2</f>
        <v>0</v>
      </c>
      <c r="L83" s="88">
        <f>+ROUND(Návrh!L80,-3)/$X$2</f>
        <v>-27678</v>
      </c>
      <c r="M83" s="67"/>
    </row>
    <row r="84" spans="1:13" x14ac:dyDescent="0.25">
      <c r="A84" s="42" t="s">
        <v>988</v>
      </c>
      <c r="B84" s="27" t="s">
        <v>916</v>
      </c>
      <c r="C84" s="28" t="s">
        <v>917</v>
      </c>
      <c r="D84" s="28" t="s">
        <v>917</v>
      </c>
      <c r="E84" s="368" t="s">
        <v>83</v>
      </c>
      <c r="F84" s="369"/>
      <c r="G84" s="88">
        <f>+ROUND(Návrh!H81,-3)/$X$2</f>
        <v>-2371</v>
      </c>
      <c r="H84" s="88">
        <f>+ROUND(Návrh!I81,-3)/$X$2</f>
        <v>-1280</v>
      </c>
      <c r="I84" s="88">
        <f>+ROUND(Návrh!J81,-3)/$X$2</f>
        <v>-1400</v>
      </c>
      <c r="J84" s="88" t="e">
        <f>+ROUND(Návrh!#REF!,-3)/$X$2</f>
        <v>#REF!</v>
      </c>
      <c r="K84" s="88">
        <f>+ROUND(Návrh!K81,-3)/$X$2</f>
        <v>0</v>
      </c>
      <c r="L84" s="88">
        <f>+ROUND(Návrh!L81,-3)/$X$2</f>
        <v>-1155</v>
      </c>
      <c r="M84" s="67"/>
    </row>
    <row r="85" spans="1:13" x14ac:dyDescent="0.25">
      <c r="A85" s="42" t="s">
        <v>989</v>
      </c>
      <c r="B85" s="27" t="s">
        <v>916</v>
      </c>
      <c r="C85" s="28" t="s">
        <v>917</v>
      </c>
      <c r="D85" s="28" t="s">
        <v>917</v>
      </c>
      <c r="E85" s="368" t="s">
        <v>84</v>
      </c>
      <c r="F85" s="369"/>
      <c r="G85" s="88">
        <f>+ROUND(Návrh!H82,-3)/$X$2</f>
        <v>-22060</v>
      </c>
      <c r="H85" s="88">
        <f>+ROUND(Návrh!I82,-3)/$X$2</f>
        <v>-21253</v>
      </c>
      <c r="I85" s="88">
        <f>+ROUND(Návrh!J82,-3)/$X$2</f>
        <v>-21740</v>
      </c>
      <c r="J85" s="88" t="e">
        <f>+ROUND(Návrh!#REF!,-3)/$X$2</f>
        <v>#REF!</v>
      </c>
      <c r="K85" s="88">
        <f>+ROUND(Návrh!K82,-3)/$X$2</f>
        <v>0</v>
      </c>
      <c r="L85" s="88">
        <f>+ROUND(Návrh!L82,-3)/$X$2</f>
        <v>-22140</v>
      </c>
      <c r="M85" s="67"/>
    </row>
    <row r="86" spans="1:13" x14ac:dyDescent="0.25">
      <c r="A86" s="42" t="s">
        <v>990</v>
      </c>
      <c r="B86" s="27" t="s">
        <v>916</v>
      </c>
      <c r="C86" s="28" t="s">
        <v>917</v>
      </c>
      <c r="D86" s="28" t="s">
        <v>917</v>
      </c>
      <c r="E86" s="368" t="s">
        <v>85</v>
      </c>
      <c r="F86" s="369"/>
      <c r="G86" s="88">
        <f>+ROUND(Návrh!H83,-3)/$X$2</f>
        <v>-5464</v>
      </c>
      <c r="H86" s="88">
        <f>+ROUND(Návrh!I83,-3)/$X$2</f>
        <v>-5621</v>
      </c>
      <c r="I86" s="88">
        <f>+ROUND(Návrh!J83,-3)/$X$2</f>
        <v>-5547</v>
      </c>
      <c r="J86" s="88" t="e">
        <f>+ROUND(Návrh!#REF!,-3)/$X$2</f>
        <v>#REF!</v>
      </c>
      <c r="K86" s="88">
        <f>+ROUND(Návrh!K83,-3)/$X$2</f>
        <v>0</v>
      </c>
      <c r="L86" s="88">
        <f>+ROUND(Návrh!L83,-3)/$X$2</f>
        <v>-5913</v>
      </c>
      <c r="M86" s="67"/>
    </row>
    <row r="87" spans="1:13" x14ac:dyDescent="0.25">
      <c r="A87" s="42" t="s">
        <v>991</v>
      </c>
      <c r="B87" s="27" t="s">
        <v>916</v>
      </c>
      <c r="C87" s="28" t="s">
        <v>917</v>
      </c>
      <c r="D87" s="28" t="s">
        <v>917</v>
      </c>
      <c r="E87" s="368" t="s">
        <v>86</v>
      </c>
      <c r="F87" s="369"/>
      <c r="G87" s="88">
        <f>+ROUND(Návrh!H84,-3)/$X$2</f>
        <v>-19086</v>
      </c>
      <c r="H87" s="88">
        <f>+ROUND(Návrh!I84,-3)/$X$2</f>
        <v>-21706</v>
      </c>
      <c r="I87" s="88">
        <f>+ROUND(Návrh!J84,-3)/$X$2</f>
        <v>-19680</v>
      </c>
      <c r="J87" s="88" t="e">
        <f>+ROUND(Návrh!#REF!,-3)/$X$2</f>
        <v>#REF!</v>
      </c>
      <c r="K87" s="88">
        <f>+ROUND(Návrh!K84,-3)/$X$2</f>
        <v>0</v>
      </c>
      <c r="L87" s="88">
        <f>+ROUND(Návrh!L84,-3)/$X$2</f>
        <v>-23052</v>
      </c>
      <c r="M87" s="67"/>
    </row>
    <row r="88" spans="1:13" x14ac:dyDescent="0.25">
      <c r="A88" s="42" t="s">
        <v>992</v>
      </c>
      <c r="B88" s="27" t="s">
        <v>916</v>
      </c>
      <c r="C88" s="28" t="s">
        <v>917</v>
      </c>
      <c r="D88" s="28" t="s">
        <v>917</v>
      </c>
      <c r="E88" s="368" t="s">
        <v>87</v>
      </c>
      <c r="F88" s="369"/>
      <c r="G88" s="88">
        <f>+ROUND(Návrh!H85,-3)/$X$2</f>
        <v>-4330</v>
      </c>
      <c r="H88" s="88">
        <f>+ROUND(Návrh!I85,-3)/$X$2</f>
        <v>-4214</v>
      </c>
      <c r="I88" s="88">
        <f>+ROUND(Návrh!J85,-3)/$X$2</f>
        <v>-4330</v>
      </c>
      <c r="J88" s="88" t="e">
        <f>+ROUND(Návrh!#REF!,-3)/$X$2</f>
        <v>#REF!</v>
      </c>
      <c r="K88" s="88">
        <f>+ROUND(Návrh!K85,-3)/$X$2</f>
        <v>0</v>
      </c>
      <c r="L88" s="88">
        <f>+ROUND(Návrh!L85,-3)/$X$2</f>
        <v>-4330</v>
      </c>
      <c r="M88" s="67"/>
    </row>
    <row r="89" spans="1:13" x14ac:dyDescent="0.25">
      <c r="A89" s="42" t="s">
        <v>993</v>
      </c>
      <c r="B89" s="27" t="s">
        <v>916</v>
      </c>
      <c r="C89" s="28" t="s">
        <v>917</v>
      </c>
      <c r="D89" s="28" t="s">
        <v>917</v>
      </c>
      <c r="E89" s="368" t="s">
        <v>88</v>
      </c>
      <c r="F89" s="369"/>
      <c r="G89" s="88">
        <f>+ROUND(Návrh!H86,-3)/$X$2</f>
        <v>-3020</v>
      </c>
      <c r="H89" s="88">
        <f>+ROUND(Návrh!I86,-3)/$X$2</f>
        <v>-3199</v>
      </c>
      <c r="I89" s="88">
        <f>+ROUND(Návrh!J86,-3)/$X$2</f>
        <v>-3170</v>
      </c>
      <c r="J89" s="88" t="e">
        <f>+ROUND(Návrh!#REF!,-3)/$X$2</f>
        <v>#REF!</v>
      </c>
      <c r="K89" s="88">
        <f>+ROUND(Návrh!K86,-3)/$X$2</f>
        <v>0</v>
      </c>
      <c r="L89" s="88">
        <f>+ROUND(Návrh!L86,-3)/$X$2</f>
        <v>-3270</v>
      </c>
      <c r="M89" s="67"/>
    </row>
    <row r="90" spans="1:13" x14ac:dyDescent="0.25">
      <c r="A90" s="42" t="s">
        <v>994</v>
      </c>
      <c r="B90" s="27" t="s">
        <v>916</v>
      </c>
      <c r="C90" s="28" t="s">
        <v>917</v>
      </c>
      <c r="D90" s="28" t="s">
        <v>917</v>
      </c>
      <c r="E90" s="368" t="s">
        <v>89</v>
      </c>
      <c r="F90" s="369"/>
      <c r="G90" s="88">
        <f>+ROUND(Návrh!H87,-3)/$X$2</f>
        <v>-198</v>
      </c>
      <c r="H90" s="88">
        <f>+ROUND(Návrh!I87,-3)/$X$2</f>
        <v>-200</v>
      </c>
      <c r="I90" s="88">
        <f>+ROUND(Návrh!J87,-3)/$X$2</f>
        <v>-200</v>
      </c>
      <c r="J90" s="88" t="e">
        <f>+ROUND(Návrh!#REF!,-3)/$X$2</f>
        <v>#REF!</v>
      </c>
      <c r="K90" s="88">
        <f>+ROUND(Návrh!K87,-3)/$X$2</f>
        <v>0</v>
      </c>
      <c r="L90" s="88">
        <f>+ROUND(Návrh!L87,-3)/$X$2</f>
        <v>-220</v>
      </c>
      <c r="M90" s="67"/>
    </row>
    <row r="91" spans="1:13" x14ac:dyDescent="0.25">
      <c r="A91" s="83" t="s">
        <v>1638</v>
      </c>
      <c r="B91" s="29" t="s">
        <v>916</v>
      </c>
      <c r="C91" s="30" t="s">
        <v>917</v>
      </c>
      <c r="D91" s="30" t="s">
        <v>917</v>
      </c>
      <c r="E91" s="370" t="s">
        <v>1639</v>
      </c>
      <c r="F91" s="371"/>
      <c r="G91" s="95">
        <f>+ROUND(Návrh!H88,-3)/$X$2</f>
        <v>0</v>
      </c>
      <c r="H91" s="95">
        <f>+ROUND(Návrh!I88,-3)/$X$2</f>
        <v>0</v>
      </c>
      <c r="I91" s="95">
        <f>+ROUND(Návrh!J88,-3)/$X$2</f>
        <v>0</v>
      </c>
      <c r="J91" s="95" t="e">
        <f>+ROUND(Návrh!#REF!,-3)/$X$2</f>
        <v>#REF!</v>
      </c>
      <c r="K91" s="95">
        <f>+ROUND(Návrh!K88,-3)/$X$2</f>
        <v>0</v>
      </c>
      <c r="L91" s="95">
        <f>+ROUND(Návrh!L88,-3)/$X$2</f>
        <v>0</v>
      </c>
      <c r="M91" s="67"/>
    </row>
    <row r="92" spans="1:13" x14ac:dyDescent="0.25">
      <c r="A92" s="42" t="s">
        <v>995</v>
      </c>
      <c r="B92" s="27" t="s">
        <v>916</v>
      </c>
      <c r="C92" s="28" t="s">
        <v>917</v>
      </c>
      <c r="D92" s="28" t="s">
        <v>917</v>
      </c>
      <c r="E92" s="368" t="s">
        <v>90</v>
      </c>
      <c r="F92" s="369"/>
      <c r="G92" s="88">
        <f>+ROUND(Návrh!H89,-3)/$X$2</f>
        <v>0</v>
      </c>
      <c r="H92" s="88">
        <f>+ROUND(Návrh!I89,-3)/$X$2</f>
        <v>-2386</v>
      </c>
      <c r="I92" s="88">
        <f>+ROUND(Návrh!J89,-3)/$X$2</f>
        <v>-2107</v>
      </c>
      <c r="J92" s="88" t="e">
        <f>+ROUND(Návrh!#REF!,-3)/$X$2</f>
        <v>#REF!</v>
      </c>
      <c r="K92" s="88">
        <f>+ROUND(Návrh!K89,-3)/$X$2</f>
        <v>0</v>
      </c>
      <c r="L92" s="88">
        <f>+ROUND(Návrh!L89,-3)/$X$2</f>
        <v>-2130</v>
      </c>
      <c r="M92" s="67"/>
    </row>
    <row r="93" spans="1:13" x14ac:dyDescent="0.25">
      <c r="A93" s="42" t="s">
        <v>996</v>
      </c>
      <c r="B93" s="27" t="s">
        <v>916</v>
      </c>
      <c r="C93" s="28" t="s">
        <v>917</v>
      </c>
      <c r="D93" s="28" t="s">
        <v>917</v>
      </c>
      <c r="E93" s="368" t="s">
        <v>91</v>
      </c>
      <c r="F93" s="369"/>
      <c r="G93" s="88">
        <f>+ROUND(Návrh!H90,-3)/$X$2</f>
        <v>-4270</v>
      </c>
      <c r="H93" s="88">
        <f>+ROUND(Návrh!I90,-3)/$X$2</f>
        <v>-4401</v>
      </c>
      <c r="I93" s="88">
        <f>+ROUND(Návrh!J90,-3)/$X$2</f>
        <v>-4350</v>
      </c>
      <c r="J93" s="88" t="e">
        <f>+ROUND(Návrh!#REF!,-3)/$X$2</f>
        <v>#REF!</v>
      </c>
      <c r="K93" s="88">
        <f>+ROUND(Návrh!K90,-3)/$X$2</f>
        <v>0</v>
      </c>
      <c r="L93" s="88">
        <f>+ROUND(Návrh!L90,-3)/$X$2</f>
        <v>-4470</v>
      </c>
      <c r="M93" s="67"/>
    </row>
    <row r="94" spans="1:13" x14ac:dyDescent="0.25">
      <c r="A94" s="42" t="s">
        <v>997</v>
      </c>
      <c r="B94" s="20" t="s">
        <v>922</v>
      </c>
      <c r="C94" s="20" t="s">
        <v>923</v>
      </c>
      <c r="D94" s="20" t="s">
        <v>922</v>
      </c>
      <c r="E94" s="368" t="s">
        <v>92</v>
      </c>
      <c r="F94" s="369"/>
      <c r="G94" s="88">
        <f>+ROUND(Návrh!H91,-3)/$X$2</f>
        <v>101082</v>
      </c>
      <c r="H94" s="88">
        <f>+ROUND(Návrh!I91,-3)/$X$2</f>
        <v>0</v>
      </c>
      <c r="I94" s="88">
        <f>+ROUND(Návrh!J91,-3)/$X$2</f>
        <v>0</v>
      </c>
      <c r="J94" s="88" t="e">
        <f>+ROUND(Návrh!#REF!,-3)/$X$2</f>
        <v>#REF!</v>
      </c>
      <c r="K94" s="88">
        <f>+ROUND(Návrh!K91,-3)/$X$2</f>
        <v>0</v>
      </c>
      <c r="L94" s="88">
        <f>+ROUND(Návrh!L91,-3)/$X$2</f>
        <v>0</v>
      </c>
      <c r="M94" s="67"/>
    </row>
    <row r="95" spans="1:13" x14ac:dyDescent="0.25">
      <c r="A95" s="42" t="s">
        <v>998</v>
      </c>
      <c r="B95" s="27" t="s">
        <v>916</v>
      </c>
      <c r="C95" s="28" t="s">
        <v>917</v>
      </c>
      <c r="D95" s="28" t="s">
        <v>917</v>
      </c>
      <c r="E95" s="368" t="s">
        <v>1637</v>
      </c>
      <c r="F95" s="369"/>
      <c r="G95" s="88">
        <f>+ROUND(Návrh!H92,-3)/$X$2</f>
        <v>-110</v>
      </c>
      <c r="H95" s="88">
        <f>+ROUND(Návrh!I92,-3)/$X$2</f>
        <v>-8</v>
      </c>
      <c r="I95" s="88">
        <f>+ROUND(Návrh!J92,-3)/$X$2</f>
        <v>-110</v>
      </c>
      <c r="J95" s="88" t="e">
        <f>+ROUND(Návrh!#REF!,-3)/$X$2</f>
        <v>#REF!</v>
      </c>
      <c r="K95" s="88">
        <f>+ROUND(Návrh!K92,-3)/$X$2</f>
        <v>0</v>
      </c>
      <c r="L95" s="88">
        <f>+ROUND(Návrh!L92,-3)/$X$2</f>
        <v>-5</v>
      </c>
      <c r="M95" s="67"/>
    </row>
    <row r="96" spans="1:13" x14ac:dyDescent="0.25">
      <c r="A96" s="42" t="s">
        <v>999</v>
      </c>
      <c r="B96" s="27" t="s">
        <v>916</v>
      </c>
      <c r="C96" s="28" t="s">
        <v>917</v>
      </c>
      <c r="D96" s="28" t="s">
        <v>917</v>
      </c>
      <c r="E96" s="384" t="s">
        <v>1676</v>
      </c>
      <c r="F96" s="385"/>
      <c r="G96" s="88">
        <f>+ROUND(Návrh!H93,-3)/$X$2</f>
        <v>-1502</v>
      </c>
      <c r="H96" s="88">
        <f>+ROUND(Návrh!I93,-3)/$X$2</f>
        <v>-765</v>
      </c>
      <c r="I96" s="88">
        <f>+ROUND(Návrh!J93,-3)/$X$2</f>
        <v>-1400</v>
      </c>
      <c r="J96" s="88" t="e">
        <f>+ROUND(Návrh!#REF!,-3)/$X$2</f>
        <v>#REF!</v>
      </c>
      <c r="K96" s="88">
        <f>+ROUND(Návrh!K93,-3)/$X$2</f>
        <v>0</v>
      </c>
      <c r="L96" s="88">
        <f>+ROUND(Návrh!L93,-3)/$X$2</f>
        <v>0</v>
      </c>
      <c r="M96" s="67"/>
    </row>
    <row r="97" spans="1:13" x14ac:dyDescent="0.25">
      <c r="A97" s="42" t="s">
        <v>1000</v>
      </c>
      <c r="B97" s="27" t="s">
        <v>916</v>
      </c>
      <c r="C97" s="28" t="s">
        <v>917</v>
      </c>
      <c r="D97" s="28" t="s">
        <v>917</v>
      </c>
      <c r="E97" s="384" t="s">
        <v>1675</v>
      </c>
      <c r="F97" s="385"/>
      <c r="G97" s="88">
        <f>+ROUND(Návrh!H94,-3)/$X$2</f>
        <v>-220</v>
      </c>
      <c r="H97" s="88">
        <f>+ROUND(Návrh!I94,-3)/$X$2</f>
        <v>-110</v>
      </c>
      <c r="I97" s="88">
        <f>+ROUND(Návrh!J94,-3)/$X$2</f>
        <v>-240</v>
      </c>
      <c r="J97" s="88" t="e">
        <f>+ROUND(Návrh!#REF!,-3)/$X$2</f>
        <v>#REF!</v>
      </c>
      <c r="K97" s="88">
        <f>+ROUND(Návrh!K94,-3)/$X$2</f>
        <v>0</v>
      </c>
      <c r="L97" s="88">
        <f>+ROUND(Návrh!L94,-3)/$X$2</f>
        <v>0</v>
      </c>
      <c r="M97" s="67"/>
    </row>
    <row r="98" spans="1:13" x14ac:dyDescent="0.25">
      <c r="A98" s="42" t="s">
        <v>1001</v>
      </c>
      <c r="B98" s="27" t="s">
        <v>916</v>
      </c>
      <c r="C98" s="28" t="s">
        <v>917</v>
      </c>
      <c r="D98" s="28" t="s">
        <v>917</v>
      </c>
      <c r="E98" s="368" t="s">
        <v>94</v>
      </c>
      <c r="F98" s="369"/>
      <c r="G98" s="88">
        <f>+ROUND(Návrh!H95,-3)/$X$2</f>
        <v>-146</v>
      </c>
      <c r="H98" s="88">
        <f>+ROUND(Návrh!I95,-3)/$X$2</f>
        <v>0</v>
      </c>
      <c r="I98" s="88">
        <f>+ROUND(Návrh!J95,-3)/$X$2</f>
        <v>0</v>
      </c>
      <c r="J98" s="88" t="e">
        <f>+ROUND(Návrh!#REF!,-3)/$X$2</f>
        <v>#REF!</v>
      </c>
      <c r="K98" s="88">
        <f>+ROUND(Návrh!K95,-3)/$X$2</f>
        <v>0</v>
      </c>
      <c r="L98" s="88">
        <f>+ROUND(Návrh!L95,-3)/$X$2</f>
        <v>-2555</v>
      </c>
      <c r="M98" s="67"/>
    </row>
    <row r="99" spans="1:13" x14ac:dyDescent="0.25">
      <c r="A99" s="42" t="s">
        <v>1002</v>
      </c>
      <c r="B99" s="27" t="s">
        <v>916</v>
      </c>
      <c r="C99" s="28" t="s">
        <v>917</v>
      </c>
      <c r="D99" s="28" t="s">
        <v>917</v>
      </c>
      <c r="E99" s="368" t="s">
        <v>95</v>
      </c>
      <c r="F99" s="369"/>
      <c r="G99" s="88">
        <f>+ROUND(Návrh!H96,-3)/$X$2</f>
        <v>0</v>
      </c>
      <c r="H99" s="88">
        <f>+ROUND(Návrh!I96,-3)/$X$2</f>
        <v>-503</v>
      </c>
      <c r="I99" s="88">
        <f>+ROUND(Návrh!J96,-3)/$X$2</f>
        <v>0</v>
      </c>
      <c r="J99" s="88" t="e">
        <f>+ROUND(Návrh!#REF!,-3)/$X$2</f>
        <v>#REF!</v>
      </c>
      <c r="K99" s="88">
        <f>+ROUND(Návrh!K96,-3)/$X$2</f>
        <v>0</v>
      </c>
      <c r="L99" s="88">
        <f>+ROUND(Návrh!L96,-3)/$X$2</f>
        <v>0</v>
      </c>
      <c r="M99" s="67"/>
    </row>
    <row r="100" spans="1:13" x14ac:dyDescent="0.25">
      <c r="A100" s="26" t="s">
        <v>1003</v>
      </c>
      <c r="B100" s="31"/>
      <c r="C100" s="32"/>
      <c r="D100" s="32"/>
      <c r="E100" s="382" t="s">
        <v>96</v>
      </c>
      <c r="F100" s="383"/>
      <c r="G100" s="92">
        <f>+ROUND(Návrh!H97,-3)/$X$2</f>
        <v>-42760</v>
      </c>
      <c r="H100" s="92">
        <f>+ROUND(Návrh!I97,-3)/$X$2</f>
        <v>-44790</v>
      </c>
      <c r="I100" s="92">
        <f>+ROUND(Návrh!J97,-3)/$X$2</f>
        <v>-44490</v>
      </c>
      <c r="J100" s="92" t="e">
        <f>+ROUND(Návrh!#REF!,-3)/$X$2</f>
        <v>#REF!</v>
      </c>
      <c r="K100" s="92">
        <f>+ROUND(Návrh!K97,-3)/$X$2</f>
        <v>0</v>
      </c>
      <c r="L100" s="92">
        <f>+ROUND(Návrh!L97,-3)/$X$2</f>
        <v>-48155</v>
      </c>
      <c r="M100" s="67"/>
    </row>
    <row r="101" spans="1:13" x14ac:dyDescent="0.25">
      <c r="A101" s="42" t="s">
        <v>1004</v>
      </c>
      <c r="B101" s="27" t="s">
        <v>916</v>
      </c>
      <c r="C101" s="28" t="s">
        <v>920</v>
      </c>
      <c r="D101" s="28" t="s">
        <v>917</v>
      </c>
      <c r="E101" s="368" t="s">
        <v>97</v>
      </c>
      <c r="F101" s="369"/>
      <c r="G101" s="88">
        <f>+ROUND(Návrh!H98,-3)/$X$2</f>
        <v>-17861</v>
      </c>
      <c r="H101" s="88">
        <f>+ROUND(Návrh!I98,-3)/$X$2</f>
        <v>-18432</v>
      </c>
      <c r="I101" s="88">
        <f>+ROUND(Návrh!J98,-3)/$X$2</f>
        <v>-17950</v>
      </c>
      <c r="J101" s="88" t="e">
        <f>+ROUND(Návrh!#REF!,-3)/$X$2</f>
        <v>#REF!</v>
      </c>
      <c r="K101" s="88">
        <f>+ROUND(Návrh!K98,-3)/$X$2</f>
        <v>0</v>
      </c>
      <c r="L101" s="88">
        <f>+ROUND(Návrh!L98,-3)/$X$2</f>
        <v>-19815</v>
      </c>
      <c r="M101" s="67"/>
    </row>
    <row r="102" spans="1:13" x14ac:dyDescent="0.25">
      <c r="A102" s="42" t="s">
        <v>1005</v>
      </c>
      <c r="B102" s="27" t="s">
        <v>916</v>
      </c>
      <c r="C102" s="28" t="s">
        <v>920</v>
      </c>
      <c r="D102" s="28" t="s">
        <v>917</v>
      </c>
      <c r="E102" s="368" t="s">
        <v>98</v>
      </c>
      <c r="F102" s="369"/>
      <c r="G102" s="88">
        <f>+ROUND(Návrh!H99,-3)/$X$2</f>
        <v>-3894</v>
      </c>
      <c r="H102" s="88">
        <f>+ROUND(Návrh!I99,-3)/$X$2</f>
        <v>-3837</v>
      </c>
      <c r="I102" s="88">
        <f>+ROUND(Návrh!J99,-3)/$X$2</f>
        <v>-3960</v>
      </c>
      <c r="J102" s="88" t="e">
        <f>+ROUND(Návrh!#REF!,-3)/$X$2</f>
        <v>#REF!</v>
      </c>
      <c r="K102" s="88">
        <f>+ROUND(Návrh!K99,-3)/$X$2</f>
        <v>0</v>
      </c>
      <c r="L102" s="88">
        <f>+ROUND(Návrh!L99,-3)/$X$2</f>
        <v>-3960</v>
      </c>
      <c r="M102" s="67"/>
    </row>
    <row r="103" spans="1:13" x14ac:dyDescent="0.25">
      <c r="A103" s="42" t="s">
        <v>1006</v>
      </c>
      <c r="B103" s="27" t="s">
        <v>916</v>
      </c>
      <c r="C103" s="28" t="s">
        <v>919</v>
      </c>
      <c r="D103" s="28" t="s">
        <v>917</v>
      </c>
      <c r="E103" s="368" t="s">
        <v>99</v>
      </c>
      <c r="F103" s="369"/>
      <c r="G103" s="88">
        <f>+ROUND(Návrh!H100,-3)/$X$2</f>
        <v>-1851</v>
      </c>
      <c r="H103" s="88">
        <f>+ROUND(Návrh!I100,-3)/$X$2</f>
        <v>-1937</v>
      </c>
      <c r="I103" s="88">
        <f>+ROUND(Návrh!J100,-3)/$X$2</f>
        <v>-1925</v>
      </c>
      <c r="J103" s="88" t="e">
        <f>+ROUND(Návrh!#REF!,-3)/$X$2</f>
        <v>#REF!</v>
      </c>
      <c r="K103" s="88">
        <f>+ROUND(Návrh!K100,-3)/$X$2</f>
        <v>0</v>
      </c>
      <c r="L103" s="88">
        <f>+ROUND(Návrh!L100,-3)/$X$2</f>
        <v>-1925</v>
      </c>
      <c r="M103" s="67"/>
    </row>
    <row r="104" spans="1:13" x14ac:dyDescent="0.25">
      <c r="A104" s="42" t="s">
        <v>1007</v>
      </c>
      <c r="B104" s="27" t="s">
        <v>916</v>
      </c>
      <c r="C104" s="28" t="s">
        <v>919</v>
      </c>
      <c r="D104" s="28" t="s">
        <v>917</v>
      </c>
      <c r="E104" s="368" t="s">
        <v>100</v>
      </c>
      <c r="F104" s="369"/>
      <c r="G104" s="88">
        <f>+ROUND(Návrh!H101,-3)/$X$2</f>
        <v>-288</v>
      </c>
      <c r="H104" s="88">
        <f>+ROUND(Návrh!I101,-3)/$X$2</f>
        <v>-219</v>
      </c>
      <c r="I104" s="88">
        <f>+ROUND(Návrh!J101,-3)/$X$2</f>
        <v>-250</v>
      </c>
      <c r="J104" s="88" t="e">
        <f>+ROUND(Návrh!#REF!,-3)/$X$2</f>
        <v>#REF!</v>
      </c>
      <c r="K104" s="88">
        <f>+ROUND(Návrh!K101,-3)/$X$2</f>
        <v>0</v>
      </c>
      <c r="L104" s="88">
        <f>+ROUND(Návrh!L101,-3)/$X$2</f>
        <v>-220</v>
      </c>
      <c r="M104" s="67"/>
    </row>
    <row r="105" spans="1:13" x14ac:dyDescent="0.25">
      <c r="A105" s="42" t="s">
        <v>1008</v>
      </c>
      <c r="B105" s="27" t="s">
        <v>916</v>
      </c>
      <c r="C105" s="28" t="s">
        <v>923</v>
      </c>
      <c r="D105" s="28" t="s">
        <v>917</v>
      </c>
      <c r="E105" s="368" t="s">
        <v>101</v>
      </c>
      <c r="F105" s="369"/>
      <c r="G105" s="88">
        <f>+ROUND(Návrh!H102,-3)/$X$2</f>
        <v>-353</v>
      </c>
      <c r="H105" s="88">
        <f>+ROUND(Návrh!I102,-3)/$X$2</f>
        <v>-377</v>
      </c>
      <c r="I105" s="88">
        <f>+ROUND(Návrh!J102,-3)/$X$2</f>
        <v>-380</v>
      </c>
      <c r="J105" s="88" t="e">
        <f>+ROUND(Návrh!#REF!,-3)/$X$2</f>
        <v>#REF!</v>
      </c>
      <c r="K105" s="88">
        <f>+ROUND(Návrh!K102,-3)/$X$2</f>
        <v>0</v>
      </c>
      <c r="L105" s="88">
        <f>+ROUND(Návrh!L102,-3)/$X$2</f>
        <v>-380</v>
      </c>
      <c r="M105" s="67"/>
    </row>
    <row r="106" spans="1:13" x14ac:dyDescent="0.25">
      <c r="A106" s="42" t="s">
        <v>1009</v>
      </c>
      <c r="B106" s="20" t="s">
        <v>916</v>
      </c>
      <c r="C106" s="20" t="s">
        <v>919</v>
      </c>
      <c r="D106" s="20" t="s">
        <v>1014</v>
      </c>
      <c r="E106" s="368" t="s">
        <v>102</v>
      </c>
      <c r="F106" s="369"/>
      <c r="G106" s="88">
        <f>+ROUND(Návrh!H103,-3)/$X$2</f>
        <v>-41</v>
      </c>
      <c r="H106" s="88">
        <f>+ROUND(Návrh!I103,-3)/$X$2</f>
        <v>-41</v>
      </c>
      <c r="I106" s="88">
        <f>+ROUND(Návrh!J103,-3)/$X$2</f>
        <v>-45</v>
      </c>
      <c r="J106" s="88" t="e">
        <f>+ROUND(Návrh!#REF!,-3)/$X$2</f>
        <v>#REF!</v>
      </c>
      <c r="K106" s="88">
        <f>+ROUND(Návrh!K103,-3)/$X$2</f>
        <v>0</v>
      </c>
      <c r="L106" s="88">
        <f>+ROUND(Návrh!L103,-3)/$X$2</f>
        <v>-30</v>
      </c>
      <c r="M106" s="67"/>
    </row>
    <row r="107" spans="1:13" x14ac:dyDescent="0.25">
      <c r="A107" s="42" t="s">
        <v>1010</v>
      </c>
      <c r="B107" s="27" t="s">
        <v>916</v>
      </c>
      <c r="C107" s="28" t="s">
        <v>919</v>
      </c>
      <c r="D107" s="28" t="s">
        <v>917</v>
      </c>
      <c r="E107" s="368" t="s">
        <v>103</v>
      </c>
      <c r="F107" s="369"/>
      <c r="G107" s="88">
        <f>+ROUND(Návrh!H104,-3)/$X$2</f>
        <v>-15134</v>
      </c>
      <c r="H107" s="88">
        <f>+ROUND(Návrh!I104,-3)/$X$2</f>
        <v>-16163</v>
      </c>
      <c r="I107" s="88">
        <f>+ROUND(Návrh!J104,-3)/$X$2</f>
        <v>-16500</v>
      </c>
      <c r="J107" s="88" t="e">
        <f>+ROUND(Návrh!#REF!,-3)/$X$2</f>
        <v>#REF!</v>
      </c>
      <c r="K107" s="88">
        <f>+ROUND(Návrh!K104,-3)/$X$2</f>
        <v>0</v>
      </c>
      <c r="L107" s="88">
        <f>+ROUND(Návrh!L104,-3)/$X$2</f>
        <v>-18054</v>
      </c>
      <c r="M107" s="67"/>
    </row>
    <row r="108" spans="1:13" x14ac:dyDescent="0.25">
      <c r="A108" s="42" t="s">
        <v>1011</v>
      </c>
      <c r="B108" s="27" t="s">
        <v>916</v>
      </c>
      <c r="C108" s="28" t="s">
        <v>919</v>
      </c>
      <c r="D108" s="28" t="s">
        <v>917</v>
      </c>
      <c r="E108" s="368" t="s">
        <v>104</v>
      </c>
      <c r="F108" s="369"/>
      <c r="G108" s="88">
        <f>+ROUND(Návrh!H105,-3)/$X$2</f>
        <v>-1879</v>
      </c>
      <c r="H108" s="88">
        <f>+ROUND(Návrh!I105,-3)/$X$2</f>
        <v>-2108</v>
      </c>
      <c r="I108" s="88">
        <f>+ROUND(Návrh!J105,-3)/$X$2</f>
        <v>-1800</v>
      </c>
      <c r="J108" s="88" t="e">
        <f>+ROUND(Návrh!#REF!,-3)/$X$2</f>
        <v>#REF!</v>
      </c>
      <c r="K108" s="88">
        <f>+ROUND(Návrh!K105,-3)/$X$2</f>
        <v>0</v>
      </c>
      <c r="L108" s="88">
        <f>+ROUND(Návrh!L105,-3)/$X$2</f>
        <v>-1760</v>
      </c>
      <c r="M108" s="67"/>
    </row>
    <row r="109" spans="1:13" x14ac:dyDescent="0.25">
      <c r="A109" s="42" t="s">
        <v>1012</v>
      </c>
      <c r="B109" s="27" t="s">
        <v>916</v>
      </c>
      <c r="C109" s="28" t="s">
        <v>923</v>
      </c>
      <c r="D109" s="28" t="s">
        <v>917</v>
      </c>
      <c r="E109" s="368" t="s">
        <v>105</v>
      </c>
      <c r="F109" s="369"/>
      <c r="G109" s="88">
        <f>+ROUND(Návrh!H106,-3)/$X$2</f>
        <v>-215</v>
      </c>
      <c r="H109" s="88">
        <f>+ROUND(Návrh!I106,-3)/$X$2</f>
        <v>-346</v>
      </c>
      <c r="I109" s="88">
        <f>+ROUND(Návrh!J106,-3)/$X$2</f>
        <v>-330</v>
      </c>
      <c r="J109" s="88" t="e">
        <f>+ROUND(Návrh!#REF!,-3)/$X$2</f>
        <v>#REF!</v>
      </c>
      <c r="K109" s="88">
        <f>+ROUND(Návrh!K106,-3)/$X$2</f>
        <v>0</v>
      </c>
      <c r="L109" s="88">
        <f>+ROUND(Návrh!L106,-3)/$X$2</f>
        <v>-458</v>
      </c>
      <c r="M109" s="67"/>
    </row>
    <row r="110" spans="1:13" x14ac:dyDescent="0.25">
      <c r="A110" s="42" t="s">
        <v>1013</v>
      </c>
      <c r="B110" s="27" t="s">
        <v>916</v>
      </c>
      <c r="C110" s="28" t="s">
        <v>919</v>
      </c>
      <c r="D110" s="28" t="s">
        <v>917</v>
      </c>
      <c r="E110" s="368" t="s">
        <v>106</v>
      </c>
      <c r="F110" s="369"/>
      <c r="G110" s="88">
        <f>+ROUND(Návrh!H107,-3)/$X$2</f>
        <v>-1244</v>
      </c>
      <c r="H110" s="88">
        <f>+ROUND(Návrh!I107,-3)/$X$2</f>
        <v>-1331</v>
      </c>
      <c r="I110" s="88">
        <f>+ROUND(Návrh!J107,-3)/$X$2</f>
        <v>-1350</v>
      </c>
      <c r="J110" s="88" t="e">
        <f>+ROUND(Návrh!#REF!,-3)/$X$2</f>
        <v>#REF!</v>
      </c>
      <c r="K110" s="88">
        <f>+ROUND(Návrh!K107,-3)/$X$2</f>
        <v>0</v>
      </c>
      <c r="L110" s="88">
        <f>+ROUND(Návrh!L107,-3)/$X$2</f>
        <v>-1554</v>
      </c>
      <c r="M110" s="67"/>
    </row>
    <row r="111" spans="1:13" x14ac:dyDescent="0.25">
      <c r="A111" s="26" t="s">
        <v>1015</v>
      </c>
      <c r="B111" s="26"/>
      <c r="C111" s="23"/>
      <c r="D111" s="23"/>
      <c r="E111" s="382" t="s">
        <v>107</v>
      </c>
      <c r="F111" s="383"/>
      <c r="G111" s="92">
        <f>+ROUND(Návrh!H108,-3)/$X$2</f>
        <v>-40560</v>
      </c>
      <c r="H111" s="92">
        <f>+ROUND(Návrh!I108,-3)/$X$2</f>
        <v>-45196</v>
      </c>
      <c r="I111" s="92">
        <f>+ROUND(Návrh!J108,-3)/$X$2</f>
        <v>-44058</v>
      </c>
      <c r="J111" s="92" t="e">
        <f>+ROUND(Návrh!#REF!,-3)/$X$2</f>
        <v>#REF!</v>
      </c>
      <c r="K111" s="92">
        <f>+ROUND(Návrh!K108,-3)/$X$2</f>
        <v>0</v>
      </c>
      <c r="L111" s="92">
        <f>+ROUND(Návrh!L108,-3)/$X$2</f>
        <v>-43208</v>
      </c>
      <c r="M111" s="67"/>
    </row>
    <row r="112" spans="1:13" x14ac:dyDescent="0.25">
      <c r="A112" s="42" t="s">
        <v>1016</v>
      </c>
      <c r="B112" s="28" t="s">
        <v>916</v>
      </c>
      <c r="C112" s="28" t="s">
        <v>923</v>
      </c>
      <c r="D112" s="28" t="s">
        <v>917</v>
      </c>
      <c r="E112" s="368" t="s">
        <v>108</v>
      </c>
      <c r="F112" s="369"/>
      <c r="G112" s="88">
        <f>+ROUND(Návrh!H109,-3)/$X$2</f>
        <v>-1163</v>
      </c>
      <c r="H112" s="88">
        <f>+ROUND(Návrh!I109,-3)/$X$2</f>
        <v>-2095</v>
      </c>
      <c r="I112" s="88">
        <f>+ROUND(Návrh!J109,-3)/$X$2</f>
        <v>-1100</v>
      </c>
      <c r="J112" s="88" t="e">
        <f>+ROUND(Návrh!#REF!,-3)/$X$2</f>
        <v>#REF!</v>
      </c>
      <c r="K112" s="88">
        <f>+ROUND(Návrh!K109,-3)/$X$2</f>
        <v>0</v>
      </c>
      <c r="L112" s="88">
        <f>+ROUND(Návrh!L109,-3)/$X$2</f>
        <v>-1200</v>
      </c>
      <c r="M112" s="67"/>
    </row>
    <row r="113" spans="1:13" x14ac:dyDescent="0.25">
      <c r="A113" s="42" t="s">
        <v>1017</v>
      </c>
      <c r="B113" s="28" t="s">
        <v>916</v>
      </c>
      <c r="C113" s="28" t="s">
        <v>917</v>
      </c>
      <c r="D113" s="28" t="s">
        <v>917</v>
      </c>
      <c r="E113" s="368" t="s">
        <v>109</v>
      </c>
      <c r="F113" s="369"/>
      <c r="G113" s="88">
        <f>+ROUND(Návrh!H110,-3)/$X$2</f>
        <v>-2455</v>
      </c>
      <c r="H113" s="88">
        <f>+ROUND(Návrh!I110,-3)/$X$2</f>
        <v>-2678</v>
      </c>
      <c r="I113" s="88">
        <f>+ROUND(Návrh!J110,-3)/$X$2</f>
        <v>-2677</v>
      </c>
      <c r="J113" s="88" t="e">
        <f>+ROUND(Návrh!#REF!,-3)/$X$2</f>
        <v>#REF!</v>
      </c>
      <c r="K113" s="88">
        <f>+ROUND(Návrh!K110,-3)/$X$2</f>
        <v>0</v>
      </c>
      <c r="L113" s="88">
        <f>+ROUND(Návrh!L110,-3)/$X$2</f>
        <v>-2641</v>
      </c>
      <c r="M113" s="67"/>
    </row>
    <row r="114" spans="1:13" x14ac:dyDescent="0.25">
      <c r="A114" s="42" t="s">
        <v>1018</v>
      </c>
      <c r="B114" s="27" t="s">
        <v>916</v>
      </c>
      <c r="C114" s="28" t="s">
        <v>923</v>
      </c>
      <c r="D114" s="28" t="s">
        <v>917</v>
      </c>
      <c r="E114" s="368" t="s">
        <v>110</v>
      </c>
      <c r="F114" s="369"/>
      <c r="G114" s="88">
        <f>+ROUND(Návrh!H111,-3)/$X$2</f>
        <v>-11910</v>
      </c>
      <c r="H114" s="88">
        <f>+ROUND(Návrh!I111,-3)/$X$2</f>
        <v>-12883</v>
      </c>
      <c r="I114" s="88">
        <f>+ROUND(Návrh!J111,-3)/$X$2</f>
        <v>-12500</v>
      </c>
      <c r="J114" s="88" t="e">
        <f>+ROUND(Návrh!#REF!,-3)/$X$2</f>
        <v>#REF!</v>
      </c>
      <c r="K114" s="88">
        <f>+ROUND(Návrh!K111,-3)/$X$2</f>
        <v>0</v>
      </c>
      <c r="L114" s="88">
        <f>+ROUND(Návrh!L111,-3)/$X$2</f>
        <v>-13236</v>
      </c>
      <c r="M114" s="67"/>
    </row>
    <row r="115" spans="1:13" x14ac:dyDescent="0.25">
      <c r="A115" s="42" t="s">
        <v>1019</v>
      </c>
      <c r="B115" s="28" t="s">
        <v>916</v>
      </c>
      <c r="C115" s="28" t="s">
        <v>917</v>
      </c>
      <c r="D115" s="28" t="s">
        <v>917</v>
      </c>
      <c r="E115" s="368" t="s">
        <v>111</v>
      </c>
      <c r="F115" s="369"/>
      <c r="G115" s="88">
        <f>+ROUND(Návrh!H112,-3)/$X$2</f>
        <v>-5326</v>
      </c>
      <c r="H115" s="88">
        <f>+ROUND(Návrh!I112,-3)/$X$2</f>
        <v>-5652</v>
      </c>
      <c r="I115" s="88">
        <f>+ROUND(Návrh!J112,-3)/$X$2</f>
        <v>-5370</v>
      </c>
      <c r="J115" s="88" t="e">
        <f>+ROUND(Návrh!#REF!,-3)/$X$2</f>
        <v>#REF!</v>
      </c>
      <c r="K115" s="88">
        <f>+ROUND(Návrh!K112,-3)/$X$2</f>
        <v>0</v>
      </c>
      <c r="L115" s="88">
        <f>+ROUND(Návrh!L112,-3)/$X$2</f>
        <v>-5781</v>
      </c>
      <c r="M115" s="67"/>
    </row>
    <row r="116" spans="1:13" x14ac:dyDescent="0.25">
      <c r="A116" s="42" t="s">
        <v>1020</v>
      </c>
      <c r="B116" s="20" t="s">
        <v>916</v>
      </c>
      <c r="C116" s="20" t="s">
        <v>923</v>
      </c>
      <c r="D116" s="20" t="s">
        <v>1648</v>
      </c>
      <c r="E116" s="368" t="s">
        <v>112</v>
      </c>
      <c r="F116" s="369"/>
      <c r="G116" s="88">
        <f>+ROUND(Návrh!H113,-3)/$X$2</f>
        <v>-1075</v>
      </c>
      <c r="H116" s="88">
        <f>+ROUND(Návrh!I113,-3)/$X$2</f>
        <v>-1530</v>
      </c>
      <c r="I116" s="88">
        <f>+ROUND(Návrh!J113,-3)/$X$2</f>
        <v>-1500</v>
      </c>
      <c r="J116" s="88" t="e">
        <f>+ROUND(Návrh!#REF!,-3)/$X$2</f>
        <v>#REF!</v>
      </c>
      <c r="K116" s="88">
        <f>+ROUND(Návrh!K113,-3)/$X$2</f>
        <v>0</v>
      </c>
      <c r="L116" s="88">
        <f>+ROUND(Návrh!L113,-3)/$X$2</f>
        <v>-1603</v>
      </c>
      <c r="M116" s="67"/>
    </row>
    <row r="117" spans="1:13" x14ac:dyDescent="0.25">
      <c r="A117" s="42" t="s">
        <v>1021</v>
      </c>
      <c r="B117" s="33"/>
      <c r="C117" s="33"/>
      <c r="D117" s="33"/>
      <c r="E117" s="368" t="s">
        <v>113</v>
      </c>
      <c r="F117" s="369"/>
      <c r="G117" s="88">
        <f>+ROUND(Návrh!H114,-3)/$X$2</f>
        <v>-1178</v>
      </c>
      <c r="H117" s="88">
        <f>+ROUND(Návrh!I114,-3)/$X$2</f>
        <v>-1190</v>
      </c>
      <c r="I117" s="88">
        <f>+ROUND(Návrh!J114,-3)/$X$2</f>
        <v>-1200</v>
      </c>
      <c r="J117" s="88" t="e">
        <f>+ROUND(Návrh!#REF!,-3)/$X$2</f>
        <v>#REF!</v>
      </c>
      <c r="K117" s="88">
        <f>+ROUND(Návrh!K114,-3)/$X$2</f>
        <v>0</v>
      </c>
      <c r="L117" s="88">
        <f>+ROUND(Návrh!L114,-3)/$X$2</f>
        <v>0</v>
      </c>
      <c r="M117" s="67"/>
    </row>
    <row r="118" spans="1:13" x14ac:dyDescent="0.25">
      <c r="A118" s="42" t="s">
        <v>1022</v>
      </c>
      <c r="B118" s="28" t="s">
        <v>916</v>
      </c>
      <c r="C118" s="28" t="s">
        <v>923</v>
      </c>
      <c r="D118" s="28" t="s">
        <v>1037</v>
      </c>
      <c r="E118" s="368" t="s">
        <v>114</v>
      </c>
      <c r="F118" s="369"/>
      <c r="G118" s="88">
        <f>+ROUND(Návrh!H115,-3)/$X$2</f>
        <v>-316</v>
      </c>
      <c r="H118" s="88">
        <f>+ROUND(Návrh!I115,-3)/$X$2</f>
        <v>-307</v>
      </c>
      <c r="I118" s="88">
        <f>+ROUND(Návrh!J115,-3)/$X$2</f>
        <v>-300</v>
      </c>
      <c r="J118" s="88" t="e">
        <f>+ROUND(Návrh!#REF!,-3)/$X$2</f>
        <v>#REF!</v>
      </c>
      <c r="K118" s="88">
        <f>+ROUND(Návrh!K115,-3)/$X$2</f>
        <v>0</v>
      </c>
      <c r="L118" s="88">
        <f>+ROUND(Návrh!L115,-3)/$X$2</f>
        <v>-150</v>
      </c>
      <c r="M118" s="67"/>
    </row>
    <row r="119" spans="1:13" x14ac:dyDescent="0.25">
      <c r="A119" s="42" t="s">
        <v>1023</v>
      </c>
      <c r="B119" s="28" t="s">
        <v>916</v>
      </c>
      <c r="C119" s="28" t="s">
        <v>923</v>
      </c>
      <c r="D119" s="28" t="s">
        <v>1037</v>
      </c>
      <c r="E119" s="368" t="s">
        <v>115</v>
      </c>
      <c r="F119" s="369"/>
      <c r="G119" s="88">
        <f>+ROUND(Návrh!H116,-3)/$X$2</f>
        <v>-869</v>
      </c>
      <c r="H119" s="88">
        <f>+ROUND(Návrh!I116,-3)/$X$2</f>
        <v>-1192</v>
      </c>
      <c r="I119" s="88">
        <f>+ROUND(Návrh!J116,-3)/$X$2</f>
        <v>-2100</v>
      </c>
      <c r="J119" s="88" t="e">
        <f>+ROUND(Návrh!#REF!,-3)/$X$2</f>
        <v>#REF!</v>
      </c>
      <c r="K119" s="88">
        <f>+ROUND(Návrh!K116,-3)/$X$2</f>
        <v>0</v>
      </c>
      <c r="L119" s="88">
        <f>+ROUND(Návrh!L116,-3)/$X$2</f>
        <v>-2186</v>
      </c>
      <c r="M119" s="67"/>
    </row>
    <row r="120" spans="1:13" x14ac:dyDescent="0.25">
      <c r="A120" s="42" t="s">
        <v>1024</v>
      </c>
      <c r="B120" s="28" t="s">
        <v>916</v>
      </c>
      <c r="C120" s="28" t="s">
        <v>923</v>
      </c>
      <c r="D120" s="28" t="s">
        <v>1037</v>
      </c>
      <c r="E120" s="368" t="s">
        <v>116</v>
      </c>
      <c r="F120" s="369"/>
      <c r="G120" s="88">
        <f>+ROUND(Návrh!H117,-3)/$X$2</f>
        <v>-193</v>
      </c>
      <c r="H120" s="88">
        <f>+ROUND(Návrh!I117,-3)/$X$2</f>
        <v>-166</v>
      </c>
      <c r="I120" s="88">
        <f>+ROUND(Návrh!J117,-3)/$X$2</f>
        <v>-150</v>
      </c>
      <c r="J120" s="88" t="e">
        <f>+ROUND(Návrh!#REF!,-3)/$X$2</f>
        <v>#REF!</v>
      </c>
      <c r="K120" s="88">
        <f>+ROUND(Návrh!K117,-3)/$X$2</f>
        <v>0</v>
      </c>
      <c r="L120" s="88">
        <f>+ROUND(Návrh!L117,-3)/$X$2</f>
        <v>-200</v>
      </c>
      <c r="M120" s="67"/>
    </row>
    <row r="121" spans="1:13" x14ac:dyDescent="0.25">
      <c r="A121" s="42" t="s">
        <v>1025</v>
      </c>
      <c r="B121" s="28" t="s">
        <v>916</v>
      </c>
      <c r="C121" s="28" t="s">
        <v>923</v>
      </c>
      <c r="D121" s="28" t="s">
        <v>917</v>
      </c>
      <c r="E121" s="368" t="s">
        <v>117</v>
      </c>
      <c r="F121" s="369"/>
      <c r="G121" s="88">
        <f>+ROUND(Návrh!H118,-3)/$X$2</f>
        <v>-73</v>
      </c>
      <c r="H121" s="88">
        <f>+ROUND(Návrh!I118,-3)/$X$2</f>
        <v>-125</v>
      </c>
      <c r="I121" s="88">
        <f>+ROUND(Návrh!J118,-3)/$X$2</f>
        <v>-80</v>
      </c>
      <c r="J121" s="88" t="e">
        <f>+ROUND(Návrh!#REF!,-3)/$X$2</f>
        <v>#REF!</v>
      </c>
      <c r="K121" s="88">
        <f>+ROUND(Návrh!K118,-3)/$X$2</f>
        <v>0</v>
      </c>
      <c r="L121" s="88">
        <f>+ROUND(Návrh!L118,-3)/$X$2</f>
        <v>-80</v>
      </c>
      <c r="M121" s="67"/>
    </row>
    <row r="122" spans="1:13" x14ac:dyDescent="0.25">
      <c r="A122" s="42" t="s">
        <v>1026</v>
      </c>
      <c r="B122" s="28" t="s">
        <v>916</v>
      </c>
      <c r="C122" s="28" t="s">
        <v>917</v>
      </c>
      <c r="D122" s="28" t="s">
        <v>917</v>
      </c>
      <c r="E122" s="368" t="s">
        <v>118</v>
      </c>
      <c r="F122" s="369"/>
      <c r="G122" s="88">
        <f>+ROUND(Návrh!H119,-3)/$X$2</f>
        <v>-3030</v>
      </c>
      <c r="H122" s="88">
        <f>+ROUND(Návrh!I119,-3)/$X$2</f>
        <v>-3244</v>
      </c>
      <c r="I122" s="88">
        <f>+ROUND(Návrh!J119,-3)/$X$2</f>
        <v>-3367</v>
      </c>
      <c r="J122" s="88" t="e">
        <f>+ROUND(Návrh!#REF!,-3)/$X$2</f>
        <v>#REF!</v>
      </c>
      <c r="K122" s="88">
        <f>+ROUND(Návrh!K119,-3)/$X$2</f>
        <v>0</v>
      </c>
      <c r="L122" s="88">
        <f>+ROUND(Návrh!L119,-3)/$X$2</f>
        <v>-3147</v>
      </c>
      <c r="M122" s="67"/>
    </row>
    <row r="123" spans="1:13" x14ac:dyDescent="0.25">
      <c r="A123" s="42" t="s">
        <v>1027</v>
      </c>
      <c r="B123" s="20" t="s">
        <v>1654</v>
      </c>
      <c r="C123" s="20" t="s">
        <v>919</v>
      </c>
      <c r="D123" s="20" t="s">
        <v>1655</v>
      </c>
      <c r="E123" s="368" t="s">
        <v>119</v>
      </c>
      <c r="F123" s="369"/>
      <c r="G123" s="88">
        <f>+ROUND(Návrh!H120,-3)/$X$2</f>
        <v>-2617</v>
      </c>
      <c r="H123" s="88">
        <f>+ROUND(Návrh!I120,-3)/$X$2</f>
        <v>-3060</v>
      </c>
      <c r="I123" s="88">
        <f>+ROUND(Návrh!J120,-3)/$X$2</f>
        <v>-2900</v>
      </c>
      <c r="J123" s="88" t="e">
        <f>+ROUND(Návrh!#REF!,-3)/$X$2</f>
        <v>#REF!</v>
      </c>
      <c r="K123" s="88">
        <f>+ROUND(Návrh!K120,-3)/$X$2</f>
        <v>0</v>
      </c>
      <c r="L123" s="88">
        <f>+ROUND(Návrh!L120,-3)/$X$2</f>
        <v>-2000</v>
      </c>
      <c r="M123" s="67"/>
    </row>
    <row r="124" spans="1:13" x14ac:dyDescent="0.25">
      <c r="A124" s="42" t="s">
        <v>1028</v>
      </c>
      <c r="B124" s="28" t="s">
        <v>916</v>
      </c>
      <c r="C124" s="28" t="s">
        <v>923</v>
      </c>
      <c r="D124" s="28" t="s">
        <v>1037</v>
      </c>
      <c r="E124" s="368" t="s">
        <v>120</v>
      </c>
      <c r="F124" s="369"/>
      <c r="G124" s="88">
        <f>+ROUND(Návrh!H121,-3)/$X$2</f>
        <v>-741</v>
      </c>
      <c r="H124" s="88">
        <f>+ROUND(Návrh!I121,-3)/$X$2</f>
        <v>-580</v>
      </c>
      <c r="I124" s="88">
        <f>+ROUND(Návrh!J121,-3)/$X$2</f>
        <v>-400</v>
      </c>
      <c r="J124" s="88" t="e">
        <f>+ROUND(Návrh!#REF!,-3)/$X$2</f>
        <v>#REF!</v>
      </c>
      <c r="K124" s="88">
        <f>+ROUND(Návrh!K121,-3)/$X$2</f>
        <v>0</v>
      </c>
      <c r="L124" s="88">
        <f>+ROUND(Návrh!L121,-3)/$X$2</f>
        <v>-450</v>
      </c>
      <c r="M124" s="67"/>
    </row>
    <row r="125" spans="1:13" x14ac:dyDescent="0.25">
      <c r="A125" s="42" t="s">
        <v>1029</v>
      </c>
      <c r="B125" s="28" t="s">
        <v>916</v>
      </c>
      <c r="C125" s="28" t="s">
        <v>923</v>
      </c>
      <c r="D125" s="28" t="s">
        <v>1037</v>
      </c>
      <c r="E125" s="368" t="s">
        <v>121</v>
      </c>
      <c r="F125" s="369"/>
      <c r="G125" s="88">
        <f>+ROUND(Návrh!H122,-3)/$X$2</f>
        <v>-244</v>
      </c>
      <c r="H125" s="88">
        <f>+ROUND(Návrh!I122,-3)/$X$2</f>
        <v>-612</v>
      </c>
      <c r="I125" s="88">
        <f>+ROUND(Návrh!J122,-3)/$X$2</f>
        <v>-450</v>
      </c>
      <c r="J125" s="88" t="e">
        <f>+ROUND(Návrh!#REF!,-3)/$X$2</f>
        <v>#REF!</v>
      </c>
      <c r="K125" s="88">
        <f>+ROUND(Návrh!K122,-3)/$X$2</f>
        <v>0</v>
      </c>
      <c r="L125" s="88">
        <f>+ROUND(Návrh!L122,-3)/$X$2</f>
        <v>-300</v>
      </c>
      <c r="M125" s="67"/>
    </row>
    <row r="126" spans="1:13" x14ac:dyDescent="0.25">
      <c r="A126" s="42" t="s">
        <v>1030</v>
      </c>
      <c r="B126" s="28" t="s">
        <v>916</v>
      </c>
      <c r="C126" s="28" t="s">
        <v>923</v>
      </c>
      <c r="D126" s="28" t="s">
        <v>1037</v>
      </c>
      <c r="E126" s="368" t="s">
        <v>122</v>
      </c>
      <c r="F126" s="369"/>
      <c r="G126" s="88">
        <f>+ROUND(Návrh!H123,-3)/$X$2</f>
        <v>-41</v>
      </c>
      <c r="H126" s="88">
        <f>+ROUND(Návrh!I123,-3)/$X$2</f>
        <v>-123</v>
      </c>
      <c r="I126" s="88">
        <f>+ROUND(Návrh!J123,-3)/$X$2</f>
        <v>-100</v>
      </c>
      <c r="J126" s="88" t="e">
        <f>+ROUND(Návrh!#REF!,-3)/$X$2</f>
        <v>#REF!</v>
      </c>
      <c r="K126" s="88">
        <f>+ROUND(Návrh!K123,-3)/$X$2</f>
        <v>0</v>
      </c>
      <c r="L126" s="88">
        <f>+ROUND(Návrh!L123,-3)/$X$2</f>
        <v>-120</v>
      </c>
      <c r="M126" s="67"/>
    </row>
    <row r="127" spans="1:13" x14ac:dyDescent="0.25">
      <c r="A127" s="42" t="s">
        <v>1031</v>
      </c>
      <c r="B127" s="28" t="s">
        <v>916</v>
      </c>
      <c r="C127" s="28" t="s">
        <v>923</v>
      </c>
      <c r="D127" s="28" t="s">
        <v>1037</v>
      </c>
      <c r="E127" s="368" t="s">
        <v>123</v>
      </c>
      <c r="F127" s="369"/>
      <c r="G127" s="88">
        <f>+ROUND(Návrh!H124,-3)/$X$2</f>
        <v>-139</v>
      </c>
      <c r="H127" s="88">
        <f>+ROUND(Návrh!I124,-3)/$X$2</f>
        <v>-167</v>
      </c>
      <c r="I127" s="88">
        <f>+ROUND(Návrh!J124,-3)/$X$2</f>
        <v>-180</v>
      </c>
      <c r="J127" s="88" t="e">
        <f>+ROUND(Návrh!#REF!,-3)/$X$2</f>
        <v>#REF!</v>
      </c>
      <c r="K127" s="88">
        <f>+ROUND(Návrh!K124,-3)/$X$2</f>
        <v>0</v>
      </c>
      <c r="L127" s="88">
        <f>+ROUND(Návrh!L124,-3)/$X$2</f>
        <v>-180</v>
      </c>
      <c r="M127" s="67"/>
    </row>
    <row r="128" spans="1:13" x14ac:dyDescent="0.25">
      <c r="A128" s="42" t="s">
        <v>1032</v>
      </c>
      <c r="B128" s="28" t="s">
        <v>916</v>
      </c>
      <c r="C128" s="28" t="s">
        <v>917</v>
      </c>
      <c r="D128" s="28" t="s">
        <v>917</v>
      </c>
      <c r="E128" s="368" t="s">
        <v>124</v>
      </c>
      <c r="F128" s="369"/>
      <c r="G128" s="88">
        <f>+ROUND(Návrh!H125,-3)/$X$2</f>
        <v>-7797</v>
      </c>
      <c r="H128" s="88">
        <f>+ROUND(Návrh!I125,-3)/$X$2</f>
        <v>-8147</v>
      </c>
      <c r="I128" s="88">
        <f>+ROUND(Návrh!J125,-3)/$X$2</f>
        <v>-8200</v>
      </c>
      <c r="J128" s="88" t="e">
        <f>+ROUND(Návrh!#REF!,-3)/$X$2</f>
        <v>#REF!</v>
      </c>
      <c r="K128" s="88">
        <f>+ROUND(Návrh!K125,-3)/$X$2</f>
        <v>0</v>
      </c>
      <c r="L128" s="88">
        <f>+ROUND(Návrh!L125,-3)/$X$2</f>
        <v>-8309</v>
      </c>
      <c r="M128" s="67"/>
    </row>
    <row r="129" spans="1:13" x14ac:dyDescent="0.25">
      <c r="A129" s="42" t="s">
        <v>1033</v>
      </c>
      <c r="B129" s="28" t="s">
        <v>916</v>
      </c>
      <c r="C129" s="28" t="s">
        <v>923</v>
      </c>
      <c r="D129" s="28" t="s">
        <v>1037</v>
      </c>
      <c r="E129" s="368" t="s">
        <v>125</v>
      </c>
      <c r="F129" s="369"/>
      <c r="G129" s="88">
        <f>+ROUND(Návrh!H126,-3)/$X$2</f>
        <v>-1389</v>
      </c>
      <c r="H129" s="88">
        <f>+ROUND(Návrh!I126,-3)/$X$2</f>
        <v>-1441</v>
      </c>
      <c r="I129" s="88">
        <f>+ROUND(Návrh!J126,-3)/$X$2</f>
        <v>-1480</v>
      </c>
      <c r="J129" s="88" t="e">
        <f>+ROUND(Návrh!#REF!,-3)/$X$2</f>
        <v>#REF!</v>
      </c>
      <c r="K129" s="88">
        <f>+ROUND(Návrh!K126,-3)/$X$2</f>
        <v>0</v>
      </c>
      <c r="L129" s="88">
        <f>+ROUND(Návrh!L126,-3)/$X$2</f>
        <v>-1620</v>
      </c>
      <c r="M129" s="67"/>
    </row>
    <row r="130" spans="1:13" x14ac:dyDescent="0.25">
      <c r="A130" s="42" t="s">
        <v>1034</v>
      </c>
      <c r="B130" s="28" t="s">
        <v>916</v>
      </c>
      <c r="C130" s="28" t="s">
        <v>923</v>
      </c>
      <c r="D130" s="28" t="s">
        <v>1037</v>
      </c>
      <c r="E130" s="384" t="s">
        <v>1677</v>
      </c>
      <c r="F130" s="385"/>
      <c r="G130" s="88">
        <f>+ROUND(Návrh!H127,-3)/$X$2</f>
        <v>-1</v>
      </c>
      <c r="H130" s="88">
        <f>+ROUND(Návrh!I127,-3)/$X$2</f>
        <v>-2</v>
      </c>
      <c r="I130" s="88">
        <f>+ROUND(Návrh!J127,-3)/$X$2</f>
        <v>-5</v>
      </c>
      <c r="J130" s="88" t="e">
        <f>+ROUND(Návrh!#REF!,-3)/$X$2</f>
        <v>#REF!</v>
      </c>
      <c r="K130" s="88">
        <f>+ROUND(Návrh!K127,-3)/$X$2</f>
        <v>0</v>
      </c>
      <c r="L130" s="88">
        <f>+ROUND(Návrh!L127,-3)/$X$2</f>
        <v>-5</v>
      </c>
      <c r="M130" s="67"/>
    </row>
    <row r="131" spans="1:13" x14ac:dyDescent="0.25">
      <c r="A131" s="42" t="s">
        <v>1035</v>
      </c>
      <c r="B131" s="28"/>
      <c r="C131" s="28"/>
      <c r="D131" s="28"/>
      <c r="E131" s="368" t="s">
        <v>126</v>
      </c>
      <c r="F131" s="369"/>
      <c r="G131" s="88">
        <f>+ROUND(Návrh!H128,-3)/$X$2</f>
        <v>-1</v>
      </c>
      <c r="H131" s="88">
        <f>+ROUND(Návrh!I128,-3)/$X$2</f>
        <v>-1</v>
      </c>
      <c r="I131" s="88">
        <f>+ROUND(Návrh!J128,-3)/$X$2</f>
        <v>0</v>
      </c>
      <c r="J131" s="88" t="e">
        <f>+ROUND(Návrh!#REF!,-3)/$X$2</f>
        <v>#REF!</v>
      </c>
      <c r="K131" s="88">
        <f>+ROUND(Návrh!K128,-3)/$X$2</f>
        <v>0</v>
      </c>
      <c r="L131" s="88">
        <f>+ROUND(Návrh!L128,-3)/$X$2</f>
        <v>0</v>
      </c>
      <c r="M131" s="67"/>
    </row>
    <row r="132" spans="1:13" x14ac:dyDescent="0.25">
      <c r="A132" s="26" t="s">
        <v>1038</v>
      </c>
      <c r="B132" s="26"/>
      <c r="C132" s="23"/>
      <c r="D132" s="23"/>
      <c r="E132" s="382" t="s">
        <v>127</v>
      </c>
      <c r="F132" s="383"/>
      <c r="G132" s="92">
        <f>+ROUND(Návrh!H129,-3)/$X$2</f>
        <v>-13354</v>
      </c>
      <c r="H132" s="92">
        <f>+ROUND(Návrh!I129,-3)/$X$2</f>
        <v>-12971</v>
      </c>
      <c r="I132" s="92">
        <f>+ROUND(Návrh!J129,-3)/$X$2</f>
        <v>-12706</v>
      </c>
      <c r="J132" s="92" t="e">
        <f>+ROUND(Návrh!#REF!,-3)/$X$2</f>
        <v>#REF!</v>
      </c>
      <c r="K132" s="92">
        <f>+ROUND(Návrh!K129,-3)/$X$2</f>
        <v>0</v>
      </c>
      <c r="L132" s="92">
        <f>+ROUND(Návrh!L129,-3)/$X$2</f>
        <v>-13454</v>
      </c>
      <c r="M132" s="67"/>
    </row>
    <row r="133" spans="1:13" x14ac:dyDescent="0.25">
      <c r="A133" s="42" t="s">
        <v>1039</v>
      </c>
      <c r="B133" s="28" t="s">
        <v>916</v>
      </c>
      <c r="C133" s="28" t="s">
        <v>923</v>
      </c>
      <c r="D133" s="28" t="s">
        <v>1037</v>
      </c>
      <c r="E133" s="368" t="s">
        <v>128</v>
      </c>
      <c r="F133" s="369"/>
      <c r="G133" s="88">
        <f>+ROUND(Návrh!H130,-3)/$X$2</f>
        <v>-226</v>
      </c>
      <c r="H133" s="88">
        <f>+ROUND(Návrh!I130,-3)/$X$2</f>
        <v>-170</v>
      </c>
      <c r="I133" s="88">
        <f>+ROUND(Návrh!J130,-3)/$X$2</f>
        <v>-140</v>
      </c>
      <c r="J133" s="88" t="e">
        <f>+ROUND(Návrh!#REF!,-3)/$X$2</f>
        <v>#REF!</v>
      </c>
      <c r="K133" s="88">
        <f>+ROUND(Návrh!K130,-3)/$X$2</f>
        <v>0</v>
      </c>
      <c r="L133" s="88">
        <f>+ROUND(Návrh!L130,-3)/$X$2</f>
        <v>0</v>
      </c>
      <c r="M133" s="67"/>
    </row>
    <row r="134" spans="1:13" x14ac:dyDescent="0.25">
      <c r="A134" s="42" t="s">
        <v>1040</v>
      </c>
      <c r="B134" s="28" t="s">
        <v>916</v>
      </c>
      <c r="C134" s="28" t="s">
        <v>923</v>
      </c>
      <c r="D134" s="28" t="s">
        <v>917</v>
      </c>
      <c r="E134" s="368" t="s">
        <v>129</v>
      </c>
      <c r="F134" s="369"/>
      <c r="G134" s="88">
        <f>+ROUND(Návrh!H131,-3)/$X$2</f>
        <v>-816</v>
      </c>
      <c r="H134" s="88">
        <f>+ROUND(Návrh!I131,-3)/$X$2</f>
        <v>-937</v>
      </c>
      <c r="I134" s="88">
        <f>+ROUND(Návrh!J131,-3)/$X$2</f>
        <v>-800</v>
      </c>
      <c r="J134" s="88" t="e">
        <f>+ROUND(Návrh!#REF!,-3)/$X$2</f>
        <v>#REF!</v>
      </c>
      <c r="K134" s="88">
        <f>+ROUND(Návrh!K131,-3)/$X$2</f>
        <v>0</v>
      </c>
      <c r="L134" s="88">
        <f>+ROUND(Návrh!L131,-3)/$X$2</f>
        <v>-850</v>
      </c>
      <c r="M134" s="67"/>
    </row>
    <row r="135" spans="1:13" x14ac:dyDescent="0.25">
      <c r="A135" s="42" t="s">
        <v>1041</v>
      </c>
      <c r="B135" s="20" t="s">
        <v>916</v>
      </c>
      <c r="C135" s="20" t="s">
        <v>920</v>
      </c>
      <c r="D135" s="20" t="s">
        <v>1053</v>
      </c>
      <c r="E135" s="368" t="s">
        <v>130</v>
      </c>
      <c r="F135" s="369"/>
      <c r="G135" s="88">
        <f>+ROUND(Návrh!H132,-3)/$X$2</f>
        <v>-1237</v>
      </c>
      <c r="H135" s="88">
        <f>+ROUND(Návrh!I132,-3)/$X$2</f>
        <v>-1021</v>
      </c>
      <c r="I135" s="88">
        <f>+ROUND(Návrh!J132,-3)/$X$2</f>
        <v>-300</v>
      </c>
      <c r="J135" s="88" t="e">
        <f>+ROUND(Návrh!#REF!,-3)/$X$2</f>
        <v>#REF!</v>
      </c>
      <c r="K135" s="88">
        <f>+ROUND(Návrh!K132,-3)/$X$2</f>
        <v>0</v>
      </c>
      <c r="L135" s="88">
        <f>+ROUND(Návrh!L132,-3)/$X$2</f>
        <v>-100</v>
      </c>
      <c r="M135" s="67"/>
    </row>
    <row r="136" spans="1:13" x14ac:dyDescent="0.25">
      <c r="A136" s="42" t="s">
        <v>1042</v>
      </c>
      <c r="B136" s="20" t="s">
        <v>916</v>
      </c>
      <c r="C136" s="20" t="s">
        <v>920</v>
      </c>
      <c r="D136" s="20" t="s">
        <v>1053</v>
      </c>
      <c r="E136" s="368" t="s">
        <v>131</v>
      </c>
      <c r="F136" s="369"/>
      <c r="G136" s="88">
        <f>+ROUND(Návrh!H133,-3)/$X$2</f>
        <v>-8856</v>
      </c>
      <c r="H136" s="88">
        <f>+ROUND(Návrh!I133,-3)/$X$2</f>
        <v>-7500</v>
      </c>
      <c r="I136" s="88">
        <f>+ROUND(Návrh!J133,-3)/$X$2</f>
        <v>-7100</v>
      </c>
      <c r="J136" s="88" t="e">
        <f>+ROUND(Návrh!#REF!,-3)/$X$2</f>
        <v>#REF!</v>
      </c>
      <c r="K136" s="88">
        <f>+ROUND(Návrh!K133,-3)/$X$2</f>
        <v>0</v>
      </c>
      <c r="L136" s="88">
        <f>+ROUND(Návrh!L133,-3)/$X$2</f>
        <v>-7600</v>
      </c>
      <c r="M136" s="67"/>
    </row>
    <row r="137" spans="1:13" x14ac:dyDescent="0.25">
      <c r="A137" s="42" t="s">
        <v>1043</v>
      </c>
      <c r="B137" s="20" t="s">
        <v>1654</v>
      </c>
      <c r="C137" s="20" t="s">
        <v>919</v>
      </c>
      <c r="D137" s="20" t="s">
        <v>1655</v>
      </c>
      <c r="E137" s="368" t="s">
        <v>132</v>
      </c>
      <c r="F137" s="369"/>
      <c r="G137" s="88">
        <f>+ROUND(Návrh!H134,-3)/$X$2</f>
        <v>-1279</v>
      </c>
      <c r="H137" s="88">
        <f>+ROUND(Návrh!I134,-3)/$X$2</f>
        <v>-2216</v>
      </c>
      <c r="I137" s="88">
        <f>+ROUND(Návrh!J134,-3)/$X$2</f>
        <v>-2616</v>
      </c>
      <c r="J137" s="88" t="e">
        <f>+ROUND(Návrh!#REF!,-3)/$X$2</f>
        <v>#REF!</v>
      </c>
      <c r="K137" s="88">
        <f>+ROUND(Návrh!K134,-3)/$X$2</f>
        <v>0</v>
      </c>
      <c r="L137" s="88">
        <f>+ROUND(Návrh!L134,-3)/$X$2</f>
        <v>-2754</v>
      </c>
      <c r="M137" s="67"/>
    </row>
    <row r="138" spans="1:13" x14ac:dyDescent="0.25">
      <c r="A138" s="42" t="s">
        <v>1044</v>
      </c>
      <c r="B138" s="20" t="s">
        <v>916</v>
      </c>
      <c r="C138" s="20" t="s">
        <v>923</v>
      </c>
      <c r="D138" s="20" t="s">
        <v>1648</v>
      </c>
      <c r="E138" s="368" t="s">
        <v>133</v>
      </c>
      <c r="F138" s="369"/>
      <c r="G138" s="88">
        <f>+ROUND(Návrh!H135,-3)/$X$2</f>
        <v>-505</v>
      </c>
      <c r="H138" s="88">
        <f>+ROUND(Návrh!I135,-3)/$X$2</f>
        <v>-634</v>
      </c>
      <c r="I138" s="88">
        <f>+ROUND(Návrh!J135,-3)/$X$2</f>
        <v>-600</v>
      </c>
      <c r="J138" s="88" t="e">
        <f>+ROUND(Návrh!#REF!,-3)/$X$2</f>
        <v>#REF!</v>
      </c>
      <c r="K138" s="88">
        <f>+ROUND(Návrh!K135,-3)/$X$2</f>
        <v>0</v>
      </c>
      <c r="L138" s="88">
        <f>+ROUND(Návrh!L135,-3)/$X$2</f>
        <v>-700</v>
      </c>
      <c r="M138" s="67"/>
    </row>
    <row r="139" spans="1:13" x14ac:dyDescent="0.25">
      <c r="A139" s="42" t="s">
        <v>1045</v>
      </c>
      <c r="B139" s="20" t="s">
        <v>916</v>
      </c>
      <c r="C139" s="20" t="s">
        <v>919</v>
      </c>
      <c r="D139" s="20" t="s">
        <v>918</v>
      </c>
      <c r="E139" s="368" t="s">
        <v>134</v>
      </c>
      <c r="F139" s="369"/>
      <c r="G139" s="88">
        <f>+ROUND(Návrh!H136,-3)/$X$2</f>
        <v>-435</v>
      </c>
      <c r="H139" s="88">
        <f>+ROUND(Návrh!I136,-3)/$X$2</f>
        <v>-492</v>
      </c>
      <c r="I139" s="88">
        <f>+ROUND(Návrh!J136,-3)/$X$2</f>
        <v>-450</v>
      </c>
      <c r="J139" s="88" t="e">
        <f>+ROUND(Návrh!#REF!,-3)/$X$2</f>
        <v>#REF!</v>
      </c>
      <c r="K139" s="88">
        <f>+ROUND(Návrh!K136,-3)/$X$2</f>
        <v>0</v>
      </c>
      <c r="L139" s="88">
        <f>+ROUND(Návrh!L136,-3)/$X$2</f>
        <v>-550</v>
      </c>
      <c r="M139" s="67"/>
    </row>
    <row r="140" spans="1:13" x14ac:dyDescent="0.25">
      <c r="A140" s="42" t="s">
        <v>1046</v>
      </c>
      <c r="B140" s="20" t="s">
        <v>916</v>
      </c>
      <c r="C140" s="20" t="s">
        <v>919</v>
      </c>
      <c r="D140" s="20" t="s">
        <v>1649</v>
      </c>
      <c r="E140" s="384" t="s">
        <v>1678</v>
      </c>
      <c r="F140" s="385"/>
      <c r="G140" s="88">
        <f>+ROUND(Návrh!H137,-3)/$X$2</f>
        <v>0</v>
      </c>
      <c r="H140" s="88">
        <f>+ROUND(Návrh!I137,-3)/$X$2</f>
        <v>0</v>
      </c>
      <c r="I140" s="88">
        <f>+ROUND(Návrh!J137,-3)/$X$2</f>
        <v>-700</v>
      </c>
      <c r="J140" s="88" t="e">
        <f>+ROUND(Návrh!#REF!,-3)/$X$2</f>
        <v>#REF!</v>
      </c>
      <c r="K140" s="88">
        <f>+ROUND(Návrh!K137,-3)/$X$2</f>
        <v>0</v>
      </c>
      <c r="L140" s="88">
        <f>+ROUND(Návrh!L137,-3)/$X$2</f>
        <v>-900</v>
      </c>
      <c r="M140" s="67"/>
    </row>
    <row r="141" spans="1:13" x14ac:dyDescent="0.25">
      <c r="A141" s="42" t="s">
        <v>1047</v>
      </c>
      <c r="B141" s="20"/>
      <c r="C141" s="20"/>
      <c r="D141" s="20"/>
      <c r="E141" s="368" t="s">
        <v>135</v>
      </c>
      <c r="F141" s="369"/>
      <c r="G141" s="88">
        <f>+ROUND(Návrh!H138,-3)/$X$2</f>
        <v>0</v>
      </c>
      <c r="H141" s="88">
        <f>+ROUND(Návrh!I138,-3)/$X$2</f>
        <v>-2</v>
      </c>
      <c r="I141" s="88">
        <f>+ROUND(Návrh!J138,-3)/$X$2</f>
        <v>0</v>
      </c>
      <c r="J141" s="88" t="e">
        <f>+ROUND(Návrh!#REF!,-3)/$X$2</f>
        <v>#REF!</v>
      </c>
      <c r="K141" s="88">
        <f>+ROUND(Návrh!K138,-3)/$X$2</f>
        <v>0</v>
      </c>
      <c r="L141" s="88">
        <f>+ROUND(Návrh!L138,-3)/$X$2</f>
        <v>0</v>
      </c>
      <c r="M141" s="67"/>
    </row>
    <row r="142" spans="1:13" x14ac:dyDescent="0.25">
      <c r="A142" s="26" t="s">
        <v>1048</v>
      </c>
      <c r="B142" s="26"/>
      <c r="C142" s="23"/>
      <c r="D142" s="23"/>
      <c r="E142" s="382" t="s">
        <v>136</v>
      </c>
      <c r="F142" s="383"/>
      <c r="G142" s="92">
        <f>+ROUND(Návrh!H139,-3)/$X$2</f>
        <v>-30328</v>
      </c>
      <c r="H142" s="92">
        <f>+ROUND(Návrh!I139,-3)/$X$2</f>
        <v>-33000</v>
      </c>
      <c r="I142" s="92">
        <f>+ROUND(Návrh!J139,-3)/$X$2</f>
        <v>-32113</v>
      </c>
      <c r="J142" s="92" t="e">
        <f>+ROUND(Návrh!#REF!,-3)/$X$2</f>
        <v>#REF!</v>
      </c>
      <c r="K142" s="92">
        <f>+ROUND(Návrh!K139,-3)/$X$2</f>
        <v>0</v>
      </c>
      <c r="L142" s="92">
        <f>+ROUND(Návrh!L139,-3)/$X$2</f>
        <v>-28850</v>
      </c>
      <c r="M142" s="67"/>
    </row>
    <row r="143" spans="1:13" x14ac:dyDescent="0.25">
      <c r="A143" s="42" t="s">
        <v>1049</v>
      </c>
      <c r="B143" s="33"/>
      <c r="C143" s="33"/>
      <c r="D143" s="33"/>
      <c r="E143" s="368" t="s">
        <v>137</v>
      </c>
      <c r="F143" s="369"/>
      <c r="G143" s="88">
        <f>+ROUND(Návrh!H140,-3)/$X$2</f>
        <v>-3239</v>
      </c>
      <c r="H143" s="88">
        <f>+ROUND(Návrh!I140,-3)/$X$2</f>
        <v>-1490</v>
      </c>
      <c r="I143" s="88">
        <f>+ROUND(Návrh!J140,-3)/$X$2</f>
        <v>-2000</v>
      </c>
      <c r="J143" s="88" t="e">
        <f>+ROUND(Návrh!#REF!,-3)/$X$2</f>
        <v>#REF!</v>
      </c>
      <c r="K143" s="88">
        <f>+ROUND(Návrh!K140,-3)/$X$2</f>
        <v>0</v>
      </c>
      <c r="L143" s="88">
        <f>+ROUND(Návrh!L140,-3)/$X$2</f>
        <v>-400</v>
      </c>
      <c r="M143" s="67"/>
    </row>
    <row r="144" spans="1:13" x14ac:dyDescent="0.25">
      <c r="A144" s="42" t="s">
        <v>1050</v>
      </c>
      <c r="B144" s="20"/>
      <c r="C144" s="33"/>
      <c r="D144" s="33"/>
      <c r="E144" s="368" t="s">
        <v>138</v>
      </c>
      <c r="F144" s="369"/>
      <c r="G144" s="88">
        <f>+ROUND(Návrh!H141,-3)/$X$2</f>
        <v>-1</v>
      </c>
      <c r="H144" s="88">
        <f>+ROUND(Návrh!I141,-3)/$X$2</f>
        <v>0</v>
      </c>
      <c r="I144" s="88">
        <f>+ROUND(Návrh!J141,-3)/$X$2</f>
        <v>0</v>
      </c>
      <c r="J144" s="88" t="e">
        <f>+ROUND(Návrh!#REF!,-3)/$X$2</f>
        <v>#REF!</v>
      </c>
      <c r="K144" s="88">
        <f>+ROUND(Návrh!K141,-3)/$X$2</f>
        <v>0</v>
      </c>
      <c r="L144" s="88">
        <f>+ROUND(Návrh!L141,-3)/$X$2</f>
        <v>0</v>
      </c>
      <c r="M144" s="67"/>
    </row>
    <row r="145" spans="1:13" x14ac:dyDescent="0.25">
      <c r="A145" s="42" t="s">
        <v>1051</v>
      </c>
      <c r="B145" s="28" t="s">
        <v>916</v>
      </c>
      <c r="C145" s="28" t="s">
        <v>923</v>
      </c>
      <c r="D145" s="28" t="s">
        <v>1037</v>
      </c>
      <c r="E145" s="368" t="s">
        <v>139</v>
      </c>
      <c r="F145" s="369"/>
      <c r="G145" s="88">
        <f>+ROUND(Návrh!H142,-3)/$X$2</f>
        <v>-2593</v>
      </c>
      <c r="H145" s="88">
        <f>+ROUND(Návrh!I142,-3)/$X$2</f>
        <v>-3654</v>
      </c>
      <c r="I145" s="88">
        <f>+ROUND(Návrh!J142,-3)/$X$2</f>
        <v>-2900</v>
      </c>
      <c r="J145" s="88" t="e">
        <f>+ROUND(Návrh!#REF!,-3)/$X$2</f>
        <v>#REF!</v>
      </c>
      <c r="K145" s="88">
        <f>+ROUND(Návrh!K142,-3)/$X$2</f>
        <v>0</v>
      </c>
      <c r="L145" s="88">
        <f>+ROUND(Návrh!L142,-3)/$X$2</f>
        <v>-1000</v>
      </c>
      <c r="M145" s="67"/>
    </row>
    <row r="146" spans="1:13" x14ac:dyDescent="0.25">
      <c r="A146" s="42" t="s">
        <v>1052</v>
      </c>
      <c r="B146" s="28" t="s">
        <v>916</v>
      </c>
      <c r="C146" s="28" t="s">
        <v>923</v>
      </c>
      <c r="D146" s="28" t="s">
        <v>1037</v>
      </c>
      <c r="E146" s="368" t="s">
        <v>140</v>
      </c>
      <c r="F146" s="369"/>
      <c r="G146" s="88">
        <f>+ROUND(Návrh!H143,-3)/$X$2</f>
        <v>-94</v>
      </c>
      <c r="H146" s="88">
        <f>+ROUND(Návrh!I143,-3)/$X$2</f>
        <v>-66</v>
      </c>
      <c r="I146" s="88">
        <f>+ROUND(Návrh!J143,-3)/$X$2</f>
        <v>-64</v>
      </c>
      <c r="J146" s="88" t="e">
        <f>+ROUND(Návrh!#REF!,-3)/$X$2</f>
        <v>#REF!</v>
      </c>
      <c r="K146" s="88">
        <f>+ROUND(Návrh!K143,-3)/$X$2</f>
        <v>0</v>
      </c>
      <c r="L146" s="88">
        <f>+ROUND(Návrh!L143,-3)/$X$2</f>
        <v>-125</v>
      </c>
      <c r="M146" s="67"/>
    </row>
    <row r="147" spans="1:13" x14ac:dyDescent="0.25">
      <c r="A147" s="42" t="s">
        <v>1054</v>
      </c>
      <c r="B147" s="28" t="s">
        <v>916</v>
      </c>
      <c r="C147" s="28" t="s">
        <v>923</v>
      </c>
      <c r="D147" s="28" t="s">
        <v>1037</v>
      </c>
      <c r="E147" s="368" t="s">
        <v>141</v>
      </c>
      <c r="F147" s="369"/>
      <c r="G147" s="88">
        <f>+ROUND(Návrh!H144,-3)/$X$2</f>
        <v>-191</v>
      </c>
      <c r="H147" s="88">
        <f>+ROUND(Návrh!I144,-3)/$X$2</f>
        <v>-2203</v>
      </c>
      <c r="I147" s="88">
        <f>+ROUND(Návrh!J144,-3)/$X$2</f>
        <v>-1524</v>
      </c>
      <c r="J147" s="88" t="e">
        <f>+ROUND(Návrh!#REF!,-3)/$X$2</f>
        <v>#REF!</v>
      </c>
      <c r="K147" s="88">
        <f>+ROUND(Návrh!K144,-3)/$X$2</f>
        <v>0</v>
      </c>
      <c r="L147" s="88">
        <f>+ROUND(Návrh!L144,-3)/$X$2</f>
        <v>-250</v>
      </c>
      <c r="M147" s="67"/>
    </row>
    <row r="148" spans="1:13" x14ac:dyDescent="0.25">
      <c r="A148" s="42" t="s">
        <v>1055</v>
      </c>
      <c r="B148" s="14"/>
      <c r="C148" s="13"/>
      <c r="D148" s="13"/>
      <c r="E148" s="368" t="s">
        <v>142</v>
      </c>
      <c r="F148" s="369"/>
      <c r="G148" s="88">
        <f>+ROUND(Návrh!H145,-3)/$X$2</f>
        <v>1</v>
      </c>
      <c r="H148" s="88">
        <f>+ROUND(Návrh!I145,-3)/$X$2</f>
        <v>12</v>
      </c>
      <c r="I148" s="88">
        <f>+ROUND(Návrh!J145,-3)/$X$2</f>
        <v>0</v>
      </c>
      <c r="J148" s="88" t="e">
        <f>+ROUND(Návrh!#REF!,-3)/$X$2</f>
        <v>#REF!</v>
      </c>
      <c r="K148" s="88">
        <f>+ROUND(Návrh!K145,-3)/$X$2</f>
        <v>0</v>
      </c>
      <c r="L148" s="88">
        <f>+ROUND(Návrh!L145,-3)/$X$2</f>
        <v>0</v>
      </c>
      <c r="M148" s="67"/>
    </row>
    <row r="149" spans="1:13" x14ac:dyDescent="0.25">
      <c r="A149" s="42" t="s">
        <v>1056</v>
      </c>
      <c r="B149" s="28" t="s">
        <v>916</v>
      </c>
      <c r="C149" s="28" t="s">
        <v>917</v>
      </c>
      <c r="D149" s="28" t="s">
        <v>917</v>
      </c>
      <c r="E149" s="368" t="s">
        <v>143</v>
      </c>
      <c r="F149" s="369"/>
      <c r="G149" s="88">
        <f>+ROUND(Návrh!H146,-3)/$X$2</f>
        <v>-6199</v>
      </c>
      <c r="H149" s="88">
        <f>+ROUND(Návrh!I146,-3)/$X$2</f>
        <v>-6752</v>
      </c>
      <c r="I149" s="88">
        <f>+ROUND(Návrh!J146,-3)/$X$2</f>
        <v>-6649</v>
      </c>
      <c r="J149" s="88" t="e">
        <f>+ROUND(Návrh!#REF!,-3)/$X$2</f>
        <v>#REF!</v>
      </c>
      <c r="K149" s="88">
        <f>+ROUND(Návrh!K146,-3)/$X$2</f>
        <v>0</v>
      </c>
      <c r="L149" s="88">
        <f>+ROUND(Návrh!L146,-3)/$X$2</f>
        <v>-6905</v>
      </c>
      <c r="M149" s="67"/>
    </row>
    <row r="150" spans="1:13" x14ac:dyDescent="0.25">
      <c r="A150" s="42" t="s">
        <v>1057</v>
      </c>
      <c r="B150" s="28" t="s">
        <v>916</v>
      </c>
      <c r="C150" s="28" t="s">
        <v>917</v>
      </c>
      <c r="D150" s="28" t="s">
        <v>917</v>
      </c>
      <c r="E150" s="368" t="s">
        <v>144</v>
      </c>
      <c r="F150" s="369"/>
      <c r="G150" s="88">
        <f>+ROUND(Návrh!H147,-3)/$X$2</f>
        <v>-12779</v>
      </c>
      <c r="H150" s="88">
        <f>+ROUND(Návrh!I147,-3)/$X$2</f>
        <v>-13075</v>
      </c>
      <c r="I150" s="88">
        <f>+ROUND(Návrh!J147,-3)/$X$2</f>
        <v>-13152</v>
      </c>
      <c r="J150" s="88" t="e">
        <f>+ROUND(Návrh!#REF!,-3)/$X$2</f>
        <v>#REF!</v>
      </c>
      <c r="K150" s="88">
        <f>+ROUND(Návrh!K147,-3)/$X$2</f>
        <v>0</v>
      </c>
      <c r="L150" s="88">
        <f>+ROUND(Návrh!L147,-3)/$X$2</f>
        <v>-14251</v>
      </c>
      <c r="M150" s="67"/>
    </row>
    <row r="151" spans="1:13" x14ac:dyDescent="0.25">
      <c r="A151" s="42" t="s">
        <v>1058</v>
      </c>
      <c r="B151" s="28" t="s">
        <v>916</v>
      </c>
      <c r="C151" s="28" t="s">
        <v>917</v>
      </c>
      <c r="D151" s="28" t="s">
        <v>917</v>
      </c>
      <c r="E151" s="368" t="s">
        <v>145</v>
      </c>
      <c r="F151" s="369"/>
      <c r="G151" s="88">
        <f>+ROUND(Návrh!H148,-3)/$X$2</f>
        <v>-5233</v>
      </c>
      <c r="H151" s="88">
        <f>+ROUND(Návrh!I148,-3)/$X$2</f>
        <v>-5772</v>
      </c>
      <c r="I151" s="88">
        <f>+ROUND(Návrh!J148,-3)/$X$2</f>
        <v>-5824</v>
      </c>
      <c r="J151" s="88" t="e">
        <f>+ROUND(Návrh!#REF!,-3)/$X$2</f>
        <v>#REF!</v>
      </c>
      <c r="K151" s="88">
        <f>+ROUND(Návrh!K148,-3)/$X$2</f>
        <v>0</v>
      </c>
      <c r="L151" s="88">
        <f>+ROUND(Návrh!L148,-3)/$X$2</f>
        <v>-5919</v>
      </c>
      <c r="M151" s="67"/>
    </row>
    <row r="152" spans="1:13" x14ac:dyDescent="0.25">
      <c r="A152" s="26" t="s">
        <v>1059</v>
      </c>
      <c r="B152" s="26"/>
      <c r="C152" s="23"/>
      <c r="D152" s="23"/>
      <c r="E152" s="382" t="s">
        <v>146</v>
      </c>
      <c r="F152" s="383"/>
      <c r="G152" s="92">
        <f>+ROUND(Návrh!H149,-3)/$X$2</f>
        <v>-99</v>
      </c>
      <c r="H152" s="92">
        <f>+ROUND(Návrh!I149,-3)/$X$2</f>
        <v>-120</v>
      </c>
      <c r="I152" s="92">
        <f>+ROUND(Návrh!J149,-3)/$X$2</f>
        <v>-100</v>
      </c>
      <c r="J152" s="92" t="e">
        <f>+ROUND(Návrh!#REF!,-3)/$X$2</f>
        <v>#REF!</v>
      </c>
      <c r="K152" s="92">
        <f>+ROUND(Návrh!K149,-3)/$X$2</f>
        <v>0</v>
      </c>
      <c r="L152" s="92">
        <f>+ROUND(Návrh!L149,-3)/$X$2</f>
        <v>-125</v>
      </c>
      <c r="M152" s="67"/>
    </row>
    <row r="153" spans="1:13" x14ac:dyDescent="0.25">
      <c r="A153" s="42" t="s">
        <v>1060</v>
      </c>
      <c r="B153" s="20" t="s">
        <v>916</v>
      </c>
      <c r="C153" s="20" t="s">
        <v>919</v>
      </c>
      <c r="D153" s="20" t="s">
        <v>917</v>
      </c>
      <c r="E153" s="368" t="s">
        <v>147</v>
      </c>
      <c r="F153" s="369"/>
      <c r="G153" s="88">
        <f>+ROUND(Návrh!H150,-3)/$X$2</f>
        <v>-99</v>
      </c>
      <c r="H153" s="88">
        <f>+ROUND(Návrh!I150,-3)/$X$2</f>
        <v>-120</v>
      </c>
      <c r="I153" s="88">
        <f>+ROUND(Návrh!J150,-3)/$X$2</f>
        <v>-100</v>
      </c>
      <c r="J153" s="88" t="e">
        <f>+ROUND(Návrh!#REF!,-3)/$X$2</f>
        <v>#REF!</v>
      </c>
      <c r="K153" s="88">
        <f>+ROUND(Návrh!K150,-3)/$X$2</f>
        <v>0</v>
      </c>
      <c r="L153" s="88">
        <f>+ROUND(Návrh!L150,-3)/$X$2</f>
        <v>-125</v>
      </c>
      <c r="M153" s="67"/>
    </row>
    <row r="154" spans="1:13" x14ac:dyDescent="0.25">
      <c r="A154" s="26" t="s">
        <v>1061</v>
      </c>
      <c r="B154" s="26"/>
      <c r="C154" s="23"/>
      <c r="D154" s="23"/>
      <c r="E154" s="382" t="s">
        <v>148</v>
      </c>
      <c r="F154" s="383"/>
      <c r="G154" s="92">
        <f>+ROUND(Návrh!H151,-3)/$X$2</f>
        <v>-1920</v>
      </c>
      <c r="H154" s="92">
        <f>+ROUND(Návrh!I151,-3)/$X$2</f>
        <v>-1776</v>
      </c>
      <c r="I154" s="92">
        <f>+ROUND(Návrh!J151,-3)/$X$2</f>
        <v>-1500</v>
      </c>
      <c r="J154" s="92" t="e">
        <f>+ROUND(Návrh!#REF!,-3)/$X$2</f>
        <v>#REF!</v>
      </c>
      <c r="K154" s="92">
        <f>+ROUND(Návrh!K151,-3)/$X$2</f>
        <v>0</v>
      </c>
      <c r="L154" s="92">
        <f>+ROUND(Návrh!L151,-3)/$X$2</f>
        <v>-2000</v>
      </c>
      <c r="M154" s="67"/>
    </row>
    <row r="155" spans="1:13" x14ac:dyDescent="0.25">
      <c r="A155" s="42" t="s">
        <v>1062</v>
      </c>
      <c r="B155" s="27" t="s">
        <v>916</v>
      </c>
      <c r="C155" s="28" t="s">
        <v>920</v>
      </c>
      <c r="D155" s="28" t="s">
        <v>917</v>
      </c>
      <c r="E155" s="368" t="s">
        <v>149</v>
      </c>
      <c r="F155" s="369"/>
      <c r="G155" s="88">
        <f>+ROUND(Návrh!H152,-3)/$X$2</f>
        <v>-1384</v>
      </c>
      <c r="H155" s="88">
        <f>+ROUND(Návrh!I152,-3)/$X$2</f>
        <v>-563</v>
      </c>
      <c r="I155" s="88">
        <f>+ROUND(Návrh!J152,-3)/$X$2</f>
        <v>-500</v>
      </c>
      <c r="J155" s="88" t="e">
        <f>+ROUND(Návrh!#REF!,-3)/$X$2</f>
        <v>#REF!</v>
      </c>
      <c r="K155" s="88">
        <f>+ROUND(Návrh!K152,-3)/$X$2</f>
        <v>0</v>
      </c>
      <c r="L155" s="88">
        <f>+ROUND(Návrh!L152,-3)/$X$2</f>
        <v>-500</v>
      </c>
      <c r="M155" s="67"/>
    </row>
    <row r="156" spans="1:13" x14ac:dyDescent="0.25">
      <c r="A156" s="42" t="s">
        <v>1063</v>
      </c>
      <c r="B156" s="27" t="s">
        <v>916</v>
      </c>
      <c r="C156" s="28" t="s">
        <v>920</v>
      </c>
      <c r="D156" s="28" t="s">
        <v>917</v>
      </c>
      <c r="E156" s="368" t="s">
        <v>150</v>
      </c>
      <c r="F156" s="369"/>
      <c r="G156" s="88">
        <f>+ROUND(Návrh!H153,-3)/$X$2</f>
        <v>-536</v>
      </c>
      <c r="H156" s="88">
        <f>+ROUND(Návrh!I153,-3)/$X$2</f>
        <v>-1213</v>
      </c>
      <c r="I156" s="88">
        <f>+ROUND(Návrh!J153,-3)/$X$2</f>
        <v>-1000</v>
      </c>
      <c r="J156" s="88" t="e">
        <f>+ROUND(Návrh!#REF!,-3)/$X$2</f>
        <v>#REF!</v>
      </c>
      <c r="K156" s="88">
        <f>+ROUND(Návrh!K153,-3)/$X$2</f>
        <v>0</v>
      </c>
      <c r="L156" s="88">
        <f>+ROUND(Návrh!L153,-3)/$X$2</f>
        <v>-1500</v>
      </c>
      <c r="M156" s="67"/>
    </row>
    <row r="157" spans="1:13" x14ac:dyDescent="0.25">
      <c r="A157" s="42" t="s">
        <v>1064</v>
      </c>
      <c r="B157" s="27"/>
      <c r="C157" s="28"/>
      <c r="D157" s="28"/>
      <c r="E157" s="368" t="s">
        <v>93</v>
      </c>
      <c r="F157" s="369"/>
      <c r="G157" s="88">
        <f>+ROUND(Návrh!H154,-3)/$X$2</f>
        <v>0</v>
      </c>
      <c r="H157" s="88">
        <f>+ROUND(Návrh!I154,-3)/$X$2</f>
        <v>0</v>
      </c>
      <c r="I157" s="88">
        <f>+ROUND(Návrh!J154,-3)/$X$2</f>
        <v>0</v>
      </c>
      <c r="J157" s="88" t="e">
        <f>+ROUND(Návrh!#REF!,-3)/$X$2</f>
        <v>#REF!</v>
      </c>
      <c r="K157" s="88">
        <f>+ROUND(Návrh!K154,-3)/$X$2</f>
        <v>0</v>
      </c>
      <c r="L157" s="88">
        <f>+ROUND(Návrh!L154,-3)/$X$2</f>
        <v>0</v>
      </c>
      <c r="M157" s="67"/>
    </row>
    <row r="158" spans="1:13" x14ac:dyDescent="0.25">
      <c r="A158" s="26" t="s">
        <v>1668</v>
      </c>
      <c r="B158" s="26"/>
      <c r="C158" s="23"/>
      <c r="D158" s="23"/>
      <c r="E158" s="382" t="s">
        <v>151</v>
      </c>
      <c r="F158" s="383"/>
      <c r="G158" s="92">
        <f>+ROUND(Návrh!H155,-3)/$X$2</f>
        <v>-1</v>
      </c>
      <c r="H158" s="92">
        <f>+ROUND(Návrh!I155,-3)/$X$2</f>
        <v>-1</v>
      </c>
      <c r="I158" s="92">
        <f>+ROUND(Návrh!J155,-3)/$X$2</f>
        <v>0</v>
      </c>
      <c r="J158" s="92" t="e">
        <f>+ROUND(Návrh!#REF!,-3)/$X$2</f>
        <v>#REF!</v>
      </c>
      <c r="K158" s="92">
        <f>+ROUND(Návrh!K155,-3)/$X$2</f>
        <v>0</v>
      </c>
      <c r="L158" s="92">
        <f>+ROUND(Návrh!L155,-3)/$X$2</f>
        <v>0</v>
      </c>
      <c r="M158" s="67"/>
    </row>
    <row r="159" spans="1:13" x14ac:dyDescent="0.25">
      <c r="A159" s="42" t="s">
        <v>1065</v>
      </c>
      <c r="B159" s="14"/>
      <c r="C159" s="13"/>
      <c r="D159" s="13"/>
      <c r="E159" s="368" t="s">
        <v>152</v>
      </c>
      <c r="F159" s="369"/>
      <c r="G159" s="88">
        <f>+ROUND(Návrh!H156,-3)/$X$2</f>
        <v>-1</v>
      </c>
      <c r="H159" s="88">
        <f>+ROUND(Návrh!I156,-3)/$X$2</f>
        <v>-1</v>
      </c>
      <c r="I159" s="88">
        <f>+ROUND(Návrh!J156,-3)/$X$2</f>
        <v>0</v>
      </c>
      <c r="J159" s="88" t="e">
        <f>+ROUND(Návrh!#REF!,-3)/$X$2</f>
        <v>#REF!</v>
      </c>
      <c r="K159" s="88">
        <f>+ROUND(Návrh!K156,-3)/$X$2</f>
        <v>0</v>
      </c>
      <c r="L159" s="88">
        <f>+ROUND(Návrh!L156,-3)/$X$2</f>
        <v>0</v>
      </c>
      <c r="M159" s="67"/>
    </row>
    <row r="160" spans="1:13" x14ac:dyDescent="0.25">
      <c r="A160" s="26" t="s">
        <v>1066</v>
      </c>
      <c r="B160" s="26"/>
      <c r="C160" s="23"/>
      <c r="D160" s="23"/>
      <c r="E160" s="382" t="s">
        <v>153</v>
      </c>
      <c r="F160" s="383"/>
      <c r="G160" s="92">
        <f>+ROUND(Návrh!H157,-3)/$X$2</f>
        <v>-147</v>
      </c>
      <c r="H160" s="92">
        <f>+ROUND(Návrh!I157,-3)/$X$2</f>
        <v>-133</v>
      </c>
      <c r="I160" s="92">
        <f>+ROUND(Návrh!J157,-3)/$X$2</f>
        <v>0</v>
      </c>
      <c r="J160" s="92" t="e">
        <f>+ROUND(Návrh!#REF!,-3)/$X$2</f>
        <v>#REF!</v>
      </c>
      <c r="K160" s="92">
        <f>+ROUND(Návrh!K157,-3)/$X$2</f>
        <v>0</v>
      </c>
      <c r="L160" s="92">
        <f>+ROUND(Návrh!L157,-3)/$X$2</f>
        <v>0</v>
      </c>
      <c r="M160" s="67"/>
    </row>
    <row r="161" spans="1:13" x14ac:dyDescent="0.25">
      <c r="A161" s="42" t="s">
        <v>1067</v>
      </c>
      <c r="B161" s="14"/>
      <c r="C161" s="13"/>
      <c r="D161" s="13"/>
      <c r="E161" s="368" t="s">
        <v>154</v>
      </c>
      <c r="F161" s="369"/>
      <c r="G161" s="88">
        <f>+ROUND(Návrh!H158,-3)/$X$2</f>
        <v>-45</v>
      </c>
      <c r="H161" s="88">
        <f>+ROUND(Návrh!I158,-3)/$X$2</f>
        <v>-41</v>
      </c>
      <c r="I161" s="88">
        <f>+ROUND(Návrh!J158,-3)/$X$2</f>
        <v>0</v>
      </c>
      <c r="J161" s="88" t="e">
        <f>+ROUND(Návrh!#REF!,-3)/$X$2</f>
        <v>#REF!</v>
      </c>
      <c r="K161" s="88">
        <f>+ROUND(Návrh!K158,-3)/$X$2</f>
        <v>0</v>
      </c>
      <c r="L161" s="88">
        <f>+ROUND(Návrh!L158,-3)/$X$2</f>
        <v>0</v>
      </c>
      <c r="M161" s="67"/>
    </row>
    <row r="162" spans="1:13" x14ac:dyDescent="0.25">
      <c r="A162" s="42" t="s">
        <v>1068</v>
      </c>
      <c r="B162" s="14"/>
      <c r="C162" s="13"/>
      <c r="D162" s="13"/>
      <c r="E162" s="368" t="s">
        <v>155</v>
      </c>
      <c r="F162" s="369"/>
      <c r="G162" s="88">
        <f>+ROUND(Návrh!H159,-3)/$X$2</f>
        <v>-32</v>
      </c>
      <c r="H162" s="88">
        <f>+ROUND(Návrh!I159,-3)/$X$2</f>
        <v>-33</v>
      </c>
      <c r="I162" s="88">
        <f>+ROUND(Návrh!J159,-3)/$X$2</f>
        <v>0</v>
      </c>
      <c r="J162" s="88" t="e">
        <f>+ROUND(Návrh!#REF!,-3)/$X$2</f>
        <v>#REF!</v>
      </c>
      <c r="K162" s="88">
        <f>+ROUND(Návrh!K159,-3)/$X$2</f>
        <v>0</v>
      </c>
      <c r="L162" s="88">
        <f>+ROUND(Návrh!L159,-3)/$X$2</f>
        <v>0</v>
      </c>
      <c r="M162" s="67"/>
    </row>
    <row r="163" spans="1:13" x14ac:dyDescent="0.25">
      <c r="A163" s="42" t="s">
        <v>1069</v>
      </c>
      <c r="B163" s="14"/>
      <c r="C163" s="13"/>
      <c r="D163" s="13"/>
      <c r="E163" s="368" t="s">
        <v>156</v>
      </c>
      <c r="F163" s="369"/>
      <c r="G163" s="88">
        <f>+ROUND(Návrh!H160,-3)/$X$2</f>
        <v>-1</v>
      </c>
      <c r="H163" s="88">
        <f>+ROUND(Návrh!I160,-3)/$X$2</f>
        <v>-2</v>
      </c>
      <c r="I163" s="88">
        <f>+ROUND(Návrh!J160,-3)/$X$2</f>
        <v>0</v>
      </c>
      <c r="J163" s="88" t="e">
        <f>+ROUND(Návrh!#REF!,-3)/$X$2</f>
        <v>#REF!</v>
      </c>
      <c r="K163" s="88">
        <f>+ROUND(Návrh!K160,-3)/$X$2</f>
        <v>0</v>
      </c>
      <c r="L163" s="88">
        <f>+ROUND(Návrh!L160,-3)/$X$2</f>
        <v>0</v>
      </c>
      <c r="M163" s="67"/>
    </row>
    <row r="164" spans="1:13" x14ac:dyDescent="0.25">
      <c r="A164" s="42" t="s">
        <v>1070</v>
      </c>
      <c r="B164" s="14"/>
      <c r="C164" s="13"/>
      <c r="D164" s="13"/>
      <c r="E164" s="368" t="s">
        <v>157</v>
      </c>
      <c r="F164" s="369"/>
      <c r="G164" s="88">
        <f>+ROUND(Návrh!H161,-3)/$X$2</f>
        <v>-4</v>
      </c>
      <c r="H164" s="88">
        <f>+ROUND(Návrh!I161,-3)/$X$2</f>
        <v>-3</v>
      </c>
      <c r="I164" s="88">
        <f>+ROUND(Návrh!J161,-3)/$X$2</f>
        <v>0</v>
      </c>
      <c r="J164" s="88" t="e">
        <f>+ROUND(Návrh!#REF!,-3)/$X$2</f>
        <v>#REF!</v>
      </c>
      <c r="K164" s="88">
        <f>+ROUND(Návrh!K161,-3)/$X$2</f>
        <v>0</v>
      </c>
      <c r="L164" s="88">
        <f>+ROUND(Návrh!L161,-3)/$X$2</f>
        <v>0</v>
      </c>
      <c r="M164" s="67"/>
    </row>
    <row r="165" spans="1:13" x14ac:dyDescent="0.25">
      <c r="A165" s="42" t="s">
        <v>1071</v>
      </c>
      <c r="B165" s="14"/>
      <c r="C165" s="13"/>
      <c r="D165" s="13"/>
      <c r="E165" s="368" t="s">
        <v>158</v>
      </c>
      <c r="F165" s="369"/>
      <c r="G165" s="88">
        <f>+ROUND(Návrh!H162,-3)/$X$2</f>
        <v>-3</v>
      </c>
      <c r="H165" s="88">
        <f>+ROUND(Návrh!I162,-3)/$X$2</f>
        <v>-3</v>
      </c>
      <c r="I165" s="88">
        <f>+ROUND(Návrh!J162,-3)/$X$2</f>
        <v>0</v>
      </c>
      <c r="J165" s="88" t="e">
        <f>+ROUND(Návrh!#REF!,-3)/$X$2</f>
        <v>#REF!</v>
      </c>
      <c r="K165" s="88">
        <f>+ROUND(Návrh!K162,-3)/$X$2</f>
        <v>0</v>
      </c>
      <c r="L165" s="88">
        <f>+ROUND(Návrh!L162,-3)/$X$2</f>
        <v>0</v>
      </c>
      <c r="M165" s="67"/>
    </row>
    <row r="166" spans="1:13" x14ac:dyDescent="0.25">
      <c r="A166" s="42" t="s">
        <v>1072</v>
      </c>
      <c r="B166" s="14"/>
      <c r="C166" s="13"/>
      <c r="D166" s="13"/>
      <c r="E166" s="368" t="s">
        <v>159</v>
      </c>
      <c r="F166" s="369"/>
      <c r="G166" s="88">
        <f>+ROUND(Návrh!H163,-3)/$X$2</f>
        <v>-62</v>
      </c>
      <c r="H166" s="88">
        <f>+ROUND(Návrh!I163,-3)/$X$2</f>
        <v>-50</v>
      </c>
      <c r="I166" s="88">
        <f>+ROUND(Návrh!J163,-3)/$X$2</f>
        <v>0</v>
      </c>
      <c r="J166" s="88" t="e">
        <f>+ROUND(Návrh!#REF!,-3)/$X$2</f>
        <v>#REF!</v>
      </c>
      <c r="K166" s="88">
        <f>+ROUND(Návrh!K163,-3)/$X$2</f>
        <v>0</v>
      </c>
      <c r="L166" s="88">
        <f>+ROUND(Návrh!L163,-3)/$X$2</f>
        <v>0</v>
      </c>
      <c r="M166" s="67"/>
    </row>
    <row r="167" spans="1:13" x14ac:dyDescent="0.25">
      <c r="A167" s="26" t="s">
        <v>1073</v>
      </c>
      <c r="B167" s="26"/>
      <c r="C167" s="23"/>
      <c r="D167" s="23"/>
      <c r="E167" s="382" t="s">
        <v>160</v>
      </c>
      <c r="F167" s="383"/>
      <c r="G167" s="92">
        <f>+ROUND(Návrh!H164,-3)/$X$2</f>
        <v>-18</v>
      </c>
      <c r="H167" s="92">
        <f>+ROUND(Návrh!I164,-3)/$X$2</f>
        <v>-11</v>
      </c>
      <c r="I167" s="92">
        <f>+ROUND(Návrh!J164,-3)/$X$2</f>
        <v>0</v>
      </c>
      <c r="J167" s="92" t="e">
        <f>+ROUND(Návrh!#REF!,-3)/$X$2</f>
        <v>#REF!</v>
      </c>
      <c r="K167" s="92">
        <f>+ROUND(Návrh!K164,-3)/$X$2</f>
        <v>0</v>
      </c>
      <c r="L167" s="92">
        <f>+ROUND(Návrh!L164,-3)/$X$2</f>
        <v>0</v>
      </c>
      <c r="M167" s="67"/>
    </row>
    <row r="168" spans="1:13" x14ac:dyDescent="0.25">
      <c r="A168" s="42" t="s">
        <v>1074</v>
      </c>
      <c r="B168" s="14"/>
      <c r="C168" s="13"/>
      <c r="D168" s="13"/>
      <c r="E168" s="368" t="s">
        <v>161</v>
      </c>
      <c r="F168" s="369"/>
      <c r="G168" s="88">
        <f>+ROUND(Návrh!H165,-3)/$X$2</f>
        <v>-18</v>
      </c>
      <c r="H168" s="88">
        <f>+ROUND(Návrh!I165,-3)/$X$2</f>
        <v>-11</v>
      </c>
      <c r="I168" s="88">
        <f>+ROUND(Návrh!J165,-3)/$X$2</f>
        <v>0</v>
      </c>
      <c r="J168" s="88" t="e">
        <f>+ROUND(Návrh!#REF!,-3)/$X$2</f>
        <v>#REF!</v>
      </c>
      <c r="K168" s="88">
        <f>+ROUND(Návrh!K165,-3)/$X$2</f>
        <v>0</v>
      </c>
      <c r="L168" s="88">
        <f>+ROUND(Návrh!L165,-3)/$X$2</f>
        <v>0</v>
      </c>
      <c r="M168" s="67"/>
    </row>
    <row r="169" spans="1:13" x14ac:dyDescent="0.25">
      <c r="A169" s="26" t="s">
        <v>1075</v>
      </c>
      <c r="B169" s="26"/>
      <c r="C169" s="23"/>
      <c r="D169" s="23"/>
      <c r="E169" s="382" t="s">
        <v>162</v>
      </c>
      <c r="F169" s="383"/>
      <c r="G169" s="92">
        <f>+ROUND(Návrh!H166,-3)/$X$2</f>
        <v>-15</v>
      </c>
      <c r="H169" s="92">
        <f>+ROUND(Návrh!I166,-3)/$X$2</f>
        <v>-16</v>
      </c>
      <c r="I169" s="92">
        <f>+ROUND(Návrh!J166,-3)/$X$2</f>
        <v>0</v>
      </c>
      <c r="J169" s="92" t="e">
        <f>+ROUND(Návrh!#REF!,-3)/$X$2</f>
        <v>#REF!</v>
      </c>
      <c r="K169" s="92">
        <f>+ROUND(Návrh!K166,-3)/$X$2</f>
        <v>0</v>
      </c>
      <c r="L169" s="92">
        <f>+ROUND(Návrh!L166,-3)/$X$2</f>
        <v>0</v>
      </c>
      <c r="M169" s="67"/>
    </row>
    <row r="170" spans="1:13" x14ac:dyDescent="0.25">
      <c r="A170" s="42" t="s">
        <v>1076</v>
      </c>
      <c r="B170" s="14"/>
      <c r="C170" s="13"/>
      <c r="D170" s="13"/>
      <c r="E170" s="368" t="s">
        <v>163</v>
      </c>
      <c r="F170" s="369"/>
      <c r="G170" s="88">
        <f>+ROUND(Návrh!H167,-3)/$X$2</f>
        <v>0</v>
      </c>
      <c r="H170" s="88">
        <f>+ROUND(Návrh!I167,-3)/$X$2</f>
        <v>0</v>
      </c>
      <c r="I170" s="88">
        <f>+ROUND(Návrh!J167,-3)/$X$2</f>
        <v>0</v>
      </c>
      <c r="J170" s="88" t="e">
        <f>+ROUND(Návrh!#REF!,-3)/$X$2</f>
        <v>#REF!</v>
      </c>
      <c r="K170" s="88">
        <f>+ROUND(Návrh!K167,-3)/$X$2</f>
        <v>0</v>
      </c>
      <c r="L170" s="88">
        <f>+ROUND(Návrh!L167,-3)/$X$2</f>
        <v>0</v>
      </c>
      <c r="M170" s="67"/>
    </row>
    <row r="171" spans="1:13" x14ac:dyDescent="0.25">
      <c r="A171" s="42" t="s">
        <v>1077</v>
      </c>
      <c r="B171" s="14"/>
      <c r="C171" s="13"/>
      <c r="D171" s="13"/>
      <c r="E171" s="368" t="s">
        <v>164</v>
      </c>
      <c r="F171" s="369"/>
      <c r="G171" s="88">
        <f>+ROUND(Návrh!H168,-3)/$X$2</f>
        <v>-15</v>
      </c>
      <c r="H171" s="88">
        <f>+ROUND(Návrh!I168,-3)/$X$2</f>
        <v>-16</v>
      </c>
      <c r="I171" s="88">
        <f>+ROUND(Návrh!J168,-3)/$X$2</f>
        <v>0</v>
      </c>
      <c r="J171" s="88" t="e">
        <f>+ROUND(Návrh!#REF!,-3)/$X$2</f>
        <v>#REF!</v>
      </c>
      <c r="K171" s="88">
        <f>+ROUND(Návrh!K168,-3)/$X$2</f>
        <v>0</v>
      </c>
      <c r="L171" s="88">
        <f>+ROUND(Návrh!L168,-3)/$X$2</f>
        <v>0</v>
      </c>
      <c r="M171" s="67"/>
    </row>
    <row r="172" spans="1:13" x14ac:dyDescent="0.25">
      <c r="A172" s="38" t="s">
        <v>165</v>
      </c>
      <c r="B172" s="38"/>
      <c r="C172" s="22"/>
      <c r="D172" s="22"/>
      <c r="E172" s="378" t="s">
        <v>166</v>
      </c>
      <c r="F172" s="379"/>
      <c r="G172" s="91">
        <f>+ROUND(Návrh!H169,-3)/$X$2</f>
        <v>-102051</v>
      </c>
      <c r="H172" s="91">
        <f>+ROUND(Návrh!I169,-3)/$X$2</f>
        <v>-101811</v>
      </c>
      <c r="I172" s="91">
        <f>+ROUND(Návrh!J169,-3)/$X$2</f>
        <v>-117000</v>
      </c>
      <c r="J172" s="91" t="e">
        <f>+ROUND(Návrh!#REF!,-3)/$X$2</f>
        <v>#REF!</v>
      </c>
      <c r="K172" s="91">
        <f>+ROUND(Návrh!K169,-3)/$X$2</f>
        <v>0</v>
      </c>
      <c r="L172" s="91">
        <f>+ROUND(Návrh!L169,-3)/$X$2</f>
        <v>-107540</v>
      </c>
      <c r="M172" s="67"/>
    </row>
    <row r="173" spans="1:13" x14ac:dyDescent="0.25">
      <c r="A173" s="26" t="s">
        <v>1078</v>
      </c>
      <c r="B173" s="26"/>
      <c r="C173" s="23"/>
      <c r="D173" s="23"/>
      <c r="E173" s="382" t="s">
        <v>167</v>
      </c>
      <c r="F173" s="383"/>
      <c r="G173" s="92">
        <f>+ROUND(Návrh!H170,-3)/$X$2</f>
        <v>548</v>
      </c>
      <c r="H173" s="92">
        <f>+ROUND(Návrh!I170,-3)/$X$2</f>
        <v>523</v>
      </c>
      <c r="I173" s="92">
        <f>+ROUND(Návrh!J170,-3)/$X$2</f>
        <v>0</v>
      </c>
      <c r="J173" s="92" t="e">
        <f>+ROUND(Návrh!#REF!,-3)/$X$2</f>
        <v>#REF!</v>
      </c>
      <c r="K173" s="92">
        <f>+ROUND(Návrh!K170,-3)/$X$2</f>
        <v>0</v>
      </c>
      <c r="L173" s="92">
        <f>+ROUND(Návrh!L170,-3)/$X$2</f>
        <v>0</v>
      </c>
      <c r="M173" s="67"/>
    </row>
    <row r="174" spans="1:13" x14ac:dyDescent="0.25">
      <c r="A174" s="42" t="s">
        <v>1079</v>
      </c>
      <c r="B174" s="14"/>
      <c r="C174" s="13"/>
      <c r="D174" s="13"/>
      <c r="E174" s="368" t="s">
        <v>168</v>
      </c>
      <c r="F174" s="369"/>
      <c r="G174" s="88">
        <f>+ROUND(Návrh!H171,-3)/$X$2</f>
        <v>548</v>
      </c>
      <c r="H174" s="88">
        <f>+ROUND(Návrh!I171,-3)/$X$2</f>
        <v>523</v>
      </c>
      <c r="I174" s="88">
        <f>+ROUND(Návrh!J171,-3)/$X$2</f>
        <v>0</v>
      </c>
      <c r="J174" s="88" t="e">
        <f>+ROUND(Návrh!#REF!,-3)/$X$2</f>
        <v>#REF!</v>
      </c>
      <c r="K174" s="88">
        <f>+ROUND(Návrh!K171,-3)/$X$2</f>
        <v>0</v>
      </c>
      <c r="L174" s="88">
        <f>+ROUND(Návrh!L171,-3)/$X$2</f>
        <v>0</v>
      </c>
      <c r="M174" s="67"/>
    </row>
    <row r="175" spans="1:13" x14ac:dyDescent="0.25">
      <c r="A175" s="26" t="s">
        <v>1080</v>
      </c>
      <c r="B175" s="26"/>
      <c r="C175" s="23"/>
      <c r="D175" s="23"/>
      <c r="E175" s="382" t="s">
        <v>169</v>
      </c>
      <c r="F175" s="383"/>
      <c r="G175" s="92">
        <f>+ROUND(Návrh!H172,-3)/$X$2</f>
        <v>-102051</v>
      </c>
      <c r="H175" s="92">
        <f>+ROUND(Návrh!I172,-3)/$X$2</f>
        <v>-101811</v>
      </c>
      <c r="I175" s="92">
        <f>+ROUND(Návrh!J172,-3)/$X$2</f>
        <v>-117000</v>
      </c>
      <c r="J175" s="92" t="e">
        <f>+ROUND(Návrh!#REF!,-3)/$X$2</f>
        <v>#REF!</v>
      </c>
      <c r="K175" s="92">
        <f>+ROUND(Návrh!K172,-3)/$X$2</f>
        <v>0</v>
      </c>
      <c r="L175" s="92">
        <f>+ROUND(Návrh!L172,-3)/$X$2</f>
        <v>-107540</v>
      </c>
      <c r="M175" s="67"/>
    </row>
    <row r="176" spans="1:13" x14ac:dyDescent="0.25">
      <c r="A176" s="42" t="s">
        <v>1081</v>
      </c>
      <c r="B176" s="20" t="s">
        <v>916</v>
      </c>
      <c r="C176" s="20" t="s">
        <v>919</v>
      </c>
      <c r="D176" s="20" t="s">
        <v>1089</v>
      </c>
      <c r="E176" s="368" t="s">
        <v>170</v>
      </c>
      <c r="F176" s="369"/>
      <c r="G176" s="88">
        <f>+ROUND(Návrh!H173,-3)/$X$2</f>
        <v>-31319</v>
      </c>
      <c r="H176" s="88">
        <f>+ROUND(Návrh!I173,-3)/$X$2</f>
        <v>-32261</v>
      </c>
      <c r="I176" s="88">
        <f>+ROUND(Návrh!J173,-3)/$X$2</f>
        <v>-42400</v>
      </c>
      <c r="J176" s="88" t="e">
        <f>+ROUND(Návrh!#REF!,-3)/$X$2</f>
        <v>#REF!</v>
      </c>
      <c r="K176" s="88">
        <f>+ROUND(Návrh!K173,-3)/$X$2</f>
        <v>0</v>
      </c>
      <c r="L176" s="88">
        <f>+ROUND(Návrh!L173,-3)/$X$2</f>
        <v>-39000</v>
      </c>
      <c r="M176" s="67"/>
    </row>
    <row r="177" spans="1:13" x14ac:dyDescent="0.25">
      <c r="A177" s="42" t="s">
        <v>1082</v>
      </c>
      <c r="B177" s="20" t="s">
        <v>916</v>
      </c>
      <c r="C177" s="20" t="s">
        <v>919</v>
      </c>
      <c r="D177" s="20" t="s">
        <v>1649</v>
      </c>
      <c r="E177" s="368" t="s">
        <v>171</v>
      </c>
      <c r="F177" s="369"/>
      <c r="G177" s="88">
        <f>+ROUND(Návrh!H174,-3)/$X$2</f>
        <v>-16129</v>
      </c>
      <c r="H177" s="88">
        <f>+ROUND(Návrh!I174,-3)/$X$2</f>
        <v>-18043</v>
      </c>
      <c r="I177" s="88">
        <f>+ROUND(Návrh!J174,-3)/$X$2</f>
        <v>-17750</v>
      </c>
      <c r="J177" s="88" t="e">
        <f>+ROUND(Návrh!#REF!,-3)/$X$2</f>
        <v>#REF!</v>
      </c>
      <c r="K177" s="88">
        <f>+ROUND(Návrh!K174,-3)/$X$2</f>
        <v>0</v>
      </c>
      <c r="L177" s="88">
        <f>+ROUND(Návrh!L174,-3)/$X$2</f>
        <v>-17350</v>
      </c>
      <c r="M177" s="67"/>
    </row>
    <row r="178" spans="1:13" x14ac:dyDescent="0.25">
      <c r="A178" s="42" t="s">
        <v>1083</v>
      </c>
      <c r="B178" s="20" t="s">
        <v>916</v>
      </c>
      <c r="C178" s="20" t="s">
        <v>919</v>
      </c>
      <c r="D178" s="20" t="s">
        <v>1089</v>
      </c>
      <c r="E178" s="368" t="s">
        <v>172</v>
      </c>
      <c r="F178" s="369"/>
      <c r="G178" s="88">
        <f>+ROUND(Návrh!H175,-3)/$X$2</f>
        <v>-53937</v>
      </c>
      <c r="H178" s="88">
        <f>+ROUND(Návrh!I175,-3)/$X$2</f>
        <v>-50947</v>
      </c>
      <c r="I178" s="88">
        <f>+ROUND(Návrh!J175,-3)/$X$2</f>
        <v>-56000</v>
      </c>
      <c r="J178" s="88" t="e">
        <f>+ROUND(Návrh!#REF!,-3)/$X$2</f>
        <v>#REF!</v>
      </c>
      <c r="K178" s="88">
        <f>+ROUND(Návrh!K175,-3)/$X$2</f>
        <v>0</v>
      </c>
      <c r="L178" s="88">
        <f>+ROUND(Návrh!L175,-3)/$X$2</f>
        <v>-50440</v>
      </c>
      <c r="M178" s="67"/>
    </row>
    <row r="179" spans="1:13" x14ac:dyDescent="0.25">
      <c r="A179" s="42" t="s">
        <v>1084</v>
      </c>
      <c r="B179" s="20" t="s">
        <v>916</v>
      </c>
      <c r="C179" s="20" t="s">
        <v>919</v>
      </c>
      <c r="D179" s="20" t="s">
        <v>1089</v>
      </c>
      <c r="E179" s="368" t="s">
        <v>173</v>
      </c>
      <c r="F179" s="369"/>
      <c r="G179" s="88">
        <f>+ROUND(Návrh!H176,-3)/$X$2</f>
        <v>-667</v>
      </c>
      <c r="H179" s="88">
        <f>+ROUND(Návrh!I176,-3)/$X$2</f>
        <v>-560</v>
      </c>
      <c r="I179" s="88">
        <f>+ROUND(Návrh!J176,-3)/$X$2</f>
        <v>-850</v>
      </c>
      <c r="J179" s="88" t="e">
        <f>+ROUND(Návrh!#REF!,-3)/$X$2</f>
        <v>#REF!</v>
      </c>
      <c r="K179" s="88">
        <f>+ROUND(Návrh!K176,-3)/$X$2</f>
        <v>0</v>
      </c>
      <c r="L179" s="88">
        <f>+ROUND(Návrh!L176,-3)/$X$2</f>
        <v>-750</v>
      </c>
      <c r="M179" s="67"/>
    </row>
    <row r="180" spans="1:13" x14ac:dyDescent="0.25">
      <c r="A180" s="26" t="s">
        <v>1085</v>
      </c>
      <c r="B180" s="26"/>
      <c r="C180" s="23"/>
      <c r="D180" s="23"/>
      <c r="E180" s="382" t="s">
        <v>174</v>
      </c>
      <c r="F180" s="383"/>
      <c r="G180" s="92">
        <f>+ROUND(Návrh!H177,-3)/$X$2</f>
        <v>-548</v>
      </c>
      <c r="H180" s="92">
        <f>+ROUND(Návrh!I177,-3)/$X$2</f>
        <v>-523</v>
      </c>
      <c r="I180" s="92">
        <f>+ROUND(Návrh!J177,-3)/$X$2</f>
        <v>0</v>
      </c>
      <c r="J180" s="92" t="e">
        <f>+ROUND(Návrh!#REF!,-3)/$X$2</f>
        <v>#REF!</v>
      </c>
      <c r="K180" s="92">
        <f>+ROUND(Návrh!K177,-3)/$X$2</f>
        <v>0</v>
      </c>
      <c r="L180" s="92">
        <f>+ROUND(Návrh!L177,-3)/$X$2</f>
        <v>0</v>
      </c>
      <c r="M180" s="67"/>
    </row>
    <row r="181" spans="1:13" x14ac:dyDescent="0.25">
      <c r="A181" s="42" t="s">
        <v>1086</v>
      </c>
      <c r="B181" s="14"/>
      <c r="C181" s="13"/>
      <c r="D181" s="13"/>
      <c r="E181" s="368" t="s">
        <v>175</v>
      </c>
      <c r="F181" s="369"/>
      <c r="G181" s="88">
        <f>+ROUND(Návrh!H178,-3)/$X$2</f>
        <v>-121</v>
      </c>
      <c r="H181" s="88">
        <f>+ROUND(Návrh!I178,-3)/$X$2</f>
        <v>-118</v>
      </c>
      <c r="I181" s="88">
        <f>+ROUND(Návrh!J178,-3)/$X$2</f>
        <v>0</v>
      </c>
      <c r="J181" s="88" t="e">
        <f>+ROUND(Návrh!#REF!,-3)/$X$2</f>
        <v>#REF!</v>
      </c>
      <c r="K181" s="88">
        <f>+ROUND(Návrh!K178,-3)/$X$2</f>
        <v>0</v>
      </c>
      <c r="L181" s="88">
        <f>+ROUND(Návrh!L178,-3)/$X$2</f>
        <v>0</v>
      </c>
      <c r="M181" s="67"/>
    </row>
    <row r="182" spans="1:13" x14ac:dyDescent="0.25">
      <c r="A182" s="42" t="s">
        <v>1087</v>
      </c>
      <c r="B182" s="14"/>
      <c r="C182" s="13"/>
      <c r="D182" s="13"/>
      <c r="E182" s="368" t="s">
        <v>176</v>
      </c>
      <c r="F182" s="369"/>
      <c r="G182" s="88">
        <f>+ROUND(Návrh!H179,-3)/$X$2</f>
        <v>-96</v>
      </c>
      <c r="H182" s="88">
        <f>+ROUND(Návrh!I179,-3)/$X$2</f>
        <v>-91</v>
      </c>
      <c r="I182" s="88">
        <f>+ROUND(Návrh!J179,-3)/$X$2</f>
        <v>0</v>
      </c>
      <c r="J182" s="88" t="e">
        <f>+ROUND(Návrh!#REF!,-3)/$X$2</f>
        <v>#REF!</v>
      </c>
      <c r="K182" s="88">
        <f>+ROUND(Návrh!K179,-3)/$X$2</f>
        <v>0</v>
      </c>
      <c r="L182" s="88">
        <f>+ROUND(Návrh!L179,-3)/$X$2</f>
        <v>0</v>
      </c>
      <c r="M182" s="67"/>
    </row>
    <row r="183" spans="1:13" x14ac:dyDescent="0.25">
      <c r="A183" s="42" t="s">
        <v>1088</v>
      </c>
      <c r="B183" s="14"/>
      <c r="C183" s="13"/>
      <c r="D183" s="13"/>
      <c r="E183" s="368" t="s">
        <v>177</v>
      </c>
      <c r="F183" s="369"/>
      <c r="G183" s="88">
        <f>+ROUND(Návrh!H180,-3)/$X$2</f>
        <v>-330</v>
      </c>
      <c r="H183" s="88">
        <f>+ROUND(Návrh!I180,-3)/$X$2</f>
        <v>-314</v>
      </c>
      <c r="I183" s="88">
        <f>+ROUND(Návrh!J180,-3)/$X$2</f>
        <v>0</v>
      </c>
      <c r="J183" s="88" t="e">
        <f>+ROUND(Návrh!#REF!,-3)/$X$2</f>
        <v>#REF!</v>
      </c>
      <c r="K183" s="88">
        <f>+ROUND(Návrh!K180,-3)/$X$2</f>
        <v>0</v>
      </c>
      <c r="L183" s="88">
        <f>+ROUND(Návrh!L180,-3)/$X$2</f>
        <v>0</v>
      </c>
      <c r="M183" s="67"/>
    </row>
    <row r="184" spans="1:13" x14ac:dyDescent="0.25">
      <c r="A184" s="38" t="s">
        <v>178</v>
      </c>
      <c r="B184" s="38"/>
      <c r="C184" s="22"/>
      <c r="D184" s="22"/>
      <c r="E184" s="378" t="s">
        <v>179</v>
      </c>
      <c r="F184" s="379"/>
      <c r="G184" s="91">
        <f>+ROUND(Návrh!H181,-3)/$X$2</f>
        <v>0</v>
      </c>
      <c r="H184" s="91">
        <f>+ROUND(Návrh!I181,-3)/$X$2</f>
        <v>0</v>
      </c>
      <c r="I184" s="91">
        <f>+ROUND(Návrh!J181,-3)/$X$2</f>
        <v>0</v>
      </c>
      <c r="J184" s="91" t="e">
        <f>+ROUND(Návrh!#REF!,-3)/$X$2</f>
        <v>#REF!</v>
      </c>
      <c r="K184" s="91">
        <f>+ROUND(Návrh!K181,-3)/$X$2</f>
        <v>0</v>
      </c>
      <c r="L184" s="91">
        <f>+ROUND(Návrh!L181,-3)/$X$2</f>
        <v>0</v>
      </c>
      <c r="M184" s="67"/>
    </row>
    <row r="185" spans="1:13" x14ac:dyDescent="0.25">
      <c r="A185" s="38" t="s">
        <v>180</v>
      </c>
      <c r="B185" s="38"/>
      <c r="C185" s="22"/>
      <c r="D185" s="22"/>
      <c r="E185" s="378" t="s">
        <v>181</v>
      </c>
      <c r="F185" s="379"/>
      <c r="G185" s="91">
        <f>+ROUND(Návrh!H182,-3)/$X$2</f>
        <v>-288523</v>
      </c>
      <c r="H185" s="91">
        <f>+ROUND(Návrh!I182,-3)/$X$2</f>
        <v>-345841</v>
      </c>
      <c r="I185" s="91">
        <f>+ROUND(Návrh!J182,-3)/$X$2</f>
        <v>-360124</v>
      </c>
      <c r="J185" s="91" t="e">
        <f>+ROUND(Návrh!#REF!,-3)/$X$2</f>
        <v>#REF!</v>
      </c>
      <c r="K185" s="91">
        <f>+ROUND(Návrh!K182,-3)/$X$2</f>
        <v>0</v>
      </c>
      <c r="L185" s="91">
        <f>+ROUND(Návrh!L182,-3)/$X$2</f>
        <v>-378457</v>
      </c>
      <c r="M185" s="67"/>
    </row>
    <row r="186" spans="1:13" x14ac:dyDescent="0.25">
      <c r="A186" s="26" t="s">
        <v>1090</v>
      </c>
      <c r="B186" s="26"/>
      <c r="C186" s="23"/>
      <c r="D186" s="23"/>
      <c r="E186" s="382" t="s">
        <v>182</v>
      </c>
      <c r="F186" s="383"/>
      <c r="G186" s="92">
        <f>+ROUND(Návrh!H183,-3)/$X$2</f>
        <v>-2120</v>
      </c>
      <c r="H186" s="92">
        <f>+ROUND(Návrh!I183,-3)/$X$2</f>
        <v>-3512</v>
      </c>
      <c r="I186" s="92">
        <f>+ROUND(Návrh!J183,-3)/$X$2</f>
        <v>-3574</v>
      </c>
      <c r="J186" s="92" t="e">
        <f>+ROUND(Návrh!#REF!,-3)/$X$2</f>
        <v>#REF!</v>
      </c>
      <c r="K186" s="92">
        <f>+ROUND(Návrh!K183,-3)/$X$2</f>
        <v>0</v>
      </c>
      <c r="L186" s="92">
        <f>+ROUND(Návrh!L183,-3)/$X$2</f>
        <v>-3801</v>
      </c>
      <c r="M186" s="67"/>
    </row>
    <row r="187" spans="1:13" x14ac:dyDescent="0.25">
      <c r="A187" s="42" t="s">
        <v>1091</v>
      </c>
      <c r="B187" s="27" t="s">
        <v>916</v>
      </c>
      <c r="C187" s="28" t="s">
        <v>923</v>
      </c>
      <c r="D187" s="28" t="s">
        <v>917</v>
      </c>
      <c r="E187" s="368" t="s">
        <v>183</v>
      </c>
      <c r="F187" s="369"/>
      <c r="G187" s="88">
        <f>+ROUND(Návrh!H184,-3)/$X$2</f>
        <v>-1433</v>
      </c>
      <c r="H187" s="88">
        <f>+ROUND(Návrh!I184,-3)/$X$2</f>
        <v>-2494</v>
      </c>
      <c r="I187" s="88">
        <f>+ROUND(Návrh!J184,-3)/$X$2</f>
        <v>-2509</v>
      </c>
      <c r="J187" s="88" t="e">
        <f>+ROUND(Návrh!#REF!,-3)/$X$2</f>
        <v>#REF!</v>
      </c>
      <c r="K187" s="88">
        <f>+ROUND(Návrh!K184,-3)/$X$2</f>
        <v>0</v>
      </c>
      <c r="L187" s="88">
        <f>+ROUND(Návrh!L184,-3)/$X$2</f>
        <v>-2716</v>
      </c>
      <c r="M187" s="67"/>
    </row>
    <row r="188" spans="1:13" x14ac:dyDescent="0.25">
      <c r="A188" s="42" t="s">
        <v>1092</v>
      </c>
      <c r="B188" s="27" t="s">
        <v>916</v>
      </c>
      <c r="C188" s="28" t="s">
        <v>919</v>
      </c>
      <c r="D188" s="28" t="s">
        <v>917</v>
      </c>
      <c r="E188" s="368" t="s">
        <v>184</v>
      </c>
      <c r="F188" s="369"/>
      <c r="G188" s="88">
        <f>+ROUND(Návrh!H185,-3)/$X$2</f>
        <v>-178</v>
      </c>
      <c r="H188" s="88">
        <f>+ROUND(Návrh!I185,-3)/$X$2</f>
        <v>-225</v>
      </c>
      <c r="I188" s="88">
        <f>+ROUND(Návrh!J185,-3)/$X$2</f>
        <v>-312</v>
      </c>
      <c r="J188" s="88" t="e">
        <f>+ROUND(Návrh!#REF!,-3)/$X$2</f>
        <v>#REF!</v>
      </c>
      <c r="K188" s="88">
        <f>+ROUND(Návrh!K185,-3)/$X$2</f>
        <v>0</v>
      </c>
      <c r="L188" s="88">
        <f>+ROUND(Návrh!L185,-3)/$X$2</f>
        <v>-230</v>
      </c>
      <c r="M188" s="67"/>
    </row>
    <row r="189" spans="1:13" x14ac:dyDescent="0.25">
      <c r="A189" s="42" t="s">
        <v>1093</v>
      </c>
      <c r="B189" s="27" t="s">
        <v>916</v>
      </c>
      <c r="C189" s="28" t="s">
        <v>923</v>
      </c>
      <c r="D189" s="28" t="s">
        <v>917</v>
      </c>
      <c r="E189" s="368" t="s">
        <v>185</v>
      </c>
      <c r="F189" s="369"/>
      <c r="G189" s="88">
        <f>+ROUND(Návrh!H186,-3)/$X$2</f>
        <v>-508</v>
      </c>
      <c r="H189" s="88">
        <f>+ROUND(Návrh!I186,-3)/$X$2</f>
        <v>-793</v>
      </c>
      <c r="I189" s="88">
        <f>+ROUND(Návrh!J186,-3)/$X$2</f>
        <v>-753</v>
      </c>
      <c r="J189" s="88" t="e">
        <f>+ROUND(Návrh!#REF!,-3)/$X$2</f>
        <v>#REF!</v>
      </c>
      <c r="K189" s="88">
        <f>+ROUND(Návrh!K186,-3)/$X$2</f>
        <v>0</v>
      </c>
      <c r="L189" s="88">
        <f>+ROUND(Návrh!L186,-3)/$X$2</f>
        <v>-855</v>
      </c>
      <c r="M189" s="67"/>
    </row>
    <row r="190" spans="1:13" x14ac:dyDescent="0.25">
      <c r="A190" s="26" t="s">
        <v>1094</v>
      </c>
      <c r="B190" s="26"/>
      <c r="C190" s="23"/>
      <c r="D190" s="23"/>
      <c r="E190" s="382" t="s">
        <v>186</v>
      </c>
      <c r="F190" s="383"/>
      <c r="G190" s="92">
        <f>+ROUND(Návrh!H187,-3)/$X$2</f>
        <v>29310</v>
      </c>
      <c r="H190" s="92">
        <f>+ROUND(Návrh!I187,-3)/$X$2</f>
        <v>0</v>
      </c>
      <c r="I190" s="92">
        <f>+ROUND(Návrh!J187,-3)/$X$2</f>
        <v>0</v>
      </c>
      <c r="J190" s="92" t="e">
        <f>+ROUND(Návrh!#REF!,-3)/$X$2</f>
        <v>#REF!</v>
      </c>
      <c r="K190" s="92">
        <f>+ROUND(Návrh!K187,-3)/$X$2</f>
        <v>0</v>
      </c>
      <c r="L190" s="92">
        <f>+ROUND(Návrh!L187,-3)/$X$2</f>
        <v>0</v>
      </c>
      <c r="M190" s="67"/>
    </row>
    <row r="191" spans="1:13" x14ac:dyDescent="0.25">
      <c r="A191" s="42" t="s">
        <v>1095</v>
      </c>
      <c r="B191" s="20" t="s">
        <v>922</v>
      </c>
      <c r="C191" s="20" t="s">
        <v>923</v>
      </c>
      <c r="D191" s="20" t="s">
        <v>922</v>
      </c>
      <c r="E191" s="368" t="s">
        <v>187</v>
      </c>
      <c r="F191" s="369"/>
      <c r="G191" s="88">
        <f>+ROUND(Návrh!H188,-3)/$X$2</f>
        <v>29310</v>
      </c>
      <c r="H191" s="88">
        <f>+ROUND(Návrh!I188,-3)/$X$2</f>
        <v>0</v>
      </c>
      <c r="I191" s="88">
        <f>+ROUND(Návrh!J188,-3)/$X$2</f>
        <v>0</v>
      </c>
      <c r="J191" s="88" t="e">
        <f>+ROUND(Návrh!#REF!,-3)/$X$2</f>
        <v>#REF!</v>
      </c>
      <c r="K191" s="88">
        <f>+ROUND(Návrh!K188,-3)/$X$2</f>
        <v>0</v>
      </c>
      <c r="L191" s="88">
        <f>+ROUND(Návrh!L188,-3)/$X$2</f>
        <v>0</v>
      </c>
      <c r="M191" s="67"/>
    </row>
    <row r="192" spans="1:13" x14ac:dyDescent="0.25">
      <c r="A192" s="26" t="s">
        <v>1096</v>
      </c>
      <c r="B192" s="26"/>
      <c r="C192" s="23"/>
      <c r="D192" s="23"/>
      <c r="E192" s="382" t="s">
        <v>188</v>
      </c>
      <c r="F192" s="383"/>
      <c r="G192" s="92">
        <f>+ROUND(Návrh!H189,-3)/$X$2</f>
        <v>-315713</v>
      </c>
      <c r="H192" s="92">
        <f>+ROUND(Návrh!I189,-3)/$X$2</f>
        <v>-342329</v>
      </c>
      <c r="I192" s="92">
        <f>+ROUND(Návrh!J189,-3)/$X$2</f>
        <v>-356550</v>
      </c>
      <c r="J192" s="92" t="e">
        <f>+ROUND(Návrh!#REF!,-3)/$X$2</f>
        <v>#REF!</v>
      </c>
      <c r="K192" s="92">
        <f>+ROUND(Návrh!K189,-3)/$X$2</f>
        <v>0</v>
      </c>
      <c r="L192" s="92">
        <f>+ROUND(Návrh!L189,-3)/$X$2</f>
        <v>-374656</v>
      </c>
      <c r="M192" s="67"/>
    </row>
    <row r="193" spans="1:13" x14ac:dyDescent="0.25">
      <c r="A193" s="42" t="s">
        <v>1097</v>
      </c>
      <c r="B193" s="20" t="s">
        <v>922</v>
      </c>
      <c r="C193" s="20" t="s">
        <v>923</v>
      </c>
      <c r="D193" s="20" t="s">
        <v>1114</v>
      </c>
      <c r="E193" s="368" t="s">
        <v>189</v>
      </c>
      <c r="F193" s="369"/>
      <c r="G193" s="88">
        <f>+ROUND(Návrh!H190,-3)/$X$2</f>
        <v>-25469</v>
      </c>
      <c r="H193" s="88">
        <f>+ROUND(Návrh!I190,-3)/$X$2</f>
        <v>-30117</v>
      </c>
      <c r="I193" s="88">
        <f>+ROUND(Návrh!J190,-3)/$X$2</f>
        <v>-31100</v>
      </c>
      <c r="J193" s="88" t="e">
        <f>+ROUND(Návrh!#REF!,-3)/$X$2</f>
        <v>#REF!</v>
      </c>
      <c r="K193" s="88">
        <f>+ROUND(Návrh!K190,-3)/$X$2</f>
        <v>0</v>
      </c>
      <c r="L193" s="88">
        <f>+ROUND(Návrh!L190,-3)/$X$2</f>
        <v>-35615</v>
      </c>
      <c r="M193" s="67"/>
    </row>
    <row r="194" spans="1:13" x14ac:dyDescent="0.25">
      <c r="A194" s="42" t="s">
        <v>1098</v>
      </c>
      <c r="B194" s="20" t="s">
        <v>922</v>
      </c>
      <c r="C194" s="20" t="s">
        <v>923</v>
      </c>
      <c r="D194" s="20" t="s">
        <v>1114</v>
      </c>
      <c r="E194" s="368" t="s">
        <v>190</v>
      </c>
      <c r="F194" s="369"/>
      <c r="G194" s="88">
        <f>+ROUND(Návrh!H191,-3)/$X$2</f>
        <v>-1028</v>
      </c>
      <c r="H194" s="88">
        <f>+ROUND(Návrh!I191,-3)/$X$2</f>
        <v>-1331</v>
      </c>
      <c r="I194" s="88">
        <f>+ROUND(Návrh!J191,-3)/$X$2</f>
        <v>-1300</v>
      </c>
      <c r="J194" s="88" t="e">
        <f>+ROUND(Návrh!#REF!,-3)/$X$2</f>
        <v>#REF!</v>
      </c>
      <c r="K194" s="88">
        <f>+ROUND(Návrh!K191,-3)/$X$2</f>
        <v>0</v>
      </c>
      <c r="L194" s="88">
        <f>+ROUND(Návrh!L191,-3)/$X$2</f>
        <v>-1835</v>
      </c>
      <c r="M194" s="67"/>
    </row>
    <row r="195" spans="1:13" x14ac:dyDescent="0.25">
      <c r="A195" s="42" t="s">
        <v>1099</v>
      </c>
      <c r="B195" s="20" t="s">
        <v>922</v>
      </c>
      <c r="C195" s="20" t="s">
        <v>923</v>
      </c>
      <c r="D195" s="20" t="s">
        <v>1114</v>
      </c>
      <c r="E195" s="368" t="s">
        <v>191</v>
      </c>
      <c r="F195" s="369"/>
      <c r="G195" s="88">
        <f>+ROUND(Návrh!H192,-3)/$X$2</f>
        <v>-5785</v>
      </c>
      <c r="H195" s="88">
        <f>+ROUND(Návrh!I192,-3)/$X$2</f>
        <v>-4321</v>
      </c>
      <c r="I195" s="88">
        <f>+ROUND(Návrh!J192,-3)/$X$2</f>
        <v>-5000</v>
      </c>
      <c r="J195" s="88" t="e">
        <f>+ROUND(Návrh!#REF!,-3)/$X$2</f>
        <v>#REF!</v>
      </c>
      <c r="K195" s="88">
        <f>+ROUND(Návrh!K192,-3)/$X$2</f>
        <v>0</v>
      </c>
      <c r="L195" s="88">
        <f>+ROUND(Návrh!L192,-3)/$X$2</f>
        <v>-1398</v>
      </c>
      <c r="M195" s="67"/>
    </row>
    <row r="196" spans="1:13" x14ac:dyDescent="0.25">
      <c r="A196" s="42" t="s">
        <v>1100</v>
      </c>
      <c r="B196" s="20" t="s">
        <v>922</v>
      </c>
      <c r="C196" s="20" t="s">
        <v>923</v>
      </c>
      <c r="D196" s="20" t="s">
        <v>1114</v>
      </c>
      <c r="E196" s="368" t="s">
        <v>192</v>
      </c>
      <c r="F196" s="369"/>
      <c r="G196" s="88">
        <f>+ROUND(Návrh!H193,-3)/$X$2</f>
        <v>-134088</v>
      </c>
      <c r="H196" s="88">
        <f>+ROUND(Návrh!I193,-3)/$X$2</f>
        <v>-148055</v>
      </c>
      <c r="I196" s="88">
        <f>+ROUND(Návrh!J193,-3)/$X$2</f>
        <v>-260800</v>
      </c>
      <c r="J196" s="88" t="e">
        <f>+ROUND(Návrh!#REF!,-3)/$X$2</f>
        <v>#REF!</v>
      </c>
      <c r="K196" s="88">
        <f>+ROUND(Návrh!K193,-3)/$X$2</f>
        <v>0</v>
      </c>
      <c r="L196" s="88">
        <f>+ROUND(Návrh!L193,-3)/$X$2</f>
        <v>-270889</v>
      </c>
      <c r="M196" s="67"/>
    </row>
    <row r="197" spans="1:13" x14ac:dyDescent="0.25">
      <c r="A197" s="42" t="s">
        <v>1101</v>
      </c>
      <c r="B197" s="20" t="s">
        <v>922</v>
      </c>
      <c r="C197" s="20" t="s">
        <v>923</v>
      </c>
      <c r="D197" s="20" t="s">
        <v>1114</v>
      </c>
      <c r="E197" s="368" t="s">
        <v>193</v>
      </c>
      <c r="F197" s="369"/>
      <c r="G197" s="88">
        <f>+ROUND(Návrh!H194,-3)/$X$2</f>
        <v>-4851</v>
      </c>
      <c r="H197" s="88">
        <f>+ROUND(Návrh!I194,-3)/$X$2</f>
        <v>-5663</v>
      </c>
      <c r="I197" s="88">
        <f>+ROUND(Návrh!J194,-3)/$X$2</f>
        <v>-6000</v>
      </c>
      <c r="J197" s="88" t="e">
        <f>+ROUND(Návrh!#REF!,-3)/$X$2</f>
        <v>#REF!</v>
      </c>
      <c r="K197" s="88">
        <f>+ROUND(Návrh!K194,-3)/$X$2</f>
        <v>0</v>
      </c>
      <c r="L197" s="88">
        <f>+ROUND(Návrh!L194,-3)/$X$2</f>
        <v>-6555</v>
      </c>
      <c r="M197" s="67"/>
    </row>
    <row r="198" spans="1:13" x14ac:dyDescent="0.25">
      <c r="A198" s="42" t="s">
        <v>1102</v>
      </c>
      <c r="B198" s="20" t="s">
        <v>922</v>
      </c>
      <c r="C198" s="20" t="s">
        <v>923</v>
      </c>
      <c r="D198" s="20" t="s">
        <v>1114</v>
      </c>
      <c r="E198" s="368" t="s">
        <v>194</v>
      </c>
      <c r="F198" s="369"/>
      <c r="G198" s="88">
        <f>+ROUND(Návrh!H195,-3)/$X$2</f>
        <v>-18328</v>
      </c>
      <c r="H198" s="88">
        <f>+ROUND(Návrh!I195,-3)/$X$2</f>
        <v>-20543</v>
      </c>
      <c r="I198" s="88">
        <f>+ROUND(Návrh!J195,-3)/$X$2</f>
        <v>-38900</v>
      </c>
      <c r="J198" s="88" t="e">
        <f>+ROUND(Návrh!#REF!,-3)/$X$2</f>
        <v>#REF!</v>
      </c>
      <c r="K198" s="88">
        <f>+ROUND(Návrh!K195,-3)/$X$2</f>
        <v>0</v>
      </c>
      <c r="L198" s="88">
        <f>+ROUND(Návrh!L195,-3)/$X$2</f>
        <v>-41849</v>
      </c>
      <c r="M198" s="67"/>
    </row>
    <row r="199" spans="1:13" x14ac:dyDescent="0.25">
      <c r="A199" s="42" t="s">
        <v>1103</v>
      </c>
      <c r="B199" s="20" t="s">
        <v>922</v>
      </c>
      <c r="C199" s="20" t="s">
        <v>923</v>
      </c>
      <c r="D199" s="20" t="s">
        <v>1114</v>
      </c>
      <c r="E199" s="368" t="s">
        <v>195</v>
      </c>
      <c r="F199" s="369"/>
      <c r="G199" s="88">
        <f>+ROUND(Návrh!H196,-3)/$X$2</f>
        <v>-761</v>
      </c>
      <c r="H199" s="88">
        <f>+ROUND(Návrh!I196,-3)/$X$2</f>
        <v>-467</v>
      </c>
      <c r="I199" s="88">
        <f>+ROUND(Návrh!J196,-3)/$X$2</f>
        <v>-500</v>
      </c>
      <c r="J199" s="88" t="e">
        <f>+ROUND(Návrh!#REF!,-3)/$X$2</f>
        <v>#REF!</v>
      </c>
      <c r="K199" s="88">
        <f>+ROUND(Návrh!K196,-3)/$X$2</f>
        <v>0</v>
      </c>
      <c r="L199" s="88">
        <f>+ROUND(Návrh!L196,-3)/$X$2</f>
        <v>-2476</v>
      </c>
      <c r="M199" s="67"/>
    </row>
    <row r="200" spans="1:13" x14ac:dyDescent="0.25">
      <c r="A200" s="42" t="s">
        <v>1104</v>
      </c>
      <c r="B200" s="20" t="s">
        <v>922</v>
      </c>
      <c r="C200" s="20" t="s">
        <v>923</v>
      </c>
      <c r="D200" s="20" t="s">
        <v>1114</v>
      </c>
      <c r="E200" s="368" t="s">
        <v>196</v>
      </c>
      <c r="F200" s="369"/>
      <c r="G200" s="88">
        <f>+ROUND(Návrh!H197,-3)/$X$2</f>
        <v>-171</v>
      </c>
      <c r="H200" s="88">
        <f>+ROUND(Návrh!I197,-3)/$X$2</f>
        <v>-164</v>
      </c>
      <c r="I200" s="88">
        <f>+ROUND(Návrh!J197,-3)/$X$2</f>
        <v>-200</v>
      </c>
      <c r="J200" s="88" t="e">
        <f>+ROUND(Návrh!#REF!,-3)/$X$2</f>
        <v>#REF!</v>
      </c>
      <c r="K200" s="88">
        <f>+ROUND(Návrh!K197,-3)/$X$2</f>
        <v>0</v>
      </c>
      <c r="L200" s="88">
        <f>+ROUND(Návrh!L197,-3)/$X$2</f>
        <v>-337</v>
      </c>
      <c r="M200" s="67"/>
    </row>
    <row r="201" spans="1:13" x14ac:dyDescent="0.25">
      <c r="A201" s="42" t="s">
        <v>1105</v>
      </c>
      <c r="B201" s="20" t="s">
        <v>922</v>
      </c>
      <c r="C201" s="20" t="s">
        <v>923</v>
      </c>
      <c r="D201" s="20" t="s">
        <v>1114</v>
      </c>
      <c r="E201" s="368" t="s">
        <v>197</v>
      </c>
      <c r="F201" s="369"/>
      <c r="G201" s="88">
        <f>+ROUND(Návrh!H198,-3)/$X$2</f>
        <v>-620</v>
      </c>
      <c r="H201" s="88">
        <f>+ROUND(Návrh!I198,-3)/$X$2</f>
        <v>-604</v>
      </c>
      <c r="I201" s="88">
        <f>+ROUND(Návrh!J198,-3)/$X$2</f>
        <v>-1250</v>
      </c>
      <c r="J201" s="88" t="e">
        <f>+ROUND(Návrh!#REF!,-3)/$X$2</f>
        <v>#REF!</v>
      </c>
      <c r="K201" s="88">
        <f>+ROUND(Návrh!K198,-3)/$X$2</f>
        <v>0</v>
      </c>
      <c r="L201" s="88">
        <f>+ROUND(Návrh!L198,-3)/$X$2</f>
        <v>-889</v>
      </c>
      <c r="M201" s="67"/>
    </row>
    <row r="202" spans="1:13" x14ac:dyDescent="0.25">
      <c r="A202" s="42" t="s">
        <v>1106</v>
      </c>
      <c r="B202" s="20" t="s">
        <v>922</v>
      </c>
      <c r="C202" s="20" t="s">
        <v>923</v>
      </c>
      <c r="D202" s="20" t="s">
        <v>1114</v>
      </c>
      <c r="E202" s="368" t="s">
        <v>198</v>
      </c>
      <c r="F202" s="369"/>
      <c r="G202" s="88">
        <f>+ROUND(Návrh!H199,-3)/$X$2</f>
        <v>-1504</v>
      </c>
      <c r="H202" s="88">
        <f>+ROUND(Návrh!I199,-3)/$X$2</f>
        <v>-1627</v>
      </c>
      <c r="I202" s="88">
        <f>+ROUND(Návrh!J199,-3)/$X$2</f>
        <v>-1600</v>
      </c>
      <c r="J202" s="88" t="e">
        <f>+ROUND(Návrh!#REF!,-3)/$X$2</f>
        <v>#REF!</v>
      </c>
      <c r="K202" s="88">
        <f>+ROUND(Návrh!K199,-3)/$X$2</f>
        <v>0</v>
      </c>
      <c r="L202" s="88">
        <f>+ROUND(Návrh!L199,-3)/$X$2</f>
        <v>-1594</v>
      </c>
      <c r="M202" s="67"/>
    </row>
    <row r="203" spans="1:13" x14ac:dyDescent="0.25">
      <c r="A203" s="42" t="s">
        <v>1107</v>
      </c>
      <c r="B203" s="20" t="s">
        <v>922</v>
      </c>
      <c r="C203" s="20" t="s">
        <v>923</v>
      </c>
      <c r="D203" s="20" t="s">
        <v>1114</v>
      </c>
      <c r="E203" s="368" t="s">
        <v>199</v>
      </c>
      <c r="F203" s="369"/>
      <c r="G203" s="88">
        <f>+ROUND(Návrh!H200,-3)/$X$2</f>
        <v>-8155</v>
      </c>
      <c r="H203" s="88">
        <f>+ROUND(Návrh!I200,-3)/$X$2</f>
        <v>-9578</v>
      </c>
      <c r="I203" s="88">
        <f>+ROUND(Návrh!J200,-3)/$X$2</f>
        <v>-9700</v>
      </c>
      <c r="J203" s="88" t="e">
        <f>+ROUND(Návrh!#REF!,-3)/$X$2</f>
        <v>#REF!</v>
      </c>
      <c r="K203" s="88">
        <f>+ROUND(Návrh!K200,-3)/$X$2</f>
        <v>0</v>
      </c>
      <c r="L203" s="88">
        <f>+ROUND(Návrh!L200,-3)/$X$2</f>
        <v>-11221</v>
      </c>
      <c r="M203" s="67"/>
    </row>
    <row r="204" spans="1:13" x14ac:dyDescent="0.25">
      <c r="A204" s="42" t="s">
        <v>1108</v>
      </c>
      <c r="B204" s="20" t="s">
        <v>922</v>
      </c>
      <c r="C204" s="20" t="s">
        <v>923</v>
      </c>
      <c r="D204" s="20" t="s">
        <v>1114</v>
      </c>
      <c r="E204" s="364" t="s">
        <v>1671</v>
      </c>
      <c r="F204" s="365"/>
      <c r="G204" s="88">
        <f>+ROUND(Návrh!H201,-3)/$X$2</f>
        <v>-89</v>
      </c>
      <c r="H204" s="88">
        <f>+ROUND(Návrh!I201,-3)/$X$2</f>
        <v>-147</v>
      </c>
      <c r="I204" s="88">
        <f>+ROUND(Návrh!J201,-3)/$X$2</f>
        <v>-200</v>
      </c>
      <c r="J204" s="88" t="e">
        <f>+ROUND(Návrh!#REF!,-3)/$X$2</f>
        <v>#REF!</v>
      </c>
      <c r="K204" s="88">
        <f>+ROUND(Návrh!K201,-3)/$X$2</f>
        <v>0</v>
      </c>
      <c r="L204" s="88">
        <f>+ROUND(Návrh!L201,-3)/$X$2</f>
        <v>0</v>
      </c>
      <c r="M204" s="67"/>
    </row>
    <row r="205" spans="1:13" x14ac:dyDescent="0.25">
      <c r="A205" s="42" t="s">
        <v>1109</v>
      </c>
      <c r="B205" s="20"/>
      <c r="C205" s="20"/>
      <c r="D205" s="20"/>
      <c r="E205" s="368" t="s">
        <v>200</v>
      </c>
      <c r="F205" s="369"/>
      <c r="G205" s="88">
        <f>+ROUND(Návrh!H202,-3)/$X$2</f>
        <v>-98741</v>
      </c>
      <c r="H205" s="88">
        <f>+ROUND(Návrh!I202,-3)/$X$2</f>
        <v>-102111</v>
      </c>
      <c r="I205" s="88">
        <f>+ROUND(Návrh!J202,-3)/$X$2</f>
        <v>0</v>
      </c>
      <c r="J205" s="88" t="e">
        <f>+ROUND(Návrh!#REF!,-3)/$X$2</f>
        <v>#REF!</v>
      </c>
      <c r="K205" s="88">
        <f>+ROUND(Návrh!K202,-3)/$X$2</f>
        <v>0</v>
      </c>
      <c r="L205" s="88">
        <f>+ROUND(Návrh!L202,-3)/$X$2</f>
        <v>0</v>
      </c>
      <c r="M205" s="67"/>
    </row>
    <row r="206" spans="1:13" x14ac:dyDescent="0.25">
      <c r="A206" s="42" t="s">
        <v>1110</v>
      </c>
      <c r="B206" s="20"/>
      <c r="C206" s="20"/>
      <c r="D206" s="20"/>
      <c r="E206" s="368" t="s">
        <v>201</v>
      </c>
      <c r="F206" s="369"/>
      <c r="G206" s="88">
        <f>+ROUND(Návrh!H203,-3)/$X$2</f>
        <v>-15049</v>
      </c>
      <c r="H206" s="88">
        <f>+ROUND(Návrh!I203,-3)/$X$2</f>
        <v>-16840</v>
      </c>
      <c r="I206" s="88">
        <f>+ROUND(Návrh!J203,-3)/$X$2</f>
        <v>0</v>
      </c>
      <c r="J206" s="88" t="e">
        <f>+ROUND(Návrh!#REF!,-3)/$X$2</f>
        <v>#REF!</v>
      </c>
      <c r="K206" s="88">
        <f>+ROUND(Návrh!K203,-3)/$X$2</f>
        <v>0</v>
      </c>
      <c r="L206" s="88">
        <f>+ROUND(Návrh!L203,-3)/$X$2</f>
        <v>0</v>
      </c>
      <c r="M206" s="67"/>
    </row>
    <row r="207" spans="1:13" x14ac:dyDescent="0.25">
      <c r="A207" s="83" t="s">
        <v>1634</v>
      </c>
      <c r="B207" s="21" t="s">
        <v>922</v>
      </c>
      <c r="C207" s="21" t="s">
        <v>923</v>
      </c>
      <c r="D207" s="21" t="s">
        <v>1114</v>
      </c>
      <c r="E207" s="370" t="s">
        <v>1635</v>
      </c>
      <c r="F207" s="371"/>
      <c r="G207" s="95">
        <f>+ROUND(Návrh!H204,-3)/$X$2</f>
        <v>0</v>
      </c>
      <c r="H207" s="95">
        <f>+ROUND(Návrh!I204,-3)/$X$2</f>
        <v>0</v>
      </c>
      <c r="I207" s="95">
        <f>+ROUND(Návrh!J204,-3)/$X$2</f>
        <v>0</v>
      </c>
      <c r="J207" s="95" t="e">
        <f>+ROUND(Návrh!#REF!,-3)/$X$2</f>
        <v>#REF!</v>
      </c>
      <c r="K207" s="95">
        <f>+ROUND(Návrh!K204,-3)/$X$2</f>
        <v>0</v>
      </c>
      <c r="L207" s="95">
        <f>+ROUND(Návrh!L204,-3)/$X$2</f>
        <v>0</v>
      </c>
      <c r="M207" s="67"/>
    </row>
    <row r="208" spans="1:13" x14ac:dyDescent="0.25">
      <c r="A208" s="42" t="s">
        <v>1111</v>
      </c>
      <c r="B208" s="20" t="s">
        <v>922</v>
      </c>
      <c r="C208" s="20" t="s">
        <v>923</v>
      </c>
      <c r="D208" s="20" t="s">
        <v>1114</v>
      </c>
      <c r="E208" s="368" t="s">
        <v>202</v>
      </c>
      <c r="F208" s="369"/>
      <c r="G208" s="88">
        <f>+ROUND(Návrh!H205,-3)/$X$2</f>
        <v>0</v>
      </c>
      <c r="H208" s="88">
        <f>+ROUND(Návrh!I205,-3)/$X$2</f>
        <v>-4</v>
      </c>
      <c r="I208" s="88">
        <f>+ROUND(Návrh!J205,-3)/$X$2</f>
        <v>0</v>
      </c>
      <c r="J208" s="88" t="e">
        <f>+ROUND(Návrh!#REF!,-3)/$X$2</f>
        <v>#REF!</v>
      </c>
      <c r="K208" s="88">
        <f>+ROUND(Návrh!K205,-3)/$X$2</f>
        <v>0</v>
      </c>
      <c r="L208" s="88">
        <f>+ROUND(Návrh!L205,-3)/$X$2</f>
        <v>0</v>
      </c>
      <c r="M208" s="67"/>
    </row>
    <row r="209" spans="1:13" x14ac:dyDescent="0.25">
      <c r="A209" s="42" t="s">
        <v>1112</v>
      </c>
      <c r="B209" s="20"/>
      <c r="C209" s="20"/>
      <c r="D209" s="20"/>
      <c r="E209" s="368" t="s">
        <v>203</v>
      </c>
      <c r="F209" s="369"/>
      <c r="G209" s="88">
        <f>+ROUND(Návrh!H206,-3)/$X$2</f>
        <v>-370</v>
      </c>
      <c r="H209" s="88">
        <f>+ROUND(Návrh!I206,-3)/$X$2</f>
        <v>-116</v>
      </c>
      <c r="I209" s="88">
        <f>+ROUND(Návrh!J206,-3)/$X$2</f>
        <v>0</v>
      </c>
      <c r="J209" s="88" t="e">
        <f>+ROUND(Návrh!#REF!,-3)/$X$2</f>
        <v>#REF!</v>
      </c>
      <c r="K209" s="88">
        <f>+ROUND(Návrh!K206,-3)/$X$2</f>
        <v>0</v>
      </c>
      <c r="L209" s="88">
        <f>+ROUND(Návrh!L206,-3)/$X$2</f>
        <v>0</v>
      </c>
      <c r="M209" s="67"/>
    </row>
    <row r="210" spans="1:13" x14ac:dyDescent="0.25">
      <c r="A210" s="42" t="s">
        <v>1113</v>
      </c>
      <c r="B210" s="20"/>
      <c r="C210" s="20"/>
      <c r="D210" s="20"/>
      <c r="E210" s="368" t="s">
        <v>204</v>
      </c>
      <c r="F210" s="369"/>
      <c r="G210" s="88">
        <f>+ROUND(Návrh!H207,-3)/$X$2</f>
        <v>-702</v>
      </c>
      <c r="H210" s="88">
        <f>+ROUND(Návrh!I207,-3)/$X$2</f>
        <v>-640</v>
      </c>
      <c r="I210" s="88">
        <f>+ROUND(Návrh!J207,-3)/$X$2</f>
        <v>0</v>
      </c>
      <c r="J210" s="88" t="e">
        <f>+ROUND(Návrh!#REF!,-3)/$X$2</f>
        <v>#REF!</v>
      </c>
      <c r="K210" s="88">
        <f>+ROUND(Návrh!K207,-3)/$X$2</f>
        <v>0</v>
      </c>
      <c r="L210" s="88">
        <f>+ROUND(Návrh!L207,-3)/$X$2</f>
        <v>0</v>
      </c>
      <c r="M210" s="67"/>
    </row>
    <row r="211" spans="1:13" x14ac:dyDescent="0.25">
      <c r="A211" s="38" t="s">
        <v>205</v>
      </c>
      <c r="B211" s="38"/>
      <c r="C211" s="22"/>
      <c r="D211" s="22"/>
      <c r="E211" s="378" t="s">
        <v>206</v>
      </c>
      <c r="F211" s="379"/>
      <c r="G211" s="91">
        <f>+ROUND(Návrh!H208,-3)/$X$2</f>
        <v>114818</v>
      </c>
      <c r="H211" s="91">
        <f>+ROUND(Návrh!I208,-3)/$X$2</f>
        <v>115074</v>
      </c>
      <c r="I211" s="91">
        <f>+ROUND(Návrh!J208,-3)/$X$2</f>
        <v>119427</v>
      </c>
      <c r="J211" s="91" t="e">
        <f>+ROUND(Návrh!#REF!,-3)/$X$2</f>
        <v>#REF!</v>
      </c>
      <c r="K211" s="91">
        <f>+ROUND(Návrh!K208,-3)/$X$2</f>
        <v>0</v>
      </c>
      <c r="L211" s="91">
        <f>+ROUND(Návrh!L208,-3)/$X$2</f>
        <v>123569</v>
      </c>
      <c r="M211" s="67"/>
    </row>
    <row r="212" spans="1:13" x14ac:dyDescent="0.25">
      <c r="A212" s="26" t="s">
        <v>1115</v>
      </c>
      <c r="B212" s="26"/>
      <c r="C212" s="23"/>
      <c r="D212" s="23"/>
      <c r="E212" s="382" t="s">
        <v>207</v>
      </c>
      <c r="F212" s="383"/>
      <c r="G212" s="92">
        <f>+ROUND(Návrh!H209,-3)/$X$2</f>
        <v>108276</v>
      </c>
      <c r="H212" s="92">
        <f>+ROUND(Návrh!I209,-3)/$X$2</f>
        <v>107306</v>
      </c>
      <c r="I212" s="92">
        <f>+ROUND(Návrh!J209,-3)/$X$2</f>
        <v>111027</v>
      </c>
      <c r="J212" s="92" t="e">
        <f>+ROUND(Návrh!#REF!,-3)/$X$2</f>
        <v>#REF!</v>
      </c>
      <c r="K212" s="92">
        <f>+ROUND(Návrh!K209,-3)/$X$2</f>
        <v>0</v>
      </c>
      <c r="L212" s="92">
        <f>+ROUND(Návrh!L209,-3)/$X$2</f>
        <v>114318</v>
      </c>
      <c r="M212" s="67"/>
    </row>
    <row r="213" spans="1:13" x14ac:dyDescent="0.25">
      <c r="A213" s="42" t="s">
        <v>1116</v>
      </c>
      <c r="B213" s="14"/>
      <c r="C213" s="13"/>
      <c r="D213" s="13"/>
      <c r="E213" s="368" t="s">
        <v>208</v>
      </c>
      <c r="F213" s="369"/>
      <c r="G213" s="88">
        <f>+ROUND(Návrh!H210,-3)/$X$2</f>
        <v>-94</v>
      </c>
      <c r="H213" s="88">
        <f>+ROUND(Návrh!I210,-3)/$X$2</f>
        <v>-66</v>
      </c>
      <c r="I213" s="88">
        <f>+ROUND(Návrh!J210,-3)/$X$2</f>
        <v>0</v>
      </c>
      <c r="J213" s="88" t="e">
        <f>+ROUND(Návrh!#REF!,-3)/$X$2</f>
        <v>#REF!</v>
      </c>
      <c r="K213" s="88">
        <f>+ROUND(Návrh!K210,-3)/$X$2</f>
        <v>0</v>
      </c>
      <c r="L213" s="88">
        <f>+ROUND(Návrh!L210,-3)/$X$2</f>
        <v>0</v>
      </c>
      <c r="M213" s="67"/>
    </row>
    <row r="214" spans="1:13" x14ac:dyDescent="0.25">
      <c r="A214" s="42" t="s">
        <v>1117</v>
      </c>
      <c r="B214" s="27" t="s">
        <v>916</v>
      </c>
      <c r="C214" s="28" t="s">
        <v>923</v>
      </c>
      <c r="D214" s="28" t="s">
        <v>917</v>
      </c>
      <c r="E214" s="368" t="s">
        <v>209</v>
      </c>
      <c r="F214" s="369"/>
      <c r="G214" s="88">
        <f>+ROUND(Návrh!H211,-3)/$X$2</f>
        <v>576</v>
      </c>
      <c r="H214" s="88">
        <f>+ROUND(Návrh!I211,-3)/$X$2</f>
        <v>855</v>
      </c>
      <c r="I214" s="88">
        <f>+ROUND(Návrh!J211,-3)/$X$2</f>
        <v>827</v>
      </c>
      <c r="J214" s="88" t="e">
        <f>+ROUND(Návrh!#REF!,-3)/$X$2</f>
        <v>#REF!</v>
      </c>
      <c r="K214" s="88">
        <f>+ROUND(Návrh!K211,-3)/$X$2</f>
        <v>0</v>
      </c>
      <c r="L214" s="88">
        <f>+ROUND(Návrh!L211,-3)/$X$2</f>
        <v>990</v>
      </c>
      <c r="M214" s="67"/>
    </row>
    <row r="215" spans="1:13" x14ac:dyDescent="0.25">
      <c r="A215" s="42" t="s">
        <v>1118</v>
      </c>
      <c r="B215" s="20" t="s">
        <v>922</v>
      </c>
      <c r="C215" s="20" t="s">
        <v>919</v>
      </c>
      <c r="D215" s="20" t="s">
        <v>924</v>
      </c>
      <c r="E215" s="368" t="s">
        <v>210</v>
      </c>
      <c r="F215" s="369"/>
      <c r="G215" s="88">
        <f>+ROUND(Návrh!H212,-3)/$X$2</f>
        <v>65260</v>
      </c>
      <c r="H215" s="88">
        <f>+ROUND(Návrh!I212,-3)/$X$2</f>
        <v>63684</v>
      </c>
      <c r="I215" s="88">
        <f>+ROUND(Návrh!J212,-3)/$X$2</f>
        <v>67400</v>
      </c>
      <c r="J215" s="88" t="e">
        <f>+ROUND(Návrh!#REF!,-3)/$X$2</f>
        <v>#REF!</v>
      </c>
      <c r="K215" s="88">
        <f>+ROUND(Návrh!K212,-3)/$X$2</f>
        <v>0</v>
      </c>
      <c r="L215" s="88">
        <f>+ROUND(Návrh!L212,-3)/$X$2</f>
        <v>70359</v>
      </c>
      <c r="M215" s="67"/>
    </row>
    <row r="216" spans="1:13" x14ac:dyDescent="0.25">
      <c r="A216" s="42" t="s">
        <v>1119</v>
      </c>
      <c r="B216" s="20" t="s">
        <v>922</v>
      </c>
      <c r="C216" s="20" t="s">
        <v>919</v>
      </c>
      <c r="D216" s="20" t="s">
        <v>924</v>
      </c>
      <c r="E216" s="368" t="s">
        <v>211</v>
      </c>
      <c r="F216" s="369"/>
      <c r="G216" s="88">
        <f>+ROUND(Návrh!H213,-3)/$X$2</f>
        <v>42534</v>
      </c>
      <c r="H216" s="88">
        <f>+ROUND(Návrh!I213,-3)/$X$2</f>
        <v>42834</v>
      </c>
      <c r="I216" s="88">
        <f>+ROUND(Návrh!J213,-3)/$X$2</f>
        <v>42800</v>
      </c>
      <c r="J216" s="88" t="e">
        <f>+ROUND(Návrh!#REF!,-3)/$X$2</f>
        <v>#REF!</v>
      </c>
      <c r="K216" s="88">
        <f>+ROUND(Návrh!K213,-3)/$X$2</f>
        <v>0</v>
      </c>
      <c r="L216" s="88">
        <f>+ROUND(Návrh!L213,-3)/$X$2</f>
        <v>42969</v>
      </c>
      <c r="M216" s="67"/>
    </row>
    <row r="217" spans="1:13" x14ac:dyDescent="0.25">
      <c r="A217" s="26" t="s">
        <v>1120</v>
      </c>
      <c r="B217" s="26"/>
      <c r="C217" s="23"/>
      <c r="D217" s="23"/>
      <c r="E217" s="382" t="s">
        <v>212</v>
      </c>
      <c r="F217" s="383"/>
      <c r="G217" s="91">
        <f>+ROUND(Návrh!H214,-3)/$X$2</f>
        <v>6448</v>
      </c>
      <c r="H217" s="91">
        <f>+ROUND(Návrh!I214,-3)/$X$2</f>
        <v>7702</v>
      </c>
      <c r="I217" s="91">
        <f>+ROUND(Návrh!J214,-3)/$X$2</f>
        <v>8400</v>
      </c>
      <c r="J217" s="91" t="e">
        <f>+ROUND(Návrh!#REF!,-3)/$X$2</f>
        <v>#REF!</v>
      </c>
      <c r="K217" s="91">
        <f>+ROUND(Návrh!K214,-3)/$X$2</f>
        <v>0</v>
      </c>
      <c r="L217" s="91">
        <f>+ROUND(Návrh!L214,-3)/$X$2</f>
        <v>9251</v>
      </c>
      <c r="M217" s="67"/>
    </row>
    <row r="218" spans="1:13" x14ac:dyDescent="0.25">
      <c r="A218" s="42" t="s">
        <v>1121</v>
      </c>
      <c r="B218" s="20" t="s">
        <v>922</v>
      </c>
      <c r="C218" s="20" t="s">
        <v>923</v>
      </c>
      <c r="D218" s="20" t="s">
        <v>1114</v>
      </c>
      <c r="E218" s="368" t="s">
        <v>213</v>
      </c>
      <c r="F218" s="369"/>
      <c r="G218" s="88">
        <f>+ROUND(Návrh!H215,-3)/$X$2</f>
        <v>177</v>
      </c>
      <c r="H218" s="88">
        <f>+ROUND(Návrh!I215,-3)/$X$2</f>
        <v>136</v>
      </c>
      <c r="I218" s="88">
        <f>+ROUND(Návrh!J215,-3)/$X$2</f>
        <v>200</v>
      </c>
      <c r="J218" s="88" t="e">
        <f>+ROUND(Návrh!#REF!,-3)/$X$2</f>
        <v>#REF!</v>
      </c>
      <c r="K218" s="88">
        <f>+ROUND(Návrh!K215,-3)/$X$2</f>
        <v>0</v>
      </c>
      <c r="L218" s="88">
        <f>+ROUND(Návrh!L215,-3)/$X$2</f>
        <v>151</v>
      </c>
      <c r="M218" s="67"/>
    </row>
    <row r="219" spans="1:13" x14ac:dyDescent="0.25">
      <c r="A219" s="42" t="s">
        <v>1122</v>
      </c>
      <c r="B219" s="20" t="s">
        <v>922</v>
      </c>
      <c r="C219" s="20" t="s">
        <v>923</v>
      </c>
      <c r="D219" s="20" t="s">
        <v>1114</v>
      </c>
      <c r="E219" s="368" t="s">
        <v>214</v>
      </c>
      <c r="F219" s="369"/>
      <c r="G219" s="88">
        <f>+ROUND(Návrh!H216,-3)/$X$2</f>
        <v>5734</v>
      </c>
      <c r="H219" s="88">
        <f>+ROUND(Návrh!I216,-3)/$X$2</f>
        <v>6801</v>
      </c>
      <c r="I219" s="88">
        <f>+ROUND(Návrh!J216,-3)/$X$2</f>
        <v>7300</v>
      </c>
      <c r="J219" s="88" t="e">
        <f>+ROUND(Návrh!#REF!,-3)/$X$2</f>
        <v>#REF!</v>
      </c>
      <c r="K219" s="88">
        <f>+ROUND(Návrh!K216,-3)/$X$2</f>
        <v>0</v>
      </c>
      <c r="L219" s="88">
        <f>+ROUND(Návrh!L216,-3)/$X$2</f>
        <v>8500</v>
      </c>
      <c r="M219" s="67"/>
    </row>
    <row r="220" spans="1:13" x14ac:dyDescent="0.25">
      <c r="A220" s="42" t="s">
        <v>1123</v>
      </c>
      <c r="B220" s="20" t="s">
        <v>922</v>
      </c>
      <c r="C220" s="20" t="s">
        <v>923</v>
      </c>
      <c r="D220" s="20" t="s">
        <v>1114</v>
      </c>
      <c r="E220" s="368" t="s">
        <v>215</v>
      </c>
      <c r="F220" s="369"/>
      <c r="G220" s="88">
        <f>+ROUND(Návrh!H217,-3)/$X$2</f>
        <v>537</v>
      </c>
      <c r="H220" s="88">
        <f>+ROUND(Návrh!I217,-3)/$X$2</f>
        <v>765</v>
      </c>
      <c r="I220" s="88">
        <f>+ROUND(Návrh!J217,-3)/$X$2</f>
        <v>900</v>
      </c>
      <c r="J220" s="88" t="e">
        <f>+ROUND(Návrh!#REF!,-3)/$X$2</f>
        <v>#REF!</v>
      </c>
      <c r="K220" s="88">
        <f>+ROUND(Návrh!K217,-3)/$X$2</f>
        <v>0</v>
      </c>
      <c r="L220" s="88">
        <f>+ROUND(Návrh!L217,-3)/$X$2</f>
        <v>600</v>
      </c>
      <c r="M220" s="67"/>
    </row>
    <row r="221" spans="1:13" x14ac:dyDescent="0.25">
      <c r="A221" s="26" t="s">
        <v>1124</v>
      </c>
      <c r="B221" s="26"/>
      <c r="C221" s="23"/>
      <c r="D221" s="23"/>
      <c r="E221" s="382" t="s">
        <v>216</v>
      </c>
      <c r="F221" s="383"/>
      <c r="G221" s="91">
        <f>+ROUND(Návrh!H218,-3)/$X$2</f>
        <v>94</v>
      </c>
      <c r="H221" s="91">
        <f>+ROUND(Návrh!I218,-3)/$X$2</f>
        <v>66</v>
      </c>
      <c r="I221" s="91">
        <f>+ROUND(Návrh!J218,-3)/$X$2</f>
        <v>0</v>
      </c>
      <c r="J221" s="91" t="e">
        <f>+ROUND(Návrh!#REF!,-3)/$X$2</f>
        <v>#REF!</v>
      </c>
      <c r="K221" s="91">
        <f>+ROUND(Návrh!K218,-3)/$X$2</f>
        <v>0</v>
      </c>
      <c r="L221" s="91">
        <f>+ROUND(Návrh!L218,-3)/$X$2</f>
        <v>0</v>
      </c>
      <c r="M221" s="67"/>
    </row>
    <row r="222" spans="1:13" x14ac:dyDescent="0.25">
      <c r="A222" s="42" t="s">
        <v>1125</v>
      </c>
      <c r="B222" s="14"/>
      <c r="C222" s="13"/>
      <c r="D222" s="13"/>
      <c r="E222" s="368" t="s">
        <v>217</v>
      </c>
      <c r="F222" s="369"/>
      <c r="G222" s="88">
        <f>+ROUND(Návrh!H219,-3)/$X$2</f>
        <v>94</v>
      </c>
      <c r="H222" s="88">
        <f>+ROUND(Návrh!I219,-3)/$X$2</f>
        <v>66</v>
      </c>
      <c r="I222" s="88">
        <f>+ROUND(Návrh!J219,-3)/$X$2</f>
        <v>0</v>
      </c>
      <c r="J222" s="88" t="e">
        <f>+ROUND(Návrh!#REF!,-3)/$X$2</f>
        <v>#REF!</v>
      </c>
      <c r="K222" s="88">
        <f>+ROUND(Návrh!K219,-3)/$X$2</f>
        <v>0</v>
      </c>
      <c r="L222" s="88">
        <f>+ROUND(Návrh!L219,-3)/$X$2</f>
        <v>0</v>
      </c>
      <c r="M222" s="67"/>
    </row>
    <row r="223" spans="1:13" x14ac:dyDescent="0.25">
      <c r="A223" s="41" t="s">
        <v>218</v>
      </c>
      <c r="B223" s="41"/>
      <c r="C223" s="40"/>
      <c r="D223" s="40"/>
      <c r="E223" s="380" t="s">
        <v>219</v>
      </c>
      <c r="F223" s="381"/>
      <c r="G223" s="89">
        <f>+ROUND(Návrh!H220,-3)/$X$2</f>
        <v>-244066</v>
      </c>
      <c r="H223" s="89">
        <f>+ROUND(Návrh!I220,-3)/$X$2</f>
        <v>-264441</v>
      </c>
      <c r="I223" s="89">
        <f>+ROUND(Návrh!J220,-3)/$X$2</f>
        <v>-309736</v>
      </c>
      <c r="J223" s="89" t="e">
        <f>+ROUND(Návrh!#REF!,-3)/$X$2</f>
        <v>#REF!</v>
      </c>
      <c r="K223" s="89">
        <f>+ROUND(Návrh!K220,-3)/$X$2</f>
        <v>0</v>
      </c>
      <c r="L223" s="89">
        <f>+ROUND(Návrh!L220,-3)/$X$2</f>
        <v>-374589</v>
      </c>
      <c r="M223" s="67"/>
    </row>
    <row r="224" spans="1:13" x14ac:dyDescent="0.25">
      <c r="A224" s="38" t="s">
        <v>220</v>
      </c>
      <c r="B224" s="38"/>
      <c r="C224" s="22"/>
      <c r="D224" s="22"/>
      <c r="E224" s="378" t="s">
        <v>221</v>
      </c>
      <c r="F224" s="379"/>
      <c r="G224" s="91">
        <f>+ROUND(Návrh!H221,-3)/$X$2</f>
        <v>-62963</v>
      </c>
      <c r="H224" s="91">
        <f>+ROUND(Návrh!I221,-3)/$X$2</f>
        <v>-78213</v>
      </c>
      <c r="I224" s="91">
        <f>+ROUND(Návrh!J221,-3)/$X$2</f>
        <v>-90110</v>
      </c>
      <c r="J224" s="91" t="e">
        <f>+ROUND(Návrh!#REF!,-3)/$X$2</f>
        <v>#REF!</v>
      </c>
      <c r="K224" s="91">
        <f>+ROUND(Návrh!K221,-3)/$X$2</f>
        <v>0</v>
      </c>
      <c r="L224" s="91">
        <f>+ROUND(Návrh!L221,-3)/$X$2</f>
        <v>-86605</v>
      </c>
      <c r="M224" s="67"/>
    </row>
    <row r="225" spans="1:13" x14ac:dyDescent="0.25">
      <c r="A225" s="26" t="s">
        <v>1126</v>
      </c>
      <c r="B225" s="26"/>
      <c r="C225" s="23"/>
      <c r="D225" s="23"/>
      <c r="E225" s="382" t="s">
        <v>222</v>
      </c>
      <c r="F225" s="383"/>
      <c r="G225" s="92">
        <f>+ROUND(Návrh!H222,-3)/$X$2</f>
        <v>113</v>
      </c>
      <c r="H225" s="92">
        <f>+ROUND(Návrh!I222,-3)/$X$2</f>
        <v>173</v>
      </c>
      <c r="I225" s="92">
        <f>+ROUND(Návrh!J222,-3)/$X$2</f>
        <v>0</v>
      </c>
      <c r="J225" s="92" t="e">
        <f>+ROUND(Návrh!#REF!,-3)/$X$2</f>
        <v>#REF!</v>
      </c>
      <c r="K225" s="92">
        <f>+ROUND(Návrh!K222,-3)/$X$2</f>
        <v>0</v>
      </c>
      <c r="L225" s="92">
        <f>+ROUND(Návrh!L222,-3)/$X$2</f>
        <v>0</v>
      </c>
      <c r="M225" s="67"/>
    </row>
    <row r="226" spans="1:13" x14ac:dyDescent="0.25">
      <c r="A226" s="42" t="s">
        <v>1127</v>
      </c>
      <c r="B226" s="14"/>
      <c r="C226" s="13"/>
      <c r="D226" s="13"/>
      <c r="E226" s="368" t="s">
        <v>223</v>
      </c>
      <c r="F226" s="369"/>
      <c r="G226" s="88">
        <f>+ROUND(Návrh!H223,-3)/$X$2</f>
        <v>113</v>
      </c>
      <c r="H226" s="88">
        <f>+ROUND(Návrh!I223,-3)/$X$2</f>
        <v>173</v>
      </c>
      <c r="I226" s="88">
        <f>+ROUND(Návrh!J223,-3)/$X$2</f>
        <v>0</v>
      </c>
      <c r="J226" s="88" t="e">
        <f>+ROUND(Návrh!#REF!,-3)/$X$2</f>
        <v>#REF!</v>
      </c>
      <c r="K226" s="88">
        <f>+ROUND(Návrh!K223,-3)/$X$2</f>
        <v>0</v>
      </c>
      <c r="L226" s="88">
        <f>+ROUND(Návrh!L223,-3)/$X$2</f>
        <v>0</v>
      </c>
      <c r="M226" s="67"/>
    </row>
    <row r="227" spans="1:13" x14ac:dyDescent="0.25">
      <c r="A227" s="26" t="s">
        <v>1128</v>
      </c>
      <c r="B227" s="26"/>
      <c r="C227" s="23"/>
      <c r="D227" s="23"/>
      <c r="E227" s="382" t="s">
        <v>224</v>
      </c>
      <c r="F227" s="383"/>
      <c r="G227" s="92">
        <f>+ROUND(Návrh!H224,-3)/$X$2</f>
        <v>-62963</v>
      </c>
      <c r="H227" s="92">
        <f>+ROUND(Návrh!I224,-3)/$X$2</f>
        <v>-78213</v>
      </c>
      <c r="I227" s="92">
        <f>+ROUND(Návrh!J224,-3)/$X$2</f>
        <v>-90110</v>
      </c>
      <c r="J227" s="92" t="e">
        <f>+ROUND(Návrh!#REF!,-3)/$X$2</f>
        <v>#REF!</v>
      </c>
      <c r="K227" s="92">
        <f>+ROUND(Návrh!K224,-3)/$X$2</f>
        <v>0</v>
      </c>
      <c r="L227" s="92">
        <f>+ROUND(Návrh!L224,-3)/$X$2</f>
        <v>-86605</v>
      </c>
      <c r="M227" s="67"/>
    </row>
    <row r="228" spans="1:13" x14ac:dyDescent="0.25">
      <c r="A228" s="42" t="s">
        <v>1129</v>
      </c>
      <c r="B228" s="20" t="s">
        <v>916</v>
      </c>
      <c r="C228" s="20" t="s">
        <v>920</v>
      </c>
      <c r="D228" s="20" t="s">
        <v>1053</v>
      </c>
      <c r="E228" s="368" t="s">
        <v>225</v>
      </c>
      <c r="F228" s="369"/>
      <c r="G228" s="88">
        <f>+ROUND(Návrh!H225,-3)/$X$2</f>
        <v>-29565</v>
      </c>
      <c r="H228" s="88">
        <f>+ROUND(Návrh!I225,-3)/$X$2</f>
        <v>-37610</v>
      </c>
      <c r="I228" s="88">
        <f>+ROUND(Návrh!J225,-3)/$X$2</f>
        <v>-28700</v>
      </c>
      <c r="J228" s="88" t="e">
        <f>+ROUND(Návrh!#REF!,-3)/$X$2</f>
        <v>#REF!</v>
      </c>
      <c r="K228" s="88">
        <f>+ROUND(Návrh!K225,-3)/$X$2</f>
        <v>0</v>
      </c>
      <c r="L228" s="88">
        <f>+ROUND(Návrh!L225,-3)/$X$2</f>
        <v>-28700</v>
      </c>
      <c r="M228" s="67"/>
    </row>
    <row r="229" spans="1:13" x14ac:dyDescent="0.25">
      <c r="A229" s="42" t="s">
        <v>1130</v>
      </c>
      <c r="B229" s="20" t="s">
        <v>1654</v>
      </c>
      <c r="C229" s="20" t="s">
        <v>919</v>
      </c>
      <c r="D229" s="20" t="s">
        <v>1655</v>
      </c>
      <c r="E229" s="368" t="s">
        <v>226</v>
      </c>
      <c r="F229" s="369"/>
      <c r="G229" s="88">
        <f>+ROUND(Návrh!H226,-3)/$X$2</f>
        <v>-227</v>
      </c>
      <c r="H229" s="88">
        <f>+ROUND(Návrh!I226,-3)/$X$2</f>
        <v>-244</v>
      </c>
      <c r="I229" s="88">
        <f>+ROUND(Návrh!J226,-3)/$X$2</f>
        <v>-400</v>
      </c>
      <c r="J229" s="88" t="e">
        <f>+ROUND(Návrh!#REF!,-3)/$X$2</f>
        <v>#REF!</v>
      </c>
      <c r="K229" s="88">
        <f>+ROUND(Návrh!K226,-3)/$X$2</f>
        <v>0</v>
      </c>
      <c r="L229" s="88">
        <f>+ROUND(Návrh!L226,-3)/$X$2</f>
        <v>-500</v>
      </c>
      <c r="M229" s="67"/>
    </row>
    <row r="230" spans="1:13" x14ac:dyDescent="0.25">
      <c r="A230" s="42" t="s">
        <v>1131</v>
      </c>
      <c r="B230" s="20" t="s">
        <v>916</v>
      </c>
      <c r="C230" s="20" t="s">
        <v>920</v>
      </c>
      <c r="D230" s="20" t="s">
        <v>1053</v>
      </c>
      <c r="E230" s="368" t="s">
        <v>227</v>
      </c>
      <c r="F230" s="369"/>
      <c r="G230" s="88">
        <f>+ROUND(Návrh!H227,-3)/$X$2</f>
        <v>-7029</v>
      </c>
      <c r="H230" s="88">
        <f>+ROUND(Návrh!I227,-3)/$X$2</f>
        <v>-9425</v>
      </c>
      <c r="I230" s="88">
        <f>+ROUND(Návrh!J227,-3)/$X$2</f>
        <v>-500</v>
      </c>
      <c r="J230" s="88" t="e">
        <f>+ROUND(Návrh!#REF!,-3)/$X$2</f>
        <v>#REF!</v>
      </c>
      <c r="K230" s="88">
        <f>+ROUND(Návrh!K227,-3)/$X$2</f>
        <v>0</v>
      </c>
      <c r="L230" s="88">
        <f>+ROUND(Návrh!L227,-3)/$X$2</f>
        <v>-500</v>
      </c>
      <c r="M230" s="67"/>
    </row>
    <row r="231" spans="1:13" x14ac:dyDescent="0.25">
      <c r="A231" s="42" t="s">
        <v>1132</v>
      </c>
      <c r="B231" s="20" t="s">
        <v>916</v>
      </c>
      <c r="C231" s="20" t="s">
        <v>923</v>
      </c>
      <c r="D231" s="20" t="s">
        <v>1648</v>
      </c>
      <c r="E231" s="368" t="s">
        <v>228</v>
      </c>
      <c r="F231" s="369"/>
      <c r="G231" s="88">
        <f>+ROUND(Návrh!H228,-3)/$X$2</f>
        <v>-13436</v>
      </c>
      <c r="H231" s="88">
        <f>+ROUND(Návrh!I228,-3)/$X$2</f>
        <v>-13024</v>
      </c>
      <c r="I231" s="88">
        <f>+ROUND(Návrh!J228,-3)/$X$2</f>
        <v>-36555</v>
      </c>
      <c r="J231" s="88" t="e">
        <f>+ROUND(Návrh!#REF!,-3)/$X$2</f>
        <v>#REF!</v>
      </c>
      <c r="K231" s="88">
        <f>+ROUND(Návrh!K228,-3)/$X$2</f>
        <v>0</v>
      </c>
      <c r="L231" s="88">
        <f>+ROUND(Návrh!L228,-3)/$X$2</f>
        <v>-18630</v>
      </c>
      <c r="M231" s="67"/>
    </row>
    <row r="232" spans="1:13" x14ac:dyDescent="0.25">
      <c r="A232" s="42" t="s">
        <v>1133</v>
      </c>
      <c r="B232" s="20" t="s">
        <v>916</v>
      </c>
      <c r="C232" s="20" t="s">
        <v>919</v>
      </c>
      <c r="D232" s="20" t="s">
        <v>1089</v>
      </c>
      <c r="E232" s="368" t="s">
        <v>229</v>
      </c>
      <c r="F232" s="369"/>
      <c r="G232" s="88">
        <f>+ROUND(Návrh!H229,-3)/$X$2</f>
        <v>-9712</v>
      </c>
      <c r="H232" s="88">
        <f>+ROUND(Návrh!I229,-3)/$X$2</f>
        <v>-14403</v>
      </c>
      <c r="I232" s="88">
        <f>+ROUND(Návrh!J229,-3)/$X$2</f>
        <v>-9700</v>
      </c>
      <c r="J232" s="88" t="e">
        <f>+ROUND(Návrh!#REF!,-3)/$X$2</f>
        <v>#REF!</v>
      </c>
      <c r="K232" s="88">
        <f>+ROUND(Návrh!K229,-3)/$X$2</f>
        <v>0</v>
      </c>
      <c r="L232" s="88">
        <f>+ROUND(Návrh!L229,-3)/$X$2</f>
        <v>-11000</v>
      </c>
      <c r="M232" s="67"/>
    </row>
    <row r="233" spans="1:13" x14ac:dyDescent="0.25">
      <c r="A233" s="42" t="s">
        <v>1134</v>
      </c>
      <c r="B233" s="20" t="s">
        <v>916</v>
      </c>
      <c r="C233" s="20" t="s">
        <v>920</v>
      </c>
      <c r="D233" s="20" t="s">
        <v>1053</v>
      </c>
      <c r="E233" s="368" t="s">
        <v>230</v>
      </c>
      <c r="F233" s="369"/>
      <c r="G233" s="88">
        <f>+ROUND(Návrh!H230,-3)/$X$2</f>
        <v>-106</v>
      </c>
      <c r="H233" s="88">
        <f>+ROUND(Návrh!I230,-3)/$X$2</f>
        <v>-108</v>
      </c>
      <c r="I233" s="88">
        <f>+ROUND(Návrh!J230,-3)/$X$2</f>
        <v>-80</v>
      </c>
      <c r="J233" s="88" t="e">
        <f>+ROUND(Návrh!#REF!,-3)/$X$2</f>
        <v>#REF!</v>
      </c>
      <c r="K233" s="88">
        <f>+ROUND(Návrh!K230,-3)/$X$2</f>
        <v>0</v>
      </c>
      <c r="L233" s="88">
        <f>+ROUND(Návrh!L230,-3)/$X$2</f>
        <v>-700</v>
      </c>
      <c r="M233" s="67"/>
    </row>
    <row r="234" spans="1:13" x14ac:dyDescent="0.25">
      <c r="A234" s="42" t="s">
        <v>1135</v>
      </c>
      <c r="B234" s="20" t="s">
        <v>916</v>
      </c>
      <c r="C234" s="20" t="s">
        <v>919</v>
      </c>
      <c r="D234" s="20" t="s">
        <v>918</v>
      </c>
      <c r="E234" s="368" t="s">
        <v>231</v>
      </c>
      <c r="F234" s="369"/>
      <c r="G234" s="88">
        <f>+ROUND(Návrh!H231,-3)/$X$2</f>
        <v>-2636</v>
      </c>
      <c r="H234" s="88">
        <f>+ROUND(Návrh!I231,-3)/$X$2</f>
        <v>-2840</v>
      </c>
      <c r="I234" s="88">
        <f>+ROUND(Návrh!J231,-3)/$X$2</f>
        <v>-2600</v>
      </c>
      <c r="J234" s="88" t="e">
        <f>+ROUND(Návrh!#REF!,-3)/$X$2</f>
        <v>#REF!</v>
      </c>
      <c r="K234" s="88">
        <f>+ROUND(Návrh!K231,-3)/$X$2</f>
        <v>0</v>
      </c>
      <c r="L234" s="88">
        <f>+ROUND(Návrh!L231,-3)/$X$2</f>
        <v>-2900</v>
      </c>
      <c r="M234" s="67"/>
    </row>
    <row r="235" spans="1:13" x14ac:dyDescent="0.25">
      <c r="A235" s="42" t="s">
        <v>1136</v>
      </c>
      <c r="B235" s="20" t="s">
        <v>916</v>
      </c>
      <c r="C235" s="20" t="s">
        <v>919</v>
      </c>
      <c r="D235" s="20" t="s">
        <v>1649</v>
      </c>
      <c r="E235" s="368" t="s">
        <v>232</v>
      </c>
      <c r="F235" s="369"/>
      <c r="G235" s="88">
        <f>+ROUND(Návrh!H232,-3)/$X$2</f>
        <v>-208</v>
      </c>
      <c r="H235" s="88">
        <f>+ROUND(Návrh!I232,-3)/$X$2</f>
        <v>-500</v>
      </c>
      <c r="I235" s="88">
        <f>+ROUND(Návrh!J232,-3)/$X$2</f>
        <v>-350</v>
      </c>
      <c r="J235" s="88" t="e">
        <f>+ROUND(Návrh!#REF!,-3)/$X$2</f>
        <v>#REF!</v>
      </c>
      <c r="K235" s="88">
        <f>+ROUND(Návrh!K232,-3)/$X$2</f>
        <v>0</v>
      </c>
      <c r="L235" s="88">
        <f>+ROUND(Návrh!L232,-3)/$X$2</f>
        <v>-1500</v>
      </c>
      <c r="M235" s="67"/>
    </row>
    <row r="236" spans="1:13" x14ac:dyDescent="0.25">
      <c r="A236" s="42" t="s">
        <v>1137</v>
      </c>
      <c r="B236" s="20" t="s">
        <v>1241</v>
      </c>
      <c r="C236" s="20" t="s">
        <v>920</v>
      </c>
      <c r="D236" s="20" t="s">
        <v>1242</v>
      </c>
      <c r="E236" s="368" t="s">
        <v>233</v>
      </c>
      <c r="F236" s="369"/>
      <c r="G236" s="88">
        <f>+ROUND(Návrh!H233,-3)/$X$2</f>
        <v>-44</v>
      </c>
      <c r="H236" s="88">
        <f>+ROUND(Návrh!I233,-3)/$X$2</f>
        <v>-60</v>
      </c>
      <c r="I236" s="88">
        <f>+ROUND(Návrh!J233,-3)/$X$2</f>
        <v>-1075</v>
      </c>
      <c r="J236" s="88" t="e">
        <f>+ROUND(Návrh!#REF!,-3)/$X$2</f>
        <v>#REF!</v>
      </c>
      <c r="K236" s="88">
        <f>+ROUND(Návrh!K233,-3)/$X$2</f>
        <v>0</v>
      </c>
      <c r="L236" s="88">
        <f>+ROUND(Návrh!L233,-3)/$X$2</f>
        <v>-1275</v>
      </c>
      <c r="M236" s="67"/>
    </row>
    <row r="237" spans="1:13" x14ac:dyDescent="0.25">
      <c r="A237" s="42" t="s">
        <v>1138</v>
      </c>
      <c r="B237" s="20"/>
      <c r="C237" s="20"/>
      <c r="D237" s="20"/>
      <c r="E237" s="368" t="s">
        <v>93</v>
      </c>
      <c r="F237" s="369"/>
      <c r="G237" s="88">
        <f>+ROUND(Návrh!H234,-3)/$X$2</f>
        <v>0</v>
      </c>
      <c r="H237" s="88">
        <f>+ROUND(Návrh!I234,-3)/$X$2</f>
        <v>0</v>
      </c>
      <c r="I237" s="88">
        <f>+ROUND(Návrh!J234,-3)/$X$2</f>
        <v>-50</v>
      </c>
      <c r="J237" s="88" t="e">
        <f>+ROUND(Návrh!#REF!,-3)/$X$2</f>
        <v>#REF!</v>
      </c>
      <c r="K237" s="88">
        <f>+ROUND(Návrh!K234,-3)/$X$2</f>
        <v>0</v>
      </c>
      <c r="L237" s="88">
        <f>+ROUND(Návrh!L234,-3)/$X$2</f>
        <v>0</v>
      </c>
      <c r="M237" s="67"/>
    </row>
    <row r="238" spans="1:13" x14ac:dyDescent="0.25">
      <c r="A238" s="42" t="s">
        <v>1139</v>
      </c>
      <c r="B238" s="20" t="s">
        <v>916</v>
      </c>
      <c r="C238" s="20" t="s">
        <v>919</v>
      </c>
      <c r="D238" s="20" t="s">
        <v>1649</v>
      </c>
      <c r="E238" s="384" t="s">
        <v>1679</v>
      </c>
      <c r="F238" s="385"/>
      <c r="G238" s="88">
        <f>+ROUND(Návrh!H235,-3)/$X$2</f>
        <v>0</v>
      </c>
      <c r="H238" s="88">
        <f>+ROUND(Návrh!I235,-3)/$X$2</f>
        <v>0</v>
      </c>
      <c r="I238" s="88">
        <f>+ROUND(Návrh!J235,-3)/$X$2</f>
        <v>-300</v>
      </c>
      <c r="J238" s="88" t="e">
        <f>+ROUND(Návrh!#REF!,-3)/$X$2</f>
        <v>#REF!</v>
      </c>
      <c r="K238" s="88">
        <f>+ROUND(Návrh!K235,-3)/$X$2</f>
        <v>0</v>
      </c>
      <c r="L238" s="88">
        <f>+ROUND(Návrh!L235,-3)/$X$2</f>
        <v>-300</v>
      </c>
      <c r="M238" s="67"/>
    </row>
    <row r="239" spans="1:13" x14ac:dyDescent="0.25">
      <c r="A239" s="42" t="s">
        <v>1140</v>
      </c>
      <c r="B239" s="20" t="s">
        <v>916</v>
      </c>
      <c r="C239" s="20" t="s">
        <v>919</v>
      </c>
      <c r="D239" s="20" t="s">
        <v>1649</v>
      </c>
      <c r="E239" s="384" t="s">
        <v>1680</v>
      </c>
      <c r="F239" s="385"/>
      <c r="G239" s="88">
        <f>+ROUND(Návrh!H236,-3)/$X$2</f>
        <v>0</v>
      </c>
      <c r="H239" s="88">
        <f>+ROUND(Návrh!I236,-3)/$X$2</f>
        <v>0</v>
      </c>
      <c r="I239" s="88">
        <f>+ROUND(Návrh!J236,-3)/$X$2</f>
        <v>-7400</v>
      </c>
      <c r="J239" s="88" t="e">
        <f>+ROUND(Návrh!#REF!,-3)/$X$2</f>
        <v>#REF!</v>
      </c>
      <c r="K239" s="88">
        <f>+ROUND(Návrh!K236,-3)/$X$2</f>
        <v>0</v>
      </c>
      <c r="L239" s="88">
        <f>+ROUND(Návrh!L236,-3)/$X$2</f>
        <v>-18100</v>
      </c>
      <c r="M239" s="67"/>
    </row>
    <row r="240" spans="1:13" x14ac:dyDescent="0.25">
      <c r="A240" s="42" t="s">
        <v>1141</v>
      </c>
      <c r="B240" s="20" t="s">
        <v>916</v>
      </c>
      <c r="C240" s="20" t="s">
        <v>919</v>
      </c>
      <c r="D240" s="20" t="s">
        <v>1649</v>
      </c>
      <c r="E240" s="384" t="s">
        <v>1681</v>
      </c>
      <c r="F240" s="385"/>
      <c r="G240" s="88">
        <f>+ROUND(Návrh!H237,-3)/$X$2</f>
        <v>0</v>
      </c>
      <c r="H240" s="88">
        <f>+ROUND(Návrh!I237,-3)/$X$2</f>
        <v>0</v>
      </c>
      <c r="I240" s="88">
        <f>+ROUND(Návrh!J237,-3)/$X$2</f>
        <v>-2400</v>
      </c>
      <c r="J240" s="88" t="e">
        <f>+ROUND(Návrh!#REF!,-3)/$X$2</f>
        <v>#REF!</v>
      </c>
      <c r="K240" s="88">
        <f>+ROUND(Návrh!K237,-3)/$X$2</f>
        <v>0</v>
      </c>
      <c r="L240" s="88">
        <f>+ROUND(Návrh!L237,-3)/$X$2</f>
        <v>-2500</v>
      </c>
      <c r="M240" s="67"/>
    </row>
    <row r="241" spans="1:13" x14ac:dyDescent="0.25">
      <c r="A241" s="26" t="s">
        <v>1142</v>
      </c>
      <c r="B241" s="26"/>
      <c r="C241" s="23"/>
      <c r="D241" s="23"/>
      <c r="E241" s="382" t="s">
        <v>234</v>
      </c>
      <c r="F241" s="383"/>
      <c r="G241" s="92">
        <f>+ROUND(Návrh!H238,-3)/$X$2</f>
        <v>-113</v>
      </c>
      <c r="H241" s="92">
        <f>+ROUND(Návrh!I238,-3)/$X$2</f>
        <v>-173</v>
      </c>
      <c r="I241" s="92">
        <f>+ROUND(Návrh!J238,-3)/$X$2</f>
        <v>0</v>
      </c>
      <c r="J241" s="92" t="e">
        <f>+ROUND(Návrh!#REF!,-3)/$X$2</f>
        <v>#REF!</v>
      </c>
      <c r="K241" s="92">
        <f>+ROUND(Návrh!K238,-3)/$X$2</f>
        <v>0</v>
      </c>
      <c r="L241" s="92">
        <f>+ROUND(Návrh!L238,-3)/$X$2</f>
        <v>0</v>
      </c>
      <c r="M241" s="67"/>
    </row>
    <row r="242" spans="1:13" x14ac:dyDescent="0.25">
      <c r="A242" s="42" t="s">
        <v>1143</v>
      </c>
      <c r="B242" s="14"/>
      <c r="C242" s="13"/>
      <c r="D242" s="13"/>
      <c r="E242" s="368" t="s">
        <v>235</v>
      </c>
      <c r="F242" s="369"/>
      <c r="G242" s="88">
        <f>+ROUND(Návrh!H239,-3)/$X$2</f>
        <v>-113</v>
      </c>
      <c r="H242" s="88">
        <f>+ROUND(Návrh!I239,-3)/$X$2</f>
        <v>-173</v>
      </c>
      <c r="I242" s="88">
        <f>+ROUND(Návrh!J239,-3)/$X$2</f>
        <v>0</v>
      </c>
      <c r="J242" s="88" t="e">
        <f>+ROUND(Návrh!#REF!,-3)/$X$2</f>
        <v>#REF!</v>
      </c>
      <c r="K242" s="88">
        <f>+ROUND(Návrh!K239,-3)/$X$2</f>
        <v>0</v>
      </c>
      <c r="L242" s="88">
        <f>+ROUND(Návrh!L239,-3)/$X$2</f>
        <v>0</v>
      </c>
      <c r="M242" s="67"/>
    </row>
    <row r="243" spans="1:13" x14ac:dyDescent="0.25">
      <c r="A243" s="42" t="s">
        <v>1144</v>
      </c>
      <c r="B243" s="14"/>
      <c r="C243" s="13"/>
      <c r="D243" s="13"/>
      <c r="E243" s="368" t="s">
        <v>236</v>
      </c>
      <c r="F243" s="369"/>
      <c r="G243" s="88">
        <f>+ROUND(Návrh!H240,-3)/$X$2</f>
        <v>0</v>
      </c>
      <c r="H243" s="88">
        <f>+ROUND(Návrh!I240,-3)/$X$2</f>
        <v>0</v>
      </c>
      <c r="I243" s="88">
        <f>+ROUND(Návrh!J240,-3)/$X$2</f>
        <v>0</v>
      </c>
      <c r="J243" s="88" t="e">
        <f>+ROUND(Návrh!#REF!,-3)/$X$2</f>
        <v>#REF!</v>
      </c>
      <c r="K243" s="88">
        <f>+ROUND(Návrh!K240,-3)/$X$2</f>
        <v>0</v>
      </c>
      <c r="L243" s="88">
        <f>+ROUND(Návrh!L240,-3)/$X$2</f>
        <v>0</v>
      </c>
      <c r="M243" s="67"/>
    </row>
    <row r="244" spans="1:13" x14ac:dyDescent="0.25">
      <c r="A244" s="38" t="s">
        <v>237</v>
      </c>
      <c r="B244" s="38"/>
      <c r="C244" s="22"/>
      <c r="D244" s="22"/>
      <c r="E244" s="378" t="s">
        <v>238</v>
      </c>
      <c r="F244" s="379"/>
      <c r="G244" s="91">
        <f>+ROUND(Návrh!H241,-3)/$X$2</f>
        <v>-8017</v>
      </c>
      <c r="H244" s="91">
        <f>+ROUND(Návrh!I241,-3)/$X$2</f>
        <v>-8743</v>
      </c>
      <c r="I244" s="91">
        <f>+ROUND(Návrh!J241,-3)/$X$2</f>
        <v>-7770</v>
      </c>
      <c r="J244" s="91" t="e">
        <f>+ROUND(Návrh!#REF!,-3)/$X$2</f>
        <v>#REF!</v>
      </c>
      <c r="K244" s="91">
        <f>+ROUND(Návrh!K241,-3)/$X$2</f>
        <v>0</v>
      </c>
      <c r="L244" s="91">
        <f>+ROUND(Návrh!L241,-3)/$X$2</f>
        <v>-9545</v>
      </c>
      <c r="M244" s="67"/>
    </row>
    <row r="245" spans="1:13" x14ac:dyDescent="0.25">
      <c r="A245" s="26" t="s">
        <v>1145</v>
      </c>
      <c r="B245" s="26"/>
      <c r="C245" s="23"/>
      <c r="D245" s="23"/>
      <c r="E245" s="382" t="s">
        <v>239</v>
      </c>
      <c r="F245" s="383"/>
      <c r="G245" s="92">
        <f>+ROUND(Návrh!H242,-3)/$X$2</f>
        <v>-3533</v>
      </c>
      <c r="H245" s="92">
        <f>+ROUND(Návrh!I242,-3)/$X$2</f>
        <v>-3884</v>
      </c>
      <c r="I245" s="92">
        <f>+ROUND(Návrh!J242,-3)/$X$2</f>
        <v>-3800</v>
      </c>
      <c r="J245" s="92" t="e">
        <f>+ROUND(Návrh!#REF!,-3)/$X$2</f>
        <v>#REF!</v>
      </c>
      <c r="K245" s="92">
        <f>+ROUND(Návrh!K242,-3)/$X$2</f>
        <v>0</v>
      </c>
      <c r="L245" s="92">
        <f>+ROUND(Návrh!L242,-3)/$X$2</f>
        <v>-3890</v>
      </c>
      <c r="M245" s="67"/>
    </row>
    <row r="246" spans="1:13" x14ac:dyDescent="0.25">
      <c r="A246" s="42" t="s">
        <v>1146</v>
      </c>
      <c r="B246" s="20" t="s">
        <v>1432</v>
      </c>
      <c r="C246" s="20" t="s">
        <v>920</v>
      </c>
      <c r="D246" s="20" t="s">
        <v>1244</v>
      </c>
      <c r="E246" s="368" t="s">
        <v>240</v>
      </c>
      <c r="F246" s="369"/>
      <c r="G246" s="88">
        <f>+ROUND(Návrh!H243,-3)/$X$2</f>
        <v>-2809</v>
      </c>
      <c r="H246" s="88">
        <f>+ROUND(Návrh!I243,-3)/$X$2</f>
        <v>-3253</v>
      </c>
      <c r="I246" s="88">
        <f>+ROUND(Návrh!J243,-3)/$X$2</f>
        <v>-3800</v>
      </c>
      <c r="J246" s="88" t="e">
        <f>+ROUND(Návrh!#REF!,-3)/$X$2</f>
        <v>#REF!</v>
      </c>
      <c r="K246" s="88">
        <f>+ROUND(Návrh!K243,-3)/$X$2</f>
        <v>0</v>
      </c>
      <c r="L246" s="88">
        <f>+ROUND(Návrh!L243,-3)/$X$2</f>
        <v>-3890</v>
      </c>
      <c r="M246" s="67"/>
    </row>
    <row r="247" spans="1:13" x14ac:dyDescent="0.25">
      <c r="A247" s="42" t="s">
        <v>1147</v>
      </c>
      <c r="B247" s="20" t="s">
        <v>1432</v>
      </c>
      <c r="C247" s="20" t="s">
        <v>920</v>
      </c>
      <c r="D247" s="20" t="s">
        <v>1244</v>
      </c>
      <c r="E247" s="368" t="s">
        <v>241</v>
      </c>
      <c r="F247" s="369"/>
      <c r="G247" s="88">
        <f>+ROUND(Návrh!H244,-3)/$X$2</f>
        <v>-724</v>
      </c>
      <c r="H247" s="88">
        <f>+ROUND(Návrh!I244,-3)/$X$2</f>
        <v>-631</v>
      </c>
      <c r="I247" s="88">
        <f>+ROUND(Návrh!J244,-3)/$X$2</f>
        <v>0</v>
      </c>
      <c r="J247" s="88" t="e">
        <f>+ROUND(Návrh!#REF!,-3)/$X$2</f>
        <v>#REF!</v>
      </c>
      <c r="K247" s="88">
        <f>+ROUND(Návrh!K244,-3)/$X$2</f>
        <v>0</v>
      </c>
      <c r="L247" s="88">
        <f>+ROUND(Návrh!L244,-3)/$X$2</f>
        <v>0</v>
      </c>
      <c r="M247" s="67"/>
    </row>
    <row r="248" spans="1:13" x14ac:dyDescent="0.25">
      <c r="A248" s="26" t="s">
        <v>1148</v>
      </c>
      <c r="B248" s="26"/>
      <c r="C248" s="23"/>
      <c r="D248" s="23"/>
      <c r="E248" s="382" t="s">
        <v>242</v>
      </c>
      <c r="F248" s="383"/>
      <c r="G248" s="92">
        <f>+ROUND(Návrh!H245,-3)/$X$2</f>
        <v>-682</v>
      </c>
      <c r="H248" s="92">
        <f>+ROUND(Návrh!I245,-3)/$X$2</f>
        <v>-676</v>
      </c>
      <c r="I248" s="92">
        <f>+ROUND(Návrh!J245,-3)/$X$2</f>
        <v>-670</v>
      </c>
      <c r="J248" s="92" t="e">
        <f>+ROUND(Návrh!#REF!,-3)/$X$2</f>
        <v>#REF!</v>
      </c>
      <c r="K248" s="92">
        <f>+ROUND(Návrh!K245,-3)/$X$2</f>
        <v>0</v>
      </c>
      <c r="L248" s="92">
        <f>+ROUND(Návrh!L245,-3)/$X$2</f>
        <v>-647</v>
      </c>
      <c r="M248" s="67"/>
    </row>
    <row r="249" spans="1:13" x14ac:dyDescent="0.25">
      <c r="A249" s="42" t="s">
        <v>1149</v>
      </c>
      <c r="B249" s="27" t="s">
        <v>916</v>
      </c>
      <c r="C249" s="28" t="s">
        <v>919</v>
      </c>
      <c r="D249" s="28" t="s">
        <v>917</v>
      </c>
      <c r="E249" s="368" t="s">
        <v>243</v>
      </c>
      <c r="F249" s="369"/>
      <c r="G249" s="88">
        <f>+ROUND(Návrh!H246,-3)/$X$2</f>
        <v>-682</v>
      </c>
      <c r="H249" s="88">
        <f>+ROUND(Návrh!I246,-3)/$X$2</f>
        <v>-676</v>
      </c>
      <c r="I249" s="88">
        <f>+ROUND(Návrh!J246,-3)/$X$2</f>
        <v>-670</v>
      </c>
      <c r="J249" s="88" t="e">
        <f>+ROUND(Návrh!#REF!,-3)/$X$2</f>
        <v>#REF!</v>
      </c>
      <c r="K249" s="88">
        <f>+ROUND(Návrh!K246,-3)/$X$2</f>
        <v>0</v>
      </c>
      <c r="L249" s="88">
        <f>+ROUND(Návrh!L246,-3)/$X$2</f>
        <v>-647</v>
      </c>
      <c r="M249" s="67"/>
    </row>
    <row r="250" spans="1:13" x14ac:dyDescent="0.25">
      <c r="A250" s="26" t="s">
        <v>1150</v>
      </c>
      <c r="B250" s="26"/>
      <c r="C250" s="23"/>
      <c r="D250" s="23"/>
      <c r="E250" s="382" t="s">
        <v>244</v>
      </c>
      <c r="F250" s="383"/>
      <c r="G250" s="92">
        <f>+ROUND(Návrh!H247,-3)/$X$2</f>
        <v>-2852</v>
      </c>
      <c r="H250" s="92">
        <f>+ROUND(Návrh!I247,-3)/$X$2</f>
        <v>-3318</v>
      </c>
      <c r="I250" s="92">
        <f>+ROUND(Návrh!J247,-3)/$X$2</f>
        <v>-2300</v>
      </c>
      <c r="J250" s="92" t="e">
        <f>+ROUND(Návrh!#REF!,-3)/$X$2</f>
        <v>#REF!</v>
      </c>
      <c r="K250" s="92">
        <f>+ROUND(Návrh!K247,-3)/$X$2</f>
        <v>0</v>
      </c>
      <c r="L250" s="92">
        <f>+ROUND(Návrh!L247,-3)/$X$2</f>
        <v>-4008</v>
      </c>
      <c r="M250" s="67"/>
    </row>
    <row r="251" spans="1:13" x14ac:dyDescent="0.25">
      <c r="A251" s="42" t="s">
        <v>1151</v>
      </c>
      <c r="B251" s="20" t="s">
        <v>1243</v>
      </c>
      <c r="C251" s="20" t="s">
        <v>920</v>
      </c>
      <c r="D251" s="20" t="s">
        <v>1245</v>
      </c>
      <c r="E251" s="368" t="s">
        <v>245</v>
      </c>
      <c r="F251" s="369"/>
      <c r="G251" s="88">
        <f>+ROUND(Návrh!H248,-3)/$X$2</f>
        <v>-1629</v>
      </c>
      <c r="H251" s="88">
        <f>+ROUND(Návrh!I248,-3)/$X$2</f>
        <v>-1950</v>
      </c>
      <c r="I251" s="88">
        <f>+ROUND(Návrh!J248,-3)/$X$2</f>
        <v>-2300</v>
      </c>
      <c r="J251" s="88" t="e">
        <f>+ROUND(Návrh!#REF!,-3)/$X$2</f>
        <v>#REF!</v>
      </c>
      <c r="K251" s="88">
        <f>+ROUND(Návrh!K248,-3)/$X$2</f>
        <v>0</v>
      </c>
      <c r="L251" s="88">
        <f>+ROUND(Návrh!L248,-3)/$X$2</f>
        <v>-4008</v>
      </c>
      <c r="M251" s="67"/>
    </row>
    <row r="252" spans="1:13" x14ac:dyDescent="0.25">
      <c r="A252" s="42" t="s">
        <v>1152</v>
      </c>
      <c r="B252" s="20" t="s">
        <v>1243</v>
      </c>
      <c r="C252" s="20" t="s">
        <v>920</v>
      </c>
      <c r="D252" s="20" t="s">
        <v>1245</v>
      </c>
      <c r="E252" s="368" t="s">
        <v>246</v>
      </c>
      <c r="F252" s="369"/>
      <c r="G252" s="88">
        <f>+ROUND(Návrh!H249,-3)/$X$2</f>
        <v>-1222</v>
      </c>
      <c r="H252" s="88">
        <f>+ROUND(Návrh!I249,-3)/$X$2</f>
        <v>-1368</v>
      </c>
      <c r="I252" s="88">
        <f>+ROUND(Návrh!J249,-3)/$X$2</f>
        <v>0</v>
      </c>
      <c r="J252" s="88" t="e">
        <f>+ROUND(Návrh!#REF!,-3)/$X$2</f>
        <v>#REF!</v>
      </c>
      <c r="K252" s="88">
        <f>+ROUND(Návrh!K249,-3)/$X$2</f>
        <v>0</v>
      </c>
      <c r="L252" s="88">
        <f>+ROUND(Návrh!L249,-3)/$X$2</f>
        <v>0</v>
      </c>
      <c r="M252" s="67"/>
    </row>
    <row r="253" spans="1:13" x14ac:dyDescent="0.25">
      <c r="A253" s="26" t="s">
        <v>1153</v>
      </c>
      <c r="B253" s="26"/>
      <c r="C253" s="23"/>
      <c r="D253" s="23"/>
      <c r="E253" s="382" t="s">
        <v>247</v>
      </c>
      <c r="F253" s="383"/>
      <c r="G253" s="92">
        <f>+ROUND(Návrh!H250,-3)/$X$2</f>
        <v>-950</v>
      </c>
      <c r="H253" s="92">
        <f>+ROUND(Návrh!I250,-3)/$X$2</f>
        <v>-865</v>
      </c>
      <c r="I253" s="92">
        <f>+ROUND(Návrh!J250,-3)/$X$2</f>
        <v>-1000</v>
      </c>
      <c r="J253" s="92" t="e">
        <f>+ROUND(Návrh!#REF!,-3)/$X$2</f>
        <v>#REF!</v>
      </c>
      <c r="K253" s="92">
        <f>+ROUND(Návrh!K250,-3)/$X$2</f>
        <v>0</v>
      </c>
      <c r="L253" s="92">
        <f>+ROUND(Návrh!L250,-3)/$X$2</f>
        <v>-1000</v>
      </c>
      <c r="M253" s="67"/>
    </row>
    <row r="254" spans="1:13" x14ac:dyDescent="0.25">
      <c r="A254" s="42" t="s">
        <v>1154</v>
      </c>
      <c r="B254" s="20" t="s">
        <v>916</v>
      </c>
      <c r="C254" s="20" t="s">
        <v>920</v>
      </c>
      <c r="D254" s="20" t="s">
        <v>917</v>
      </c>
      <c r="E254" s="368" t="s">
        <v>248</v>
      </c>
      <c r="F254" s="369"/>
      <c r="G254" s="88">
        <f>+ROUND(Návrh!H251,-3)/$X$2</f>
        <v>-950</v>
      </c>
      <c r="H254" s="88">
        <f>+ROUND(Návrh!I251,-3)/$X$2</f>
        <v>-865</v>
      </c>
      <c r="I254" s="88">
        <f>+ROUND(Návrh!J251,-3)/$X$2</f>
        <v>-1000</v>
      </c>
      <c r="J254" s="88" t="e">
        <f>+ROUND(Návrh!#REF!,-3)/$X$2</f>
        <v>#REF!</v>
      </c>
      <c r="K254" s="88">
        <f>+ROUND(Návrh!K251,-3)/$X$2</f>
        <v>0</v>
      </c>
      <c r="L254" s="88">
        <f>+ROUND(Návrh!L251,-3)/$X$2</f>
        <v>-1000</v>
      </c>
      <c r="M254" s="67"/>
    </row>
    <row r="255" spans="1:13" x14ac:dyDescent="0.25">
      <c r="A255" s="38" t="s">
        <v>249</v>
      </c>
      <c r="B255" s="38"/>
      <c r="C255" s="22"/>
      <c r="D255" s="22"/>
      <c r="E255" s="378" t="s">
        <v>250</v>
      </c>
      <c r="F255" s="379"/>
      <c r="G255" s="91">
        <f>+ROUND(Návrh!H252,-3)/$X$2</f>
        <v>-252</v>
      </c>
      <c r="H255" s="91">
        <f>+ROUND(Návrh!I252,-3)/$X$2</f>
        <v>-206</v>
      </c>
      <c r="I255" s="91">
        <f>+ROUND(Návrh!J252,-3)/$X$2</f>
        <v>-400</v>
      </c>
      <c r="J255" s="91" t="e">
        <f>+ROUND(Návrh!#REF!,-3)/$X$2</f>
        <v>#REF!</v>
      </c>
      <c r="K255" s="91">
        <f>+ROUND(Návrh!K252,-3)/$X$2</f>
        <v>0</v>
      </c>
      <c r="L255" s="91">
        <f>+ROUND(Návrh!L252,-3)/$X$2</f>
        <v>-250</v>
      </c>
      <c r="M255" s="67"/>
    </row>
    <row r="256" spans="1:13" x14ac:dyDescent="0.25">
      <c r="A256" s="26" t="s">
        <v>1155</v>
      </c>
      <c r="B256" s="26"/>
      <c r="C256" s="23"/>
      <c r="D256" s="23"/>
      <c r="E256" s="382" t="s">
        <v>251</v>
      </c>
      <c r="F256" s="383"/>
      <c r="G256" s="92">
        <f>+ROUND(Návrh!H253,-3)/$X$2</f>
        <v>-252</v>
      </c>
      <c r="H256" s="92">
        <f>+ROUND(Návrh!I253,-3)/$X$2</f>
        <v>-206</v>
      </c>
      <c r="I256" s="92">
        <f>+ROUND(Návrh!J253,-3)/$X$2</f>
        <v>-400</v>
      </c>
      <c r="J256" s="92" t="e">
        <f>+ROUND(Návrh!#REF!,-3)/$X$2</f>
        <v>#REF!</v>
      </c>
      <c r="K256" s="92">
        <f>+ROUND(Návrh!K253,-3)/$X$2</f>
        <v>0</v>
      </c>
      <c r="L256" s="92">
        <f>+ROUND(Návrh!L253,-3)/$X$2</f>
        <v>-250</v>
      </c>
      <c r="M256" s="67"/>
    </row>
    <row r="257" spans="1:13" x14ac:dyDescent="0.25">
      <c r="A257" s="42" t="s">
        <v>1156</v>
      </c>
      <c r="B257" s="27" t="s">
        <v>916</v>
      </c>
      <c r="C257" s="28" t="s">
        <v>920</v>
      </c>
      <c r="D257" s="28" t="s">
        <v>917</v>
      </c>
      <c r="E257" s="368" t="s">
        <v>252</v>
      </c>
      <c r="F257" s="369"/>
      <c r="G257" s="88">
        <f>+ROUND(Návrh!H254,-3)/$X$2</f>
        <v>-224</v>
      </c>
      <c r="H257" s="88">
        <f>+ROUND(Návrh!I254,-3)/$X$2</f>
        <v>-173</v>
      </c>
      <c r="I257" s="88">
        <f>+ROUND(Návrh!J254,-3)/$X$2</f>
        <v>-250</v>
      </c>
      <c r="J257" s="88" t="e">
        <f>+ROUND(Návrh!#REF!,-3)/$X$2</f>
        <v>#REF!</v>
      </c>
      <c r="K257" s="88">
        <f>+ROUND(Návrh!K254,-3)/$X$2</f>
        <v>0</v>
      </c>
      <c r="L257" s="88">
        <f>+ROUND(Návrh!L254,-3)/$X$2</f>
        <v>-200</v>
      </c>
      <c r="M257" s="67"/>
    </row>
    <row r="258" spans="1:13" x14ac:dyDescent="0.25">
      <c r="A258" s="42" t="s">
        <v>1157</v>
      </c>
      <c r="B258" s="27" t="s">
        <v>916</v>
      </c>
      <c r="C258" s="28" t="s">
        <v>920</v>
      </c>
      <c r="D258" s="28" t="s">
        <v>917</v>
      </c>
      <c r="E258" s="368" t="s">
        <v>253</v>
      </c>
      <c r="F258" s="369"/>
      <c r="G258" s="88">
        <f>+ROUND(Návrh!H255,-3)/$X$2</f>
        <v>-28</v>
      </c>
      <c r="H258" s="88">
        <f>+ROUND(Návrh!I255,-3)/$X$2</f>
        <v>-33</v>
      </c>
      <c r="I258" s="88">
        <f>+ROUND(Návrh!J255,-3)/$X$2</f>
        <v>-150</v>
      </c>
      <c r="J258" s="88" t="e">
        <f>+ROUND(Návrh!#REF!,-3)/$X$2</f>
        <v>#REF!</v>
      </c>
      <c r="K258" s="88">
        <f>+ROUND(Návrh!K255,-3)/$X$2</f>
        <v>0</v>
      </c>
      <c r="L258" s="88">
        <f>+ROUND(Návrh!L255,-3)/$X$2</f>
        <v>-50</v>
      </c>
      <c r="M258" s="67"/>
    </row>
    <row r="259" spans="1:13" x14ac:dyDescent="0.25">
      <c r="A259" s="38" t="s">
        <v>254</v>
      </c>
      <c r="B259" s="38"/>
      <c r="C259" s="22"/>
      <c r="D259" s="22"/>
      <c r="E259" s="378" t="s">
        <v>255</v>
      </c>
      <c r="F259" s="379"/>
      <c r="G259" s="91">
        <f>+ROUND(Návrh!H256,-3)/$X$2</f>
        <v>-172834</v>
      </c>
      <c r="H259" s="91">
        <f>+ROUND(Návrh!I256,-3)/$X$2</f>
        <v>-177278</v>
      </c>
      <c r="I259" s="91">
        <f>+ROUND(Návrh!J256,-3)/$X$2</f>
        <v>-211456</v>
      </c>
      <c r="J259" s="91" t="e">
        <f>+ROUND(Návrh!#REF!,-3)/$X$2</f>
        <v>#REF!</v>
      </c>
      <c r="K259" s="91">
        <f>+ROUND(Návrh!K256,-3)/$X$2</f>
        <v>0</v>
      </c>
      <c r="L259" s="91">
        <f>+ROUND(Návrh!L256,-3)/$X$2</f>
        <v>-278189</v>
      </c>
      <c r="M259" s="67"/>
    </row>
    <row r="260" spans="1:13" x14ac:dyDescent="0.25">
      <c r="A260" s="26" t="s">
        <v>1158</v>
      </c>
      <c r="B260" s="26"/>
      <c r="C260" s="23"/>
      <c r="D260" s="23"/>
      <c r="E260" s="382" t="s">
        <v>256</v>
      </c>
      <c r="F260" s="383"/>
      <c r="G260" s="92">
        <f>+ROUND(Návrh!H257,-3)/$X$2</f>
        <v>59</v>
      </c>
      <c r="H260" s="92">
        <f>+ROUND(Návrh!I257,-3)/$X$2</f>
        <v>37</v>
      </c>
      <c r="I260" s="92">
        <f>+ROUND(Návrh!J257,-3)/$X$2</f>
        <v>0</v>
      </c>
      <c r="J260" s="92" t="e">
        <f>+ROUND(Návrh!#REF!,-3)/$X$2</f>
        <v>#REF!</v>
      </c>
      <c r="K260" s="92">
        <f>+ROUND(Návrh!K257,-3)/$X$2</f>
        <v>0</v>
      </c>
      <c r="L260" s="92">
        <f>+ROUND(Návrh!L257,-3)/$X$2</f>
        <v>0</v>
      </c>
      <c r="M260" s="67"/>
    </row>
    <row r="261" spans="1:13" x14ac:dyDescent="0.25">
      <c r="A261" s="42" t="s">
        <v>1159</v>
      </c>
      <c r="B261" s="14"/>
      <c r="C261" s="13"/>
      <c r="D261" s="13"/>
      <c r="E261" s="368" t="s">
        <v>257</v>
      </c>
      <c r="F261" s="369"/>
      <c r="G261" s="88">
        <f>+ROUND(Návrh!H258,-3)/$X$2</f>
        <v>59</v>
      </c>
      <c r="H261" s="88">
        <f>+ROUND(Návrh!I258,-3)/$X$2</f>
        <v>37</v>
      </c>
      <c r="I261" s="88">
        <f>+ROUND(Návrh!J258,-3)/$X$2</f>
        <v>0</v>
      </c>
      <c r="J261" s="88" t="e">
        <f>+ROUND(Návrh!#REF!,-3)/$X$2</f>
        <v>#REF!</v>
      </c>
      <c r="K261" s="88">
        <f>+ROUND(Návrh!K258,-3)/$X$2</f>
        <v>0</v>
      </c>
      <c r="L261" s="88">
        <f>+ROUND(Návrh!L258,-3)/$X$2</f>
        <v>0</v>
      </c>
      <c r="M261" s="67"/>
    </row>
    <row r="262" spans="1:13" x14ac:dyDescent="0.25">
      <c r="A262" s="26" t="s">
        <v>1160</v>
      </c>
      <c r="B262" s="26"/>
      <c r="C262" s="23"/>
      <c r="D262" s="23"/>
      <c r="E262" s="382" t="s">
        <v>258</v>
      </c>
      <c r="F262" s="383"/>
      <c r="G262" s="92">
        <f>+ROUND(Návrh!H259,-3)/$X$2</f>
        <v>-359</v>
      </c>
      <c r="H262" s="92">
        <f>+ROUND(Návrh!I259,-3)/$X$2</f>
        <v>-585</v>
      </c>
      <c r="I262" s="92">
        <f>+ROUND(Návrh!J259,-3)/$X$2</f>
        <v>-550</v>
      </c>
      <c r="J262" s="92" t="e">
        <f>+ROUND(Návrh!#REF!,-3)/$X$2</f>
        <v>#REF!</v>
      </c>
      <c r="K262" s="92">
        <f>+ROUND(Návrh!K259,-3)/$X$2</f>
        <v>0</v>
      </c>
      <c r="L262" s="92">
        <f>+ROUND(Návrh!L259,-3)/$X$2</f>
        <v>-500</v>
      </c>
      <c r="M262" s="67"/>
    </row>
    <row r="263" spans="1:13" x14ac:dyDescent="0.25">
      <c r="A263" s="42" t="s">
        <v>1161</v>
      </c>
      <c r="B263" s="27" t="s">
        <v>916</v>
      </c>
      <c r="C263" s="28" t="s">
        <v>919</v>
      </c>
      <c r="D263" s="28" t="s">
        <v>917</v>
      </c>
      <c r="E263" s="368" t="s">
        <v>259</v>
      </c>
      <c r="F263" s="369"/>
      <c r="G263" s="88">
        <f>+ROUND(Návrh!H260,-3)/$X$2</f>
        <v>-359</v>
      </c>
      <c r="H263" s="88">
        <f>+ROUND(Návrh!I260,-3)/$X$2</f>
        <v>-585</v>
      </c>
      <c r="I263" s="88">
        <f>+ROUND(Návrh!J260,-3)/$X$2</f>
        <v>-550</v>
      </c>
      <c r="J263" s="88" t="e">
        <f>+ROUND(Návrh!#REF!,-3)/$X$2</f>
        <v>#REF!</v>
      </c>
      <c r="K263" s="88">
        <f>+ROUND(Návrh!K260,-3)/$X$2</f>
        <v>0</v>
      </c>
      <c r="L263" s="88">
        <f>+ROUND(Návrh!L260,-3)/$X$2</f>
        <v>-500</v>
      </c>
      <c r="M263" s="67"/>
    </row>
    <row r="264" spans="1:13" x14ac:dyDescent="0.25">
      <c r="A264" s="26" t="s">
        <v>1162</v>
      </c>
      <c r="B264" s="26"/>
      <c r="C264" s="23"/>
      <c r="D264" s="23"/>
      <c r="E264" s="382" t="s">
        <v>260</v>
      </c>
      <c r="F264" s="383"/>
      <c r="G264" s="92">
        <f>+ROUND(Návrh!H261,-3)/$X$2</f>
        <v>-3231</v>
      </c>
      <c r="H264" s="92">
        <f>+ROUND(Návrh!I261,-3)/$X$2</f>
        <v>-3212</v>
      </c>
      <c r="I264" s="92">
        <f>+ROUND(Návrh!J261,-3)/$X$2</f>
        <v>-3260</v>
      </c>
      <c r="J264" s="92" t="e">
        <f>+ROUND(Návrh!#REF!,-3)/$X$2</f>
        <v>#REF!</v>
      </c>
      <c r="K264" s="92">
        <f>+ROUND(Návrh!K261,-3)/$X$2</f>
        <v>0</v>
      </c>
      <c r="L264" s="92">
        <f>+ROUND(Návrh!L261,-3)/$X$2</f>
        <v>-3400</v>
      </c>
      <c r="M264" s="67"/>
    </row>
    <row r="265" spans="1:13" x14ac:dyDescent="0.25">
      <c r="A265" s="42" t="s">
        <v>1163</v>
      </c>
      <c r="B265" s="28" t="s">
        <v>916</v>
      </c>
      <c r="C265" s="28" t="s">
        <v>923</v>
      </c>
      <c r="D265" s="28" t="s">
        <v>917</v>
      </c>
      <c r="E265" s="368" t="s">
        <v>261</v>
      </c>
      <c r="F265" s="369"/>
      <c r="G265" s="88">
        <f>+ROUND(Návrh!H262,-3)/$X$2</f>
        <v>-1481</v>
      </c>
      <c r="H265" s="88">
        <f>+ROUND(Návrh!I262,-3)/$X$2</f>
        <v>-1396</v>
      </c>
      <c r="I265" s="88">
        <f>+ROUND(Návrh!J262,-3)/$X$2</f>
        <v>-1400</v>
      </c>
      <c r="J265" s="88" t="e">
        <f>+ROUND(Návrh!#REF!,-3)/$X$2</f>
        <v>#REF!</v>
      </c>
      <c r="K265" s="88">
        <f>+ROUND(Návrh!K262,-3)/$X$2</f>
        <v>0</v>
      </c>
      <c r="L265" s="88">
        <f>+ROUND(Návrh!L262,-3)/$X$2</f>
        <v>-1400</v>
      </c>
      <c r="M265" s="67"/>
    </row>
    <row r="266" spans="1:13" x14ac:dyDescent="0.25">
      <c r="A266" s="42" t="s">
        <v>1164</v>
      </c>
      <c r="B266" s="20" t="s">
        <v>1654</v>
      </c>
      <c r="C266" s="20" t="s">
        <v>919</v>
      </c>
      <c r="D266" s="20" t="s">
        <v>1655</v>
      </c>
      <c r="E266" s="368" t="s">
        <v>262</v>
      </c>
      <c r="F266" s="369"/>
      <c r="G266" s="88">
        <f>+ROUND(Návrh!H263,-3)/$X$2</f>
        <v>-1654</v>
      </c>
      <c r="H266" s="88">
        <f>+ROUND(Návrh!I263,-3)/$X$2</f>
        <v>-1790</v>
      </c>
      <c r="I266" s="88">
        <f>+ROUND(Návrh!J263,-3)/$X$2</f>
        <v>-1800</v>
      </c>
      <c r="J266" s="88" t="e">
        <f>+ROUND(Návrh!#REF!,-3)/$X$2</f>
        <v>#REF!</v>
      </c>
      <c r="K266" s="88">
        <f>+ROUND(Návrh!K263,-3)/$X$2</f>
        <v>0</v>
      </c>
      <c r="L266" s="88">
        <f>+ROUND(Návrh!L263,-3)/$X$2</f>
        <v>-2000</v>
      </c>
      <c r="M266" s="67"/>
    </row>
    <row r="267" spans="1:13" x14ac:dyDescent="0.25">
      <c r="A267" s="42" t="s">
        <v>1165</v>
      </c>
      <c r="B267" s="27" t="s">
        <v>916</v>
      </c>
      <c r="C267" s="28" t="s">
        <v>919</v>
      </c>
      <c r="D267" s="28" t="s">
        <v>917</v>
      </c>
      <c r="E267" s="368" t="s">
        <v>262</v>
      </c>
      <c r="F267" s="369"/>
      <c r="G267" s="88">
        <f>+ROUND(Návrh!H264,-3)/$X$2</f>
        <v>-96</v>
      </c>
      <c r="H267" s="88">
        <f>+ROUND(Návrh!I264,-3)/$X$2</f>
        <v>-26</v>
      </c>
      <c r="I267" s="88">
        <f>+ROUND(Návrh!J264,-3)/$X$2</f>
        <v>-60</v>
      </c>
      <c r="J267" s="88" t="e">
        <f>+ROUND(Návrh!#REF!,-3)/$X$2</f>
        <v>#REF!</v>
      </c>
      <c r="K267" s="88">
        <f>+ROUND(Návrh!K264,-3)/$X$2</f>
        <v>0</v>
      </c>
      <c r="L267" s="88">
        <f>+ROUND(Návrh!L264,-3)/$X$2</f>
        <v>0</v>
      </c>
      <c r="M267" s="67"/>
    </row>
    <row r="268" spans="1:13" x14ac:dyDescent="0.25">
      <c r="A268" s="26" t="s">
        <v>1166</v>
      </c>
      <c r="B268" s="26"/>
      <c r="C268" s="23"/>
      <c r="D268" s="23"/>
      <c r="E268" s="382" t="s">
        <v>263</v>
      </c>
      <c r="F268" s="383"/>
      <c r="G268" s="92">
        <f>+ROUND(Návrh!H265,-3)/$X$2</f>
        <v>-3712</v>
      </c>
      <c r="H268" s="92">
        <f>+ROUND(Návrh!I265,-3)/$X$2</f>
        <v>-3737</v>
      </c>
      <c r="I268" s="92">
        <f>+ROUND(Návrh!J265,-3)/$X$2</f>
        <v>-3931</v>
      </c>
      <c r="J268" s="92" t="e">
        <f>+ROUND(Návrh!#REF!,-3)/$X$2</f>
        <v>#REF!</v>
      </c>
      <c r="K268" s="92">
        <f>+ROUND(Návrh!K265,-3)/$X$2</f>
        <v>0</v>
      </c>
      <c r="L268" s="92">
        <f>+ROUND(Návrh!L265,-3)/$X$2</f>
        <v>-5480</v>
      </c>
      <c r="M268" s="67"/>
    </row>
    <row r="269" spans="1:13" x14ac:dyDescent="0.25">
      <c r="A269" s="42" t="s">
        <v>1167</v>
      </c>
      <c r="B269" s="20" t="s">
        <v>1654</v>
      </c>
      <c r="C269" s="20" t="s">
        <v>919</v>
      </c>
      <c r="D269" s="20" t="s">
        <v>1656</v>
      </c>
      <c r="E269" s="368" t="s">
        <v>264</v>
      </c>
      <c r="F269" s="369"/>
      <c r="G269" s="88">
        <f>+ROUND(Návrh!H266,-3)/$X$2</f>
        <v>-36</v>
      </c>
      <c r="H269" s="88">
        <f>+ROUND(Návrh!I266,-3)/$X$2</f>
        <v>-36</v>
      </c>
      <c r="I269" s="88">
        <f>+ROUND(Návrh!J266,-3)/$X$2</f>
        <v>-36</v>
      </c>
      <c r="J269" s="88" t="e">
        <f>+ROUND(Návrh!#REF!,-3)/$X$2</f>
        <v>#REF!</v>
      </c>
      <c r="K269" s="88">
        <f>+ROUND(Návrh!K266,-3)/$X$2</f>
        <v>0</v>
      </c>
      <c r="L269" s="88">
        <f>+ROUND(Návrh!L266,-3)/$X$2</f>
        <v>-1385</v>
      </c>
      <c r="M269" s="67"/>
    </row>
    <row r="270" spans="1:13" x14ac:dyDescent="0.25">
      <c r="A270" s="42" t="s">
        <v>1168</v>
      </c>
      <c r="B270" s="27" t="s">
        <v>916</v>
      </c>
      <c r="C270" s="28" t="s">
        <v>920</v>
      </c>
      <c r="D270" s="28" t="s">
        <v>917</v>
      </c>
      <c r="E270" s="368" t="s">
        <v>265</v>
      </c>
      <c r="F270" s="369"/>
      <c r="G270" s="88">
        <f>+ROUND(Návrh!H267,-3)/$X$2</f>
        <v>-726</v>
      </c>
      <c r="H270" s="88">
        <f>+ROUND(Návrh!I267,-3)/$X$2</f>
        <v>-725</v>
      </c>
      <c r="I270" s="88">
        <f>+ROUND(Návrh!J267,-3)/$X$2</f>
        <v>-725</v>
      </c>
      <c r="J270" s="88" t="e">
        <f>+ROUND(Návrh!#REF!,-3)/$X$2</f>
        <v>#REF!</v>
      </c>
      <c r="K270" s="88">
        <f>+ROUND(Návrh!K267,-3)/$X$2</f>
        <v>0</v>
      </c>
      <c r="L270" s="88">
        <f>+ROUND(Návrh!L267,-3)/$X$2</f>
        <v>-725</v>
      </c>
      <c r="M270" s="67"/>
    </row>
    <row r="271" spans="1:13" x14ac:dyDescent="0.25">
      <c r="A271" s="42" t="s">
        <v>1169</v>
      </c>
      <c r="B271" s="28" t="s">
        <v>916</v>
      </c>
      <c r="C271" s="28" t="s">
        <v>923</v>
      </c>
      <c r="D271" s="28" t="s">
        <v>1246</v>
      </c>
      <c r="E271" s="368" t="s">
        <v>266</v>
      </c>
      <c r="F271" s="369"/>
      <c r="G271" s="88">
        <f>+ROUND(Návrh!H268,-3)/$X$2</f>
        <v>-1198</v>
      </c>
      <c r="H271" s="88">
        <f>+ROUND(Návrh!I268,-3)/$X$2</f>
        <v>-1265</v>
      </c>
      <c r="I271" s="88">
        <f>+ROUND(Návrh!J268,-3)/$X$2</f>
        <v>-1370</v>
      </c>
      <c r="J271" s="88" t="e">
        <f>+ROUND(Návrh!#REF!,-3)/$X$2</f>
        <v>#REF!</v>
      </c>
      <c r="K271" s="88">
        <f>+ROUND(Návrh!K268,-3)/$X$2</f>
        <v>0</v>
      </c>
      <c r="L271" s="88">
        <f>+ROUND(Návrh!L268,-3)/$X$2</f>
        <v>-1400</v>
      </c>
      <c r="M271" s="67"/>
    </row>
    <row r="272" spans="1:13" x14ac:dyDescent="0.25">
      <c r="A272" s="42" t="s">
        <v>1170</v>
      </c>
      <c r="B272" s="28" t="s">
        <v>916</v>
      </c>
      <c r="C272" s="28" t="s">
        <v>923</v>
      </c>
      <c r="D272" s="28" t="s">
        <v>1037</v>
      </c>
      <c r="E272" s="368" t="s">
        <v>267</v>
      </c>
      <c r="F272" s="369"/>
      <c r="G272" s="88">
        <f>+ROUND(Návrh!H269,-3)/$X$2</f>
        <v>-1674</v>
      </c>
      <c r="H272" s="88">
        <f>+ROUND(Návrh!I269,-3)/$X$2</f>
        <v>-1711</v>
      </c>
      <c r="I272" s="88">
        <f>+ROUND(Návrh!J269,-3)/$X$2</f>
        <v>-1800</v>
      </c>
      <c r="J272" s="88" t="e">
        <f>+ROUND(Návrh!#REF!,-3)/$X$2</f>
        <v>#REF!</v>
      </c>
      <c r="K272" s="88">
        <f>+ROUND(Návrh!K269,-3)/$X$2</f>
        <v>0</v>
      </c>
      <c r="L272" s="88">
        <f>+ROUND(Návrh!L269,-3)/$X$2</f>
        <v>-1920</v>
      </c>
      <c r="M272" s="67"/>
    </row>
    <row r="273" spans="1:13" x14ac:dyDescent="0.25">
      <c r="A273" s="42" t="s">
        <v>1171</v>
      </c>
      <c r="B273" s="27" t="s">
        <v>916</v>
      </c>
      <c r="C273" s="28" t="s">
        <v>920</v>
      </c>
      <c r="D273" s="28" t="s">
        <v>917</v>
      </c>
      <c r="E273" s="368" t="s">
        <v>268</v>
      </c>
      <c r="F273" s="369"/>
      <c r="G273" s="88">
        <f>+ROUND(Návrh!H270,-3)/$X$2</f>
        <v>-78</v>
      </c>
      <c r="H273" s="88">
        <f>+ROUND(Návrh!I270,-3)/$X$2</f>
        <v>0</v>
      </c>
      <c r="I273" s="88">
        <f>+ROUND(Návrh!J270,-3)/$X$2</f>
        <v>0</v>
      </c>
      <c r="J273" s="88" t="e">
        <f>+ROUND(Návrh!#REF!,-3)/$X$2</f>
        <v>#REF!</v>
      </c>
      <c r="K273" s="88">
        <f>+ROUND(Návrh!K270,-3)/$X$2</f>
        <v>0</v>
      </c>
      <c r="L273" s="88">
        <f>+ROUND(Návrh!L270,-3)/$X$2</f>
        <v>-50</v>
      </c>
      <c r="M273" s="67"/>
    </row>
    <row r="274" spans="1:13" x14ac:dyDescent="0.25">
      <c r="A274" s="26" t="s">
        <v>1172</v>
      </c>
      <c r="B274" s="26"/>
      <c r="C274" s="23"/>
      <c r="D274" s="23"/>
      <c r="E274" s="382" t="s">
        <v>269</v>
      </c>
      <c r="F274" s="383"/>
      <c r="G274" s="92">
        <f>+ROUND(Návrh!H271,-3)/$X$2</f>
        <v>-932</v>
      </c>
      <c r="H274" s="92">
        <f>+ROUND(Návrh!I271,-3)/$X$2</f>
        <v>-731</v>
      </c>
      <c r="I274" s="92">
        <f>+ROUND(Návrh!J271,-3)/$X$2</f>
        <v>-500</v>
      </c>
      <c r="J274" s="92" t="e">
        <f>+ROUND(Návrh!#REF!,-3)/$X$2</f>
        <v>#REF!</v>
      </c>
      <c r="K274" s="92">
        <f>+ROUND(Návrh!K271,-3)/$X$2</f>
        <v>0</v>
      </c>
      <c r="L274" s="92">
        <f>+ROUND(Návrh!L271,-3)/$X$2</f>
        <v>-500</v>
      </c>
      <c r="M274" s="67"/>
    </row>
    <row r="275" spans="1:13" x14ac:dyDescent="0.25">
      <c r="A275" s="42" t="s">
        <v>1173</v>
      </c>
      <c r="B275" s="20" t="s">
        <v>916</v>
      </c>
      <c r="C275" s="20" t="s">
        <v>923</v>
      </c>
      <c r="D275" s="20" t="s">
        <v>1247</v>
      </c>
      <c r="E275" s="368" t="s">
        <v>270</v>
      </c>
      <c r="F275" s="369"/>
      <c r="G275" s="88">
        <f>+ROUND(Návrh!H272,-3)/$X$2</f>
        <v>-932</v>
      </c>
      <c r="H275" s="88">
        <f>+ROUND(Návrh!I272,-3)/$X$2</f>
        <v>-731</v>
      </c>
      <c r="I275" s="88">
        <f>+ROUND(Návrh!J272,-3)/$X$2</f>
        <v>-500</v>
      </c>
      <c r="J275" s="88" t="e">
        <f>+ROUND(Návrh!#REF!,-3)/$X$2</f>
        <v>#REF!</v>
      </c>
      <c r="K275" s="88">
        <f>+ROUND(Návrh!K272,-3)/$X$2</f>
        <v>0</v>
      </c>
      <c r="L275" s="88">
        <f>+ROUND(Návrh!L272,-3)/$X$2</f>
        <v>-500</v>
      </c>
      <c r="M275" s="67"/>
    </row>
    <row r="276" spans="1:13" x14ac:dyDescent="0.25">
      <c r="A276" s="26" t="s">
        <v>1174</v>
      </c>
      <c r="B276" s="26"/>
      <c r="C276" s="23"/>
      <c r="D276" s="23"/>
      <c r="E276" s="382" t="s">
        <v>271</v>
      </c>
      <c r="F276" s="383"/>
      <c r="G276" s="92">
        <f>+ROUND(Návrh!H273,-3)/$X$2</f>
        <v>-52028</v>
      </c>
      <c r="H276" s="92">
        <f>+ROUND(Návrh!I273,-3)/$X$2</f>
        <v>-56184</v>
      </c>
      <c r="I276" s="92">
        <f>+ROUND(Návrh!J273,-3)/$X$2</f>
        <v>-60625</v>
      </c>
      <c r="J276" s="92" t="e">
        <f>+ROUND(Návrh!#REF!,-3)/$X$2</f>
        <v>#REF!</v>
      </c>
      <c r="K276" s="92">
        <f>+ROUND(Návrh!K273,-3)/$X$2</f>
        <v>0</v>
      </c>
      <c r="L276" s="92">
        <f>+ROUND(Návrh!L273,-3)/$X$2</f>
        <v>-106435</v>
      </c>
      <c r="M276" s="67"/>
    </row>
    <row r="277" spans="1:13" x14ac:dyDescent="0.25">
      <c r="A277" s="42" t="s">
        <v>1175</v>
      </c>
      <c r="B277" s="28" t="s">
        <v>916</v>
      </c>
      <c r="C277" s="28" t="s">
        <v>923</v>
      </c>
      <c r="D277" s="28" t="s">
        <v>1248</v>
      </c>
      <c r="E277" s="368" t="s">
        <v>272</v>
      </c>
      <c r="F277" s="369"/>
      <c r="G277" s="88">
        <f>+ROUND(Návrh!H274,-3)/$X$2</f>
        <v>-40932</v>
      </c>
      <c r="H277" s="88">
        <f>+ROUND(Návrh!I274,-3)/$X$2</f>
        <v>-44541</v>
      </c>
      <c r="I277" s="88">
        <f>+ROUND(Návrh!J274,-3)/$X$2</f>
        <v>-49000</v>
      </c>
      <c r="J277" s="88" t="e">
        <f>+ROUND(Návrh!#REF!,-3)/$X$2</f>
        <v>#REF!</v>
      </c>
      <c r="K277" s="88">
        <f>+ROUND(Návrh!K274,-3)/$X$2</f>
        <v>0</v>
      </c>
      <c r="L277" s="88">
        <f>+ROUND(Návrh!L274,-3)/$X$2</f>
        <v>-55700</v>
      </c>
      <c r="M277" s="67"/>
    </row>
    <row r="278" spans="1:13" x14ac:dyDescent="0.25">
      <c r="A278" s="42" t="s">
        <v>1176</v>
      </c>
      <c r="B278" s="28" t="s">
        <v>916</v>
      </c>
      <c r="C278" s="28" t="s">
        <v>923</v>
      </c>
      <c r="D278" s="28" t="s">
        <v>1248</v>
      </c>
      <c r="E278" s="368" t="s">
        <v>273</v>
      </c>
      <c r="F278" s="369"/>
      <c r="G278" s="88">
        <f>+ROUND(Návrh!H275,-3)/$X$2</f>
        <v>-1306</v>
      </c>
      <c r="H278" s="88">
        <f>+ROUND(Návrh!I275,-3)/$X$2</f>
        <v>-2720</v>
      </c>
      <c r="I278" s="88">
        <f>+ROUND(Návrh!J275,-3)/$X$2</f>
        <v>-1500</v>
      </c>
      <c r="J278" s="88" t="e">
        <f>+ROUND(Návrh!#REF!,-3)/$X$2</f>
        <v>#REF!</v>
      </c>
      <c r="K278" s="88">
        <f>+ROUND(Návrh!K275,-3)/$X$2</f>
        <v>0</v>
      </c>
      <c r="L278" s="88">
        <f>+ROUND(Návrh!L275,-3)/$X$2</f>
        <v>-2200</v>
      </c>
      <c r="M278" s="67"/>
    </row>
    <row r="279" spans="1:13" x14ac:dyDescent="0.25">
      <c r="A279" s="42" t="s">
        <v>1177</v>
      </c>
      <c r="B279" s="20" t="s">
        <v>916</v>
      </c>
      <c r="C279" s="20" t="s">
        <v>919</v>
      </c>
      <c r="D279" s="20" t="s">
        <v>1649</v>
      </c>
      <c r="E279" s="368" t="s">
        <v>274</v>
      </c>
      <c r="F279" s="369"/>
      <c r="G279" s="88">
        <f>+ROUND(Návrh!H276,-3)/$X$2</f>
        <v>-358</v>
      </c>
      <c r="H279" s="88">
        <f>+ROUND(Návrh!I276,-3)/$X$2</f>
        <v>-398</v>
      </c>
      <c r="I279" s="88">
        <f>+ROUND(Návrh!J276,-3)/$X$2</f>
        <v>-400</v>
      </c>
      <c r="J279" s="88" t="e">
        <f>+ROUND(Návrh!#REF!,-3)/$X$2</f>
        <v>#REF!</v>
      </c>
      <c r="K279" s="88">
        <f>+ROUND(Návrh!K276,-3)/$X$2</f>
        <v>0</v>
      </c>
      <c r="L279" s="88">
        <f>+ROUND(Návrh!L276,-3)/$X$2</f>
        <v>-460</v>
      </c>
      <c r="M279" s="67"/>
    </row>
    <row r="280" spans="1:13" x14ac:dyDescent="0.25">
      <c r="A280" s="42" t="s">
        <v>1178</v>
      </c>
      <c r="B280" s="20" t="s">
        <v>916</v>
      </c>
      <c r="C280" s="20" t="s">
        <v>919</v>
      </c>
      <c r="D280" s="20" t="s">
        <v>1649</v>
      </c>
      <c r="E280" s="368" t="s">
        <v>275</v>
      </c>
      <c r="F280" s="369"/>
      <c r="G280" s="88">
        <f>+ROUND(Návrh!H277,-3)/$X$2</f>
        <v>-8676</v>
      </c>
      <c r="H280" s="88">
        <f>+ROUND(Návrh!I277,-3)/$X$2</f>
        <v>-8191</v>
      </c>
      <c r="I280" s="88">
        <f>+ROUND(Návrh!J277,-3)/$X$2</f>
        <v>-8500</v>
      </c>
      <c r="J280" s="88" t="e">
        <f>+ROUND(Návrh!#REF!,-3)/$X$2</f>
        <v>#REF!</v>
      </c>
      <c r="K280" s="88">
        <f>+ROUND(Návrh!K277,-3)/$X$2</f>
        <v>0</v>
      </c>
      <c r="L280" s="88">
        <f>+ROUND(Návrh!L277,-3)/$X$2</f>
        <v>-8500</v>
      </c>
      <c r="M280" s="67"/>
    </row>
    <row r="281" spans="1:13" x14ac:dyDescent="0.25">
      <c r="A281" s="42" t="s">
        <v>1179</v>
      </c>
      <c r="B281" s="20" t="s">
        <v>916</v>
      </c>
      <c r="C281" s="20" t="s">
        <v>919</v>
      </c>
      <c r="D281" s="20" t="s">
        <v>1649</v>
      </c>
      <c r="E281" s="368" t="s">
        <v>276</v>
      </c>
      <c r="F281" s="369"/>
      <c r="G281" s="88">
        <f>+ROUND(Návrh!H278,-3)/$X$2</f>
        <v>-68</v>
      </c>
      <c r="H281" s="88">
        <f>+ROUND(Návrh!I278,-3)/$X$2</f>
        <v>-80</v>
      </c>
      <c r="I281" s="88">
        <f>+ROUND(Návrh!J278,-3)/$X$2</f>
        <v>-75</v>
      </c>
      <c r="J281" s="88" t="e">
        <f>+ROUND(Návrh!#REF!,-3)/$X$2</f>
        <v>#REF!</v>
      </c>
      <c r="K281" s="88">
        <f>+ROUND(Návrh!K278,-3)/$X$2</f>
        <v>0</v>
      </c>
      <c r="L281" s="88">
        <f>+ROUND(Návrh!L278,-3)/$X$2</f>
        <v>-75</v>
      </c>
      <c r="M281" s="67"/>
    </row>
    <row r="282" spans="1:13" x14ac:dyDescent="0.25">
      <c r="A282" s="42" t="s">
        <v>1180</v>
      </c>
      <c r="B282" s="20" t="s">
        <v>916</v>
      </c>
      <c r="C282" s="20" t="s">
        <v>919</v>
      </c>
      <c r="D282" s="20" t="s">
        <v>1649</v>
      </c>
      <c r="E282" s="368" t="s">
        <v>277</v>
      </c>
      <c r="F282" s="369"/>
      <c r="G282" s="88">
        <f>+ROUND(Návrh!H279,-3)/$X$2</f>
        <v>-275</v>
      </c>
      <c r="H282" s="88">
        <f>+ROUND(Návrh!I279,-3)/$X$2</f>
        <v>-215</v>
      </c>
      <c r="I282" s="88">
        <f>+ROUND(Návrh!J279,-3)/$X$2</f>
        <v>-1100</v>
      </c>
      <c r="J282" s="88" t="e">
        <f>+ROUND(Návrh!#REF!,-3)/$X$2</f>
        <v>#REF!</v>
      </c>
      <c r="K282" s="88">
        <f>+ROUND(Návrh!K279,-3)/$X$2</f>
        <v>0</v>
      </c>
      <c r="L282" s="88">
        <f>+ROUND(Návrh!L279,-3)/$X$2</f>
        <v>-1000</v>
      </c>
      <c r="M282" s="67"/>
    </row>
    <row r="283" spans="1:13" x14ac:dyDescent="0.25">
      <c r="A283" s="42" t="s">
        <v>1181</v>
      </c>
      <c r="B283" s="15" t="s">
        <v>916</v>
      </c>
      <c r="C283" s="16" t="s">
        <v>919</v>
      </c>
      <c r="D283" s="16" t="s">
        <v>1036</v>
      </c>
      <c r="E283" s="368" t="s">
        <v>278</v>
      </c>
      <c r="F283" s="369"/>
      <c r="G283" s="88">
        <f>+ROUND(Návrh!H280,-3)/$X$2</f>
        <v>0</v>
      </c>
      <c r="H283" s="88">
        <f>+ROUND(Návrh!I280,-3)/$X$2</f>
        <v>0</v>
      </c>
      <c r="I283" s="88">
        <f>+ROUND(Návrh!J280,-3)/$X$2</f>
        <v>0</v>
      </c>
      <c r="J283" s="88" t="e">
        <f>+ROUND(Návrh!#REF!,-3)/$X$2</f>
        <v>#REF!</v>
      </c>
      <c r="K283" s="88">
        <f>+ROUND(Návrh!K280,-3)/$X$2</f>
        <v>0</v>
      </c>
      <c r="L283" s="88">
        <f>+ROUND(Návrh!L280,-3)/$X$2</f>
        <v>-38500</v>
      </c>
      <c r="M283" s="67"/>
    </row>
    <row r="284" spans="1:13" x14ac:dyDescent="0.25">
      <c r="A284" s="42" t="s">
        <v>1182</v>
      </c>
      <c r="B284" s="28" t="s">
        <v>916</v>
      </c>
      <c r="C284" s="28" t="s">
        <v>923</v>
      </c>
      <c r="D284" s="28" t="s">
        <v>1248</v>
      </c>
      <c r="E284" s="368" t="s">
        <v>1687</v>
      </c>
      <c r="F284" s="369"/>
      <c r="G284" s="88">
        <f>+ROUND(Návrh!H281,-3)/$X$2</f>
        <v>-414</v>
      </c>
      <c r="H284" s="88">
        <f>+ROUND(Návrh!I281,-3)/$X$2</f>
        <v>-38</v>
      </c>
      <c r="I284" s="88">
        <f>+ROUND(Návrh!J281,-3)/$X$2</f>
        <v>-50</v>
      </c>
      <c r="J284" s="88" t="e">
        <f>+ROUND(Návrh!#REF!,-3)/$X$2</f>
        <v>#REF!</v>
      </c>
      <c r="K284" s="88">
        <f>+ROUND(Návrh!K281,-3)/$X$2</f>
        <v>0</v>
      </c>
      <c r="L284" s="88">
        <f>+ROUND(Návrh!L281,-3)/$X$2</f>
        <v>0</v>
      </c>
      <c r="M284" s="67"/>
    </row>
    <row r="285" spans="1:13" x14ac:dyDescent="0.25">
      <c r="A285" s="26" t="s">
        <v>1183</v>
      </c>
      <c r="B285" s="26"/>
      <c r="C285" s="23"/>
      <c r="D285" s="23"/>
      <c r="E285" s="382" t="s">
        <v>279</v>
      </c>
      <c r="F285" s="383"/>
      <c r="G285" s="92">
        <f>+ROUND(Návrh!H282,-3)/$X$2</f>
        <v>-1945</v>
      </c>
      <c r="H285" s="92">
        <f>+ROUND(Návrh!I282,-3)/$X$2</f>
        <v>-2135</v>
      </c>
      <c r="I285" s="92">
        <f>+ROUND(Návrh!J282,-3)/$X$2</f>
        <v>-1880</v>
      </c>
      <c r="J285" s="92" t="e">
        <f>+ROUND(Návrh!#REF!,-3)/$X$2</f>
        <v>#REF!</v>
      </c>
      <c r="K285" s="92">
        <f>+ROUND(Návrh!K282,-3)/$X$2</f>
        <v>0</v>
      </c>
      <c r="L285" s="92">
        <f>+ROUND(Návrh!L282,-3)/$X$2</f>
        <v>-2050</v>
      </c>
      <c r="M285" s="67"/>
    </row>
    <row r="286" spans="1:13" x14ac:dyDescent="0.25">
      <c r="A286" s="42" t="s">
        <v>1184</v>
      </c>
      <c r="B286" s="27" t="s">
        <v>922</v>
      </c>
      <c r="C286" s="28" t="s">
        <v>920</v>
      </c>
      <c r="D286" s="34" t="s">
        <v>1249</v>
      </c>
      <c r="E286" s="368" t="s">
        <v>280</v>
      </c>
      <c r="F286" s="369"/>
      <c r="G286" s="88">
        <f>+ROUND(Návrh!H283,-3)/$X$2</f>
        <v>-53</v>
      </c>
      <c r="H286" s="88">
        <f>+ROUND(Návrh!I283,-3)/$X$2</f>
        <v>-48</v>
      </c>
      <c r="I286" s="88">
        <f>+ROUND(Návrh!J283,-3)/$X$2</f>
        <v>-80</v>
      </c>
      <c r="J286" s="88" t="e">
        <f>+ROUND(Návrh!#REF!,-3)/$X$2</f>
        <v>#REF!</v>
      </c>
      <c r="K286" s="88">
        <f>+ROUND(Návrh!K283,-3)/$X$2</f>
        <v>0</v>
      </c>
      <c r="L286" s="88">
        <f>+ROUND(Návrh!L283,-3)/$X$2</f>
        <v>-80</v>
      </c>
      <c r="M286" s="67"/>
    </row>
    <row r="287" spans="1:13" x14ac:dyDescent="0.25">
      <c r="A287" s="42" t="s">
        <v>1185</v>
      </c>
      <c r="B287" s="27" t="s">
        <v>922</v>
      </c>
      <c r="C287" s="28" t="s">
        <v>920</v>
      </c>
      <c r="D287" s="28" t="s">
        <v>1249</v>
      </c>
      <c r="E287" s="368" t="s">
        <v>281</v>
      </c>
      <c r="F287" s="369"/>
      <c r="G287" s="88">
        <f>+ROUND(Návrh!H284,-3)/$X$2</f>
        <v>-1596</v>
      </c>
      <c r="H287" s="88">
        <f>+ROUND(Návrh!I284,-3)/$X$2</f>
        <v>-1772</v>
      </c>
      <c r="I287" s="88">
        <f>+ROUND(Návrh!J284,-3)/$X$2</f>
        <v>-1500</v>
      </c>
      <c r="J287" s="88" t="e">
        <f>+ROUND(Návrh!#REF!,-3)/$X$2</f>
        <v>#REF!</v>
      </c>
      <c r="K287" s="88">
        <f>+ROUND(Návrh!K284,-3)/$X$2</f>
        <v>0</v>
      </c>
      <c r="L287" s="88">
        <f>+ROUND(Návrh!L284,-3)/$X$2</f>
        <v>-1650</v>
      </c>
      <c r="M287" s="67"/>
    </row>
    <row r="288" spans="1:13" x14ac:dyDescent="0.25">
      <c r="A288" s="42" t="s">
        <v>1186</v>
      </c>
      <c r="B288" s="27" t="s">
        <v>916</v>
      </c>
      <c r="C288" s="28" t="s">
        <v>919</v>
      </c>
      <c r="D288" s="28" t="s">
        <v>917</v>
      </c>
      <c r="E288" s="368" t="s">
        <v>282</v>
      </c>
      <c r="F288" s="369"/>
      <c r="G288" s="88">
        <f>+ROUND(Návrh!H285,-3)/$X$2</f>
        <v>-296</v>
      </c>
      <c r="H288" s="88">
        <f>+ROUND(Návrh!I285,-3)/$X$2</f>
        <v>-315</v>
      </c>
      <c r="I288" s="88">
        <f>+ROUND(Návrh!J285,-3)/$X$2</f>
        <v>-300</v>
      </c>
      <c r="J288" s="88" t="e">
        <f>+ROUND(Návrh!#REF!,-3)/$X$2</f>
        <v>#REF!</v>
      </c>
      <c r="K288" s="88">
        <f>+ROUND(Návrh!K285,-3)/$X$2</f>
        <v>0</v>
      </c>
      <c r="L288" s="88">
        <f>+ROUND(Návrh!L285,-3)/$X$2</f>
        <v>-320</v>
      </c>
      <c r="M288" s="67"/>
    </row>
    <row r="289" spans="1:13" x14ac:dyDescent="0.25">
      <c r="A289" s="26" t="s">
        <v>1187</v>
      </c>
      <c r="B289" s="26"/>
      <c r="C289" s="23"/>
      <c r="D289" s="23"/>
      <c r="E289" s="382" t="s">
        <v>283</v>
      </c>
      <c r="F289" s="383"/>
      <c r="G289" s="92">
        <f>+ROUND(Návrh!H286,-3)/$X$2</f>
        <v>-56736</v>
      </c>
      <c r="H289" s="92">
        <f>+ROUND(Návrh!I286,-3)/$X$2</f>
        <v>-60649</v>
      </c>
      <c r="I289" s="92">
        <f>+ROUND(Návrh!J286,-3)/$X$2</f>
        <v>-62580</v>
      </c>
      <c r="J289" s="92" t="e">
        <f>+ROUND(Návrh!#REF!,-3)/$X$2</f>
        <v>#REF!</v>
      </c>
      <c r="K289" s="92">
        <f>+ROUND(Návrh!K286,-3)/$X$2</f>
        <v>0</v>
      </c>
      <c r="L289" s="92">
        <f>+ROUND(Návrh!L286,-3)/$X$2</f>
        <v>-69438</v>
      </c>
      <c r="M289" s="67"/>
    </row>
    <row r="290" spans="1:13" x14ac:dyDescent="0.25">
      <c r="A290" s="42" t="s">
        <v>1188</v>
      </c>
      <c r="B290" s="20" t="s">
        <v>916</v>
      </c>
      <c r="C290" s="20" t="s">
        <v>919</v>
      </c>
      <c r="D290" s="20" t="s">
        <v>1089</v>
      </c>
      <c r="E290" s="368" t="s">
        <v>284</v>
      </c>
      <c r="F290" s="369"/>
      <c r="G290" s="88">
        <f>+ROUND(Návrh!H287,-3)/$X$2</f>
        <v>-852</v>
      </c>
      <c r="H290" s="88">
        <f>+ROUND(Návrh!I287,-3)/$X$2</f>
        <v>-1307</v>
      </c>
      <c r="I290" s="88">
        <f>+ROUND(Návrh!J287,-3)/$X$2</f>
        <v>-1000</v>
      </c>
      <c r="J290" s="88" t="e">
        <f>+ROUND(Návrh!#REF!,-3)/$X$2</f>
        <v>#REF!</v>
      </c>
      <c r="K290" s="88">
        <f>+ROUND(Návrh!K287,-3)/$X$2</f>
        <v>0</v>
      </c>
      <c r="L290" s="88">
        <f>+ROUND(Návrh!L287,-3)/$X$2</f>
        <v>-1200</v>
      </c>
      <c r="M290" s="67"/>
    </row>
    <row r="291" spans="1:13" x14ac:dyDescent="0.25">
      <c r="A291" s="42" t="s">
        <v>1189</v>
      </c>
      <c r="B291" s="20" t="s">
        <v>916</v>
      </c>
      <c r="C291" s="20" t="s">
        <v>920</v>
      </c>
      <c r="D291" s="20" t="s">
        <v>1250</v>
      </c>
      <c r="E291" s="368" t="s">
        <v>285</v>
      </c>
      <c r="F291" s="369"/>
      <c r="G291" s="88">
        <f>+ROUND(Návrh!H288,-3)/$X$2</f>
        <v>-20860</v>
      </c>
      <c r="H291" s="88">
        <f>+ROUND(Návrh!I288,-3)/$X$2</f>
        <v>-20424</v>
      </c>
      <c r="I291" s="88">
        <f>+ROUND(Návrh!J288,-3)/$X$2</f>
        <v>-20000</v>
      </c>
      <c r="J291" s="88" t="e">
        <f>+ROUND(Návrh!#REF!,-3)/$X$2</f>
        <v>#REF!</v>
      </c>
      <c r="K291" s="88">
        <f>+ROUND(Návrh!K288,-3)/$X$2</f>
        <v>0</v>
      </c>
      <c r="L291" s="88">
        <f>+ROUND(Návrh!L288,-3)/$X$2</f>
        <v>-20000</v>
      </c>
      <c r="M291" s="67"/>
    </row>
    <row r="292" spans="1:13" x14ac:dyDescent="0.25">
      <c r="A292" s="42" t="s">
        <v>1190</v>
      </c>
      <c r="B292" s="20" t="s">
        <v>1241</v>
      </c>
      <c r="C292" s="20" t="s">
        <v>920</v>
      </c>
      <c r="D292" s="20" t="s">
        <v>1242</v>
      </c>
      <c r="E292" s="368" t="s">
        <v>286</v>
      </c>
      <c r="F292" s="369"/>
      <c r="G292" s="88">
        <f>+ROUND(Návrh!H289,-3)/$X$2</f>
        <v>-612</v>
      </c>
      <c r="H292" s="88">
        <f>+ROUND(Návrh!I289,-3)/$X$2</f>
        <v>-636</v>
      </c>
      <c r="I292" s="88">
        <f>+ROUND(Návrh!J289,-3)/$X$2</f>
        <v>-1530</v>
      </c>
      <c r="J292" s="88" t="e">
        <f>+ROUND(Návrh!#REF!,-3)/$X$2</f>
        <v>#REF!</v>
      </c>
      <c r="K292" s="88">
        <f>+ROUND(Návrh!K289,-3)/$X$2</f>
        <v>0</v>
      </c>
      <c r="L292" s="88">
        <f>+ROUND(Návrh!L289,-3)/$X$2</f>
        <v>-1490</v>
      </c>
      <c r="M292" s="67"/>
    </row>
    <row r="293" spans="1:13" x14ac:dyDescent="0.25">
      <c r="A293" s="42" t="s">
        <v>1191</v>
      </c>
      <c r="B293" s="20" t="s">
        <v>916</v>
      </c>
      <c r="C293" s="20" t="s">
        <v>919</v>
      </c>
      <c r="D293" s="20" t="s">
        <v>1649</v>
      </c>
      <c r="E293" s="368" t="s">
        <v>287</v>
      </c>
      <c r="F293" s="369"/>
      <c r="G293" s="88">
        <f>+ROUND(Návrh!H290,-3)/$X$2</f>
        <v>-99</v>
      </c>
      <c r="H293" s="88">
        <f>+ROUND(Návrh!I290,-3)/$X$2</f>
        <v>-278</v>
      </c>
      <c r="I293" s="88">
        <f>+ROUND(Návrh!J290,-3)/$X$2</f>
        <v>-250</v>
      </c>
      <c r="J293" s="88" t="e">
        <f>+ROUND(Návrh!#REF!,-3)/$X$2</f>
        <v>#REF!</v>
      </c>
      <c r="K293" s="88">
        <f>+ROUND(Návrh!K290,-3)/$X$2</f>
        <v>0</v>
      </c>
      <c r="L293" s="88">
        <f>+ROUND(Návrh!L290,-3)/$X$2</f>
        <v>-350</v>
      </c>
      <c r="M293" s="67"/>
    </row>
    <row r="294" spans="1:13" x14ac:dyDescent="0.25">
      <c r="A294" s="42" t="s">
        <v>1192</v>
      </c>
      <c r="B294" s="20" t="s">
        <v>916</v>
      </c>
      <c r="C294" s="20" t="s">
        <v>919</v>
      </c>
      <c r="D294" s="20" t="s">
        <v>918</v>
      </c>
      <c r="E294" s="368" t="s">
        <v>288</v>
      </c>
      <c r="F294" s="369"/>
      <c r="G294" s="88">
        <f>+ROUND(Návrh!H291,-3)/$X$2</f>
        <v>-281</v>
      </c>
      <c r="H294" s="88">
        <f>+ROUND(Návrh!I291,-3)/$X$2</f>
        <v>-357</v>
      </c>
      <c r="I294" s="88">
        <f>+ROUND(Návrh!J291,-3)/$X$2</f>
        <v>-330</v>
      </c>
      <c r="J294" s="88" t="e">
        <f>+ROUND(Návrh!#REF!,-3)/$X$2</f>
        <v>#REF!</v>
      </c>
      <c r="K294" s="88">
        <f>+ROUND(Návrh!K291,-3)/$X$2</f>
        <v>0</v>
      </c>
      <c r="L294" s="88">
        <f>+ROUND(Návrh!L291,-3)/$X$2</f>
        <v>-400</v>
      </c>
      <c r="M294" s="67"/>
    </row>
    <row r="295" spans="1:13" x14ac:dyDescent="0.25">
      <c r="A295" s="42" t="s">
        <v>1193</v>
      </c>
      <c r="B295" s="20" t="s">
        <v>1654</v>
      </c>
      <c r="C295" s="20" t="s">
        <v>919</v>
      </c>
      <c r="D295" s="20" t="s">
        <v>1655</v>
      </c>
      <c r="E295" s="368" t="s">
        <v>289</v>
      </c>
      <c r="F295" s="369"/>
      <c r="G295" s="88">
        <f>+ROUND(Návrh!H292,-3)/$X$2</f>
        <v>-814</v>
      </c>
      <c r="H295" s="88">
        <f>+ROUND(Návrh!I292,-3)/$X$2</f>
        <v>-745</v>
      </c>
      <c r="I295" s="88">
        <f>+ROUND(Návrh!J292,-3)/$X$2</f>
        <v>-620</v>
      </c>
      <c r="J295" s="88" t="e">
        <f>+ROUND(Návrh!#REF!,-3)/$X$2</f>
        <v>#REF!</v>
      </c>
      <c r="K295" s="88">
        <f>+ROUND(Návrh!K292,-3)/$X$2</f>
        <v>0</v>
      </c>
      <c r="L295" s="88">
        <f>+ROUND(Návrh!L292,-3)/$X$2</f>
        <v>-848</v>
      </c>
      <c r="M295" s="67"/>
    </row>
    <row r="296" spans="1:13" x14ac:dyDescent="0.25">
      <c r="A296" s="42" t="s">
        <v>1194</v>
      </c>
      <c r="B296" s="20" t="s">
        <v>916</v>
      </c>
      <c r="C296" s="20" t="s">
        <v>920</v>
      </c>
      <c r="D296" s="20" t="s">
        <v>1250</v>
      </c>
      <c r="E296" s="368" t="s">
        <v>290</v>
      </c>
      <c r="F296" s="369"/>
      <c r="G296" s="88">
        <f>+ROUND(Návrh!H293,-3)/$X$2</f>
        <v>-3274</v>
      </c>
      <c r="H296" s="88">
        <f>+ROUND(Návrh!I293,-3)/$X$2</f>
        <v>-4100</v>
      </c>
      <c r="I296" s="88">
        <f>+ROUND(Návrh!J293,-3)/$X$2</f>
        <v>-3970</v>
      </c>
      <c r="J296" s="88" t="e">
        <f>+ROUND(Návrh!#REF!,-3)/$X$2</f>
        <v>#REF!</v>
      </c>
      <c r="K296" s="88">
        <f>+ROUND(Návrh!K293,-3)/$X$2</f>
        <v>0</v>
      </c>
      <c r="L296" s="88">
        <f>+ROUND(Návrh!L293,-3)/$X$2</f>
        <v>-4290</v>
      </c>
      <c r="M296" s="67"/>
    </row>
    <row r="297" spans="1:13" x14ac:dyDescent="0.25">
      <c r="A297" s="42" t="s">
        <v>1691</v>
      </c>
      <c r="B297" s="20" t="s">
        <v>916</v>
      </c>
      <c r="C297" s="20" t="s">
        <v>923</v>
      </c>
      <c r="D297" s="20" t="s">
        <v>1248</v>
      </c>
      <c r="E297" s="368" t="s">
        <v>1692</v>
      </c>
      <c r="F297" s="369"/>
      <c r="G297" s="88">
        <f>+ROUND(Návrh!H294,-3)/$X$2</f>
        <v>0</v>
      </c>
      <c r="H297" s="88">
        <f>+ROUND(Návrh!I294,-3)/$X$2</f>
        <v>0</v>
      </c>
      <c r="I297" s="88">
        <f>+ROUND(Návrh!J294,-3)/$X$2</f>
        <v>0</v>
      </c>
      <c r="J297" s="88" t="e">
        <f>+ROUND(Návrh!#REF!,-3)/$X$2</f>
        <v>#REF!</v>
      </c>
      <c r="K297" s="88">
        <f>+ROUND(Návrh!K294,-3)/$X$2</f>
        <v>0</v>
      </c>
      <c r="L297" s="88">
        <f>+ROUND(Návrh!L294,-3)/$X$2</f>
        <v>-1488</v>
      </c>
      <c r="M297" s="67"/>
    </row>
    <row r="298" spans="1:13" x14ac:dyDescent="0.25">
      <c r="A298" s="42" t="s">
        <v>1195</v>
      </c>
      <c r="B298" s="20" t="s">
        <v>916</v>
      </c>
      <c r="C298" s="20" t="s">
        <v>920</v>
      </c>
      <c r="D298" s="20" t="s">
        <v>1250</v>
      </c>
      <c r="E298" s="368" t="s">
        <v>291</v>
      </c>
      <c r="F298" s="369"/>
      <c r="G298" s="88">
        <f>+ROUND(Návrh!H295,-3)/$X$2</f>
        <v>-29732</v>
      </c>
      <c r="H298" s="88">
        <f>+ROUND(Návrh!I295,-3)/$X$2</f>
        <v>-32726</v>
      </c>
      <c r="I298" s="88">
        <f>+ROUND(Návrh!J295,-3)/$X$2</f>
        <v>-34380</v>
      </c>
      <c r="J298" s="88" t="e">
        <f>+ROUND(Návrh!#REF!,-3)/$X$2</f>
        <v>#REF!</v>
      </c>
      <c r="K298" s="88">
        <f>+ROUND(Návrh!K295,-3)/$X$2</f>
        <v>0</v>
      </c>
      <c r="L298" s="88">
        <f>+ROUND(Návrh!L295,-3)/$X$2</f>
        <v>-32572</v>
      </c>
      <c r="M298" s="67"/>
    </row>
    <row r="299" spans="1:13" x14ac:dyDescent="0.25">
      <c r="A299" s="42" t="s">
        <v>1196</v>
      </c>
      <c r="B299" s="20" t="s">
        <v>916</v>
      </c>
      <c r="C299" s="20" t="s">
        <v>920</v>
      </c>
      <c r="D299" s="20" t="s">
        <v>1250</v>
      </c>
      <c r="E299" s="368" t="s">
        <v>292</v>
      </c>
      <c r="F299" s="369"/>
      <c r="G299" s="88">
        <f>+ROUND(Návrh!H296,-3)/$X$2</f>
        <v>-213</v>
      </c>
      <c r="H299" s="88">
        <f>+ROUND(Návrh!I296,-3)/$X$2</f>
        <v>-77</v>
      </c>
      <c r="I299" s="88">
        <f>+ROUND(Návrh!J296,-3)/$X$2</f>
        <v>-500</v>
      </c>
      <c r="J299" s="88" t="e">
        <f>+ROUND(Návrh!#REF!,-3)/$X$2</f>
        <v>#REF!</v>
      </c>
      <c r="K299" s="88">
        <f>+ROUND(Návrh!K296,-3)/$X$2</f>
        <v>0</v>
      </c>
      <c r="L299" s="88">
        <f>+ROUND(Návrh!L296,-3)/$X$2</f>
        <v>-100</v>
      </c>
      <c r="M299" s="67"/>
    </row>
    <row r="300" spans="1:13" x14ac:dyDescent="0.25">
      <c r="A300" s="83" t="s">
        <v>1650</v>
      </c>
      <c r="B300" s="21" t="s">
        <v>916</v>
      </c>
      <c r="C300" s="21" t="s">
        <v>919</v>
      </c>
      <c r="D300" s="21" t="s">
        <v>1649</v>
      </c>
      <c r="E300" s="370" t="s">
        <v>1652</v>
      </c>
      <c r="F300" s="371"/>
      <c r="G300" s="95">
        <f>+ROUND(Návrh!H297,-3)/$X$2</f>
        <v>0</v>
      </c>
      <c r="H300" s="95">
        <f>+ROUND(Návrh!I297,-3)/$X$2</f>
        <v>0</v>
      </c>
      <c r="I300" s="95">
        <f>+ROUND(Návrh!J297,-3)/$X$2</f>
        <v>0</v>
      </c>
      <c r="J300" s="95" t="e">
        <f>+ROUND(Návrh!#REF!,-3)/$X$2</f>
        <v>#REF!</v>
      </c>
      <c r="K300" s="95">
        <f>+ROUND(Návrh!K297,-3)/$X$2</f>
        <v>0</v>
      </c>
      <c r="L300" s="95">
        <f>+ROUND(Návrh!L297,-3)/$X$2</f>
        <v>-4500</v>
      </c>
      <c r="M300" s="67"/>
    </row>
    <row r="301" spans="1:13" x14ac:dyDescent="0.25">
      <c r="A301" s="83" t="s">
        <v>1651</v>
      </c>
      <c r="B301" s="21" t="s">
        <v>916</v>
      </c>
      <c r="C301" s="21" t="s">
        <v>919</v>
      </c>
      <c r="D301" s="21" t="s">
        <v>1649</v>
      </c>
      <c r="E301" s="370" t="s">
        <v>1653</v>
      </c>
      <c r="F301" s="371"/>
      <c r="G301" s="95">
        <f>+ROUND(Návrh!H298,-3)/$X$2</f>
        <v>0</v>
      </c>
      <c r="H301" s="95">
        <f>+ROUND(Návrh!I298,-3)/$X$2</f>
        <v>0</v>
      </c>
      <c r="I301" s="95">
        <f>+ROUND(Návrh!J298,-3)/$X$2</f>
        <v>0</v>
      </c>
      <c r="J301" s="95" t="e">
        <f>+ROUND(Návrh!#REF!,-3)/$X$2</f>
        <v>#REF!</v>
      </c>
      <c r="K301" s="95">
        <f>+ROUND(Návrh!K298,-3)/$X$2</f>
        <v>0</v>
      </c>
      <c r="L301" s="95">
        <f>+ROUND(Návrh!L298,-3)/$X$2</f>
        <v>-2200</v>
      </c>
      <c r="M301" s="67"/>
    </row>
    <row r="302" spans="1:13" x14ac:dyDescent="0.25">
      <c r="A302" s="26" t="s">
        <v>1197</v>
      </c>
      <c r="B302" s="26"/>
      <c r="C302" s="23"/>
      <c r="D302" s="23"/>
      <c r="E302" s="382" t="s">
        <v>293</v>
      </c>
      <c r="F302" s="383"/>
      <c r="G302" s="92">
        <f>+ROUND(Návrh!H299,-3)/$X$2</f>
        <v>-619</v>
      </c>
      <c r="H302" s="92">
        <f>+ROUND(Návrh!I299,-3)/$X$2</f>
        <v>-685</v>
      </c>
      <c r="I302" s="92">
        <f>+ROUND(Návrh!J299,-3)/$X$2</f>
        <v>-650</v>
      </c>
      <c r="J302" s="92" t="e">
        <f>+ROUND(Návrh!#REF!,-3)/$X$2</f>
        <v>#REF!</v>
      </c>
      <c r="K302" s="92">
        <f>+ROUND(Návrh!K299,-3)/$X$2</f>
        <v>0</v>
      </c>
      <c r="L302" s="92">
        <f>+ROUND(Návrh!L299,-3)/$X$2</f>
        <v>-900</v>
      </c>
      <c r="M302" s="67"/>
    </row>
    <row r="303" spans="1:13" x14ac:dyDescent="0.25">
      <c r="A303" s="42" t="s">
        <v>1198</v>
      </c>
      <c r="B303" s="27" t="s">
        <v>916</v>
      </c>
      <c r="C303" s="28" t="s">
        <v>923</v>
      </c>
      <c r="D303" s="28" t="s">
        <v>1643</v>
      </c>
      <c r="E303" s="368" t="s">
        <v>294</v>
      </c>
      <c r="F303" s="369"/>
      <c r="G303" s="88">
        <f>+ROUND(Návrh!H300,-3)/$X$2</f>
        <v>-619</v>
      </c>
      <c r="H303" s="88">
        <f>+ROUND(Návrh!I300,-3)/$X$2</f>
        <v>-685</v>
      </c>
      <c r="I303" s="88">
        <f>+ROUND(Návrh!J300,-3)/$X$2</f>
        <v>-650</v>
      </c>
      <c r="J303" s="88" t="e">
        <f>+ROUND(Návrh!#REF!,-3)/$X$2</f>
        <v>#REF!</v>
      </c>
      <c r="K303" s="88">
        <f>+ROUND(Návrh!K300,-3)/$X$2</f>
        <v>0</v>
      </c>
      <c r="L303" s="88">
        <f>+ROUND(Návrh!L300,-3)/$X$2</f>
        <v>-900</v>
      </c>
      <c r="M303" s="67"/>
    </row>
    <row r="304" spans="1:13" x14ac:dyDescent="0.25">
      <c r="A304" s="26" t="s">
        <v>1199</v>
      </c>
      <c r="B304" s="26"/>
      <c r="C304" s="23"/>
      <c r="D304" s="23"/>
      <c r="E304" s="382" t="s">
        <v>295</v>
      </c>
      <c r="F304" s="383"/>
      <c r="G304" s="92">
        <f>+ROUND(Návrh!H301,-3)/$X$2</f>
        <v>0</v>
      </c>
      <c r="H304" s="92">
        <f>+ROUND(Návrh!I301,-3)/$X$2</f>
        <v>-10</v>
      </c>
      <c r="I304" s="92">
        <f>+ROUND(Návrh!J301,-3)/$X$2</f>
        <v>0</v>
      </c>
      <c r="J304" s="92" t="e">
        <f>+ROUND(Návrh!#REF!,-3)/$X$2</f>
        <v>#REF!</v>
      </c>
      <c r="K304" s="92">
        <f>+ROUND(Návrh!K301,-3)/$X$2</f>
        <v>0</v>
      </c>
      <c r="L304" s="92">
        <f>+ROUND(Návrh!L301,-3)/$X$2</f>
        <v>0</v>
      </c>
      <c r="M304" s="67"/>
    </row>
    <row r="305" spans="1:13" x14ac:dyDescent="0.25">
      <c r="A305" s="42" t="s">
        <v>1200</v>
      </c>
      <c r="B305" s="28" t="s">
        <v>916</v>
      </c>
      <c r="C305" s="28" t="s">
        <v>923</v>
      </c>
      <c r="D305" s="28" t="s">
        <v>917</v>
      </c>
      <c r="E305" s="368" t="s">
        <v>296</v>
      </c>
      <c r="F305" s="369"/>
      <c r="G305" s="88">
        <f>+ROUND(Návrh!H302,-3)/$X$2</f>
        <v>0</v>
      </c>
      <c r="H305" s="88">
        <f>+ROUND(Návrh!I302,-3)/$X$2</f>
        <v>-10</v>
      </c>
      <c r="I305" s="88">
        <f>+ROUND(Návrh!J302,-3)/$X$2</f>
        <v>0</v>
      </c>
      <c r="J305" s="88" t="e">
        <f>+ROUND(Návrh!#REF!,-3)/$X$2</f>
        <v>#REF!</v>
      </c>
      <c r="K305" s="88">
        <f>+ROUND(Návrh!K302,-3)/$X$2</f>
        <v>0</v>
      </c>
      <c r="L305" s="88">
        <f>+ROUND(Návrh!L302,-3)/$X$2</f>
        <v>0</v>
      </c>
      <c r="M305" s="67"/>
    </row>
    <row r="306" spans="1:13" x14ac:dyDescent="0.25">
      <c r="A306" s="26" t="s">
        <v>1201</v>
      </c>
      <c r="B306" s="26"/>
      <c r="C306" s="23"/>
      <c r="D306" s="23"/>
      <c r="E306" s="382" t="s">
        <v>297</v>
      </c>
      <c r="F306" s="383"/>
      <c r="G306" s="92">
        <f>+ROUND(Návrh!H303,-3)/$X$2</f>
        <v>-53117</v>
      </c>
      <c r="H306" s="92">
        <f>+ROUND(Návrh!I303,-3)/$X$2</f>
        <v>-49279</v>
      </c>
      <c r="I306" s="92">
        <f>+ROUND(Návrh!J303,-3)/$X$2</f>
        <v>-76981</v>
      </c>
      <c r="J306" s="92" t="e">
        <f>+ROUND(Návrh!#REF!,-3)/$X$2</f>
        <v>#REF!</v>
      </c>
      <c r="K306" s="92">
        <f>+ROUND(Návrh!K303,-3)/$X$2</f>
        <v>0</v>
      </c>
      <c r="L306" s="92">
        <f>+ROUND(Návrh!L303,-3)/$X$2</f>
        <v>-88986</v>
      </c>
      <c r="M306" s="67"/>
    </row>
    <row r="307" spans="1:13" x14ac:dyDescent="0.25">
      <c r="A307" s="42" t="s">
        <v>1202</v>
      </c>
      <c r="B307" s="28" t="s">
        <v>916</v>
      </c>
      <c r="C307" s="28" t="s">
        <v>923</v>
      </c>
      <c r="D307" s="28" t="s">
        <v>1660</v>
      </c>
      <c r="E307" s="368" t="s">
        <v>298</v>
      </c>
      <c r="F307" s="369"/>
      <c r="G307" s="88">
        <f>+ROUND(Návrh!H304,-3)/$X$2</f>
        <v>-1107</v>
      </c>
      <c r="H307" s="88">
        <f>+ROUND(Návrh!I304,-3)/$X$2</f>
        <v>-1164</v>
      </c>
      <c r="I307" s="88">
        <f>+ROUND(Návrh!J304,-3)/$X$2</f>
        <v>-18900</v>
      </c>
      <c r="J307" s="88" t="e">
        <f>+ROUND(Návrh!#REF!,-3)/$X$2</f>
        <v>#REF!</v>
      </c>
      <c r="K307" s="88">
        <f>+ROUND(Návrh!K304,-3)/$X$2</f>
        <v>0</v>
      </c>
      <c r="L307" s="88">
        <f>+ROUND(Návrh!L304,-3)/$X$2</f>
        <v>-9960</v>
      </c>
      <c r="M307" s="67"/>
    </row>
    <row r="308" spans="1:13" x14ac:dyDescent="0.25">
      <c r="A308" s="42" t="s">
        <v>1203</v>
      </c>
      <c r="B308" s="28" t="s">
        <v>916</v>
      </c>
      <c r="C308" s="28" t="s">
        <v>923</v>
      </c>
      <c r="D308" s="28" t="s">
        <v>1248</v>
      </c>
      <c r="E308" s="368" t="s">
        <v>299</v>
      </c>
      <c r="F308" s="369"/>
      <c r="G308" s="88">
        <f>+ROUND(Návrh!H305,-3)/$X$2</f>
        <v>-315</v>
      </c>
      <c r="H308" s="88">
        <f>+ROUND(Návrh!I305,-3)/$X$2</f>
        <v>-324</v>
      </c>
      <c r="I308" s="88">
        <f>+ROUND(Návrh!J305,-3)/$X$2</f>
        <v>-1830</v>
      </c>
      <c r="J308" s="88" t="e">
        <f>+ROUND(Návrh!#REF!,-3)/$X$2</f>
        <v>#REF!</v>
      </c>
      <c r="K308" s="88">
        <f>+ROUND(Návrh!K305,-3)/$X$2</f>
        <v>0</v>
      </c>
      <c r="L308" s="88">
        <f>+ROUND(Návrh!L305,-3)/$X$2</f>
        <v>-1830</v>
      </c>
      <c r="M308" s="67"/>
    </row>
    <row r="309" spans="1:13" x14ac:dyDescent="0.25">
      <c r="A309" s="42" t="s">
        <v>1204</v>
      </c>
      <c r="B309" s="27" t="s">
        <v>916</v>
      </c>
      <c r="C309" s="28" t="s">
        <v>923</v>
      </c>
      <c r="D309" s="28" t="s">
        <v>917</v>
      </c>
      <c r="E309" s="368" t="s">
        <v>300</v>
      </c>
      <c r="F309" s="369"/>
      <c r="G309" s="88">
        <f>+ROUND(Návrh!H306,-3)/$X$2</f>
        <v>-258</v>
      </c>
      <c r="H309" s="88">
        <f>+ROUND(Návrh!I306,-3)/$X$2</f>
        <v>-732</v>
      </c>
      <c r="I309" s="88">
        <f>+ROUND(Návrh!J306,-3)/$X$2</f>
        <v>-72</v>
      </c>
      <c r="J309" s="88" t="e">
        <f>+ROUND(Návrh!#REF!,-3)/$X$2</f>
        <v>#REF!</v>
      </c>
      <c r="K309" s="88">
        <f>+ROUND(Návrh!K306,-3)/$X$2</f>
        <v>0</v>
      </c>
      <c r="L309" s="88">
        <f>+ROUND(Návrh!L306,-3)/$X$2</f>
        <v>-3183</v>
      </c>
      <c r="M309" s="67"/>
    </row>
    <row r="310" spans="1:13" x14ac:dyDescent="0.25">
      <c r="A310" s="42" t="s">
        <v>1205</v>
      </c>
      <c r="B310" s="28" t="s">
        <v>922</v>
      </c>
      <c r="C310" s="28" t="s">
        <v>923</v>
      </c>
      <c r="D310" s="28" t="s">
        <v>1659</v>
      </c>
      <c r="E310" s="368" t="s">
        <v>301</v>
      </c>
      <c r="F310" s="369"/>
      <c r="G310" s="88">
        <f>+ROUND(Návrh!H307,-3)/$X$2</f>
        <v>-451</v>
      </c>
      <c r="H310" s="88">
        <f>+ROUND(Návrh!I307,-3)/$X$2</f>
        <v>-444</v>
      </c>
      <c r="I310" s="88">
        <f>+ROUND(Návrh!J307,-3)/$X$2</f>
        <v>-665</v>
      </c>
      <c r="J310" s="88" t="e">
        <f>+ROUND(Návrh!#REF!,-3)/$X$2</f>
        <v>#REF!</v>
      </c>
      <c r="K310" s="88">
        <f>+ROUND(Návrh!K307,-3)/$X$2</f>
        <v>0</v>
      </c>
      <c r="L310" s="88">
        <f>+ROUND(Návrh!L307,-3)/$X$2</f>
        <v>-500</v>
      </c>
      <c r="M310" s="67"/>
    </row>
    <row r="311" spans="1:13" x14ac:dyDescent="0.25">
      <c r="A311" s="42" t="s">
        <v>1206</v>
      </c>
      <c r="B311" s="27" t="s">
        <v>916</v>
      </c>
      <c r="C311" s="28" t="s">
        <v>920</v>
      </c>
      <c r="D311" s="28" t="s">
        <v>917</v>
      </c>
      <c r="E311" s="368" t="s">
        <v>302</v>
      </c>
      <c r="F311" s="369"/>
      <c r="G311" s="88">
        <f>+ROUND(Návrh!H308,-3)/$X$2</f>
        <v>-787</v>
      </c>
      <c r="H311" s="88">
        <f>+ROUND(Návrh!I308,-3)/$X$2</f>
        <v>-788</v>
      </c>
      <c r="I311" s="88">
        <f>+ROUND(Návrh!J308,-3)/$X$2</f>
        <v>-800</v>
      </c>
      <c r="J311" s="88" t="e">
        <f>+ROUND(Návrh!#REF!,-3)/$X$2</f>
        <v>#REF!</v>
      </c>
      <c r="K311" s="88">
        <f>+ROUND(Návrh!K308,-3)/$X$2</f>
        <v>0</v>
      </c>
      <c r="L311" s="88">
        <f>+ROUND(Návrh!L308,-3)/$X$2</f>
        <v>-800</v>
      </c>
      <c r="M311" s="67"/>
    </row>
    <row r="312" spans="1:13" x14ac:dyDescent="0.25">
      <c r="A312" s="42" t="s">
        <v>1207</v>
      </c>
      <c r="B312" s="27" t="s">
        <v>916</v>
      </c>
      <c r="C312" s="28" t="s">
        <v>920</v>
      </c>
      <c r="D312" s="28" t="s">
        <v>917</v>
      </c>
      <c r="E312" s="368" t="s">
        <v>303</v>
      </c>
      <c r="F312" s="369"/>
      <c r="G312" s="88">
        <f>+ROUND(Návrh!H309,-3)/$X$2</f>
        <v>-4568</v>
      </c>
      <c r="H312" s="88">
        <f>+ROUND(Návrh!I309,-3)/$X$2</f>
        <v>-4032</v>
      </c>
      <c r="I312" s="88">
        <f>+ROUND(Návrh!J309,-3)/$X$2</f>
        <v>-2465</v>
      </c>
      <c r="J312" s="88" t="e">
        <f>+ROUND(Návrh!#REF!,-3)/$X$2</f>
        <v>#REF!</v>
      </c>
      <c r="K312" s="88">
        <f>+ROUND(Návrh!K309,-3)/$X$2</f>
        <v>0</v>
      </c>
      <c r="L312" s="88">
        <f>+ROUND(Návrh!L309,-3)/$X$2</f>
        <v>-4790</v>
      </c>
      <c r="M312" s="67"/>
    </row>
    <row r="313" spans="1:13" x14ac:dyDescent="0.25">
      <c r="A313" s="42" t="s">
        <v>1208</v>
      </c>
      <c r="B313" s="28" t="s">
        <v>1241</v>
      </c>
      <c r="C313" s="28" t="s">
        <v>920</v>
      </c>
      <c r="D313" s="28" t="s">
        <v>1251</v>
      </c>
      <c r="E313" s="368" t="s">
        <v>304</v>
      </c>
      <c r="F313" s="369"/>
      <c r="G313" s="88">
        <f>+ROUND(Návrh!H310,-3)/$X$2</f>
        <v>-491</v>
      </c>
      <c r="H313" s="88">
        <f>+ROUND(Návrh!I310,-3)/$X$2</f>
        <v>-1564</v>
      </c>
      <c r="I313" s="88">
        <f>+ROUND(Návrh!J310,-3)/$X$2</f>
        <v>-1760</v>
      </c>
      <c r="J313" s="88" t="e">
        <f>+ROUND(Návrh!#REF!,-3)/$X$2</f>
        <v>#REF!</v>
      </c>
      <c r="K313" s="88">
        <f>+ROUND(Návrh!K310,-3)/$X$2</f>
        <v>0</v>
      </c>
      <c r="L313" s="88">
        <f>+ROUND(Návrh!L310,-3)/$X$2</f>
        <v>-1948</v>
      </c>
      <c r="M313" s="67"/>
    </row>
    <row r="314" spans="1:13" x14ac:dyDescent="0.25">
      <c r="A314" s="42" t="s">
        <v>1209</v>
      </c>
      <c r="B314" s="20" t="s">
        <v>1654</v>
      </c>
      <c r="C314" s="20" t="s">
        <v>919</v>
      </c>
      <c r="D314" s="20" t="s">
        <v>1656</v>
      </c>
      <c r="E314" s="368" t="s">
        <v>305</v>
      </c>
      <c r="F314" s="369"/>
      <c r="G314" s="88">
        <f>+ROUND(Návrh!H311,-3)/$X$2</f>
        <v>-819</v>
      </c>
      <c r="H314" s="88">
        <f>+ROUND(Návrh!I311,-3)/$X$2</f>
        <v>-196</v>
      </c>
      <c r="I314" s="88">
        <f>+ROUND(Návrh!J311,-3)/$X$2</f>
        <v>0</v>
      </c>
      <c r="J314" s="88" t="e">
        <f>+ROUND(Návrh!#REF!,-3)/$X$2</f>
        <v>#REF!</v>
      </c>
      <c r="K314" s="88">
        <f>+ROUND(Návrh!K311,-3)/$X$2</f>
        <v>0</v>
      </c>
      <c r="L314" s="88">
        <f>+ROUND(Návrh!L311,-3)/$X$2</f>
        <v>-500</v>
      </c>
      <c r="M314" s="67"/>
    </row>
    <row r="315" spans="1:13" x14ac:dyDescent="0.25">
      <c r="A315" s="42" t="s">
        <v>1210</v>
      </c>
      <c r="B315" s="20" t="s">
        <v>1654</v>
      </c>
      <c r="C315" s="20" t="s">
        <v>919</v>
      </c>
      <c r="D315" s="20" t="s">
        <v>1661</v>
      </c>
      <c r="E315" s="368" t="s">
        <v>306</v>
      </c>
      <c r="F315" s="369"/>
      <c r="G315" s="88">
        <f>+ROUND(Návrh!H312,-3)/$X$2</f>
        <v>-39504</v>
      </c>
      <c r="H315" s="88">
        <f>+ROUND(Návrh!I312,-3)/$X$2</f>
        <v>-33494</v>
      </c>
      <c r="I315" s="88">
        <f>+ROUND(Návrh!J312,-3)/$X$2</f>
        <v>-44566</v>
      </c>
      <c r="J315" s="88" t="e">
        <f>+ROUND(Návrh!#REF!,-3)/$X$2</f>
        <v>#REF!</v>
      </c>
      <c r="K315" s="88">
        <f>+ROUND(Návrh!K312,-3)/$X$2</f>
        <v>0</v>
      </c>
      <c r="L315" s="88">
        <f>+ROUND(Návrh!L312,-3)/$X$2</f>
        <v>-57904</v>
      </c>
      <c r="M315" s="67"/>
    </row>
    <row r="316" spans="1:13" x14ac:dyDescent="0.25">
      <c r="A316" s="42" t="s">
        <v>1211</v>
      </c>
      <c r="B316" s="28" t="s">
        <v>1241</v>
      </c>
      <c r="C316" s="28" t="s">
        <v>920</v>
      </c>
      <c r="D316" s="28" t="s">
        <v>1251</v>
      </c>
      <c r="E316" s="368" t="s">
        <v>307</v>
      </c>
      <c r="F316" s="369"/>
      <c r="G316" s="88">
        <f>+ROUND(Návrh!H313,-3)/$X$2</f>
        <v>-862</v>
      </c>
      <c r="H316" s="88">
        <f>+ROUND(Návrh!I313,-3)/$X$2</f>
        <v>-1036</v>
      </c>
      <c r="I316" s="88">
        <f>+ROUND(Návrh!J313,-3)/$X$2</f>
        <v>-1330</v>
      </c>
      <c r="J316" s="88" t="e">
        <f>+ROUND(Návrh!#REF!,-3)/$X$2</f>
        <v>#REF!</v>
      </c>
      <c r="K316" s="88">
        <f>+ROUND(Návrh!K313,-3)/$X$2</f>
        <v>0</v>
      </c>
      <c r="L316" s="88">
        <f>+ROUND(Návrh!L313,-3)/$X$2</f>
        <v>-1615</v>
      </c>
      <c r="M316" s="67"/>
    </row>
    <row r="317" spans="1:13" x14ac:dyDescent="0.25">
      <c r="A317" s="42" t="s">
        <v>1212</v>
      </c>
      <c r="B317" s="27" t="s">
        <v>916</v>
      </c>
      <c r="C317" s="28" t="s">
        <v>923</v>
      </c>
      <c r="D317" s="28" t="s">
        <v>917</v>
      </c>
      <c r="E317" s="368" t="s">
        <v>308</v>
      </c>
      <c r="F317" s="369"/>
      <c r="G317" s="88">
        <f>+ROUND(Návrh!H314,-3)/$X$2</f>
        <v>-231</v>
      </c>
      <c r="H317" s="88">
        <f>+ROUND(Návrh!I314,-3)/$X$2</f>
        <v>-380</v>
      </c>
      <c r="I317" s="88">
        <f>+ROUND(Návrh!J314,-3)/$X$2</f>
        <v>-393</v>
      </c>
      <c r="J317" s="88" t="e">
        <f>+ROUND(Návrh!#REF!,-3)/$X$2</f>
        <v>#REF!</v>
      </c>
      <c r="K317" s="88">
        <f>+ROUND(Návrh!K314,-3)/$X$2</f>
        <v>0</v>
      </c>
      <c r="L317" s="88">
        <f>+ROUND(Návrh!L314,-3)/$X$2</f>
        <v>-400</v>
      </c>
      <c r="M317" s="67"/>
    </row>
    <row r="318" spans="1:13" x14ac:dyDescent="0.25">
      <c r="A318" s="42" t="s">
        <v>1213</v>
      </c>
      <c r="B318" s="28" t="s">
        <v>922</v>
      </c>
      <c r="C318" s="28" t="s">
        <v>923</v>
      </c>
      <c r="D318" s="28" t="s">
        <v>1249</v>
      </c>
      <c r="E318" s="368" t="s">
        <v>309</v>
      </c>
      <c r="F318" s="369"/>
      <c r="G318" s="88">
        <f>+ROUND(Návrh!H315,-3)/$X$2</f>
        <v>-1876</v>
      </c>
      <c r="H318" s="88">
        <f>+ROUND(Návrh!I315,-3)/$X$2</f>
        <v>-2207</v>
      </c>
      <c r="I318" s="88">
        <f>+ROUND(Návrh!J315,-3)/$X$2</f>
        <v>-1500</v>
      </c>
      <c r="J318" s="88" t="e">
        <f>+ROUND(Návrh!#REF!,-3)/$X$2</f>
        <v>#REF!</v>
      </c>
      <c r="K318" s="88">
        <f>+ROUND(Návrh!K315,-3)/$X$2</f>
        <v>0</v>
      </c>
      <c r="L318" s="88">
        <f>+ROUND(Návrh!L315,-3)/$X$2</f>
        <v>-2031</v>
      </c>
      <c r="M318" s="67"/>
    </row>
    <row r="319" spans="1:13" x14ac:dyDescent="0.25">
      <c r="A319" s="42" t="s">
        <v>1214</v>
      </c>
      <c r="B319" s="20" t="s">
        <v>1243</v>
      </c>
      <c r="C319" s="20" t="s">
        <v>920</v>
      </c>
      <c r="D319" s="20" t="s">
        <v>1245</v>
      </c>
      <c r="E319" s="368" t="s">
        <v>310</v>
      </c>
      <c r="F319" s="369"/>
      <c r="G319" s="88">
        <f>+ROUND(Návrh!H316,-3)/$X$2</f>
        <v>-751</v>
      </c>
      <c r="H319" s="88">
        <f>+ROUND(Návrh!I316,-3)/$X$2</f>
        <v>-1099</v>
      </c>
      <c r="I319" s="88">
        <f>+ROUND(Návrh!J316,-3)/$X$2</f>
        <v>-1000</v>
      </c>
      <c r="J319" s="88" t="e">
        <f>+ROUND(Návrh!#REF!,-3)/$X$2</f>
        <v>#REF!</v>
      </c>
      <c r="K319" s="88">
        <f>+ROUND(Návrh!K316,-3)/$X$2</f>
        <v>0</v>
      </c>
      <c r="L319" s="88">
        <f>+ROUND(Návrh!L316,-3)/$X$2</f>
        <v>-1500</v>
      </c>
      <c r="M319" s="67"/>
    </row>
    <row r="320" spans="1:13" x14ac:dyDescent="0.25">
      <c r="A320" s="42" t="s">
        <v>1215</v>
      </c>
      <c r="B320" s="27" t="s">
        <v>922</v>
      </c>
      <c r="C320" s="28" t="s">
        <v>920</v>
      </c>
      <c r="D320" s="28" t="s">
        <v>1249</v>
      </c>
      <c r="E320" s="368" t="s">
        <v>311</v>
      </c>
      <c r="F320" s="369"/>
      <c r="G320" s="88">
        <f>+ROUND(Návrh!H317,-3)/$X$2</f>
        <v>-922</v>
      </c>
      <c r="H320" s="88">
        <f>+ROUND(Návrh!I317,-3)/$X$2</f>
        <v>-1624</v>
      </c>
      <c r="I320" s="88">
        <f>+ROUND(Návrh!J317,-3)/$X$2</f>
        <v>-1500</v>
      </c>
      <c r="J320" s="88" t="e">
        <f>+ROUND(Návrh!#REF!,-3)/$X$2</f>
        <v>#REF!</v>
      </c>
      <c r="K320" s="88">
        <f>+ROUND(Návrh!K317,-3)/$X$2</f>
        <v>0</v>
      </c>
      <c r="L320" s="88">
        <f>+ROUND(Návrh!L317,-3)/$X$2</f>
        <v>-1850</v>
      </c>
      <c r="M320" s="67"/>
    </row>
    <row r="321" spans="1:13" x14ac:dyDescent="0.25">
      <c r="A321" s="42" t="s">
        <v>1216</v>
      </c>
      <c r="B321" s="27" t="s">
        <v>916</v>
      </c>
      <c r="C321" s="28" t="s">
        <v>923</v>
      </c>
      <c r="D321" s="28" t="s">
        <v>917</v>
      </c>
      <c r="E321" s="368" t="s">
        <v>1686</v>
      </c>
      <c r="F321" s="369"/>
      <c r="G321" s="88">
        <f>+ROUND(Návrh!H318,-3)/$X$2</f>
        <v>-173</v>
      </c>
      <c r="H321" s="88">
        <f>+ROUND(Návrh!I318,-3)/$X$2</f>
        <v>-194</v>
      </c>
      <c r="I321" s="88">
        <f>+ROUND(Návrh!J318,-3)/$X$2</f>
        <v>-200</v>
      </c>
      <c r="J321" s="88" t="e">
        <f>+ROUND(Návrh!#REF!,-3)/$X$2</f>
        <v>#REF!</v>
      </c>
      <c r="K321" s="88">
        <f>+ROUND(Návrh!K318,-3)/$X$2</f>
        <v>0</v>
      </c>
      <c r="L321" s="88">
        <f>+ROUND(Návrh!L318,-3)/$X$2</f>
        <v>-175</v>
      </c>
      <c r="M321" s="67"/>
    </row>
    <row r="322" spans="1:13" x14ac:dyDescent="0.25">
      <c r="A322" s="42" t="s">
        <v>1217</v>
      </c>
      <c r="B322" s="14"/>
      <c r="C322" s="13"/>
      <c r="D322" s="13"/>
      <c r="E322" s="368" t="s">
        <v>312</v>
      </c>
      <c r="F322" s="369"/>
      <c r="G322" s="88">
        <f>+ROUND(Návrh!H319,-3)/$X$2</f>
        <v>0</v>
      </c>
      <c r="H322" s="88">
        <f>+ROUND(Návrh!I319,-3)/$X$2</f>
        <v>0</v>
      </c>
      <c r="I322" s="88">
        <f>+ROUND(Návrh!J319,-3)/$X$2</f>
        <v>0</v>
      </c>
      <c r="J322" s="88" t="e">
        <f>+ROUND(Návrh!#REF!,-3)/$X$2</f>
        <v>#REF!</v>
      </c>
      <c r="K322" s="88">
        <f>+ROUND(Návrh!K319,-3)/$X$2</f>
        <v>0</v>
      </c>
      <c r="L322" s="88">
        <f>+ROUND(Návrh!L319,-3)/$X$2</f>
        <v>0</v>
      </c>
      <c r="M322" s="67"/>
    </row>
    <row r="323" spans="1:13" x14ac:dyDescent="0.25">
      <c r="A323" s="26" t="s">
        <v>1218</v>
      </c>
      <c r="B323" s="26"/>
      <c r="C323" s="23"/>
      <c r="D323" s="23"/>
      <c r="E323" s="382" t="s">
        <v>313</v>
      </c>
      <c r="F323" s="383"/>
      <c r="G323" s="92">
        <f>+ROUND(Návrh!H320,-3)/$X$2</f>
        <v>-154</v>
      </c>
      <c r="H323" s="92">
        <f>+ROUND(Návrh!I320,-3)/$X$2</f>
        <v>-72</v>
      </c>
      <c r="I323" s="92">
        <f>+ROUND(Návrh!J320,-3)/$X$2</f>
        <v>-500</v>
      </c>
      <c r="J323" s="92" t="e">
        <f>+ROUND(Návrh!#REF!,-3)/$X$2</f>
        <v>#REF!</v>
      </c>
      <c r="K323" s="92">
        <f>+ROUND(Návrh!K320,-3)/$X$2</f>
        <v>0</v>
      </c>
      <c r="L323" s="92">
        <f>+ROUND(Návrh!L320,-3)/$X$2</f>
        <v>-500</v>
      </c>
      <c r="M323" s="67"/>
    </row>
    <row r="324" spans="1:13" x14ac:dyDescent="0.25">
      <c r="A324" s="42" t="s">
        <v>1219</v>
      </c>
      <c r="B324" s="27" t="s">
        <v>916</v>
      </c>
      <c r="C324" s="28" t="s">
        <v>920</v>
      </c>
      <c r="D324" s="28" t="s">
        <v>917</v>
      </c>
      <c r="E324" s="368" t="s">
        <v>314</v>
      </c>
      <c r="F324" s="369"/>
      <c r="G324" s="88">
        <f>+ROUND(Návrh!H321,-3)/$X$2</f>
        <v>-141</v>
      </c>
      <c r="H324" s="88">
        <f>+ROUND(Návrh!I321,-3)/$X$2</f>
        <v>-57</v>
      </c>
      <c r="I324" s="88">
        <f>+ROUND(Návrh!J321,-3)/$X$2</f>
        <v>-500</v>
      </c>
      <c r="J324" s="88" t="e">
        <f>+ROUND(Návrh!#REF!,-3)/$X$2</f>
        <v>#REF!</v>
      </c>
      <c r="K324" s="88">
        <f>+ROUND(Návrh!K321,-3)/$X$2</f>
        <v>0</v>
      </c>
      <c r="L324" s="88">
        <f>+ROUND(Návrh!L321,-3)/$X$2</f>
        <v>-500</v>
      </c>
      <c r="M324" s="67"/>
    </row>
    <row r="325" spans="1:13" x14ac:dyDescent="0.25">
      <c r="A325" s="42" t="s">
        <v>1220</v>
      </c>
      <c r="B325" s="27"/>
      <c r="C325" s="28"/>
      <c r="D325" s="28"/>
      <c r="E325" s="368" t="s">
        <v>315</v>
      </c>
      <c r="F325" s="369"/>
      <c r="G325" s="88">
        <f>+ROUND(Návrh!H322,-3)/$X$2</f>
        <v>-13</v>
      </c>
      <c r="H325" s="88">
        <f>+ROUND(Návrh!I322,-3)/$X$2</f>
        <v>-15</v>
      </c>
      <c r="I325" s="88">
        <f>+ROUND(Návrh!J322,-3)/$X$2</f>
        <v>0</v>
      </c>
      <c r="J325" s="88" t="e">
        <f>+ROUND(Návrh!#REF!,-3)/$X$2</f>
        <v>#REF!</v>
      </c>
      <c r="K325" s="88">
        <f>+ROUND(Návrh!K322,-3)/$X$2</f>
        <v>0</v>
      </c>
      <c r="L325" s="88">
        <f>+ROUND(Návrh!L322,-3)/$X$2</f>
        <v>0</v>
      </c>
      <c r="M325" s="67"/>
    </row>
    <row r="326" spans="1:13" x14ac:dyDescent="0.25">
      <c r="A326" s="26" t="s">
        <v>1221</v>
      </c>
      <c r="B326" s="31"/>
      <c r="C326" s="32"/>
      <c r="D326" s="32"/>
      <c r="E326" s="382" t="s">
        <v>316</v>
      </c>
      <c r="F326" s="383"/>
      <c r="G326" s="92">
        <f>+ROUND(Návrh!H323,-3)/$X$2</f>
        <v>-59</v>
      </c>
      <c r="H326" s="92">
        <f>+ROUND(Návrh!I323,-3)/$X$2</f>
        <v>-37</v>
      </c>
      <c r="I326" s="92">
        <f>+ROUND(Návrh!J323,-3)/$X$2</f>
        <v>0</v>
      </c>
      <c r="J326" s="92" t="e">
        <f>+ROUND(Návrh!#REF!,-3)/$X$2</f>
        <v>#REF!</v>
      </c>
      <c r="K326" s="92">
        <f>+ROUND(Návrh!K323,-3)/$X$2</f>
        <v>0</v>
      </c>
      <c r="L326" s="92">
        <f>+ROUND(Návrh!L323,-3)/$X$2</f>
        <v>0</v>
      </c>
      <c r="M326" s="67"/>
    </row>
    <row r="327" spans="1:13" x14ac:dyDescent="0.25">
      <c r="A327" s="42" t="s">
        <v>1222</v>
      </c>
      <c r="B327" s="14"/>
      <c r="C327" s="13"/>
      <c r="D327" s="13"/>
      <c r="E327" s="368" t="s">
        <v>317</v>
      </c>
      <c r="F327" s="369"/>
      <c r="G327" s="88">
        <f>+ROUND(Návrh!H324,-3)/$X$2</f>
        <v>-3</v>
      </c>
      <c r="H327" s="88">
        <f>+ROUND(Návrh!I324,-3)/$X$2</f>
        <v>-3</v>
      </c>
      <c r="I327" s="88">
        <f>+ROUND(Návrh!J324,-3)/$X$2</f>
        <v>0</v>
      </c>
      <c r="J327" s="88" t="e">
        <f>+ROUND(Návrh!#REF!,-3)/$X$2</f>
        <v>#REF!</v>
      </c>
      <c r="K327" s="88">
        <f>+ROUND(Návrh!K324,-3)/$X$2</f>
        <v>0</v>
      </c>
      <c r="L327" s="88">
        <f>+ROUND(Návrh!L324,-3)/$X$2</f>
        <v>0</v>
      </c>
      <c r="M327" s="67"/>
    </row>
    <row r="328" spans="1:13" x14ac:dyDescent="0.25">
      <c r="A328" s="42" t="s">
        <v>1223</v>
      </c>
      <c r="B328" s="14"/>
      <c r="C328" s="13"/>
      <c r="D328" s="13"/>
      <c r="E328" s="368" t="s">
        <v>318</v>
      </c>
      <c r="F328" s="369"/>
      <c r="G328" s="88">
        <f>+ROUND(Návrh!H325,-3)/$X$2</f>
        <v>-2</v>
      </c>
      <c r="H328" s="88">
        <f>+ROUND(Návrh!I325,-3)/$X$2</f>
        <v>-3</v>
      </c>
      <c r="I328" s="88">
        <f>+ROUND(Návrh!J325,-3)/$X$2</f>
        <v>0</v>
      </c>
      <c r="J328" s="88" t="e">
        <f>+ROUND(Návrh!#REF!,-3)/$X$2</f>
        <v>#REF!</v>
      </c>
      <c r="K328" s="88">
        <f>+ROUND(Návrh!K325,-3)/$X$2</f>
        <v>0</v>
      </c>
      <c r="L328" s="88">
        <f>+ROUND(Návrh!L325,-3)/$X$2</f>
        <v>0</v>
      </c>
      <c r="M328" s="67"/>
    </row>
    <row r="329" spans="1:13" x14ac:dyDescent="0.25">
      <c r="A329" s="42" t="s">
        <v>1224</v>
      </c>
      <c r="B329" s="14"/>
      <c r="C329" s="13"/>
      <c r="D329" s="13"/>
      <c r="E329" s="368" t="s">
        <v>319</v>
      </c>
      <c r="F329" s="369"/>
      <c r="G329" s="88">
        <f>+ROUND(Návrh!H326,-3)/$X$2</f>
        <v>-43</v>
      </c>
      <c r="H329" s="88">
        <f>+ROUND(Návrh!I326,-3)/$X$2</f>
        <v>-24</v>
      </c>
      <c r="I329" s="88">
        <f>+ROUND(Návrh!J326,-3)/$X$2</f>
        <v>0</v>
      </c>
      <c r="J329" s="88" t="e">
        <f>+ROUND(Návrh!#REF!,-3)/$X$2</f>
        <v>#REF!</v>
      </c>
      <c r="K329" s="88">
        <f>+ROUND(Návrh!K326,-3)/$X$2</f>
        <v>0</v>
      </c>
      <c r="L329" s="88">
        <f>+ROUND(Návrh!L326,-3)/$X$2</f>
        <v>0</v>
      </c>
      <c r="M329" s="67"/>
    </row>
    <row r="330" spans="1:13" x14ac:dyDescent="0.25">
      <c r="A330" s="42" t="s">
        <v>1225</v>
      </c>
      <c r="B330" s="14"/>
      <c r="C330" s="13"/>
      <c r="D330" s="13"/>
      <c r="E330" s="368" t="s">
        <v>320</v>
      </c>
      <c r="F330" s="369"/>
      <c r="G330" s="88">
        <f>+ROUND(Návrh!H327,-3)/$X$2</f>
        <v>-7</v>
      </c>
      <c r="H330" s="88">
        <f>+ROUND(Návrh!I327,-3)/$X$2</f>
        <v>-6</v>
      </c>
      <c r="I330" s="88">
        <f>+ROUND(Návrh!J327,-3)/$X$2</f>
        <v>0</v>
      </c>
      <c r="J330" s="88" t="e">
        <f>+ROUND(Návrh!#REF!,-3)/$X$2</f>
        <v>#REF!</v>
      </c>
      <c r="K330" s="88">
        <f>+ROUND(Návrh!K327,-3)/$X$2</f>
        <v>0</v>
      </c>
      <c r="L330" s="88">
        <f>+ROUND(Návrh!L327,-3)/$X$2</f>
        <v>0</v>
      </c>
      <c r="M330" s="67"/>
    </row>
    <row r="331" spans="1:13" x14ac:dyDescent="0.25">
      <c r="A331" s="42" t="s">
        <v>1226</v>
      </c>
      <c r="B331" s="14"/>
      <c r="C331" s="13"/>
      <c r="D331" s="13"/>
      <c r="E331" s="368" t="s">
        <v>321</v>
      </c>
      <c r="F331" s="369"/>
      <c r="G331" s="88">
        <f>+ROUND(Návrh!H328,-3)/$X$2</f>
        <v>-4</v>
      </c>
      <c r="H331" s="88">
        <f>+ROUND(Návrh!I328,-3)/$X$2</f>
        <v>-1</v>
      </c>
      <c r="I331" s="88">
        <f>+ROUND(Návrh!J328,-3)/$X$2</f>
        <v>0</v>
      </c>
      <c r="J331" s="88" t="e">
        <f>+ROUND(Návrh!#REF!,-3)/$X$2</f>
        <v>#REF!</v>
      </c>
      <c r="K331" s="88">
        <f>+ROUND(Návrh!K328,-3)/$X$2</f>
        <v>0</v>
      </c>
      <c r="L331" s="88">
        <f>+ROUND(Návrh!L328,-3)/$X$2</f>
        <v>0</v>
      </c>
      <c r="M331" s="67"/>
    </row>
    <row r="332" spans="1:13" x14ac:dyDescent="0.25">
      <c r="A332" s="41" t="s">
        <v>322</v>
      </c>
      <c r="B332" s="41"/>
      <c r="C332" s="40"/>
      <c r="D332" s="40"/>
      <c r="E332" s="380" t="s">
        <v>323</v>
      </c>
      <c r="F332" s="381"/>
      <c r="G332" s="89">
        <f>+ROUND(Návrh!H329,-3)/$X$2</f>
        <v>-2579570</v>
      </c>
      <c r="H332" s="89">
        <f>+ROUND(Návrh!I329,-3)/$X$2</f>
        <v>-2922903</v>
      </c>
      <c r="I332" s="89">
        <f>+ROUND(Návrh!J329,-3)/$X$2</f>
        <v>-3200976</v>
      </c>
      <c r="J332" s="89" t="e">
        <f>+ROUND(Návrh!#REF!,-3)/$X$2</f>
        <v>#REF!</v>
      </c>
      <c r="K332" s="89">
        <f>+ROUND(Návrh!K329,-3)/$X$2</f>
        <v>-3262533</v>
      </c>
      <c r="L332" s="89">
        <f>+ROUND(Návrh!L329,-3)/$X$2</f>
        <v>-3441236</v>
      </c>
      <c r="M332" s="67"/>
    </row>
    <row r="333" spans="1:13" x14ac:dyDescent="0.25">
      <c r="A333" s="38" t="s">
        <v>324</v>
      </c>
      <c r="B333" s="38"/>
      <c r="C333" s="22"/>
      <c r="D333" s="22"/>
      <c r="E333" s="378" t="s">
        <v>325</v>
      </c>
      <c r="F333" s="379"/>
      <c r="G333" s="91">
        <f>+ROUND(Návrh!H330,-3)/$X$2</f>
        <v>-1899260</v>
      </c>
      <c r="H333" s="91">
        <f>+ROUND(Návrh!I330,-3)/$X$2</f>
        <v>-2151128</v>
      </c>
      <c r="I333" s="91">
        <f>+ROUND(Návrh!J330,-3)/$X$2</f>
        <v>-2356093</v>
      </c>
      <c r="J333" s="91" t="e">
        <f>+ROUND(Návrh!#REF!,-3)/$X$2</f>
        <v>#REF!</v>
      </c>
      <c r="K333" s="91">
        <f>+ROUND(Návrh!K330,-3)/$X$2</f>
        <v>-2399017</v>
      </c>
      <c r="L333" s="91">
        <f>+ROUND(Návrh!L330,-3)/$X$2</f>
        <v>-2532880</v>
      </c>
      <c r="M333" s="67"/>
    </row>
    <row r="334" spans="1:13" x14ac:dyDescent="0.25">
      <c r="A334" s="26" t="s">
        <v>1227</v>
      </c>
      <c r="B334" s="26"/>
      <c r="C334" s="23"/>
      <c r="D334" s="23"/>
      <c r="E334" s="382" t="s">
        <v>326</v>
      </c>
      <c r="F334" s="383"/>
      <c r="G334" s="92">
        <f>+ROUND(Návrh!H331,-3)/$X$2</f>
        <v>1356</v>
      </c>
      <c r="H334" s="92">
        <f>+ROUND(Návrh!I331,-3)/$X$2</f>
        <v>1475</v>
      </c>
      <c r="I334" s="92">
        <f>+ROUND(Návrh!J331,-3)/$X$2</f>
        <v>0</v>
      </c>
      <c r="J334" s="92" t="e">
        <f>+ROUND(Návrh!#REF!,-3)/$X$2</f>
        <v>#REF!</v>
      </c>
      <c r="K334" s="92">
        <f>+ROUND(Návrh!K331,-3)/$X$2</f>
        <v>0</v>
      </c>
      <c r="L334" s="92">
        <f>+ROUND(Návrh!L331,-3)/$X$2</f>
        <v>0</v>
      </c>
      <c r="M334" s="67"/>
    </row>
    <row r="335" spans="1:13" x14ac:dyDescent="0.25">
      <c r="A335" s="42" t="s">
        <v>1228</v>
      </c>
      <c r="B335" s="14"/>
      <c r="C335" s="13"/>
      <c r="D335" s="13"/>
      <c r="E335" s="368" t="s">
        <v>327</v>
      </c>
      <c r="F335" s="369"/>
      <c r="G335" s="88">
        <f>+ROUND(Návrh!H332,-3)/$X$2</f>
        <v>1356</v>
      </c>
      <c r="H335" s="88">
        <f>+ROUND(Návrh!I332,-3)/$X$2</f>
        <v>1475</v>
      </c>
      <c r="I335" s="88">
        <f>+ROUND(Návrh!J332,-3)/$X$2</f>
        <v>0</v>
      </c>
      <c r="J335" s="88" t="e">
        <f>+ROUND(Návrh!#REF!,-3)/$X$2</f>
        <v>#REF!</v>
      </c>
      <c r="K335" s="88">
        <f>+ROUND(Návrh!K332,-3)/$X$2</f>
        <v>0</v>
      </c>
      <c r="L335" s="88">
        <f>+ROUND(Návrh!L332,-3)/$X$2</f>
        <v>0</v>
      </c>
      <c r="M335" s="67"/>
    </row>
    <row r="336" spans="1:13" x14ac:dyDescent="0.25">
      <c r="A336" s="26" t="s">
        <v>1229</v>
      </c>
      <c r="B336" s="24"/>
      <c r="C336" s="23"/>
      <c r="D336" s="23"/>
      <c r="E336" s="382" t="s">
        <v>328</v>
      </c>
      <c r="F336" s="383"/>
      <c r="G336" s="92">
        <f>+ROUND(Návrh!H333,-3)/$X$2</f>
        <v>-1870912</v>
      </c>
      <c r="H336" s="92">
        <f>+ROUND(Návrh!I333,-3)/$X$2</f>
        <v>-2117619</v>
      </c>
      <c r="I336" s="92">
        <f>+ROUND(Návrh!J333,-3)/$X$2</f>
        <v>-2320703</v>
      </c>
      <c r="J336" s="92" t="e">
        <f>+ROUND(Návrh!#REF!,-3)/$X$2</f>
        <v>#REF!</v>
      </c>
      <c r="K336" s="92">
        <f>+ROUND(Návrh!K333,-3)/$X$2</f>
        <v>-2357948</v>
      </c>
      <c r="L336" s="92">
        <f>+ROUND(Návrh!L333,-3)/$X$2</f>
        <v>-2493774</v>
      </c>
      <c r="M336" s="67"/>
    </row>
    <row r="337" spans="1:13" x14ac:dyDescent="0.25">
      <c r="A337" s="42" t="s">
        <v>1230</v>
      </c>
      <c r="B337" s="20" t="s">
        <v>1432</v>
      </c>
      <c r="C337" s="20" t="s">
        <v>920</v>
      </c>
      <c r="D337" s="20" t="s">
        <v>1244</v>
      </c>
      <c r="E337" s="368" t="s">
        <v>329</v>
      </c>
      <c r="F337" s="369"/>
      <c r="G337" s="88">
        <f>+ROUND(Návrh!H334,-3)/$X$2</f>
        <v>-1870912</v>
      </c>
      <c r="H337" s="88">
        <f>+ROUND(Návrh!I334,-3)/$X$2</f>
        <v>-2117619</v>
      </c>
      <c r="I337" s="88">
        <f>+ROUND(Návrh!J334,-3)/$X$2</f>
        <v>-2320703</v>
      </c>
      <c r="J337" s="88" t="e">
        <f>+ROUND(Návrh!#REF!,-3)/$X$2</f>
        <v>#REF!</v>
      </c>
      <c r="K337" s="88">
        <f>+ROUND(Návrh!K334,-3)/$X$2</f>
        <v>-2357948</v>
      </c>
      <c r="L337" s="88">
        <f>+ROUND(Návrh!L334,-3)/$X$2</f>
        <v>-2493774</v>
      </c>
      <c r="M337" s="67"/>
    </row>
    <row r="338" spans="1:13" x14ac:dyDescent="0.25">
      <c r="A338" s="26" t="s">
        <v>1231</v>
      </c>
      <c r="B338" s="24"/>
      <c r="C338" s="23"/>
      <c r="D338" s="23"/>
      <c r="E338" s="382" t="s">
        <v>330</v>
      </c>
      <c r="F338" s="383"/>
      <c r="G338" s="92">
        <f>+ROUND(Návrh!H335,-3)/$X$2</f>
        <v>-74</v>
      </c>
      <c r="H338" s="92">
        <f>+ROUND(Návrh!I335,-3)/$X$2</f>
        <v>-73</v>
      </c>
      <c r="I338" s="92">
        <f>+ROUND(Návrh!J335,-3)/$X$2</f>
        <v>0</v>
      </c>
      <c r="J338" s="92" t="e">
        <f>+ROUND(Návrh!#REF!,-3)/$X$2</f>
        <v>#REF!</v>
      </c>
      <c r="K338" s="92">
        <f>+ROUND(Návrh!K335,-3)/$X$2</f>
        <v>0</v>
      </c>
      <c r="L338" s="92">
        <f>+ROUND(Návrh!L335,-3)/$X$2</f>
        <v>0</v>
      </c>
      <c r="M338" s="67"/>
    </row>
    <row r="339" spans="1:13" x14ac:dyDescent="0.25">
      <c r="A339" s="42" t="s">
        <v>1232</v>
      </c>
      <c r="B339" s="20"/>
      <c r="C339" s="20"/>
      <c r="D339" s="20"/>
      <c r="E339" s="368" t="s">
        <v>331</v>
      </c>
      <c r="F339" s="369"/>
      <c r="G339" s="88">
        <f>+ROUND(Návrh!H336,-3)/$X$2</f>
        <v>-74</v>
      </c>
      <c r="H339" s="88">
        <f>+ROUND(Návrh!I336,-3)/$X$2</f>
        <v>-73</v>
      </c>
      <c r="I339" s="88">
        <f>+ROUND(Návrh!J336,-3)/$X$2</f>
        <v>0</v>
      </c>
      <c r="J339" s="88" t="e">
        <f>+ROUND(Návrh!#REF!,-3)/$X$2</f>
        <v>#REF!</v>
      </c>
      <c r="K339" s="88">
        <f>+ROUND(Návrh!K336,-3)/$X$2</f>
        <v>0</v>
      </c>
      <c r="L339" s="88">
        <f>+ROUND(Návrh!L336,-3)/$X$2</f>
        <v>0</v>
      </c>
      <c r="M339" s="67"/>
    </row>
    <row r="340" spans="1:13" x14ac:dyDescent="0.25">
      <c r="A340" s="26" t="s">
        <v>1233</v>
      </c>
      <c r="B340" s="24"/>
      <c r="C340" s="23"/>
      <c r="D340" s="23"/>
      <c r="E340" s="382" t="s">
        <v>332</v>
      </c>
      <c r="F340" s="383"/>
      <c r="G340" s="92">
        <f>+ROUND(Návrh!H337,-3)/$X$2</f>
        <v>469</v>
      </c>
      <c r="H340" s="92">
        <f>+ROUND(Návrh!I337,-3)/$X$2</f>
        <v>578</v>
      </c>
      <c r="I340" s="92">
        <f>+ROUND(Návrh!J337,-3)/$X$2</f>
        <v>0</v>
      </c>
      <c r="J340" s="92" t="e">
        <f>+ROUND(Návrh!#REF!,-3)/$X$2</f>
        <v>#REF!</v>
      </c>
      <c r="K340" s="92">
        <f>+ROUND(Návrh!K337,-3)/$X$2</f>
        <v>0</v>
      </c>
      <c r="L340" s="92">
        <f>+ROUND(Návrh!L337,-3)/$X$2</f>
        <v>0</v>
      </c>
      <c r="M340" s="67"/>
    </row>
    <row r="341" spans="1:13" x14ac:dyDescent="0.25">
      <c r="A341" s="42" t="s">
        <v>1234</v>
      </c>
      <c r="B341" s="20"/>
      <c r="C341" s="20"/>
      <c r="D341" s="20"/>
      <c r="E341" s="368" t="s">
        <v>333</v>
      </c>
      <c r="F341" s="369"/>
      <c r="G341" s="88">
        <f>+ROUND(Návrh!H338,-3)/$X$2</f>
        <v>469</v>
      </c>
      <c r="H341" s="88">
        <f>+ROUND(Návrh!I338,-3)/$X$2</f>
        <v>578</v>
      </c>
      <c r="I341" s="88">
        <f>+ROUND(Návrh!J338,-3)/$X$2</f>
        <v>0</v>
      </c>
      <c r="J341" s="88" t="e">
        <f>+ROUND(Návrh!#REF!,-3)/$X$2</f>
        <v>#REF!</v>
      </c>
      <c r="K341" s="88">
        <f>+ROUND(Návrh!K338,-3)/$X$2</f>
        <v>0</v>
      </c>
      <c r="L341" s="88">
        <f>+ROUND(Návrh!L338,-3)/$X$2</f>
        <v>0</v>
      </c>
      <c r="M341" s="67"/>
    </row>
    <row r="342" spans="1:13" x14ac:dyDescent="0.25">
      <c r="A342" s="26" t="s">
        <v>1235</v>
      </c>
      <c r="B342" s="24"/>
      <c r="C342" s="23"/>
      <c r="D342" s="23"/>
      <c r="E342" s="382" t="s">
        <v>334</v>
      </c>
      <c r="F342" s="383"/>
      <c r="G342" s="92">
        <f>+ROUND(Návrh!H339,-3)/$X$2</f>
        <v>-11</v>
      </c>
      <c r="H342" s="92">
        <f>+ROUND(Návrh!I339,-3)/$X$2</f>
        <v>11</v>
      </c>
      <c r="I342" s="92">
        <f>+ROUND(Návrh!J339,-3)/$X$2</f>
        <v>0</v>
      </c>
      <c r="J342" s="92" t="e">
        <f>+ROUND(Návrh!#REF!,-3)/$X$2</f>
        <v>#REF!</v>
      </c>
      <c r="K342" s="92">
        <f>+ROUND(Návrh!K339,-3)/$X$2</f>
        <v>0</v>
      </c>
      <c r="L342" s="92">
        <f>+ROUND(Návrh!L339,-3)/$X$2</f>
        <v>0</v>
      </c>
      <c r="M342" s="67"/>
    </row>
    <row r="343" spans="1:13" x14ac:dyDescent="0.25">
      <c r="A343" s="42" t="s">
        <v>1236</v>
      </c>
      <c r="B343" s="20"/>
      <c r="C343" s="20"/>
      <c r="D343" s="20"/>
      <c r="E343" s="368" t="s">
        <v>335</v>
      </c>
      <c r="F343" s="369"/>
      <c r="G343" s="88">
        <f>+ROUND(Návrh!H340,-3)/$X$2</f>
        <v>-11</v>
      </c>
      <c r="H343" s="88">
        <f>+ROUND(Návrh!I340,-3)/$X$2</f>
        <v>11</v>
      </c>
      <c r="I343" s="88">
        <f>+ROUND(Návrh!J340,-3)/$X$2</f>
        <v>0</v>
      </c>
      <c r="J343" s="88" t="e">
        <f>+ROUND(Návrh!#REF!,-3)/$X$2</f>
        <v>#REF!</v>
      </c>
      <c r="K343" s="88">
        <f>+ROUND(Návrh!K340,-3)/$X$2</f>
        <v>0</v>
      </c>
      <c r="L343" s="88">
        <f>+ROUND(Návrh!L340,-3)/$X$2</f>
        <v>0</v>
      </c>
      <c r="M343" s="67"/>
    </row>
    <row r="344" spans="1:13" x14ac:dyDescent="0.25">
      <c r="A344" s="26" t="s">
        <v>1237</v>
      </c>
      <c r="B344" s="24"/>
      <c r="C344" s="23"/>
      <c r="D344" s="23"/>
      <c r="E344" s="382" t="s">
        <v>336</v>
      </c>
      <c r="F344" s="383"/>
      <c r="G344" s="92">
        <f>+ROUND(Návrh!H341,-3)/$X$2</f>
        <v>0</v>
      </c>
      <c r="H344" s="92">
        <f>+ROUND(Návrh!I341,-3)/$X$2</f>
        <v>0</v>
      </c>
      <c r="I344" s="92">
        <f>+ROUND(Návrh!J341,-3)/$X$2</f>
        <v>0</v>
      </c>
      <c r="J344" s="92" t="e">
        <f>+ROUND(Návrh!#REF!,-3)/$X$2</f>
        <v>#REF!</v>
      </c>
      <c r="K344" s="92">
        <f>+ROUND(Návrh!K341,-3)/$X$2</f>
        <v>0</v>
      </c>
      <c r="L344" s="92">
        <f>+ROUND(Návrh!L341,-3)/$X$2</f>
        <v>0</v>
      </c>
      <c r="M344" s="67"/>
    </row>
    <row r="345" spans="1:13" x14ac:dyDescent="0.25">
      <c r="A345" s="42" t="s">
        <v>1238</v>
      </c>
      <c r="B345" s="14"/>
      <c r="C345" s="13"/>
      <c r="D345" s="13"/>
      <c r="E345" s="368" t="s">
        <v>337</v>
      </c>
      <c r="F345" s="369"/>
      <c r="G345" s="88">
        <f>+ROUND(Návrh!H342,-3)/$X$2</f>
        <v>0</v>
      </c>
      <c r="H345" s="88">
        <f>+ROUND(Návrh!I342,-3)/$X$2</f>
        <v>0</v>
      </c>
      <c r="I345" s="88">
        <f>+ROUND(Návrh!J342,-3)/$X$2</f>
        <v>0</v>
      </c>
      <c r="J345" s="88" t="e">
        <f>+ROUND(Návrh!#REF!,-3)/$X$2</f>
        <v>#REF!</v>
      </c>
      <c r="K345" s="88">
        <f>+ROUND(Návrh!K342,-3)/$X$2</f>
        <v>0</v>
      </c>
      <c r="L345" s="88">
        <f>+ROUND(Návrh!L342,-3)/$X$2</f>
        <v>0</v>
      </c>
      <c r="M345" s="67"/>
    </row>
    <row r="346" spans="1:13" x14ac:dyDescent="0.25">
      <c r="A346" s="26" t="s">
        <v>1239</v>
      </c>
      <c r="B346" s="24"/>
      <c r="C346" s="23"/>
      <c r="D346" s="23"/>
      <c r="E346" s="382" t="s">
        <v>338</v>
      </c>
      <c r="F346" s="383"/>
      <c r="G346" s="92">
        <f>+ROUND(Návrh!H343,-3)/$X$2</f>
        <v>-22099</v>
      </c>
      <c r="H346" s="92">
        <f>+ROUND(Návrh!I343,-3)/$X$2</f>
        <v>-25376</v>
      </c>
      <c r="I346" s="92">
        <f>+ROUND(Návrh!J343,-3)/$X$2</f>
        <v>-25320</v>
      </c>
      <c r="J346" s="92" t="e">
        <f>+ROUND(Návrh!#REF!,-3)/$X$2</f>
        <v>#REF!</v>
      </c>
      <c r="K346" s="92">
        <f>+ROUND(Návrh!K343,-3)/$X$2</f>
        <v>-29441</v>
      </c>
      <c r="L346" s="92">
        <f>+ROUND(Návrh!L343,-3)/$X$2</f>
        <v>-27240</v>
      </c>
      <c r="M346" s="67"/>
    </row>
    <row r="347" spans="1:13" x14ac:dyDescent="0.25">
      <c r="A347" s="42" t="s">
        <v>1240</v>
      </c>
      <c r="B347" s="20" t="s">
        <v>1432</v>
      </c>
      <c r="C347" s="20" t="s">
        <v>920</v>
      </c>
      <c r="D347" s="20" t="s">
        <v>1244</v>
      </c>
      <c r="E347" s="368" t="s">
        <v>339</v>
      </c>
      <c r="F347" s="369"/>
      <c r="G347" s="88">
        <f>+ROUND(Návrh!H344,-3)/$X$2</f>
        <v>-22099</v>
      </c>
      <c r="H347" s="88">
        <f>+ROUND(Návrh!I344,-3)/$X$2</f>
        <v>-25376</v>
      </c>
      <c r="I347" s="88">
        <f>+ROUND(Návrh!J344,-3)/$X$2</f>
        <v>-25320</v>
      </c>
      <c r="J347" s="88" t="e">
        <f>+ROUND(Návrh!#REF!,-3)/$X$2</f>
        <v>#REF!</v>
      </c>
      <c r="K347" s="88">
        <f>+ROUND(Návrh!K344,-3)/$X$2</f>
        <v>-29441</v>
      </c>
      <c r="L347" s="88">
        <f>+ROUND(Návrh!L344,-3)/$X$2</f>
        <v>-27240</v>
      </c>
      <c r="M347" s="67"/>
    </row>
    <row r="348" spans="1:13" x14ac:dyDescent="0.25">
      <c r="A348" s="26" t="s">
        <v>1252</v>
      </c>
      <c r="B348" s="24"/>
      <c r="C348" s="23"/>
      <c r="D348" s="23"/>
      <c r="E348" s="382" t="s">
        <v>340</v>
      </c>
      <c r="F348" s="383"/>
      <c r="G348" s="92">
        <f>+ROUND(Návrh!H345,-3)/$X$2</f>
        <v>-52</v>
      </c>
      <c r="H348" s="92">
        <f>+ROUND(Návrh!I345,-3)/$X$2</f>
        <v>0</v>
      </c>
      <c r="I348" s="92">
        <f>+ROUND(Návrh!J345,-3)/$X$2</f>
        <v>0</v>
      </c>
      <c r="J348" s="92" t="e">
        <f>+ROUND(Návrh!#REF!,-3)/$X$2</f>
        <v>#REF!</v>
      </c>
      <c r="K348" s="92">
        <f>+ROUND(Návrh!K345,-3)/$X$2</f>
        <v>0</v>
      </c>
      <c r="L348" s="92">
        <f>+ROUND(Návrh!L345,-3)/$X$2</f>
        <v>0</v>
      </c>
      <c r="M348" s="67"/>
    </row>
    <row r="349" spans="1:13" x14ac:dyDescent="0.25">
      <c r="A349" s="42" t="s">
        <v>1253</v>
      </c>
      <c r="B349" s="20"/>
      <c r="C349" s="20"/>
      <c r="D349" s="20"/>
      <c r="E349" s="368" t="s">
        <v>341</v>
      </c>
      <c r="F349" s="369"/>
      <c r="G349" s="88">
        <f>+ROUND(Návrh!H346,-3)/$X$2</f>
        <v>-52</v>
      </c>
      <c r="H349" s="88">
        <f>+ROUND(Návrh!I346,-3)/$X$2</f>
        <v>0</v>
      </c>
      <c r="I349" s="88">
        <f>+ROUND(Návrh!J346,-3)/$X$2</f>
        <v>0</v>
      </c>
      <c r="J349" s="88" t="e">
        <f>+ROUND(Návrh!#REF!,-3)/$X$2</f>
        <v>#REF!</v>
      </c>
      <c r="K349" s="88">
        <f>+ROUND(Návrh!K346,-3)/$X$2</f>
        <v>0</v>
      </c>
      <c r="L349" s="88">
        <f>+ROUND(Návrh!L346,-3)/$X$2</f>
        <v>0</v>
      </c>
      <c r="M349" s="67"/>
    </row>
    <row r="350" spans="1:13" x14ac:dyDescent="0.25">
      <c r="A350" s="26" t="s">
        <v>1254</v>
      </c>
      <c r="B350" s="24"/>
      <c r="C350" s="23"/>
      <c r="D350" s="23"/>
      <c r="E350" s="382" t="s">
        <v>342</v>
      </c>
      <c r="F350" s="383"/>
      <c r="G350" s="92">
        <f>+ROUND(Návrh!H347,-3)/$X$2</f>
        <v>-4156</v>
      </c>
      <c r="H350" s="92">
        <f>+ROUND(Návrh!I347,-3)/$X$2</f>
        <v>-4835</v>
      </c>
      <c r="I350" s="92">
        <f>+ROUND(Návrh!J347,-3)/$X$2</f>
        <v>-4744</v>
      </c>
      <c r="J350" s="92" t="e">
        <f>+ROUND(Návrh!#REF!,-3)/$X$2</f>
        <v>#REF!</v>
      </c>
      <c r="K350" s="92">
        <f>+ROUND(Návrh!K347,-3)/$X$2</f>
        <v>-7097</v>
      </c>
      <c r="L350" s="92">
        <f>+ROUND(Návrh!L347,-3)/$X$2</f>
        <v>-7361</v>
      </c>
      <c r="M350" s="67"/>
    </row>
    <row r="351" spans="1:13" x14ac:dyDescent="0.25">
      <c r="A351" s="42" t="s">
        <v>1255</v>
      </c>
      <c r="B351" s="20" t="s">
        <v>1432</v>
      </c>
      <c r="C351" s="20" t="s">
        <v>920</v>
      </c>
      <c r="D351" s="20" t="s">
        <v>1244</v>
      </c>
      <c r="E351" s="368" t="s">
        <v>343</v>
      </c>
      <c r="F351" s="369"/>
      <c r="G351" s="88">
        <f>+ROUND(Návrh!H348,-3)/$X$2</f>
        <v>-4156</v>
      </c>
      <c r="H351" s="88">
        <f>+ROUND(Návrh!I348,-3)/$X$2</f>
        <v>-4835</v>
      </c>
      <c r="I351" s="88">
        <f>+ROUND(Návrh!J348,-3)/$X$2</f>
        <v>-4744</v>
      </c>
      <c r="J351" s="88" t="e">
        <f>+ROUND(Návrh!#REF!,-3)/$X$2</f>
        <v>#REF!</v>
      </c>
      <c r="K351" s="88">
        <f>+ROUND(Návrh!K348,-3)/$X$2</f>
        <v>-7097</v>
      </c>
      <c r="L351" s="88">
        <f>+ROUND(Návrh!L348,-3)/$X$2</f>
        <v>-7361</v>
      </c>
      <c r="M351" s="67"/>
    </row>
    <row r="352" spans="1:13" x14ac:dyDescent="0.25">
      <c r="A352" s="26" t="s">
        <v>1256</v>
      </c>
      <c r="B352" s="24"/>
      <c r="C352" s="23"/>
      <c r="D352" s="23"/>
      <c r="E352" s="382" t="s">
        <v>344</v>
      </c>
      <c r="F352" s="383"/>
      <c r="G352" s="92">
        <f>+ROUND(Návrh!H349,-3)/$X$2</f>
        <v>-2425</v>
      </c>
      <c r="H352" s="92">
        <f>+ROUND(Návrh!I349,-3)/$X$2</f>
        <v>-3814</v>
      </c>
      <c r="I352" s="92">
        <f>+ROUND(Návrh!J349,-3)/$X$2</f>
        <v>-5326</v>
      </c>
      <c r="J352" s="92" t="e">
        <f>+ROUND(Návrh!#REF!,-3)/$X$2</f>
        <v>#REF!</v>
      </c>
      <c r="K352" s="92">
        <f>+ROUND(Návrh!K349,-3)/$X$2</f>
        <v>-4530</v>
      </c>
      <c r="L352" s="92">
        <f>+ROUND(Návrh!L349,-3)/$X$2</f>
        <v>-4505</v>
      </c>
      <c r="M352" s="67"/>
    </row>
    <row r="353" spans="1:13" x14ac:dyDescent="0.25">
      <c r="A353" s="42" t="s">
        <v>1257</v>
      </c>
      <c r="B353" s="20" t="s">
        <v>916</v>
      </c>
      <c r="C353" s="20" t="s">
        <v>920</v>
      </c>
      <c r="D353" s="20" t="s">
        <v>917</v>
      </c>
      <c r="E353" s="368" t="s">
        <v>345</v>
      </c>
      <c r="F353" s="369"/>
      <c r="G353" s="88">
        <f>+ROUND(Návrh!H350,-3)/$X$2</f>
        <v>-2425</v>
      </c>
      <c r="H353" s="88">
        <f>+ROUND(Návrh!I350,-3)/$X$2</f>
        <v>-3814</v>
      </c>
      <c r="I353" s="88">
        <f>+ROUND(Návrh!J350,-3)/$X$2</f>
        <v>-5326</v>
      </c>
      <c r="J353" s="88" t="e">
        <f>+ROUND(Návrh!#REF!,-3)/$X$2</f>
        <v>#REF!</v>
      </c>
      <c r="K353" s="88">
        <f>+ROUND(Návrh!K350,-3)/$X$2</f>
        <v>-4530</v>
      </c>
      <c r="L353" s="88">
        <f>+ROUND(Návrh!L350,-3)/$X$2</f>
        <v>-4505</v>
      </c>
      <c r="M353" s="67"/>
    </row>
    <row r="354" spans="1:13" x14ac:dyDescent="0.25">
      <c r="A354" s="26" t="s">
        <v>1258</v>
      </c>
      <c r="B354" s="24"/>
      <c r="C354" s="23"/>
      <c r="D354" s="23"/>
      <c r="E354" s="382" t="s">
        <v>346</v>
      </c>
      <c r="F354" s="383"/>
      <c r="G354" s="92">
        <f>+ROUND(Návrh!H351,-3)/$X$2</f>
        <v>-1356</v>
      </c>
      <c r="H354" s="92">
        <f>+ROUND(Návrh!I351,-3)/$X$2</f>
        <v>-1475</v>
      </c>
      <c r="I354" s="92">
        <f>+ROUND(Návrh!J351,-3)/$X$2</f>
        <v>0</v>
      </c>
      <c r="J354" s="92" t="e">
        <f>+ROUND(Návrh!#REF!,-3)/$X$2</f>
        <v>#REF!</v>
      </c>
      <c r="K354" s="92">
        <f>+ROUND(Návrh!K351,-3)/$X$2</f>
        <v>0</v>
      </c>
      <c r="L354" s="92">
        <f>+ROUND(Návrh!L351,-3)/$X$2</f>
        <v>0</v>
      </c>
      <c r="M354" s="67"/>
    </row>
    <row r="355" spans="1:13" x14ac:dyDescent="0.25">
      <c r="A355" s="42" t="s">
        <v>1259</v>
      </c>
      <c r="B355" s="14"/>
      <c r="C355" s="13"/>
      <c r="D355" s="13"/>
      <c r="E355" s="368" t="s">
        <v>347</v>
      </c>
      <c r="F355" s="369"/>
      <c r="G355" s="88">
        <f>+ROUND(Návrh!H352,-3)/$X$2</f>
        <v>-1209</v>
      </c>
      <c r="H355" s="88">
        <f>+ROUND(Návrh!I352,-3)/$X$2</f>
        <v>-1443</v>
      </c>
      <c r="I355" s="88">
        <f>+ROUND(Návrh!J352,-3)/$X$2</f>
        <v>0</v>
      </c>
      <c r="J355" s="88" t="e">
        <f>+ROUND(Návrh!#REF!,-3)/$X$2</f>
        <v>#REF!</v>
      </c>
      <c r="K355" s="88">
        <f>+ROUND(Návrh!K352,-3)/$X$2</f>
        <v>0</v>
      </c>
      <c r="L355" s="88">
        <f>+ROUND(Návrh!L352,-3)/$X$2</f>
        <v>0</v>
      </c>
      <c r="M355" s="67"/>
    </row>
    <row r="356" spans="1:13" x14ac:dyDescent="0.25">
      <c r="A356" s="42" t="s">
        <v>1260</v>
      </c>
      <c r="B356" s="14"/>
      <c r="C356" s="13"/>
      <c r="D356" s="13"/>
      <c r="E356" s="368" t="s">
        <v>348</v>
      </c>
      <c r="F356" s="369"/>
      <c r="G356" s="88">
        <f>+ROUND(Návrh!H353,-3)/$X$2</f>
        <v>-139</v>
      </c>
      <c r="H356" s="88">
        <f>+ROUND(Návrh!I353,-3)/$X$2</f>
        <v>-25</v>
      </c>
      <c r="I356" s="88">
        <f>+ROUND(Návrh!J353,-3)/$X$2</f>
        <v>0</v>
      </c>
      <c r="J356" s="88" t="e">
        <f>+ROUND(Návrh!#REF!,-3)/$X$2</f>
        <v>#REF!</v>
      </c>
      <c r="K356" s="88">
        <f>+ROUND(Návrh!K353,-3)/$X$2</f>
        <v>0</v>
      </c>
      <c r="L356" s="88">
        <f>+ROUND(Návrh!L353,-3)/$X$2</f>
        <v>0</v>
      </c>
      <c r="M356" s="67"/>
    </row>
    <row r="357" spans="1:13" x14ac:dyDescent="0.25">
      <c r="A357" s="42" t="s">
        <v>1261</v>
      </c>
      <c r="B357" s="14"/>
      <c r="C357" s="13"/>
      <c r="D357" s="13"/>
      <c r="E357" s="368" t="s">
        <v>349</v>
      </c>
      <c r="F357" s="369"/>
      <c r="G357" s="88">
        <f>+ROUND(Návrh!H354,-3)/$X$2</f>
        <v>0</v>
      </c>
      <c r="H357" s="88">
        <f>+ROUND(Návrh!I354,-3)/$X$2</f>
        <v>0</v>
      </c>
      <c r="I357" s="88">
        <f>+ROUND(Návrh!J354,-3)/$X$2</f>
        <v>0</v>
      </c>
      <c r="J357" s="88" t="e">
        <f>+ROUND(Návrh!#REF!,-3)/$X$2</f>
        <v>#REF!</v>
      </c>
      <c r="K357" s="88">
        <f>+ROUND(Návrh!K354,-3)/$X$2</f>
        <v>0</v>
      </c>
      <c r="L357" s="88">
        <f>+ROUND(Návrh!L354,-3)/$X$2</f>
        <v>0</v>
      </c>
      <c r="M357" s="67"/>
    </row>
    <row r="358" spans="1:13" x14ac:dyDescent="0.25">
      <c r="A358" s="42" t="s">
        <v>1262</v>
      </c>
      <c r="B358" s="14"/>
      <c r="C358" s="13"/>
      <c r="D358" s="13"/>
      <c r="E358" s="368" t="s">
        <v>350</v>
      </c>
      <c r="F358" s="369"/>
      <c r="G358" s="88">
        <f>+ROUND(Návrh!H355,-3)/$X$2</f>
        <v>-9</v>
      </c>
      <c r="H358" s="88">
        <f>+ROUND(Návrh!I355,-3)/$X$2</f>
        <v>-7</v>
      </c>
      <c r="I358" s="88">
        <f>+ROUND(Návrh!J355,-3)/$X$2</f>
        <v>0</v>
      </c>
      <c r="J358" s="88" t="e">
        <f>+ROUND(Návrh!#REF!,-3)/$X$2</f>
        <v>#REF!</v>
      </c>
      <c r="K358" s="88">
        <f>+ROUND(Návrh!K355,-3)/$X$2</f>
        <v>0</v>
      </c>
      <c r="L358" s="88">
        <f>+ROUND(Návrh!L355,-3)/$X$2</f>
        <v>0</v>
      </c>
      <c r="M358" s="67"/>
    </row>
    <row r="359" spans="1:13" x14ac:dyDescent="0.25">
      <c r="A359" s="38" t="s">
        <v>351</v>
      </c>
      <c r="B359" s="38"/>
      <c r="C359" s="22"/>
      <c r="D359" s="22"/>
      <c r="E359" s="378" t="s">
        <v>352</v>
      </c>
      <c r="F359" s="379"/>
      <c r="G359" s="91">
        <f>+ROUND(Návrh!H356,-3)/$X$2</f>
        <v>0</v>
      </c>
      <c r="H359" s="91">
        <f>+ROUND(Návrh!I356,-3)/$X$2</f>
        <v>0</v>
      </c>
      <c r="I359" s="91">
        <f>+ROUND(Návrh!J356,-3)/$X$2</f>
        <v>0</v>
      </c>
      <c r="J359" s="91" t="e">
        <f>+ROUND(Návrh!#REF!,-3)/$X$2</f>
        <v>#REF!</v>
      </c>
      <c r="K359" s="91">
        <f>+ROUND(Návrh!K356,-3)/$X$2</f>
        <v>0</v>
      </c>
      <c r="L359" s="91">
        <f>+ROUND(Návrh!L356,-3)/$X$2</f>
        <v>0</v>
      </c>
      <c r="M359" s="67"/>
    </row>
    <row r="360" spans="1:13" x14ac:dyDescent="0.25">
      <c r="A360" s="38" t="s">
        <v>353</v>
      </c>
      <c r="B360" s="38"/>
      <c r="C360" s="22"/>
      <c r="D360" s="22"/>
      <c r="E360" s="378" t="s">
        <v>354</v>
      </c>
      <c r="F360" s="379"/>
      <c r="G360" s="91">
        <f>+ROUND(Návrh!H357,-3)/$X$2</f>
        <v>0</v>
      </c>
      <c r="H360" s="91">
        <f>+ROUND(Návrh!I357,-3)/$X$2</f>
        <v>0</v>
      </c>
      <c r="I360" s="91">
        <f>+ROUND(Návrh!J357,-3)/$X$2</f>
        <v>0</v>
      </c>
      <c r="J360" s="91" t="e">
        <f>+ROUND(Návrh!#REF!,-3)/$X$2</f>
        <v>#REF!</v>
      </c>
      <c r="K360" s="91">
        <f>+ROUND(Návrh!K357,-3)/$X$2</f>
        <v>0</v>
      </c>
      <c r="L360" s="91">
        <f>+ROUND(Návrh!L357,-3)/$X$2</f>
        <v>0</v>
      </c>
      <c r="M360" s="67"/>
    </row>
    <row r="361" spans="1:13" x14ac:dyDescent="0.25">
      <c r="A361" s="38" t="s">
        <v>355</v>
      </c>
      <c r="B361" s="38"/>
      <c r="C361" s="22"/>
      <c r="D361" s="22"/>
      <c r="E361" s="378" t="s">
        <v>356</v>
      </c>
      <c r="F361" s="379"/>
      <c r="G361" s="91">
        <f>+ROUND(Návrh!H358,-3)/$X$2</f>
        <v>-634874</v>
      </c>
      <c r="H361" s="91">
        <f>+ROUND(Návrh!I358,-3)/$X$2</f>
        <v>-720337</v>
      </c>
      <c r="I361" s="91">
        <f>+ROUND(Návrh!J358,-3)/$X$2</f>
        <v>-788099</v>
      </c>
      <c r="J361" s="91" t="e">
        <f>+ROUND(Návrh!#REF!,-3)/$X$2</f>
        <v>#REF!</v>
      </c>
      <c r="K361" s="91">
        <f>+ROUND(Návrh!K358,-3)/$X$2</f>
        <v>-808375</v>
      </c>
      <c r="L361" s="91">
        <f>+ROUND(Návrh!L358,-3)/$X$2</f>
        <v>-847225</v>
      </c>
      <c r="M361" s="67"/>
    </row>
    <row r="362" spans="1:13" x14ac:dyDescent="0.25">
      <c r="A362" s="26" t="s">
        <v>1263</v>
      </c>
      <c r="B362" s="26"/>
      <c r="C362" s="23"/>
      <c r="D362" s="23"/>
      <c r="E362" s="382" t="s">
        <v>357</v>
      </c>
      <c r="F362" s="383"/>
      <c r="G362" s="92">
        <f>+ROUND(Návrh!H359,-3)/$X$2</f>
        <v>459</v>
      </c>
      <c r="H362" s="92">
        <f>+ROUND(Návrh!I359,-3)/$X$2</f>
        <v>491</v>
      </c>
      <c r="I362" s="92">
        <f>+ROUND(Návrh!J359,-3)/$X$2</f>
        <v>0</v>
      </c>
      <c r="J362" s="92" t="e">
        <f>+ROUND(Návrh!#REF!,-3)/$X$2</f>
        <v>#REF!</v>
      </c>
      <c r="K362" s="92">
        <f>+ROUND(Návrh!K359,-3)/$X$2</f>
        <v>0</v>
      </c>
      <c r="L362" s="92">
        <f>+ROUND(Návrh!L359,-3)/$X$2</f>
        <v>0</v>
      </c>
      <c r="M362" s="67"/>
    </row>
    <row r="363" spans="1:13" x14ac:dyDescent="0.25">
      <c r="A363" s="42" t="s">
        <v>1264</v>
      </c>
      <c r="B363" s="14"/>
      <c r="C363" s="13"/>
      <c r="D363" s="13"/>
      <c r="E363" s="368" t="s">
        <v>358</v>
      </c>
      <c r="F363" s="369"/>
      <c r="G363" s="88">
        <f>+ROUND(Návrh!H360,-3)/$X$2</f>
        <v>459</v>
      </c>
      <c r="H363" s="88">
        <f>+ROUND(Návrh!I360,-3)/$X$2</f>
        <v>491</v>
      </c>
      <c r="I363" s="88">
        <f>+ROUND(Návrh!J360,-3)/$X$2</f>
        <v>0</v>
      </c>
      <c r="J363" s="88" t="e">
        <f>+ROUND(Návrh!#REF!,-3)/$X$2</f>
        <v>#REF!</v>
      </c>
      <c r="K363" s="88">
        <f>+ROUND(Návrh!K360,-3)/$X$2</f>
        <v>0</v>
      </c>
      <c r="L363" s="88">
        <f>+ROUND(Návrh!L360,-3)/$X$2</f>
        <v>0</v>
      </c>
      <c r="M363" s="67"/>
    </row>
    <row r="364" spans="1:13" x14ac:dyDescent="0.25">
      <c r="A364" s="26" t="s">
        <v>1265</v>
      </c>
      <c r="B364" s="23"/>
      <c r="C364" s="23"/>
      <c r="D364" s="23"/>
      <c r="E364" s="382" t="s">
        <v>359</v>
      </c>
      <c r="F364" s="383"/>
      <c r="G364" s="92">
        <f>+ROUND(Návrh!H361,-3)/$X$2</f>
        <v>-170343</v>
      </c>
      <c r="H364" s="92">
        <f>+ROUND(Návrh!I361,-3)/$X$2</f>
        <v>-192976</v>
      </c>
      <c r="I364" s="92">
        <f>+ROUND(Návrh!J361,-3)/$X$2</f>
        <v>-211120</v>
      </c>
      <c r="J364" s="92" t="e">
        <f>+ROUND(Návrh!#REF!,-3)/$X$2</f>
        <v>#REF!</v>
      </c>
      <c r="K364" s="92">
        <f>+ROUND(Návrh!K361,-3)/$X$2</f>
        <v>-215352</v>
      </c>
      <c r="L364" s="92">
        <f>+ROUND(Návrh!L361,-3)/$X$2</f>
        <v>-227246</v>
      </c>
      <c r="M364" s="67"/>
    </row>
    <row r="365" spans="1:13" x14ac:dyDescent="0.25">
      <c r="A365" s="42" t="s">
        <v>1266</v>
      </c>
      <c r="B365" s="20" t="s">
        <v>1432</v>
      </c>
      <c r="C365" s="20" t="s">
        <v>920</v>
      </c>
      <c r="D365" s="20" t="s">
        <v>1244</v>
      </c>
      <c r="E365" s="368" t="s">
        <v>360</v>
      </c>
      <c r="F365" s="369"/>
      <c r="G365" s="88">
        <f>+ROUND(Návrh!H362,-3)/$X$2</f>
        <v>-170343</v>
      </c>
      <c r="H365" s="88">
        <f>+ROUND(Návrh!I362,-3)/$X$2</f>
        <v>-192976</v>
      </c>
      <c r="I365" s="88">
        <f>+ROUND(Návrh!J362,-3)/$X$2</f>
        <v>-211120</v>
      </c>
      <c r="J365" s="88" t="e">
        <f>+ROUND(Návrh!#REF!,-3)/$X$2</f>
        <v>#REF!</v>
      </c>
      <c r="K365" s="88">
        <f>+ROUND(Návrh!K362,-3)/$X$2</f>
        <v>-215352</v>
      </c>
      <c r="L365" s="88">
        <f>+ROUND(Návrh!L362,-3)/$X$2</f>
        <v>-227246</v>
      </c>
      <c r="M365" s="67"/>
    </row>
    <row r="366" spans="1:13" x14ac:dyDescent="0.25">
      <c r="A366" s="26" t="s">
        <v>1267</v>
      </c>
      <c r="B366" s="26"/>
      <c r="C366" s="23"/>
      <c r="D366" s="23"/>
      <c r="E366" s="382" t="s">
        <v>361</v>
      </c>
      <c r="F366" s="383"/>
      <c r="G366" s="92">
        <f>+ROUND(Návrh!H363,-3)/$X$2</f>
        <v>-464687</v>
      </c>
      <c r="H366" s="92">
        <f>+ROUND(Návrh!I363,-3)/$X$2</f>
        <v>-527558</v>
      </c>
      <c r="I366" s="92">
        <f>+ROUND(Návrh!J363,-3)/$X$2</f>
        <v>-576979</v>
      </c>
      <c r="J366" s="92" t="e">
        <f>+ROUND(Návrh!#REF!,-3)/$X$2</f>
        <v>#REF!</v>
      </c>
      <c r="K366" s="92">
        <f>+ROUND(Návrh!K363,-3)/$X$2</f>
        <v>-593022</v>
      </c>
      <c r="L366" s="92">
        <f>+ROUND(Návrh!L363,-3)/$X$2</f>
        <v>-619979</v>
      </c>
      <c r="M366" s="67"/>
    </row>
    <row r="367" spans="1:13" x14ac:dyDescent="0.25">
      <c r="A367" s="42" t="s">
        <v>1268</v>
      </c>
      <c r="B367" s="20" t="s">
        <v>1432</v>
      </c>
      <c r="C367" s="20" t="s">
        <v>920</v>
      </c>
      <c r="D367" s="20" t="s">
        <v>1244</v>
      </c>
      <c r="E367" s="368" t="s">
        <v>362</v>
      </c>
      <c r="F367" s="369"/>
      <c r="G367" s="88">
        <f>+ROUND(Návrh!H364,-3)/$X$2</f>
        <v>-464687</v>
      </c>
      <c r="H367" s="88">
        <f>+ROUND(Návrh!I364,-3)/$X$2</f>
        <v>-527558</v>
      </c>
      <c r="I367" s="88">
        <f>+ROUND(Návrh!J364,-3)/$X$2</f>
        <v>-576979</v>
      </c>
      <c r="J367" s="88" t="e">
        <f>+ROUND(Návrh!#REF!,-3)/$X$2</f>
        <v>#REF!</v>
      </c>
      <c r="K367" s="88">
        <f>+ROUND(Návrh!K364,-3)/$X$2</f>
        <v>-593022</v>
      </c>
      <c r="L367" s="88">
        <f>+ROUND(Návrh!L364,-3)/$X$2</f>
        <v>-619979</v>
      </c>
      <c r="M367" s="67"/>
    </row>
    <row r="368" spans="1:13" x14ac:dyDescent="0.25">
      <c r="A368" s="26" t="s">
        <v>1269</v>
      </c>
      <c r="B368" s="26"/>
      <c r="C368" s="23"/>
      <c r="D368" s="23"/>
      <c r="E368" s="382" t="s">
        <v>363</v>
      </c>
      <c r="F368" s="383"/>
      <c r="G368" s="92">
        <f>+ROUND(Návrh!H365,-3)/$X$2</f>
        <v>41</v>
      </c>
      <c r="H368" s="92">
        <f>+ROUND(Návrh!I365,-3)/$X$2</f>
        <v>52</v>
      </c>
      <c r="I368" s="92">
        <f>+ROUND(Návrh!J365,-3)/$X$2</f>
        <v>0</v>
      </c>
      <c r="J368" s="92" t="e">
        <f>+ROUND(Návrh!#REF!,-3)/$X$2</f>
        <v>#REF!</v>
      </c>
      <c r="K368" s="92">
        <f>+ROUND(Návrh!K365,-3)/$X$2</f>
        <v>0</v>
      </c>
      <c r="L368" s="92">
        <f>+ROUND(Návrh!L365,-3)/$X$2</f>
        <v>0</v>
      </c>
      <c r="M368" s="67"/>
    </row>
    <row r="369" spans="1:13" x14ac:dyDescent="0.25">
      <c r="A369" s="42" t="s">
        <v>1270</v>
      </c>
      <c r="B369" s="20"/>
      <c r="C369" s="20"/>
      <c r="D369" s="20"/>
      <c r="E369" s="368" t="s">
        <v>364</v>
      </c>
      <c r="F369" s="369"/>
      <c r="G369" s="88">
        <f>+ROUND(Návrh!H366,-3)/$X$2</f>
        <v>41</v>
      </c>
      <c r="H369" s="88">
        <f>+ROUND(Návrh!I366,-3)/$X$2</f>
        <v>52</v>
      </c>
      <c r="I369" s="88">
        <f>+ROUND(Návrh!J366,-3)/$X$2</f>
        <v>0</v>
      </c>
      <c r="J369" s="88" t="e">
        <f>+ROUND(Návrh!#REF!,-3)/$X$2</f>
        <v>#REF!</v>
      </c>
      <c r="K369" s="88">
        <f>+ROUND(Návrh!K366,-3)/$X$2</f>
        <v>0</v>
      </c>
      <c r="L369" s="88">
        <f>+ROUND(Návrh!L366,-3)/$X$2</f>
        <v>0</v>
      </c>
      <c r="M369" s="67"/>
    </row>
    <row r="370" spans="1:13" x14ac:dyDescent="0.25">
      <c r="A370" s="26" t="s">
        <v>1271</v>
      </c>
      <c r="B370" s="26"/>
      <c r="C370" s="23"/>
      <c r="D370" s="23"/>
      <c r="E370" s="382" t="s">
        <v>365</v>
      </c>
      <c r="F370" s="383"/>
      <c r="G370" s="92">
        <f>+ROUND(Návrh!H367,-3)/$X$2</f>
        <v>114</v>
      </c>
      <c r="H370" s="92">
        <f>+ROUND(Návrh!I367,-3)/$X$2</f>
        <v>145</v>
      </c>
      <c r="I370" s="92">
        <f>+ROUND(Návrh!J367,-3)/$X$2</f>
        <v>0</v>
      </c>
      <c r="J370" s="92" t="e">
        <f>+ROUND(Návrh!#REF!,-3)/$X$2</f>
        <v>#REF!</v>
      </c>
      <c r="K370" s="92">
        <f>+ROUND(Návrh!K367,-3)/$X$2</f>
        <v>0</v>
      </c>
      <c r="L370" s="92">
        <f>+ROUND(Návrh!L367,-3)/$X$2</f>
        <v>0</v>
      </c>
      <c r="M370" s="67"/>
    </row>
    <row r="371" spans="1:13" x14ac:dyDescent="0.25">
      <c r="A371" s="42" t="s">
        <v>1272</v>
      </c>
      <c r="B371" s="20"/>
      <c r="C371" s="20"/>
      <c r="D371" s="20"/>
      <c r="E371" s="368" t="s">
        <v>366</v>
      </c>
      <c r="F371" s="369"/>
      <c r="G371" s="88">
        <f>+ROUND(Návrh!H368,-3)/$X$2</f>
        <v>114</v>
      </c>
      <c r="H371" s="88">
        <f>+ROUND(Návrh!I368,-3)/$X$2</f>
        <v>145</v>
      </c>
      <c r="I371" s="88">
        <f>+ROUND(Návrh!J368,-3)/$X$2</f>
        <v>0</v>
      </c>
      <c r="J371" s="88" t="e">
        <f>+ROUND(Návrh!#REF!,-3)/$X$2</f>
        <v>#REF!</v>
      </c>
      <c r="K371" s="88">
        <f>+ROUND(Návrh!K368,-3)/$X$2</f>
        <v>0</v>
      </c>
      <c r="L371" s="88">
        <f>+ROUND(Návrh!L368,-3)/$X$2</f>
        <v>0</v>
      </c>
      <c r="M371" s="67"/>
    </row>
    <row r="372" spans="1:13" x14ac:dyDescent="0.25">
      <c r="A372" s="26" t="s">
        <v>1273</v>
      </c>
      <c r="B372" s="26"/>
      <c r="C372" s="23"/>
      <c r="D372" s="23"/>
      <c r="E372" s="382" t="s">
        <v>367</v>
      </c>
      <c r="F372" s="383"/>
      <c r="G372" s="92">
        <f>+ROUND(Návrh!H369,-3)/$X$2</f>
        <v>-459</v>
      </c>
      <c r="H372" s="92">
        <f>+ROUND(Návrh!I369,-3)/$X$2</f>
        <v>-491</v>
      </c>
      <c r="I372" s="92">
        <f>+ROUND(Návrh!J369,-3)/$X$2</f>
        <v>0</v>
      </c>
      <c r="J372" s="92" t="e">
        <f>+ROUND(Návrh!#REF!,-3)/$X$2</f>
        <v>#REF!</v>
      </c>
      <c r="K372" s="92">
        <f>+ROUND(Návrh!K369,-3)/$X$2</f>
        <v>0</v>
      </c>
      <c r="L372" s="92">
        <f>+ROUND(Návrh!L369,-3)/$X$2</f>
        <v>0</v>
      </c>
      <c r="M372" s="67"/>
    </row>
    <row r="373" spans="1:13" x14ac:dyDescent="0.25">
      <c r="A373" s="42" t="s">
        <v>1274</v>
      </c>
      <c r="B373" s="14"/>
      <c r="C373" s="13"/>
      <c r="D373" s="13"/>
      <c r="E373" s="368" t="s">
        <v>368</v>
      </c>
      <c r="F373" s="369"/>
      <c r="G373" s="88">
        <f>+ROUND(Návrh!H370,-3)/$X$2</f>
        <v>-121</v>
      </c>
      <c r="H373" s="88">
        <f>+ROUND(Návrh!I370,-3)/$X$2</f>
        <v>-130</v>
      </c>
      <c r="I373" s="88">
        <f>+ROUND(Návrh!J370,-3)/$X$2</f>
        <v>0</v>
      </c>
      <c r="J373" s="88" t="e">
        <f>+ROUND(Návrh!#REF!,-3)/$X$2</f>
        <v>#REF!</v>
      </c>
      <c r="K373" s="88">
        <f>+ROUND(Návrh!K370,-3)/$X$2</f>
        <v>0</v>
      </c>
      <c r="L373" s="88">
        <f>+ROUND(Návrh!L370,-3)/$X$2</f>
        <v>0</v>
      </c>
      <c r="M373" s="67"/>
    </row>
    <row r="374" spans="1:13" x14ac:dyDescent="0.25">
      <c r="A374" s="42" t="s">
        <v>1275</v>
      </c>
      <c r="B374" s="14"/>
      <c r="C374" s="13"/>
      <c r="D374" s="13"/>
      <c r="E374" s="368" t="s">
        <v>369</v>
      </c>
      <c r="F374" s="369"/>
      <c r="G374" s="88">
        <f>+ROUND(Návrh!H371,-3)/$X$2</f>
        <v>-337</v>
      </c>
      <c r="H374" s="88">
        <f>+ROUND(Návrh!I371,-3)/$X$2</f>
        <v>-361</v>
      </c>
      <c r="I374" s="88">
        <f>+ROUND(Návrh!J371,-3)/$X$2</f>
        <v>0</v>
      </c>
      <c r="J374" s="88" t="e">
        <f>+ROUND(Návrh!#REF!,-3)/$X$2</f>
        <v>#REF!</v>
      </c>
      <c r="K374" s="88">
        <f>+ROUND(Návrh!K371,-3)/$X$2</f>
        <v>0</v>
      </c>
      <c r="L374" s="88">
        <f>+ROUND(Návrh!L371,-3)/$X$2</f>
        <v>0</v>
      </c>
      <c r="M374" s="67"/>
    </row>
    <row r="375" spans="1:13" x14ac:dyDescent="0.25">
      <c r="A375" s="38" t="s">
        <v>370</v>
      </c>
      <c r="B375" s="38"/>
      <c r="C375" s="22"/>
      <c r="D375" s="22"/>
      <c r="E375" s="378" t="s">
        <v>371</v>
      </c>
      <c r="F375" s="379"/>
      <c r="G375" s="91">
        <f>+ROUND(Návrh!H372,-3)/$X$2</f>
        <v>-7943</v>
      </c>
      <c r="H375" s="91">
        <f>+ROUND(Návrh!I372,-3)/$X$2</f>
        <v>-9000</v>
      </c>
      <c r="I375" s="91">
        <f>+ROUND(Návrh!J372,-3)/$X$2</f>
        <v>-9732</v>
      </c>
      <c r="J375" s="91" t="e">
        <f>+ROUND(Návrh!#REF!,-3)/$X$2</f>
        <v>#REF!</v>
      </c>
      <c r="K375" s="91">
        <f>+ROUND(Návrh!K372,-3)/$X$2</f>
        <v>-7161</v>
      </c>
      <c r="L375" s="91">
        <f>+ROUND(Návrh!L372,-3)/$X$2</f>
        <v>-10474</v>
      </c>
      <c r="M375" s="67"/>
    </row>
    <row r="376" spans="1:13" x14ac:dyDescent="0.25">
      <c r="A376" s="26" t="s">
        <v>1276</v>
      </c>
      <c r="B376" s="26"/>
      <c r="C376" s="23"/>
      <c r="D376" s="23"/>
      <c r="E376" s="382" t="s">
        <v>372</v>
      </c>
      <c r="F376" s="383"/>
      <c r="G376" s="92">
        <f>+ROUND(Návrh!H373,-3)/$X$2</f>
        <v>-7943</v>
      </c>
      <c r="H376" s="92">
        <f>+ROUND(Návrh!I373,-3)/$X$2</f>
        <v>-9000</v>
      </c>
      <c r="I376" s="92">
        <f>+ROUND(Návrh!J373,-3)/$X$2</f>
        <v>-9732</v>
      </c>
      <c r="J376" s="92" t="e">
        <f>+ROUND(Návrh!#REF!,-3)/$X$2</f>
        <v>#REF!</v>
      </c>
      <c r="K376" s="92">
        <f>+ROUND(Návrh!K373,-3)/$X$2</f>
        <v>-7161</v>
      </c>
      <c r="L376" s="92">
        <f>+ROUND(Návrh!L373,-3)/$X$2</f>
        <v>-10474</v>
      </c>
      <c r="M376" s="67"/>
    </row>
    <row r="377" spans="1:13" x14ac:dyDescent="0.25">
      <c r="A377" s="42" t="s">
        <v>1277</v>
      </c>
      <c r="B377" s="20" t="s">
        <v>1432</v>
      </c>
      <c r="C377" s="20" t="s">
        <v>920</v>
      </c>
      <c r="D377" s="20" t="s">
        <v>1244</v>
      </c>
      <c r="E377" s="368" t="s">
        <v>373</v>
      </c>
      <c r="F377" s="369"/>
      <c r="G377" s="88">
        <f>+ROUND(Návrh!H374,-3)/$X$2</f>
        <v>-7943</v>
      </c>
      <c r="H377" s="88">
        <f>+ROUND(Návrh!I374,-3)/$X$2</f>
        <v>-9000</v>
      </c>
      <c r="I377" s="88">
        <f>+ROUND(Návrh!J374,-3)/$X$2</f>
        <v>-9732</v>
      </c>
      <c r="J377" s="88" t="e">
        <f>+ROUND(Návrh!#REF!,-3)/$X$2</f>
        <v>#REF!</v>
      </c>
      <c r="K377" s="88">
        <f>+ROUND(Návrh!K374,-3)/$X$2</f>
        <v>-7161</v>
      </c>
      <c r="L377" s="88">
        <f>+ROUND(Návrh!L374,-3)/$X$2</f>
        <v>-10474</v>
      </c>
      <c r="M377" s="67"/>
    </row>
    <row r="378" spans="1:13" x14ac:dyDescent="0.25">
      <c r="A378" s="83" t="s">
        <v>1662</v>
      </c>
      <c r="B378" s="21" t="s">
        <v>1432</v>
      </c>
      <c r="C378" s="21" t="s">
        <v>920</v>
      </c>
      <c r="D378" s="21" t="s">
        <v>1245</v>
      </c>
      <c r="E378" s="370" t="s">
        <v>1663</v>
      </c>
      <c r="F378" s="371"/>
      <c r="G378" s="95">
        <f>+ROUND(Návrh!H375,-3)/$X$2</f>
        <v>0</v>
      </c>
      <c r="H378" s="95">
        <f>+ROUND(Návrh!I375,-3)/$X$2</f>
        <v>0</v>
      </c>
      <c r="I378" s="95">
        <f>+ROUND(Návrh!J375,-3)/$X$2</f>
        <v>0</v>
      </c>
      <c r="J378" s="95" t="e">
        <f>+ROUND(Návrh!#REF!,-3)/$X$2</f>
        <v>#REF!</v>
      </c>
      <c r="K378" s="95">
        <f>+ROUND(Návrh!K375,-3)/$X$2</f>
        <v>0</v>
      </c>
      <c r="L378" s="95">
        <f>+ROUND(Návrh!L375,-3)/$X$2</f>
        <v>0</v>
      </c>
      <c r="M378" s="67"/>
    </row>
    <row r="379" spans="1:13" x14ac:dyDescent="0.25">
      <c r="A379" s="38" t="s">
        <v>374</v>
      </c>
      <c r="B379" s="36"/>
      <c r="C379" s="22"/>
      <c r="D379" s="22"/>
      <c r="E379" s="378" t="s">
        <v>375</v>
      </c>
      <c r="F379" s="379"/>
      <c r="G379" s="91">
        <f>+ROUND(Návrh!H376,-3)/$X$2</f>
        <v>0</v>
      </c>
      <c r="H379" s="91">
        <f>+ROUND(Návrh!I376,-3)/$X$2</f>
        <v>0</v>
      </c>
      <c r="I379" s="91">
        <f>+ROUND(Návrh!J376,-3)/$X$2</f>
        <v>0</v>
      </c>
      <c r="J379" s="91" t="e">
        <f>+ROUND(Návrh!#REF!,-3)/$X$2</f>
        <v>#REF!</v>
      </c>
      <c r="K379" s="91">
        <f>+ROUND(Návrh!K376,-3)/$X$2</f>
        <v>0</v>
      </c>
      <c r="L379" s="91">
        <f>+ROUND(Návrh!L376,-3)/$X$2</f>
        <v>0</v>
      </c>
      <c r="M379" s="67"/>
    </row>
    <row r="380" spans="1:13" x14ac:dyDescent="0.25">
      <c r="A380" s="38" t="s">
        <v>376</v>
      </c>
      <c r="B380" s="36"/>
      <c r="C380" s="22"/>
      <c r="D380" s="22"/>
      <c r="E380" s="378" t="s">
        <v>377</v>
      </c>
      <c r="F380" s="379"/>
      <c r="G380" s="91">
        <f>+ROUND(Návrh!H377,-3)/$X$2</f>
        <v>-37492</v>
      </c>
      <c r="H380" s="91">
        <f>+ROUND(Návrh!I377,-3)/$X$2</f>
        <v>-42438</v>
      </c>
      <c r="I380" s="91">
        <f>+ROUND(Návrh!J377,-3)/$X$2</f>
        <v>-47051</v>
      </c>
      <c r="J380" s="91" t="e">
        <f>+ROUND(Návrh!#REF!,-3)/$X$2</f>
        <v>#REF!</v>
      </c>
      <c r="K380" s="91">
        <f>+ROUND(Návrh!K377,-3)/$X$2</f>
        <v>-47980</v>
      </c>
      <c r="L380" s="91">
        <f>+ROUND(Návrh!L377,-3)/$X$2</f>
        <v>-50658</v>
      </c>
      <c r="M380" s="67"/>
    </row>
    <row r="381" spans="1:13" x14ac:dyDescent="0.25">
      <c r="A381" s="26" t="s">
        <v>1278</v>
      </c>
      <c r="B381" s="26"/>
      <c r="C381" s="23"/>
      <c r="D381" s="23"/>
      <c r="E381" s="382" t="s">
        <v>378</v>
      </c>
      <c r="F381" s="383"/>
      <c r="G381" s="92">
        <f>+ROUND(Návrh!H378,-3)/$X$2</f>
        <v>27</v>
      </c>
      <c r="H381" s="92">
        <f>+ROUND(Návrh!I378,-3)/$X$2</f>
        <v>29</v>
      </c>
      <c r="I381" s="92">
        <f>+ROUND(Návrh!J378,-3)/$X$2</f>
        <v>0</v>
      </c>
      <c r="J381" s="92" t="e">
        <f>+ROUND(Návrh!#REF!,-3)/$X$2</f>
        <v>#REF!</v>
      </c>
      <c r="K381" s="92">
        <f>+ROUND(Návrh!K378,-3)/$X$2</f>
        <v>0</v>
      </c>
      <c r="L381" s="92">
        <f>+ROUND(Návrh!L378,-3)/$X$2</f>
        <v>0</v>
      </c>
      <c r="M381" s="67"/>
    </row>
    <row r="382" spans="1:13" x14ac:dyDescent="0.25">
      <c r="A382" s="42" t="s">
        <v>1279</v>
      </c>
      <c r="B382" s="14"/>
      <c r="C382" s="13"/>
      <c r="D382" s="13"/>
      <c r="E382" s="368" t="s">
        <v>379</v>
      </c>
      <c r="F382" s="369"/>
      <c r="G382" s="88">
        <f>+ROUND(Návrh!H379,-3)/$X$2</f>
        <v>27</v>
      </c>
      <c r="H382" s="88">
        <f>+ROUND(Návrh!I379,-3)/$X$2</f>
        <v>29</v>
      </c>
      <c r="I382" s="88">
        <f>+ROUND(Návrh!J379,-3)/$X$2</f>
        <v>0</v>
      </c>
      <c r="J382" s="88" t="e">
        <f>+ROUND(Návrh!#REF!,-3)/$X$2</f>
        <v>#REF!</v>
      </c>
      <c r="K382" s="88">
        <f>+ROUND(Návrh!K379,-3)/$X$2</f>
        <v>0</v>
      </c>
      <c r="L382" s="88">
        <f>+ROUND(Návrh!L379,-3)/$X$2</f>
        <v>0</v>
      </c>
      <c r="M382" s="67"/>
    </row>
    <row r="383" spans="1:13" x14ac:dyDescent="0.25">
      <c r="A383" s="26" t="s">
        <v>1280</v>
      </c>
      <c r="B383" s="26"/>
      <c r="C383" s="23"/>
      <c r="D383" s="23"/>
      <c r="E383" s="382" t="s">
        <v>380</v>
      </c>
      <c r="F383" s="383"/>
      <c r="G383" s="92">
        <f>+ROUND(Návrh!H380,-3)/$X$2</f>
        <v>-37492</v>
      </c>
      <c r="H383" s="92">
        <f>+ROUND(Návrh!I380,-3)/$X$2</f>
        <v>-42438</v>
      </c>
      <c r="I383" s="92">
        <f>+ROUND(Návrh!J380,-3)/$X$2</f>
        <v>-47051</v>
      </c>
      <c r="J383" s="92" t="e">
        <f>+ROUND(Návrh!#REF!,-3)/$X$2</f>
        <v>#REF!</v>
      </c>
      <c r="K383" s="92">
        <f>+ROUND(Návrh!K380,-3)/$X$2</f>
        <v>-47980</v>
      </c>
      <c r="L383" s="92">
        <f>+ROUND(Návrh!L380,-3)/$X$2</f>
        <v>-50658</v>
      </c>
      <c r="M383" s="67"/>
    </row>
    <row r="384" spans="1:13" x14ac:dyDescent="0.25">
      <c r="A384" s="42" t="s">
        <v>1281</v>
      </c>
      <c r="B384" s="20" t="s">
        <v>1432</v>
      </c>
      <c r="C384" s="20" t="s">
        <v>920</v>
      </c>
      <c r="D384" s="20" t="s">
        <v>1244</v>
      </c>
      <c r="E384" s="368" t="s">
        <v>381</v>
      </c>
      <c r="F384" s="369"/>
      <c r="G384" s="88">
        <f>+ROUND(Návrh!H381,-3)/$X$2</f>
        <v>-37492</v>
      </c>
      <c r="H384" s="88">
        <f>+ROUND(Návrh!I381,-3)/$X$2</f>
        <v>-42438</v>
      </c>
      <c r="I384" s="88">
        <f>+ROUND(Návrh!J381,-3)/$X$2</f>
        <v>-47051</v>
      </c>
      <c r="J384" s="88" t="e">
        <f>+ROUND(Návrh!#REF!,-3)/$X$2</f>
        <v>#REF!</v>
      </c>
      <c r="K384" s="88">
        <f>+ROUND(Návrh!K381,-3)/$X$2</f>
        <v>-47980</v>
      </c>
      <c r="L384" s="88">
        <f>+ROUND(Návrh!L381,-3)/$X$2</f>
        <v>-50658</v>
      </c>
      <c r="M384" s="67"/>
    </row>
    <row r="385" spans="1:13" x14ac:dyDescent="0.25">
      <c r="A385" s="26" t="s">
        <v>1282</v>
      </c>
      <c r="B385" s="26"/>
      <c r="C385" s="23"/>
      <c r="D385" s="23"/>
      <c r="E385" s="382" t="s">
        <v>382</v>
      </c>
      <c r="F385" s="383"/>
      <c r="G385" s="92">
        <f>+ROUND(Návrh!H382,-3)/$X$2</f>
        <v>-27</v>
      </c>
      <c r="H385" s="92">
        <f>+ROUND(Návrh!I382,-3)/$X$2</f>
        <v>-29</v>
      </c>
      <c r="I385" s="92">
        <f>+ROUND(Návrh!J382,-3)/$X$2</f>
        <v>0</v>
      </c>
      <c r="J385" s="92" t="e">
        <f>+ROUND(Návrh!#REF!,-3)/$X$2</f>
        <v>#REF!</v>
      </c>
      <c r="K385" s="92">
        <f>+ROUND(Návrh!K382,-3)/$X$2</f>
        <v>0</v>
      </c>
      <c r="L385" s="92">
        <f>+ROUND(Návrh!L382,-3)/$X$2</f>
        <v>0</v>
      </c>
      <c r="M385" s="67"/>
    </row>
    <row r="386" spans="1:13" x14ac:dyDescent="0.25">
      <c r="A386" s="42" t="s">
        <v>1283</v>
      </c>
      <c r="B386" s="14"/>
      <c r="C386" s="13"/>
      <c r="D386" s="13"/>
      <c r="E386" s="368" t="s">
        <v>383</v>
      </c>
      <c r="F386" s="369"/>
      <c r="G386" s="88">
        <f>+ROUND(Návrh!H383,-3)/$X$2</f>
        <v>-27</v>
      </c>
      <c r="H386" s="88">
        <f>+ROUND(Návrh!I383,-3)/$X$2</f>
        <v>-29</v>
      </c>
      <c r="I386" s="88">
        <f>+ROUND(Návrh!J383,-3)/$X$2</f>
        <v>0</v>
      </c>
      <c r="J386" s="88" t="e">
        <f>+ROUND(Návrh!#REF!,-3)/$X$2</f>
        <v>#REF!</v>
      </c>
      <c r="K386" s="88">
        <f>+ROUND(Návrh!K383,-3)/$X$2</f>
        <v>0</v>
      </c>
      <c r="L386" s="88">
        <f>+ROUND(Návrh!L383,-3)/$X$2</f>
        <v>0</v>
      </c>
      <c r="M386" s="67"/>
    </row>
    <row r="387" spans="1:13" x14ac:dyDescent="0.25">
      <c r="A387" s="38" t="s">
        <v>384</v>
      </c>
      <c r="B387" s="38"/>
      <c r="C387" s="22"/>
      <c r="D387" s="22"/>
      <c r="E387" s="378" t="s">
        <v>385</v>
      </c>
      <c r="F387" s="379"/>
      <c r="G387" s="91">
        <f>+ROUND(Návrh!H384,-3)/$X$2</f>
        <v>0</v>
      </c>
      <c r="H387" s="91">
        <f>+ROUND(Návrh!I384,-3)/$X$2</f>
        <v>0</v>
      </c>
      <c r="I387" s="91">
        <f>+ROUND(Návrh!J384,-3)/$X$2</f>
        <v>0</v>
      </c>
      <c r="J387" s="91" t="e">
        <f>+ROUND(Návrh!#REF!,-3)/$X$2</f>
        <v>#REF!</v>
      </c>
      <c r="K387" s="91">
        <f>+ROUND(Návrh!K384,-3)/$X$2</f>
        <v>0</v>
      </c>
      <c r="L387" s="91">
        <f>+ROUND(Návrh!L384,-3)/$X$2</f>
        <v>0</v>
      </c>
      <c r="M387" s="67"/>
    </row>
    <row r="388" spans="1:13" x14ac:dyDescent="0.25">
      <c r="A388" s="26" t="s">
        <v>1284</v>
      </c>
      <c r="B388" s="26"/>
      <c r="C388" s="23"/>
      <c r="D388" s="23"/>
      <c r="E388" s="382" t="s">
        <v>386</v>
      </c>
      <c r="F388" s="383"/>
      <c r="G388" s="92">
        <f>+ROUND(Návrh!H385,-3)/$X$2</f>
        <v>0</v>
      </c>
      <c r="H388" s="92">
        <f>+ROUND(Návrh!I385,-3)/$X$2</f>
        <v>0</v>
      </c>
      <c r="I388" s="92">
        <f>+ROUND(Návrh!J385,-3)/$X$2</f>
        <v>0</v>
      </c>
      <c r="J388" s="92" t="e">
        <f>+ROUND(Návrh!#REF!,-3)/$X$2</f>
        <v>#REF!</v>
      </c>
      <c r="K388" s="92">
        <f>+ROUND(Návrh!K385,-3)/$X$2</f>
        <v>0</v>
      </c>
      <c r="L388" s="92">
        <f>+ROUND(Návrh!L385,-3)/$X$2</f>
        <v>0</v>
      </c>
      <c r="M388" s="67"/>
    </row>
    <row r="389" spans="1:13" x14ac:dyDescent="0.25">
      <c r="A389" s="83" t="s">
        <v>1657</v>
      </c>
      <c r="B389" s="21" t="s">
        <v>1432</v>
      </c>
      <c r="C389" s="21" t="s">
        <v>920</v>
      </c>
      <c r="D389" s="21" t="s">
        <v>1244</v>
      </c>
      <c r="E389" s="370" t="s">
        <v>1658</v>
      </c>
      <c r="F389" s="371"/>
      <c r="G389" s="95">
        <f>+ROUND(Návrh!H386,-3)/$X$2</f>
        <v>0</v>
      </c>
      <c r="H389" s="95">
        <f>+ROUND(Návrh!I386,-3)/$X$2</f>
        <v>0</v>
      </c>
      <c r="I389" s="95">
        <f>+ROUND(Návrh!J386,-3)/$X$2</f>
        <v>0</v>
      </c>
      <c r="J389" s="95" t="e">
        <f>+ROUND(Návrh!#REF!,-3)/$X$2</f>
        <v>#REF!</v>
      </c>
      <c r="K389" s="95">
        <f>+ROUND(Návrh!K386,-3)/$X$2</f>
        <v>0</v>
      </c>
      <c r="L389" s="95">
        <f>+ROUND(Návrh!L386,-3)/$X$2</f>
        <v>0</v>
      </c>
      <c r="M389" s="67"/>
    </row>
    <row r="390" spans="1:13" x14ac:dyDescent="0.25">
      <c r="A390" s="42" t="s">
        <v>1285</v>
      </c>
      <c r="B390" s="20" t="s">
        <v>1432</v>
      </c>
      <c r="C390" s="20" t="s">
        <v>920</v>
      </c>
      <c r="D390" s="20" t="s">
        <v>1244</v>
      </c>
      <c r="E390" s="368" t="s">
        <v>387</v>
      </c>
      <c r="F390" s="369"/>
      <c r="G390" s="88">
        <f>+ROUND(Návrh!H387,-3)/$X$2</f>
        <v>0</v>
      </c>
      <c r="H390" s="88">
        <f>+ROUND(Návrh!I387,-3)/$X$2</f>
        <v>0</v>
      </c>
      <c r="I390" s="88">
        <f>+ROUND(Návrh!J387,-3)/$X$2</f>
        <v>0</v>
      </c>
      <c r="J390" s="88" t="e">
        <f>+ROUND(Návrh!#REF!,-3)/$X$2</f>
        <v>#REF!</v>
      </c>
      <c r="K390" s="88">
        <f>+ROUND(Návrh!K387,-3)/$X$2</f>
        <v>0</v>
      </c>
      <c r="L390" s="88">
        <f>+ROUND(Návrh!L387,-3)/$X$2</f>
        <v>0</v>
      </c>
      <c r="M390" s="67"/>
    </row>
    <row r="391" spans="1:13" x14ac:dyDescent="0.25">
      <c r="A391" s="41" t="s">
        <v>388</v>
      </c>
      <c r="B391" s="41"/>
      <c r="C391" s="40"/>
      <c r="D391" s="40"/>
      <c r="E391" s="380" t="s">
        <v>389</v>
      </c>
      <c r="F391" s="381"/>
      <c r="G391" s="89">
        <f>+ROUND(Návrh!H388,-3)/$X$2</f>
        <v>-201</v>
      </c>
      <c r="H391" s="89">
        <f>+ROUND(Návrh!I388,-3)/$X$2</f>
        <v>-215</v>
      </c>
      <c r="I391" s="89">
        <f>+ROUND(Návrh!J388,-3)/$X$2</f>
        <v>-231</v>
      </c>
      <c r="J391" s="89" t="e">
        <f>+ROUND(Návrh!#REF!,-3)/$X$2</f>
        <v>#REF!</v>
      </c>
      <c r="K391" s="89">
        <f>+ROUND(Návrh!K388,-3)/$X$2</f>
        <v>-65</v>
      </c>
      <c r="L391" s="89">
        <f>+ROUND(Návrh!L388,-3)/$X$2</f>
        <v>-221</v>
      </c>
      <c r="M391" s="67"/>
    </row>
    <row r="392" spans="1:13" x14ac:dyDescent="0.25">
      <c r="A392" s="38" t="s">
        <v>390</v>
      </c>
      <c r="B392" s="36"/>
      <c r="C392" s="22"/>
      <c r="D392" s="22"/>
      <c r="E392" s="378" t="s">
        <v>391</v>
      </c>
      <c r="F392" s="379"/>
      <c r="G392" s="91">
        <f>+ROUND(Návrh!H389,-3)/$X$2</f>
        <v>-95</v>
      </c>
      <c r="H392" s="91">
        <f>+ROUND(Návrh!I389,-3)/$X$2</f>
        <v>-99</v>
      </c>
      <c r="I392" s="91">
        <f>+ROUND(Návrh!J389,-3)/$X$2</f>
        <v>-96</v>
      </c>
      <c r="J392" s="91" t="e">
        <f>+ROUND(Návrh!#REF!,-3)/$X$2</f>
        <v>#REF!</v>
      </c>
      <c r="K392" s="91">
        <f>+ROUND(Návrh!K389,-3)/$X$2</f>
        <v>0</v>
      </c>
      <c r="L392" s="91">
        <f>+ROUND(Návrh!L389,-3)/$X$2</f>
        <v>-110</v>
      </c>
      <c r="M392" s="67"/>
    </row>
    <row r="393" spans="1:13" x14ac:dyDescent="0.25">
      <c r="A393" s="26" t="s">
        <v>1286</v>
      </c>
      <c r="B393" s="26"/>
      <c r="C393" s="23"/>
      <c r="D393" s="23"/>
      <c r="E393" s="382" t="s">
        <v>392</v>
      </c>
      <c r="F393" s="383"/>
      <c r="G393" s="92">
        <f>+ROUND(Návrh!H390,-3)/$X$2</f>
        <v>-95</v>
      </c>
      <c r="H393" s="92">
        <f>+ROUND(Návrh!I390,-3)/$X$2</f>
        <v>-99</v>
      </c>
      <c r="I393" s="92">
        <f>+ROUND(Návrh!J390,-3)/$X$2</f>
        <v>-96</v>
      </c>
      <c r="J393" s="92" t="e">
        <f>+ROUND(Návrh!#REF!,-3)/$X$2</f>
        <v>#REF!</v>
      </c>
      <c r="K393" s="92">
        <f>+ROUND(Návrh!K390,-3)/$X$2</f>
        <v>0</v>
      </c>
      <c r="L393" s="92">
        <f>+ROUND(Návrh!L390,-3)/$X$2</f>
        <v>-110</v>
      </c>
      <c r="M393" s="67"/>
    </row>
    <row r="394" spans="1:13" x14ac:dyDescent="0.25">
      <c r="A394" s="42" t="s">
        <v>1287</v>
      </c>
      <c r="B394" s="27" t="s">
        <v>916</v>
      </c>
      <c r="C394" s="28" t="s">
        <v>923</v>
      </c>
      <c r="D394" s="28" t="s">
        <v>1643</v>
      </c>
      <c r="E394" s="368" t="s">
        <v>393</v>
      </c>
      <c r="F394" s="369"/>
      <c r="G394" s="88">
        <f>+ROUND(Návrh!H391,-3)/$X$2</f>
        <v>-95</v>
      </c>
      <c r="H394" s="88">
        <f>+ROUND(Návrh!I391,-3)/$X$2</f>
        <v>-99</v>
      </c>
      <c r="I394" s="88">
        <f>+ROUND(Návrh!J391,-3)/$X$2</f>
        <v>-96</v>
      </c>
      <c r="J394" s="88" t="e">
        <f>+ROUND(Návrh!#REF!,-3)/$X$2</f>
        <v>#REF!</v>
      </c>
      <c r="K394" s="88">
        <f>+ROUND(Návrh!K391,-3)/$X$2</f>
        <v>0</v>
      </c>
      <c r="L394" s="88">
        <f>+ROUND(Návrh!L391,-3)/$X$2</f>
        <v>-110</v>
      </c>
      <c r="M394" s="67"/>
    </row>
    <row r="395" spans="1:13" x14ac:dyDescent="0.25">
      <c r="A395" s="38" t="s">
        <v>394</v>
      </c>
      <c r="B395" s="38"/>
      <c r="C395" s="22"/>
      <c r="D395" s="22"/>
      <c r="E395" s="378" t="s">
        <v>395</v>
      </c>
      <c r="F395" s="379"/>
      <c r="G395" s="91">
        <f>+ROUND(Návrh!H392,-3)/$X$2</f>
        <v>-88</v>
      </c>
      <c r="H395" s="91">
        <f>+ROUND(Návrh!I392,-3)/$X$2</f>
        <v>-85</v>
      </c>
      <c r="I395" s="91">
        <f>+ROUND(Návrh!J392,-3)/$X$2</f>
        <v>-110</v>
      </c>
      <c r="J395" s="91" t="e">
        <f>+ROUND(Návrh!#REF!,-3)/$X$2</f>
        <v>#REF!</v>
      </c>
      <c r="K395" s="91">
        <f>+ROUND(Návrh!K392,-3)/$X$2</f>
        <v>0</v>
      </c>
      <c r="L395" s="91">
        <f>+ROUND(Návrh!L392,-3)/$X$2</f>
        <v>-86</v>
      </c>
      <c r="M395" s="67"/>
    </row>
    <row r="396" spans="1:13" x14ac:dyDescent="0.25">
      <c r="A396" s="26" t="s">
        <v>1288</v>
      </c>
      <c r="B396" s="24"/>
      <c r="C396" s="23"/>
      <c r="D396" s="23"/>
      <c r="E396" s="382" t="s">
        <v>396</v>
      </c>
      <c r="F396" s="383"/>
      <c r="G396" s="92">
        <f>+ROUND(Návrh!H393,-3)/$X$2</f>
        <v>-88</v>
      </c>
      <c r="H396" s="92">
        <f>+ROUND(Návrh!I393,-3)/$X$2</f>
        <v>-85</v>
      </c>
      <c r="I396" s="92">
        <f>+ROUND(Návrh!J393,-3)/$X$2</f>
        <v>-110</v>
      </c>
      <c r="J396" s="92" t="e">
        <f>+ROUND(Návrh!#REF!,-3)/$X$2</f>
        <v>#REF!</v>
      </c>
      <c r="K396" s="92">
        <f>+ROUND(Návrh!K393,-3)/$X$2</f>
        <v>0</v>
      </c>
      <c r="L396" s="92">
        <f>+ROUND(Návrh!L393,-3)/$X$2</f>
        <v>-86</v>
      </c>
      <c r="M396" s="67"/>
    </row>
    <row r="397" spans="1:13" x14ac:dyDescent="0.25">
      <c r="A397" s="42" t="s">
        <v>1289</v>
      </c>
      <c r="B397" s="27" t="s">
        <v>916</v>
      </c>
      <c r="C397" s="28" t="s">
        <v>923</v>
      </c>
      <c r="D397" s="28" t="s">
        <v>1643</v>
      </c>
      <c r="E397" s="368" t="s">
        <v>397</v>
      </c>
      <c r="F397" s="369"/>
      <c r="G397" s="88">
        <f>+ROUND(Návrh!H394,-3)/$X$2</f>
        <v>-88</v>
      </c>
      <c r="H397" s="88">
        <f>+ROUND(Návrh!I394,-3)/$X$2</f>
        <v>-85</v>
      </c>
      <c r="I397" s="88">
        <f>+ROUND(Návrh!J394,-3)/$X$2</f>
        <v>-110</v>
      </c>
      <c r="J397" s="88" t="e">
        <f>+ROUND(Návrh!#REF!,-3)/$X$2</f>
        <v>#REF!</v>
      </c>
      <c r="K397" s="88">
        <f>+ROUND(Návrh!K394,-3)/$X$2</f>
        <v>0</v>
      </c>
      <c r="L397" s="88">
        <f>+ROUND(Návrh!L394,-3)/$X$2</f>
        <v>-86</v>
      </c>
      <c r="M397" s="67"/>
    </row>
    <row r="398" spans="1:13" x14ac:dyDescent="0.25">
      <c r="A398" s="38" t="s">
        <v>398</v>
      </c>
      <c r="B398" s="38"/>
      <c r="C398" s="22"/>
      <c r="D398" s="22"/>
      <c r="E398" s="378" t="s">
        <v>399</v>
      </c>
      <c r="F398" s="379"/>
      <c r="G398" s="91">
        <f>+ROUND(Návrh!H395,-3)/$X$2</f>
        <v>-19</v>
      </c>
      <c r="H398" s="91">
        <f>+ROUND(Návrh!I395,-3)/$X$2</f>
        <v>-32</v>
      </c>
      <c r="I398" s="91">
        <f>+ROUND(Návrh!J395,-3)/$X$2</f>
        <v>-25</v>
      </c>
      <c r="J398" s="91" t="e">
        <f>+ROUND(Návrh!#REF!,-3)/$X$2</f>
        <v>#REF!</v>
      </c>
      <c r="K398" s="91">
        <f>+ROUND(Návrh!K395,-3)/$X$2</f>
        <v>-65</v>
      </c>
      <c r="L398" s="91">
        <f>+ROUND(Návrh!L395,-3)/$X$2</f>
        <v>-25</v>
      </c>
      <c r="M398" s="67"/>
    </row>
    <row r="399" spans="1:13" x14ac:dyDescent="0.25">
      <c r="A399" s="26" t="s">
        <v>1290</v>
      </c>
      <c r="B399" s="26"/>
      <c r="C399" s="23"/>
      <c r="D399" s="23"/>
      <c r="E399" s="382" t="s">
        <v>400</v>
      </c>
      <c r="F399" s="383"/>
      <c r="G399" s="92">
        <f>+ROUND(Návrh!H396,-3)/$X$2</f>
        <v>-19</v>
      </c>
      <c r="H399" s="92">
        <f>+ROUND(Návrh!I396,-3)/$X$2</f>
        <v>-32</v>
      </c>
      <c r="I399" s="92">
        <f>+ROUND(Návrh!J396,-3)/$X$2</f>
        <v>-25</v>
      </c>
      <c r="J399" s="92" t="e">
        <f>+ROUND(Návrh!#REF!,-3)/$X$2</f>
        <v>#REF!</v>
      </c>
      <c r="K399" s="92">
        <f>+ROUND(Návrh!K396,-3)/$X$2</f>
        <v>0</v>
      </c>
      <c r="L399" s="92">
        <f>+ROUND(Návrh!L396,-3)/$X$2</f>
        <v>-25</v>
      </c>
      <c r="M399" s="67"/>
    </row>
    <row r="400" spans="1:13" x14ac:dyDescent="0.25">
      <c r="A400" s="42" t="s">
        <v>1291</v>
      </c>
      <c r="B400" s="44"/>
      <c r="C400" s="34"/>
      <c r="D400" s="34"/>
      <c r="E400" s="368" t="s">
        <v>401</v>
      </c>
      <c r="F400" s="369"/>
      <c r="G400" s="88">
        <f>+ROUND(Návrh!H397,-3)/$X$2</f>
        <v>0</v>
      </c>
      <c r="H400" s="88">
        <f>+ROUND(Návrh!I397,-3)/$X$2</f>
        <v>0</v>
      </c>
      <c r="I400" s="88">
        <f>+ROUND(Návrh!J397,-3)/$X$2</f>
        <v>0</v>
      </c>
      <c r="J400" s="88" t="e">
        <f>+ROUND(Návrh!#REF!,-3)/$X$2</f>
        <v>#REF!</v>
      </c>
      <c r="K400" s="88">
        <f>+ROUND(Návrh!K397,-3)/$X$2</f>
        <v>0</v>
      </c>
      <c r="L400" s="88">
        <f>+ROUND(Návrh!L397,-3)/$X$2</f>
        <v>0</v>
      </c>
      <c r="M400" s="67"/>
    </row>
    <row r="401" spans="1:13" x14ac:dyDescent="0.25">
      <c r="A401" s="42" t="s">
        <v>1292</v>
      </c>
      <c r="B401" s="27" t="s">
        <v>916</v>
      </c>
      <c r="C401" s="28" t="s">
        <v>923</v>
      </c>
      <c r="D401" s="28" t="s">
        <v>917</v>
      </c>
      <c r="E401" s="368" t="s">
        <v>402</v>
      </c>
      <c r="F401" s="369"/>
      <c r="G401" s="88">
        <f>+ROUND(Návrh!H398,-3)/$X$2</f>
        <v>49</v>
      </c>
      <c r="H401" s="88">
        <f>+ROUND(Návrh!I398,-3)/$X$2</f>
        <v>57</v>
      </c>
      <c r="I401" s="88">
        <f>+ROUND(Návrh!J398,-3)/$X$2</f>
        <v>0</v>
      </c>
      <c r="J401" s="88" t="e">
        <f>+ROUND(Návrh!#REF!,-3)/$X$2</f>
        <v>#REF!</v>
      </c>
      <c r="K401" s="88">
        <f>+ROUND(Návrh!K398,-3)/$X$2</f>
        <v>0</v>
      </c>
      <c r="L401" s="88">
        <f>+ROUND(Návrh!L398,-3)/$X$2</f>
        <v>0</v>
      </c>
      <c r="M401" s="67"/>
    </row>
    <row r="402" spans="1:13" x14ac:dyDescent="0.25">
      <c r="A402" s="42" t="s">
        <v>1293</v>
      </c>
      <c r="B402" s="27" t="s">
        <v>916</v>
      </c>
      <c r="C402" s="28" t="s">
        <v>920</v>
      </c>
      <c r="D402" s="28" t="s">
        <v>917</v>
      </c>
      <c r="E402" s="368" t="s">
        <v>403</v>
      </c>
      <c r="F402" s="369"/>
      <c r="G402" s="88">
        <f>+ROUND(Návrh!H399,-3)/$X$2</f>
        <v>-48</v>
      </c>
      <c r="H402" s="88">
        <f>+ROUND(Návrh!I399,-3)/$X$2</f>
        <v>-72</v>
      </c>
      <c r="I402" s="88">
        <f>+ROUND(Návrh!J399,-3)/$X$2</f>
        <v>0</v>
      </c>
      <c r="J402" s="88" t="e">
        <f>+ROUND(Návrh!#REF!,-3)/$X$2</f>
        <v>#REF!</v>
      </c>
      <c r="K402" s="88">
        <f>+ROUND(Návrh!K399,-3)/$X$2</f>
        <v>0</v>
      </c>
      <c r="L402" s="88">
        <f>+ROUND(Návrh!L399,-3)/$X$2</f>
        <v>0</v>
      </c>
      <c r="M402" s="67"/>
    </row>
    <row r="403" spans="1:13" x14ac:dyDescent="0.25">
      <c r="A403" s="42" t="s">
        <v>1294</v>
      </c>
      <c r="B403" s="20" t="s">
        <v>916</v>
      </c>
      <c r="C403" s="20" t="s">
        <v>919</v>
      </c>
      <c r="D403" s="20" t="s">
        <v>918</v>
      </c>
      <c r="E403" s="368" t="s">
        <v>404</v>
      </c>
      <c r="F403" s="369"/>
      <c r="G403" s="88">
        <f>+ROUND(Návrh!H400,-3)/$X$2</f>
        <v>-20</v>
      </c>
      <c r="H403" s="88">
        <f>+ROUND(Návrh!I400,-3)/$X$2</f>
        <v>-17</v>
      </c>
      <c r="I403" s="88">
        <f>+ROUND(Návrh!J400,-3)/$X$2</f>
        <v>-25</v>
      </c>
      <c r="J403" s="88" t="e">
        <f>+ROUND(Návrh!#REF!,-3)/$X$2</f>
        <v>#REF!</v>
      </c>
      <c r="K403" s="88">
        <f>+ROUND(Návrh!K400,-3)/$X$2</f>
        <v>0</v>
      </c>
      <c r="L403" s="88">
        <f>+ROUND(Návrh!L400,-3)/$X$2</f>
        <v>-25</v>
      </c>
      <c r="M403" s="67"/>
    </row>
    <row r="404" spans="1:13" x14ac:dyDescent="0.25">
      <c r="A404" s="42" t="s">
        <v>1295</v>
      </c>
      <c r="B404" s="27" t="s">
        <v>916</v>
      </c>
      <c r="C404" s="28" t="s">
        <v>919</v>
      </c>
      <c r="D404" s="28" t="s">
        <v>917</v>
      </c>
      <c r="E404" s="368" t="s">
        <v>405</v>
      </c>
      <c r="F404" s="369"/>
      <c r="G404" s="88">
        <f>+ROUND(Návrh!H401,-3)/$X$2</f>
        <v>0</v>
      </c>
      <c r="H404" s="88">
        <f>+ROUND(Návrh!I401,-3)/$X$2</f>
        <v>0</v>
      </c>
      <c r="I404" s="88">
        <f>+ROUND(Návrh!J401,-3)/$X$2</f>
        <v>0</v>
      </c>
      <c r="J404" s="88" t="e">
        <f>+ROUND(Návrh!#REF!,-3)/$X$2</f>
        <v>#REF!</v>
      </c>
      <c r="K404" s="88">
        <f>+ROUND(Návrh!K401,-3)/$X$2</f>
        <v>0</v>
      </c>
      <c r="L404" s="88">
        <f>+ROUND(Návrh!L401,-3)/$X$2</f>
        <v>0</v>
      </c>
      <c r="M404" s="67"/>
    </row>
    <row r="405" spans="1:13" x14ac:dyDescent="0.25">
      <c r="A405" s="41" t="s">
        <v>406</v>
      </c>
      <c r="B405" s="41"/>
      <c r="C405" s="40"/>
      <c r="D405" s="40"/>
      <c r="E405" s="380" t="s">
        <v>407</v>
      </c>
      <c r="F405" s="381"/>
      <c r="G405" s="89">
        <f>+ROUND(Návrh!H402,-3)/$X$2</f>
        <v>-63418</v>
      </c>
      <c r="H405" s="89">
        <f>+ROUND(Návrh!I402,-3)/$X$2</f>
        <v>-66223</v>
      </c>
      <c r="I405" s="89">
        <f>+ROUND(Návrh!J402,-3)/$X$2</f>
        <v>-73608</v>
      </c>
      <c r="J405" s="89" t="e">
        <f>+ROUND(Návrh!#REF!,-3)/$X$2</f>
        <v>#REF!</v>
      </c>
      <c r="K405" s="89">
        <f>+ROUND(Návrh!K402,-3)/$X$2</f>
        <v>-66417</v>
      </c>
      <c r="L405" s="89">
        <f>+ROUND(Návrh!L402,-3)/$X$2</f>
        <v>-66634</v>
      </c>
      <c r="M405" s="67"/>
    </row>
    <row r="406" spans="1:13" x14ac:dyDescent="0.25">
      <c r="A406" s="38" t="s">
        <v>408</v>
      </c>
      <c r="B406" s="38"/>
      <c r="C406" s="22"/>
      <c r="D406" s="22"/>
      <c r="E406" s="378" t="s">
        <v>409</v>
      </c>
      <c r="F406" s="379"/>
      <c r="G406" s="91">
        <f>+ROUND(Návrh!H403,-3)/$X$2</f>
        <v>-1</v>
      </c>
      <c r="H406" s="91">
        <f>+ROUND(Návrh!I403,-3)/$X$2</f>
        <v>-100</v>
      </c>
      <c r="I406" s="91">
        <f>+ROUND(Návrh!J403,-3)/$X$2</f>
        <v>0</v>
      </c>
      <c r="J406" s="91" t="e">
        <f>+ROUND(Návrh!#REF!,-3)/$X$2</f>
        <v>#REF!</v>
      </c>
      <c r="K406" s="91">
        <f>+ROUND(Návrh!K403,-3)/$X$2</f>
        <v>0</v>
      </c>
      <c r="L406" s="91">
        <f>+ROUND(Návrh!L403,-3)/$X$2</f>
        <v>0</v>
      </c>
      <c r="M406" s="67"/>
    </row>
    <row r="407" spans="1:13" x14ac:dyDescent="0.25">
      <c r="A407" s="26" t="s">
        <v>1296</v>
      </c>
      <c r="B407" s="26"/>
      <c r="C407" s="23"/>
      <c r="D407" s="23"/>
      <c r="E407" s="382" t="s">
        <v>410</v>
      </c>
      <c r="F407" s="383"/>
      <c r="G407" s="92">
        <f>+ROUND(Návrh!H404,-3)/$X$2</f>
        <v>-1</v>
      </c>
      <c r="H407" s="92">
        <f>+ROUND(Návrh!I404,-3)/$X$2</f>
        <v>0</v>
      </c>
      <c r="I407" s="92">
        <f>+ROUND(Návrh!J404,-3)/$X$2</f>
        <v>0</v>
      </c>
      <c r="J407" s="92" t="e">
        <f>+ROUND(Návrh!#REF!,-3)/$X$2</f>
        <v>#REF!</v>
      </c>
      <c r="K407" s="92">
        <f>+ROUND(Návrh!K404,-3)/$X$2</f>
        <v>0</v>
      </c>
      <c r="L407" s="92">
        <f>+ROUND(Návrh!L404,-3)/$X$2</f>
        <v>0</v>
      </c>
      <c r="M407" s="67"/>
    </row>
    <row r="408" spans="1:13" x14ac:dyDescent="0.25">
      <c r="A408" s="42" t="s">
        <v>1297</v>
      </c>
      <c r="B408" s="14"/>
      <c r="C408" s="13"/>
      <c r="D408" s="13"/>
      <c r="E408" s="368" t="s">
        <v>411</v>
      </c>
      <c r="F408" s="369"/>
      <c r="G408" s="88">
        <f>+ROUND(Návrh!H405,-3)/$X$2</f>
        <v>-1</v>
      </c>
      <c r="H408" s="88">
        <f>+ROUND(Návrh!I405,-3)/$X$2</f>
        <v>0</v>
      </c>
      <c r="I408" s="88">
        <f>+ROUND(Návrh!J405,-3)/$X$2</f>
        <v>0</v>
      </c>
      <c r="J408" s="88" t="e">
        <f>+ROUND(Návrh!#REF!,-3)/$X$2</f>
        <v>#REF!</v>
      </c>
      <c r="K408" s="88">
        <f>+ROUND(Návrh!K405,-3)/$X$2</f>
        <v>0</v>
      </c>
      <c r="L408" s="88">
        <f>+ROUND(Návrh!L405,-3)/$X$2</f>
        <v>0</v>
      </c>
      <c r="M408" s="67"/>
    </row>
    <row r="409" spans="1:13" x14ac:dyDescent="0.25">
      <c r="A409" s="26" t="s">
        <v>1298</v>
      </c>
      <c r="B409" s="26"/>
      <c r="C409" s="23"/>
      <c r="D409" s="23"/>
      <c r="E409" s="382" t="s">
        <v>412</v>
      </c>
      <c r="F409" s="383"/>
      <c r="G409" s="92">
        <f>+ROUND(Návrh!H406,-3)/$X$2</f>
        <v>0</v>
      </c>
      <c r="H409" s="92">
        <f>+ROUND(Návrh!I406,-3)/$X$2</f>
        <v>-100</v>
      </c>
      <c r="I409" s="92">
        <f>+ROUND(Návrh!J406,-3)/$X$2</f>
        <v>0</v>
      </c>
      <c r="J409" s="92" t="e">
        <f>+ROUND(Návrh!#REF!,-3)/$X$2</f>
        <v>#REF!</v>
      </c>
      <c r="K409" s="92">
        <f>+ROUND(Návrh!K406,-3)/$X$2</f>
        <v>0</v>
      </c>
      <c r="L409" s="92">
        <f>+ROUND(Návrh!L406,-3)/$X$2</f>
        <v>0</v>
      </c>
      <c r="M409" s="67"/>
    </row>
    <row r="410" spans="1:13" x14ac:dyDescent="0.25">
      <c r="A410" s="42" t="s">
        <v>1299</v>
      </c>
      <c r="B410" s="14"/>
      <c r="C410" s="13"/>
      <c r="D410" s="13"/>
      <c r="E410" s="368" t="s">
        <v>413</v>
      </c>
      <c r="F410" s="369"/>
      <c r="G410" s="88">
        <f>+ROUND(Návrh!H407,-3)/$X$2</f>
        <v>0</v>
      </c>
      <c r="H410" s="88">
        <f>+ROUND(Návrh!I407,-3)/$X$2</f>
        <v>-100</v>
      </c>
      <c r="I410" s="88">
        <f>+ROUND(Návrh!J407,-3)/$X$2</f>
        <v>0</v>
      </c>
      <c r="J410" s="88" t="e">
        <f>+ROUND(Návrh!#REF!,-3)/$X$2</f>
        <v>#REF!</v>
      </c>
      <c r="K410" s="88">
        <f>+ROUND(Návrh!K407,-3)/$X$2</f>
        <v>0</v>
      </c>
      <c r="L410" s="88">
        <f>+ROUND(Návrh!L407,-3)/$X$2</f>
        <v>0</v>
      </c>
      <c r="M410" s="67"/>
    </row>
    <row r="411" spans="1:13" x14ac:dyDescent="0.25">
      <c r="A411" s="38" t="s">
        <v>414</v>
      </c>
      <c r="B411" s="36"/>
      <c r="C411" s="22"/>
      <c r="D411" s="22"/>
      <c r="E411" s="378" t="s">
        <v>415</v>
      </c>
      <c r="F411" s="379"/>
      <c r="G411" s="91">
        <f>+ROUND(Návrh!H408,-3)/$X$2</f>
        <v>-2652</v>
      </c>
      <c r="H411" s="91">
        <f>+ROUND(Návrh!I408,-3)/$X$2</f>
        <v>-411</v>
      </c>
      <c r="I411" s="91">
        <f>+ROUND(Návrh!J408,-3)/$X$2</f>
        <v>-7700</v>
      </c>
      <c r="J411" s="91" t="e">
        <f>+ROUND(Návrh!#REF!,-3)/$X$2</f>
        <v>#REF!</v>
      </c>
      <c r="K411" s="91">
        <f>+ROUND(Návrh!K408,-3)/$X$2</f>
        <v>-4448</v>
      </c>
      <c r="L411" s="91">
        <f>+ROUND(Návrh!L408,-3)/$X$2</f>
        <v>-1000</v>
      </c>
      <c r="M411" s="67"/>
    </row>
    <row r="412" spans="1:13" x14ac:dyDescent="0.25">
      <c r="A412" s="26" t="s">
        <v>1300</v>
      </c>
      <c r="B412" s="26"/>
      <c r="C412" s="23"/>
      <c r="D412" s="23"/>
      <c r="E412" s="382" t="s">
        <v>416</v>
      </c>
      <c r="F412" s="383"/>
      <c r="G412" s="92">
        <f>+ROUND(Návrh!H409,-3)/$X$2</f>
        <v>1000</v>
      </c>
      <c r="H412" s="92">
        <f>+ROUND(Návrh!I409,-3)/$X$2</f>
        <v>0</v>
      </c>
      <c r="I412" s="92">
        <f>+ROUND(Návrh!J409,-3)/$X$2</f>
        <v>-7700</v>
      </c>
      <c r="J412" s="92" t="e">
        <f>+ROUND(Návrh!#REF!,-3)/$X$2</f>
        <v>#REF!</v>
      </c>
      <c r="K412" s="92">
        <f>+ROUND(Návrh!K409,-3)/$X$2</f>
        <v>0</v>
      </c>
      <c r="L412" s="92">
        <f>+ROUND(Návrh!L409,-3)/$X$2</f>
        <v>-1000</v>
      </c>
      <c r="M412" s="67"/>
    </row>
    <row r="413" spans="1:13" x14ac:dyDescent="0.25">
      <c r="A413" s="42" t="s">
        <v>1301</v>
      </c>
      <c r="B413" s="27" t="s">
        <v>916</v>
      </c>
      <c r="C413" s="16" t="s">
        <v>923</v>
      </c>
      <c r="D413" s="16" t="s">
        <v>917</v>
      </c>
      <c r="E413" s="368" t="s">
        <v>1640</v>
      </c>
      <c r="F413" s="369"/>
      <c r="G413" s="88">
        <f>+ROUND(Návrh!H410,-3)/$X$2</f>
        <v>1000</v>
      </c>
      <c r="H413" s="88">
        <f>+ROUND(Návrh!I410,-3)/$X$2</f>
        <v>0</v>
      </c>
      <c r="I413" s="88">
        <f>+ROUND(Návrh!J410,-3)/$X$2</f>
        <v>-7700</v>
      </c>
      <c r="J413" s="88" t="e">
        <f>+ROUND(Návrh!#REF!,-3)/$X$2</f>
        <v>#REF!</v>
      </c>
      <c r="K413" s="88">
        <f>+ROUND(Návrh!K410,-3)/$X$2</f>
        <v>0</v>
      </c>
      <c r="L413" s="88">
        <f>+ROUND(Návrh!L410,-3)/$X$2</f>
        <v>-1000</v>
      </c>
      <c r="M413" s="67"/>
    </row>
    <row r="414" spans="1:13" x14ac:dyDescent="0.25">
      <c r="A414" s="26" t="s">
        <v>1302</v>
      </c>
      <c r="B414" s="26"/>
      <c r="C414" s="23"/>
      <c r="D414" s="23"/>
      <c r="E414" s="382" t="s">
        <v>417</v>
      </c>
      <c r="F414" s="383"/>
      <c r="G414" s="92">
        <f>+ROUND(Návrh!H411,-3)/$X$2</f>
        <v>-3652</v>
      </c>
      <c r="H414" s="92">
        <f>+ROUND(Návrh!I411,-3)/$X$2</f>
        <v>-411</v>
      </c>
      <c r="I414" s="92">
        <f>+ROUND(Návrh!J411,-3)/$X$2</f>
        <v>0</v>
      </c>
      <c r="J414" s="92" t="e">
        <f>+ROUND(Návrh!#REF!,-3)/$X$2</f>
        <v>#REF!</v>
      </c>
      <c r="K414" s="92">
        <f>+ROUND(Návrh!K411,-3)/$X$2</f>
        <v>0</v>
      </c>
      <c r="L414" s="92">
        <f>+ROUND(Návrh!L411,-3)/$X$2</f>
        <v>0</v>
      </c>
      <c r="M414" s="67"/>
    </row>
    <row r="415" spans="1:13" x14ac:dyDescent="0.25">
      <c r="A415" s="42" t="s">
        <v>1303</v>
      </c>
      <c r="B415" s="14"/>
      <c r="C415" s="13"/>
      <c r="D415" s="13"/>
      <c r="E415" s="368" t="s">
        <v>418</v>
      </c>
      <c r="F415" s="369"/>
      <c r="G415" s="88">
        <f>+ROUND(Návrh!H412,-3)/$X$2</f>
        <v>-18</v>
      </c>
      <c r="H415" s="88">
        <f>+ROUND(Návrh!I412,-3)/$X$2</f>
        <v>-9</v>
      </c>
      <c r="I415" s="88">
        <f>+ROUND(Návrh!J412,-3)/$X$2</f>
        <v>0</v>
      </c>
      <c r="J415" s="88" t="e">
        <f>+ROUND(Návrh!#REF!,-3)/$X$2</f>
        <v>#REF!</v>
      </c>
      <c r="K415" s="88">
        <f>+ROUND(Návrh!K412,-3)/$X$2</f>
        <v>0</v>
      </c>
      <c r="L415" s="88">
        <f>+ROUND(Návrh!L412,-3)/$X$2</f>
        <v>0</v>
      </c>
      <c r="M415" s="67"/>
    </row>
    <row r="416" spans="1:13" x14ac:dyDescent="0.25">
      <c r="A416" s="42" t="s">
        <v>1304</v>
      </c>
      <c r="B416" s="14"/>
      <c r="C416" s="13"/>
      <c r="D416" s="13"/>
      <c r="E416" s="368" t="s">
        <v>419</v>
      </c>
      <c r="F416" s="369"/>
      <c r="G416" s="88">
        <f>+ROUND(Návrh!H413,-3)/$X$2</f>
        <v>0</v>
      </c>
      <c r="H416" s="88">
        <f>+ROUND(Návrh!I413,-3)/$X$2</f>
        <v>-300</v>
      </c>
      <c r="I416" s="88">
        <f>+ROUND(Návrh!J413,-3)/$X$2</f>
        <v>0</v>
      </c>
      <c r="J416" s="88" t="e">
        <f>+ROUND(Návrh!#REF!,-3)/$X$2</f>
        <v>#REF!</v>
      </c>
      <c r="K416" s="88">
        <f>+ROUND(Návrh!K413,-3)/$X$2</f>
        <v>0</v>
      </c>
      <c r="L416" s="88">
        <f>+ROUND(Návrh!L413,-3)/$X$2</f>
        <v>0</v>
      </c>
      <c r="M416" s="67"/>
    </row>
    <row r="417" spans="1:13" x14ac:dyDescent="0.25">
      <c r="A417" s="42" t="s">
        <v>1305</v>
      </c>
      <c r="B417" s="14"/>
      <c r="C417" s="13"/>
      <c r="D417" s="13"/>
      <c r="E417" s="368" t="s">
        <v>420</v>
      </c>
      <c r="F417" s="369"/>
      <c r="G417" s="88">
        <f>+ROUND(Návrh!H414,-3)/$X$2</f>
        <v>-17</v>
      </c>
      <c r="H417" s="88">
        <f>+ROUND(Návrh!I414,-3)/$X$2</f>
        <v>-5</v>
      </c>
      <c r="I417" s="88">
        <f>+ROUND(Návrh!J414,-3)/$X$2</f>
        <v>0</v>
      </c>
      <c r="J417" s="88" t="e">
        <f>+ROUND(Návrh!#REF!,-3)/$X$2</f>
        <v>#REF!</v>
      </c>
      <c r="K417" s="88">
        <f>+ROUND(Návrh!K414,-3)/$X$2</f>
        <v>0</v>
      </c>
      <c r="L417" s="88">
        <f>+ROUND(Návrh!L414,-3)/$X$2</f>
        <v>0</v>
      </c>
      <c r="M417" s="67"/>
    </row>
    <row r="418" spans="1:13" x14ac:dyDescent="0.25">
      <c r="A418" s="42" t="s">
        <v>1306</v>
      </c>
      <c r="B418" s="14"/>
      <c r="C418" s="13"/>
      <c r="D418" s="13"/>
      <c r="E418" s="368" t="s">
        <v>421</v>
      </c>
      <c r="F418" s="369"/>
      <c r="G418" s="88">
        <f>+ROUND(Návrh!H415,-3)/$X$2</f>
        <v>0</v>
      </c>
      <c r="H418" s="88">
        <f>+ROUND(Návrh!I415,-3)/$X$2</f>
        <v>-96</v>
      </c>
      <c r="I418" s="88">
        <f>+ROUND(Návrh!J415,-3)/$X$2</f>
        <v>0</v>
      </c>
      <c r="J418" s="88" t="e">
        <f>+ROUND(Návrh!#REF!,-3)/$X$2</f>
        <v>#REF!</v>
      </c>
      <c r="K418" s="88">
        <f>+ROUND(Návrh!K415,-3)/$X$2</f>
        <v>0</v>
      </c>
      <c r="L418" s="88">
        <f>+ROUND(Návrh!L415,-3)/$X$2</f>
        <v>0</v>
      </c>
      <c r="M418" s="67"/>
    </row>
    <row r="419" spans="1:13" x14ac:dyDescent="0.25">
      <c r="A419" s="42" t="s">
        <v>1307</v>
      </c>
      <c r="B419" s="14"/>
      <c r="C419" s="13"/>
      <c r="D419" s="13"/>
      <c r="E419" s="368" t="s">
        <v>422</v>
      </c>
      <c r="F419" s="369"/>
      <c r="G419" s="88">
        <f>+ROUND(Návrh!H416,-3)/$X$2</f>
        <v>80</v>
      </c>
      <c r="H419" s="88">
        <f>+ROUND(Návrh!I416,-3)/$X$2</f>
        <v>0</v>
      </c>
      <c r="I419" s="88">
        <f>+ROUND(Návrh!J416,-3)/$X$2</f>
        <v>0</v>
      </c>
      <c r="J419" s="88" t="e">
        <f>+ROUND(Návrh!#REF!,-3)/$X$2</f>
        <v>#REF!</v>
      </c>
      <c r="K419" s="88">
        <f>+ROUND(Návrh!K416,-3)/$X$2</f>
        <v>0</v>
      </c>
      <c r="L419" s="88">
        <f>+ROUND(Návrh!L416,-3)/$X$2</f>
        <v>0</v>
      </c>
      <c r="M419" s="67"/>
    </row>
    <row r="420" spans="1:13" x14ac:dyDescent="0.25">
      <c r="A420" s="42" t="s">
        <v>1308</v>
      </c>
      <c r="B420" s="14"/>
      <c r="C420" s="13"/>
      <c r="D420" s="13"/>
      <c r="E420" s="368" t="s">
        <v>423</v>
      </c>
      <c r="F420" s="369"/>
      <c r="G420" s="88">
        <f>+ROUND(Návrh!H417,-3)/$X$2</f>
        <v>-3698</v>
      </c>
      <c r="H420" s="88">
        <f>+ROUND(Návrh!I417,-3)/$X$2</f>
        <v>0</v>
      </c>
      <c r="I420" s="88">
        <f>+ROUND(Návrh!J417,-3)/$X$2</f>
        <v>0</v>
      </c>
      <c r="J420" s="88" t="e">
        <f>+ROUND(Návrh!#REF!,-3)/$X$2</f>
        <v>#REF!</v>
      </c>
      <c r="K420" s="88">
        <f>+ROUND(Návrh!K417,-3)/$X$2</f>
        <v>0</v>
      </c>
      <c r="L420" s="88">
        <f>+ROUND(Návrh!L417,-3)/$X$2</f>
        <v>0</v>
      </c>
      <c r="M420" s="67"/>
    </row>
    <row r="421" spans="1:13" x14ac:dyDescent="0.25">
      <c r="A421" s="38" t="s">
        <v>424</v>
      </c>
      <c r="B421" s="36"/>
      <c r="C421" s="22"/>
      <c r="D421" s="22"/>
      <c r="E421" s="378" t="s">
        <v>425</v>
      </c>
      <c r="F421" s="379"/>
      <c r="G421" s="91">
        <f>+ROUND(Návrh!H418,-3)/$X$2</f>
        <v>0</v>
      </c>
      <c r="H421" s="91">
        <f>+ROUND(Návrh!I418,-3)/$X$2</f>
        <v>0</v>
      </c>
      <c r="I421" s="91">
        <f>+ROUND(Návrh!J418,-3)/$X$2</f>
        <v>0</v>
      </c>
      <c r="J421" s="91" t="e">
        <f>+ROUND(Návrh!#REF!,-3)/$X$2</f>
        <v>#REF!</v>
      </c>
      <c r="K421" s="91">
        <f>+ROUND(Návrh!K418,-3)/$X$2</f>
        <v>0</v>
      </c>
      <c r="L421" s="91">
        <f>+ROUND(Návrh!L418,-3)/$X$2</f>
        <v>0</v>
      </c>
      <c r="M421" s="67"/>
    </row>
    <row r="422" spans="1:13" x14ac:dyDescent="0.25">
      <c r="A422" s="38" t="s">
        <v>426</v>
      </c>
      <c r="B422" s="36"/>
      <c r="C422" s="22"/>
      <c r="D422" s="22"/>
      <c r="E422" s="378" t="s">
        <v>427</v>
      </c>
      <c r="F422" s="379"/>
      <c r="G422" s="91">
        <f>+ROUND(Návrh!H419,-3)/$X$2</f>
        <v>-45438</v>
      </c>
      <c r="H422" s="91">
        <f>+ROUND(Návrh!I419,-3)/$X$2</f>
        <v>-47113</v>
      </c>
      <c r="I422" s="91">
        <f>+ROUND(Návrh!J419,-3)/$X$2</f>
        <v>-48500</v>
      </c>
      <c r="J422" s="91" t="e">
        <f>+ROUND(Návrh!#REF!,-3)/$X$2</f>
        <v>#REF!</v>
      </c>
      <c r="K422" s="91">
        <f>+ROUND(Návrh!K419,-3)/$X$2</f>
        <v>-43771</v>
      </c>
      <c r="L422" s="91">
        <f>+ROUND(Návrh!L419,-3)/$X$2</f>
        <v>-47172</v>
      </c>
      <c r="M422" s="67"/>
    </row>
    <row r="423" spans="1:13" x14ac:dyDescent="0.25">
      <c r="A423" s="26" t="s">
        <v>1309</v>
      </c>
      <c r="B423" s="26"/>
      <c r="C423" s="23"/>
      <c r="D423" s="23"/>
      <c r="E423" s="382" t="s">
        <v>428</v>
      </c>
      <c r="F423" s="383"/>
      <c r="G423" s="92">
        <f>+ROUND(Návrh!H420,-3)/$X$2</f>
        <v>-45438</v>
      </c>
      <c r="H423" s="92">
        <f>+ROUND(Návrh!I420,-3)/$X$2</f>
        <v>-47113</v>
      </c>
      <c r="I423" s="92">
        <f>+ROUND(Návrh!J420,-3)/$X$2</f>
        <v>-48500</v>
      </c>
      <c r="J423" s="92" t="e">
        <f>+ROUND(Návrh!#REF!,-3)/$X$2</f>
        <v>#REF!</v>
      </c>
      <c r="K423" s="92">
        <f>+ROUND(Návrh!K420,-3)/$X$2</f>
        <v>0</v>
      </c>
      <c r="L423" s="92">
        <f>+ROUND(Návrh!L420,-3)/$X$2</f>
        <v>-47172</v>
      </c>
      <c r="M423" s="67"/>
    </row>
    <row r="424" spans="1:13" x14ac:dyDescent="0.25">
      <c r="A424" s="42" t="s">
        <v>1310</v>
      </c>
      <c r="B424" s="20" t="s">
        <v>922</v>
      </c>
      <c r="C424" s="20" t="s">
        <v>919</v>
      </c>
      <c r="D424" s="20" t="s">
        <v>924</v>
      </c>
      <c r="E424" s="368" t="s">
        <v>429</v>
      </c>
      <c r="F424" s="369"/>
      <c r="G424" s="88">
        <f>+ROUND(Návrh!H421,-3)/$X$2</f>
        <v>-7927</v>
      </c>
      <c r="H424" s="88">
        <f>+ROUND(Návrh!I421,-3)/$X$2</f>
        <v>-8095</v>
      </c>
      <c r="I424" s="88">
        <f>+ROUND(Návrh!J421,-3)/$X$2</f>
        <v>-9600</v>
      </c>
      <c r="J424" s="88" t="e">
        <f>+ROUND(Návrh!#REF!,-3)/$X$2</f>
        <v>#REF!</v>
      </c>
      <c r="K424" s="88">
        <f>+ROUND(Návrh!K421,-3)/$X$2</f>
        <v>0</v>
      </c>
      <c r="L424" s="88">
        <f>+ROUND(Návrh!L421,-3)/$X$2</f>
        <v>-9424</v>
      </c>
      <c r="M424" s="67"/>
    </row>
    <row r="425" spans="1:13" x14ac:dyDescent="0.25">
      <c r="A425" s="42" t="s">
        <v>1311</v>
      </c>
      <c r="B425" s="20" t="s">
        <v>922</v>
      </c>
      <c r="C425" s="20" t="s">
        <v>919</v>
      </c>
      <c r="D425" s="20" t="s">
        <v>924</v>
      </c>
      <c r="E425" s="368" t="s">
        <v>430</v>
      </c>
      <c r="F425" s="369"/>
      <c r="G425" s="88">
        <f>+ROUND(Návrh!H422,-3)/$X$2</f>
        <v>-37338</v>
      </c>
      <c r="H425" s="88">
        <f>+ROUND(Návrh!I422,-3)/$X$2</f>
        <v>-38941</v>
      </c>
      <c r="I425" s="88">
        <f>+ROUND(Návrh!J422,-3)/$X$2</f>
        <v>-38800</v>
      </c>
      <c r="J425" s="88" t="e">
        <f>+ROUND(Návrh!#REF!,-3)/$X$2</f>
        <v>#REF!</v>
      </c>
      <c r="K425" s="88">
        <f>+ROUND(Návrh!K422,-3)/$X$2</f>
        <v>0</v>
      </c>
      <c r="L425" s="88">
        <f>+ROUND(Návrh!L422,-3)/$X$2</f>
        <v>-37437</v>
      </c>
      <c r="M425" s="67"/>
    </row>
    <row r="426" spans="1:13" x14ac:dyDescent="0.25">
      <c r="A426" s="42" t="s">
        <v>1312</v>
      </c>
      <c r="B426" s="20" t="s">
        <v>922</v>
      </c>
      <c r="C426" s="20" t="s">
        <v>919</v>
      </c>
      <c r="D426" s="20" t="s">
        <v>924</v>
      </c>
      <c r="E426" s="368" t="s">
        <v>431</v>
      </c>
      <c r="F426" s="369"/>
      <c r="G426" s="88">
        <f>+ROUND(Návrh!H423,-3)/$X$2</f>
        <v>-173</v>
      </c>
      <c r="H426" s="88">
        <f>+ROUND(Návrh!I423,-3)/$X$2</f>
        <v>-77</v>
      </c>
      <c r="I426" s="88">
        <f>+ROUND(Návrh!J423,-3)/$X$2</f>
        <v>-100</v>
      </c>
      <c r="J426" s="88" t="e">
        <f>+ROUND(Návrh!#REF!,-3)/$X$2</f>
        <v>#REF!</v>
      </c>
      <c r="K426" s="88">
        <f>+ROUND(Návrh!K423,-3)/$X$2</f>
        <v>0</v>
      </c>
      <c r="L426" s="88">
        <f>+ROUND(Návrh!L423,-3)/$X$2</f>
        <v>-311</v>
      </c>
      <c r="M426" s="67"/>
    </row>
    <row r="427" spans="1:13" x14ac:dyDescent="0.25">
      <c r="A427" s="38" t="s">
        <v>432</v>
      </c>
      <c r="B427" s="36"/>
      <c r="C427" s="22"/>
      <c r="D427" s="22"/>
      <c r="E427" s="378" t="s">
        <v>433</v>
      </c>
      <c r="F427" s="379"/>
      <c r="G427" s="91">
        <f>+ROUND(Návrh!H424,-3)/$X$2</f>
        <v>0</v>
      </c>
      <c r="H427" s="91">
        <f>+ROUND(Návrh!I424,-3)/$X$2</f>
        <v>0</v>
      </c>
      <c r="I427" s="91">
        <f>+ROUND(Návrh!J424,-3)/$X$2</f>
        <v>0</v>
      </c>
      <c r="J427" s="91" t="e">
        <f>+ROUND(Návrh!#REF!,-3)/$X$2</f>
        <v>#REF!</v>
      </c>
      <c r="K427" s="91">
        <f>+ROUND(Návrh!K424,-3)/$X$2</f>
        <v>0</v>
      </c>
      <c r="L427" s="91">
        <f>+ROUND(Návrh!L424,-3)/$X$2</f>
        <v>0</v>
      </c>
      <c r="M427" s="67"/>
    </row>
    <row r="428" spans="1:13" x14ac:dyDescent="0.25">
      <c r="A428" s="38" t="s">
        <v>434</v>
      </c>
      <c r="B428" s="36"/>
      <c r="C428" s="22"/>
      <c r="D428" s="22"/>
      <c r="E428" s="378" t="s">
        <v>435</v>
      </c>
      <c r="F428" s="379"/>
      <c r="G428" s="91">
        <f>+ROUND(Návrh!H425,-3)/$X$2</f>
        <v>0</v>
      </c>
      <c r="H428" s="91">
        <f>+ROUND(Návrh!I425,-3)/$X$2</f>
        <v>0</v>
      </c>
      <c r="I428" s="91">
        <f>+ROUND(Návrh!J425,-3)/$X$2</f>
        <v>0</v>
      </c>
      <c r="J428" s="91" t="e">
        <f>+ROUND(Návrh!#REF!,-3)/$X$2</f>
        <v>#REF!</v>
      </c>
      <c r="K428" s="91">
        <f>+ROUND(Návrh!K425,-3)/$X$2</f>
        <v>0</v>
      </c>
      <c r="L428" s="91">
        <f>+ROUND(Návrh!L425,-3)/$X$2</f>
        <v>0</v>
      </c>
      <c r="M428" s="67"/>
    </row>
    <row r="429" spans="1:13" x14ac:dyDescent="0.25">
      <c r="A429" s="38" t="s">
        <v>436</v>
      </c>
      <c r="B429" s="36"/>
      <c r="C429" s="22"/>
      <c r="D429" s="22"/>
      <c r="E429" s="378" t="s">
        <v>437</v>
      </c>
      <c r="F429" s="379"/>
      <c r="G429" s="91">
        <f>+ROUND(Návrh!H426,-3)/$X$2</f>
        <v>-267</v>
      </c>
      <c r="H429" s="91">
        <f>+ROUND(Návrh!I426,-3)/$X$2</f>
        <v>-263</v>
      </c>
      <c r="I429" s="91">
        <f>+ROUND(Návrh!J426,-3)/$X$2</f>
        <v>0</v>
      </c>
      <c r="J429" s="91" t="e">
        <f>+ROUND(Návrh!#REF!,-3)/$X$2</f>
        <v>#REF!</v>
      </c>
      <c r="K429" s="91">
        <f>+ROUND(Návrh!K426,-3)/$X$2</f>
        <v>-144</v>
      </c>
      <c r="L429" s="91">
        <f>+ROUND(Návrh!L426,-3)/$X$2</f>
        <v>0</v>
      </c>
      <c r="M429" s="67"/>
    </row>
    <row r="430" spans="1:13" x14ac:dyDescent="0.25">
      <c r="A430" s="26" t="s">
        <v>1313</v>
      </c>
      <c r="B430" s="26"/>
      <c r="C430" s="23"/>
      <c r="D430" s="23"/>
      <c r="E430" s="382" t="s">
        <v>438</v>
      </c>
      <c r="F430" s="383"/>
      <c r="G430" s="92">
        <f>+ROUND(Návrh!H427,-3)/$X$2</f>
        <v>-35</v>
      </c>
      <c r="H430" s="92">
        <f>+ROUND(Návrh!I427,-3)/$X$2</f>
        <v>-18</v>
      </c>
      <c r="I430" s="92">
        <f>+ROUND(Návrh!J427,-3)/$X$2</f>
        <v>0</v>
      </c>
      <c r="J430" s="92" t="e">
        <f>+ROUND(Návrh!#REF!,-3)/$X$2</f>
        <v>#REF!</v>
      </c>
      <c r="K430" s="92">
        <f>+ROUND(Návrh!K427,-3)/$X$2</f>
        <v>0</v>
      </c>
      <c r="L430" s="92">
        <f>+ROUND(Návrh!L427,-3)/$X$2</f>
        <v>0</v>
      </c>
      <c r="M430" s="67"/>
    </row>
    <row r="431" spans="1:13" x14ac:dyDescent="0.25">
      <c r="A431" s="42" t="s">
        <v>1314</v>
      </c>
      <c r="B431" s="14"/>
      <c r="C431" s="13"/>
      <c r="D431" s="13"/>
      <c r="E431" s="368" t="s">
        <v>439</v>
      </c>
      <c r="F431" s="369"/>
      <c r="G431" s="88">
        <f>+ROUND(Návrh!H428,-3)/$X$2</f>
        <v>-35</v>
      </c>
      <c r="H431" s="88">
        <f>+ROUND(Návrh!I428,-3)/$X$2</f>
        <v>-18</v>
      </c>
      <c r="I431" s="88">
        <f>+ROUND(Návrh!J428,-3)/$X$2</f>
        <v>0</v>
      </c>
      <c r="J431" s="88" t="e">
        <f>+ROUND(Návrh!#REF!,-3)/$X$2</f>
        <v>#REF!</v>
      </c>
      <c r="K431" s="88">
        <f>+ROUND(Návrh!K428,-3)/$X$2</f>
        <v>0</v>
      </c>
      <c r="L431" s="88">
        <f>+ROUND(Návrh!L428,-3)/$X$2</f>
        <v>0</v>
      </c>
      <c r="M431" s="67"/>
    </row>
    <row r="432" spans="1:13" x14ac:dyDescent="0.25">
      <c r="A432" s="26" t="s">
        <v>1315</v>
      </c>
      <c r="B432" s="26"/>
      <c r="C432" s="23"/>
      <c r="D432" s="23"/>
      <c r="E432" s="382" t="s">
        <v>440</v>
      </c>
      <c r="F432" s="383"/>
      <c r="G432" s="92">
        <f>+ROUND(Návrh!H429,-3)/$X$2</f>
        <v>-229</v>
      </c>
      <c r="H432" s="92">
        <f>+ROUND(Návrh!I429,-3)/$X$2</f>
        <v>-245</v>
      </c>
      <c r="I432" s="92">
        <f>+ROUND(Návrh!J429,-3)/$X$2</f>
        <v>0</v>
      </c>
      <c r="J432" s="92" t="e">
        <f>+ROUND(Návrh!#REF!,-3)/$X$2</f>
        <v>#REF!</v>
      </c>
      <c r="K432" s="92">
        <f>+ROUND(Návrh!K429,-3)/$X$2</f>
        <v>0</v>
      </c>
      <c r="L432" s="92">
        <f>+ROUND(Návrh!L429,-3)/$X$2</f>
        <v>0</v>
      </c>
      <c r="M432" s="67"/>
    </row>
    <row r="433" spans="1:13" x14ac:dyDescent="0.25">
      <c r="A433" s="42" t="s">
        <v>1316</v>
      </c>
      <c r="B433" s="27" t="s">
        <v>916</v>
      </c>
      <c r="C433" s="16" t="s">
        <v>923</v>
      </c>
      <c r="D433" s="16" t="s">
        <v>917</v>
      </c>
      <c r="E433" s="368" t="s">
        <v>441</v>
      </c>
      <c r="F433" s="369"/>
      <c r="G433" s="88">
        <f>+ROUND(Návrh!H430,-3)/$X$2</f>
        <v>-229</v>
      </c>
      <c r="H433" s="88">
        <f>+ROUND(Návrh!I430,-3)/$X$2</f>
        <v>-245</v>
      </c>
      <c r="I433" s="88">
        <f>+ROUND(Návrh!J430,-3)/$X$2</f>
        <v>0</v>
      </c>
      <c r="J433" s="88" t="e">
        <f>+ROUND(Návrh!#REF!,-3)/$X$2</f>
        <v>#REF!</v>
      </c>
      <c r="K433" s="88">
        <f>+ROUND(Návrh!K430,-3)/$X$2</f>
        <v>0</v>
      </c>
      <c r="L433" s="88">
        <f>+ROUND(Návrh!L430,-3)/$X$2</f>
        <v>0</v>
      </c>
      <c r="M433" s="67"/>
    </row>
    <row r="434" spans="1:13" x14ac:dyDescent="0.25">
      <c r="A434" s="26" t="s">
        <v>1317</v>
      </c>
      <c r="B434" s="26"/>
      <c r="C434" s="23"/>
      <c r="D434" s="23"/>
      <c r="E434" s="382" t="s">
        <v>442</v>
      </c>
      <c r="F434" s="383"/>
      <c r="G434" s="92">
        <f>+ROUND(Návrh!H431,-3)/$X$2</f>
        <v>-3</v>
      </c>
      <c r="H434" s="92">
        <f>+ROUND(Návrh!I431,-3)/$X$2</f>
        <v>0</v>
      </c>
      <c r="I434" s="92">
        <f>+ROUND(Návrh!J431,-3)/$X$2</f>
        <v>0</v>
      </c>
      <c r="J434" s="92" t="e">
        <f>+ROUND(Návrh!#REF!,-3)/$X$2</f>
        <v>#REF!</v>
      </c>
      <c r="K434" s="92">
        <f>+ROUND(Návrh!K431,-3)/$X$2</f>
        <v>0</v>
      </c>
      <c r="L434" s="92">
        <f>+ROUND(Návrh!L431,-3)/$X$2</f>
        <v>0</v>
      </c>
      <c r="M434" s="67"/>
    </row>
    <row r="435" spans="1:13" x14ac:dyDescent="0.25">
      <c r="A435" s="42" t="s">
        <v>1318</v>
      </c>
      <c r="B435" s="14"/>
      <c r="C435" s="13"/>
      <c r="D435" s="13"/>
      <c r="E435" s="368" t="s">
        <v>443</v>
      </c>
      <c r="F435" s="369"/>
      <c r="G435" s="88">
        <f>+ROUND(Návrh!H432,-3)/$X$2</f>
        <v>-3</v>
      </c>
      <c r="H435" s="88">
        <f>+ROUND(Návrh!I432,-3)/$X$2</f>
        <v>0</v>
      </c>
      <c r="I435" s="88">
        <f>+ROUND(Návrh!J432,-3)/$X$2</f>
        <v>0</v>
      </c>
      <c r="J435" s="88" t="e">
        <f>+ROUND(Návrh!#REF!,-3)/$X$2</f>
        <v>#REF!</v>
      </c>
      <c r="K435" s="88">
        <f>+ROUND(Návrh!K432,-3)/$X$2</f>
        <v>0</v>
      </c>
      <c r="L435" s="88">
        <f>+ROUND(Návrh!L432,-3)/$X$2</f>
        <v>0</v>
      </c>
      <c r="M435" s="67"/>
    </row>
    <row r="436" spans="1:13" x14ac:dyDescent="0.25">
      <c r="A436" s="38" t="s">
        <v>444</v>
      </c>
      <c r="B436" s="38"/>
      <c r="C436" s="22"/>
      <c r="D436" s="22"/>
      <c r="E436" s="378" t="s">
        <v>445</v>
      </c>
      <c r="F436" s="379"/>
      <c r="G436" s="91">
        <f>+ROUND(Návrh!H433,-3)/$X$2</f>
        <v>0</v>
      </c>
      <c r="H436" s="91">
        <f>+ROUND(Návrh!I433,-3)/$X$2</f>
        <v>0</v>
      </c>
      <c r="I436" s="91">
        <f>+ROUND(Návrh!J433,-3)/$X$2</f>
        <v>0</v>
      </c>
      <c r="J436" s="91" t="e">
        <f>+ROUND(Návrh!#REF!,-3)/$X$2</f>
        <v>#REF!</v>
      </c>
      <c r="K436" s="91">
        <f>+ROUND(Návrh!K433,-3)/$X$2</f>
        <v>0</v>
      </c>
      <c r="L436" s="91">
        <f>+ROUND(Návrh!L433,-3)/$X$2</f>
        <v>0</v>
      </c>
      <c r="M436" s="67"/>
    </row>
    <row r="437" spans="1:13" x14ac:dyDescent="0.25">
      <c r="A437" s="38" t="s">
        <v>446</v>
      </c>
      <c r="B437" s="38"/>
      <c r="C437" s="22"/>
      <c r="D437" s="22"/>
      <c r="E437" s="378" t="s">
        <v>447</v>
      </c>
      <c r="F437" s="379"/>
      <c r="G437" s="91">
        <f>+ROUND(Návrh!H434,-3)/$X$2</f>
        <v>-15061</v>
      </c>
      <c r="H437" s="91">
        <f>+ROUND(Návrh!I434,-3)/$X$2</f>
        <v>-18337</v>
      </c>
      <c r="I437" s="91">
        <f>+ROUND(Návrh!J434,-3)/$X$2</f>
        <v>-17408</v>
      </c>
      <c r="J437" s="91" t="e">
        <f>+ROUND(Návrh!#REF!,-3)/$X$2</f>
        <v>#REF!</v>
      </c>
      <c r="K437" s="91">
        <f>+ROUND(Návrh!K434,-3)/$X$2</f>
        <v>-18054</v>
      </c>
      <c r="L437" s="91">
        <f>+ROUND(Návrh!L434,-3)/$X$2</f>
        <v>-18462</v>
      </c>
      <c r="M437" s="67"/>
    </row>
    <row r="438" spans="1:13" x14ac:dyDescent="0.25">
      <c r="A438" s="26" t="s">
        <v>1319</v>
      </c>
      <c r="B438" s="26"/>
      <c r="C438" s="23"/>
      <c r="D438" s="23"/>
      <c r="E438" s="382" t="s">
        <v>448</v>
      </c>
      <c r="F438" s="383"/>
      <c r="G438" s="92">
        <f>+ROUND(Návrh!H435,-3)/$X$2</f>
        <v>14</v>
      </c>
      <c r="H438" s="92">
        <f>+ROUND(Návrh!I435,-3)/$X$2</f>
        <v>10</v>
      </c>
      <c r="I438" s="92">
        <f>+ROUND(Návrh!J435,-3)/$X$2</f>
        <v>0</v>
      </c>
      <c r="J438" s="92" t="e">
        <f>+ROUND(Návrh!#REF!,-3)/$X$2</f>
        <v>#REF!</v>
      </c>
      <c r="K438" s="92">
        <f>+ROUND(Návrh!K435,-3)/$X$2</f>
        <v>0</v>
      </c>
      <c r="L438" s="92">
        <f>+ROUND(Návrh!L435,-3)/$X$2</f>
        <v>0</v>
      </c>
      <c r="M438" s="67"/>
    </row>
    <row r="439" spans="1:13" x14ac:dyDescent="0.25">
      <c r="A439" s="42" t="s">
        <v>1320</v>
      </c>
      <c r="B439" s="14"/>
      <c r="C439" s="13"/>
      <c r="D439" s="13"/>
      <c r="E439" s="368" t="s">
        <v>449</v>
      </c>
      <c r="F439" s="369"/>
      <c r="G439" s="88">
        <f>+ROUND(Návrh!H436,-3)/$X$2</f>
        <v>14</v>
      </c>
      <c r="H439" s="88">
        <f>+ROUND(Návrh!I436,-3)/$X$2</f>
        <v>10</v>
      </c>
      <c r="I439" s="88">
        <f>+ROUND(Návrh!J436,-3)/$X$2</f>
        <v>0</v>
      </c>
      <c r="J439" s="88" t="e">
        <f>+ROUND(Návrh!#REF!,-3)/$X$2</f>
        <v>#REF!</v>
      </c>
      <c r="K439" s="88">
        <f>+ROUND(Návrh!K436,-3)/$X$2</f>
        <v>0</v>
      </c>
      <c r="L439" s="88">
        <f>+ROUND(Návrh!L436,-3)/$X$2</f>
        <v>0</v>
      </c>
      <c r="M439" s="67"/>
    </row>
    <row r="440" spans="1:13" x14ac:dyDescent="0.25">
      <c r="A440" s="26" t="s">
        <v>1321</v>
      </c>
      <c r="B440" s="26"/>
      <c r="C440" s="23"/>
      <c r="D440" s="23"/>
      <c r="E440" s="382" t="s">
        <v>450</v>
      </c>
      <c r="F440" s="383"/>
      <c r="G440" s="92">
        <f>+ROUND(Návrh!H437,-3)/$X$2</f>
        <v>-1085</v>
      </c>
      <c r="H440" s="92">
        <f>+ROUND(Návrh!I437,-3)/$X$2</f>
        <v>-490</v>
      </c>
      <c r="I440" s="92">
        <f>+ROUND(Návrh!J437,-3)/$X$2</f>
        <v>0</v>
      </c>
      <c r="J440" s="92" t="e">
        <f>+ROUND(Návrh!#REF!,-3)/$X$2</f>
        <v>#REF!</v>
      </c>
      <c r="K440" s="92">
        <f>+ROUND(Návrh!K437,-3)/$X$2</f>
        <v>0</v>
      </c>
      <c r="L440" s="92">
        <f>+ROUND(Návrh!L437,-3)/$X$2</f>
        <v>0</v>
      </c>
      <c r="M440" s="67"/>
    </row>
    <row r="441" spans="1:13" x14ac:dyDescent="0.25">
      <c r="A441" s="42" t="s">
        <v>1322</v>
      </c>
      <c r="B441" s="28" t="s">
        <v>916</v>
      </c>
      <c r="C441" s="20" t="s">
        <v>919</v>
      </c>
      <c r="D441" s="28" t="s">
        <v>1089</v>
      </c>
      <c r="E441" s="368" t="s">
        <v>451</v>
      </c>
      <c r="F441" s="369"/>
      <c r="G441" s="88">
        <f>+ROUND(Návrh!H438,-3)/$X$2</f>
        <v>-875</v>
      </c>
      <c r="H441" s="88">
        <f>+ROUND(Návrh!I438,-3)/$X$2</f>
        <v>-432</v>
      </c>
      <c r="I441" s="88">
        <f>+ROUND(Návrh!J438,-3)/$X$2</f>
        <v>0</v>
      </c>
      <c r="J441" s="88" t="e">
        <f>+ROUND(Návrh!#REF!,-3)/$X$2</f>
        <v>#REF!</v>
      </c>
      <c r="K441" s="88">
        <f>+ROUND(Návrh!K438,-3)/$X$2</f>
        <v>0</v>
      </c>
      <c r="L441" s="88">
        <f>+ROUND(Návrh!L438,-3)/$X$2</f>
        <v>0</v>
      </c>
      <c r="M441" s="67"/>
    </row>
    <row r="442" spans="1:13" x14ac:dyDescent="0.25">
      <c r="A442" s="42" t="s">
        <v>1323</v>
      </c>
      <c r="B442" s="20" t="s">
        <v>916</v>
      </c>
      <c r="C442" s="20" t="s">
        <v>923</v>
      </c>
      <c r="D442" s="20" t="s">
        <v>1648</v>
      </c>
      <c r="E442" s="368" t="s">
        <v>452</v>
      </c>
      <c r="F442" s="369"/>
      <c r="G442" s="88">
        <f>+ROUND(Návrh!H439,-3)/$X$2</f>
        <v>-210</v>
      </c>
      <c r="H442" s="88">
        <f>+ROUND(Návrh!I439,-3)/$X$2</f>
        <v>-58</v>
      </c>
      <c r="I442" s="88">
        <f>+ROUND(Návrh!J439,-3)/$X$2</f>
        <v>0</v>
      </c>
      <c r="J442" s="88" t="e">
        <f>+ROUND(Návrh!#REF!,-3)/$X$2</f>
        <v>#REF!</v>
      </c>
      <c r="K442" s="88">
        <f>+ROUND(Návrh!K439,-3)/$X$2</f>
        <v>0</v>
      </c>
      <c r="L442" s="88">
        <f>+ROUND(Návrh!L439,-3)/$X$2</f>
        <v>0</v>
      </c>
      <c r="M442" s="67"/>
    </row>
    <row r="443" spans="1:13" x14ac:dyDescent="0.25">
      <c r="A443" s="26" t="s">
        <v>1324</v>
      </c>
      <c r="B443" s="26"/>
      <c r="C443" s="23"/>
      <c r="D443" s="23"/>
      <c r="E443" s="382" t="s">
        <v>453</v>
      </c>
      <c r="F443" s="383"/>
      <c r="G443" s="92">
        <f>+ROUND(Návrh!H440,-3)/$X$2</f>
        <v>2687</v>
      </c>
      <c r="H443" s="92">
        <f>+ROUND(Návrh!I440,-3)/$X$2</f>
        <v>2647</v>
      </c>
      <c r="I443" s="92">
        <f>+ROUND(Návrh!J440,-3)/$X$2</f>
        <v>2500</v>
      </c>
      <c r="J443" s="92" t="e">
        <f>+ROUND(Návrh!#REF!,-3)/$X$2</f>
        <v>#REF!</v>
      </c>
      <c r="K443" s="92">
        <f>+ROUND(Návrh!K440,-3)/$X$2</f>
        <v>0</v>
      </c>
      <c r="L443" s="92">
        <f>+ROUND(Návrh!L440,-3)/$X$2</f>
        <v>2800</v>
      </c>
      <c r="M443" s="67"/>
    </row>
    <row r="444" spans="1:13" x14ac:dyDescent="0.25">
      <c r="A444" s="42" t="s">
        <v>1325</v>
      </c>
      <c r="B444" s="27" t="s">
        <v>916</v>
      </c>
      <c r="C444" s="28" t="s">
        <v>923</v>
      </c>
      <c r="D444" s="28" t="s">
        <v>1643</v>
      </c>
      <c r="E444" s="368" t="s">
        <v>454</v>
      </c>
      <c r="F444" s="369"/>
      <c r="G444" s="88">
        <f>+ROUND(Návrh!H441,-3)/$X$2</f>
        <v>2412</v>
      </c>
      <c r="H444" s="88">
        <f>+ROUND(Návrh!I441,-3)/$X$2</f>
        <v>2647</v>
      </c>
      <c r="I444" s="88">
        <f>+ROUND(Návrh!J441,-3)/$X$2</f>
        <v>2500</v>
      </c>
      <c r="J444" s="88" t="e">
        <f>+ROUND(Návrh!#REF!,-3)/$X$2</f>
        <v>#REF!</v>
      </c>
      <c r="K444" s="88">
        <f>+ROUND(Návrh!K441,-3)/$X$2</f>
        <v>0</v>
      </c>
      <c r="L444" s="88">
        <f>+ROUND(Návrh!L441,-3)/$X$2</f>
        <v>2800</v>
      </c>
      <c r="M444" s="67"/>
    </row>
    <row r="445" spans="1:13" x14ac:dyDescent="0.25">
      <c r="A445" s="42" t="s">
        <v>1326</v>
      </c>
      <c r="B445" s="27"/>
      <c r="C445" s="28"/>
      <c r="D445" s="28"/>
      <c r="E445" s="368" t="s">
        <v>455</v>
      </c>
      <c r="F445" s="369"/>
      <c r="G445" s="88">
        <f>+ROUND(Návrh!H442,-3)/$X$2</f>
        <v>0</v>
      </c>
      <c r="H445" s="88">
        <f>+ROUND(Návrh!I442,-3)/$X$2</f>
        <v>0</v>
      </c>
      <c r="I445" s="88">
        <f>+ROUND(Návrh!J442,-3)/$X$2</f>
        <v>0</v>
      </c>
      <c r="J445" s="88" t="e">
        <f>+ROUND(Návrh!#REF!,-3)/$X$2</f>
        <v>#REF!</v>
      </c>
      <c r="K445" s="88">
        <f>+ROUND(Návrh!K442,-3)/$X$2</f>
        <v>0</v>
      </c>
      <c r="L445" s="88">
        <f>+ROUND(Návrh!L442,-3)/$X$2</f>
        <v>0</v>
      </c>
      <c r="M445" s="67"/>
    </row>
    <row r="446" spans="1:13" x14ac:dyDescent="0.25">
      <c r="A446" s="42" t="s">
        <v>1327</v>
      </c>
      <c r="B446" s="27"/>
      <c r="C446" s="28"/>
      <c r="D446" s="28"/>
      <c r="E446" s="368" t="s">
        <v>456</v>
      </c>
      <c r="F446" s="369"/>
      <c r="G446" s="88">
        <f>+ROUND(Návrh!H443,-3)/$X$2</f>
        <v>275</v>
      </c>
      <c r="H446" s="88">
        <f>+ROUND(Návrh!I443,-3)/$X$2</f>
        <v>0</v>
      </c>
      <c r="I446" s="88">
        <f>+ROUND(Návrh!J443,-3)/$X$2</f>
        <v>0</v>
      </c>
      <c r="J446" s="88" t="e">
        <f>+ROUND(Návrh!#REF!,-3)/$X$2</f>
        <v>#REF!</v>
      </c>
      <c r="K446" s="88">
        <f>+ROUND(Návrh!K443,-3)/$X$2</f>
        <v>0</v>
      </c>
      <c r="L446" s="88">
        <f>+ROUND(Návrh!L443,-3)/$X$2</f>
        <v>0</v>
      </c>
      <c r="M446" s="67"/>
    </row>
    <row r="447" spans="1:13" x14ac:dyDescent="0.25">
      <c r="A447" s="26" t="s">
        <v>1328</v>
      </c>
      <c r="B447" s="31"/>
      <c r="C447" s="32"/>
      <c r="D447" s="32"/>
      <c r="E447" s="382" t="s">
        <v>457</v>
      </c>
      <c r="F447" s="383"/>
      <c r="G447" s="92">
        <f>+ROUND(Návrh!H444,-3)/$X$2</f>
        <v>0</v>
      </c>
      <c r="H447" s="92">
        <f>+ROUND(Návrh!I444,-3)/$X$2</f>
        <v>-65</v>
      </c>
      <c r="I447" s="92">
        <f>+ROUND(Návrh!J444,-3)/$X$2</f>
        <v>0</v>
      </c>
      <c r="J447" s="92" t="e">
        <f>+ROUND(Návrh!#REF!,-3)/$X$2</f>
        <v>#REF!</v>
      </c>
      <c r="K447" s="92">
        <f>+ROUND(Návrh!K444,-3)/$X$2</f>
        <v>0</v>
      </c>
      <c r="L447" s="92">
        <f>+ROUND(Návrh!L444,-3)/$X$2</f>
        <v>0</v>
      </c>
      <c r="M447" s="67"/>
    </row>
    <row r="448" spans="1:13" x14ac:dyDescent="0.25">
      <c r="A448" s="42" t="s">
        <v>1329</v>
      </c>
      <c r="B448" s="14"/>
      <c r="C448" s="13"/>
      <c r="D448" s="13"/>
      <c r="E448" s="368" t="s">
        <v>458</v>
      </c>
      <c r="F448" s="369"/>
      <c r="G448" s="88">
        <f>+ROUND(Návrh!H445,-3)/$X$2</f>
        <v>0</v>
      </c>
      <c r="H448" s="88">
        <f>+ROUND(Návrh!I445,-3)/$X$2</f>
        <v>-65</v>
      </c>
      <c r="I448" s="88">
        <f>+ROUND(Návrh!J445,-3)/$X$2</f>
        <v>0</v>
      </c>
      <c r="J448" s="88" t="e">
        <f>+ROUND(Návrh!#REF!,-3)/$X$2</f>
        <v>#REF!</v>
      </c>
      <c r="K448" s="88">
        <f>+ROUND(Návrh!K445,-3)/$X$2</f>
        <v>0</v>
      </c>
      <c r="L448" s="88">
        <f>+ROUND(Návrh!L445,-3)/$X$2</f>
        <v>0</v>
      </c>
      <c r="M448" s="67"/>
    </row>
    <row r="449" spans="1:13" x14ac:dyDescent="0.25">
      <c r="A449" s="26" t="s">
        <v>1330</v>
      </c>
      <c r="B449" s="26"/>
      <c r="C449" s="23"/>
      <c r="D449" s="23"/>
      <c r="E449" s="382" t="s">
        <v>459</v>
      </c>
      <c r="F449" s="383"/>
      <c r="G449" s="92">
        <f>+ROUND(Návrh!H446,-3)/$X$2</f>
        <v>-6233</v>
      </c>
      <c r="H449" s="92">
        <f>+ROUND(Návrh!I446,-3)/$X$2</f>
        <v>-6767</v>
      </c>
      <c r="I449" s="92">
        <f>+ROUND(Návrh!J446,-3)/$X$2</f>
        <v>-7331</v>
      </c>
      <c r="J449" s="92" t="e">
        <f>+ROUND(Návrh!#REF!,-3)/$X$2</f>
        <v>#REF!</v>
      </c>
      <c r="K449" s="92">
        <f>+ROUND(Návrh!K446,-3)/$X$2</f>
        <v>0</v>
      </c>
      <c r="L449" s="92">
        <f>+ROUND(Návrh!L446,-3)/$X$2</f>
        <v>-5672</v>
      </c>
      <c r="M449" s="67"/>
    </row>
    <row r="450" spans="1:13" x14ac:dyDescent="0.25">
      <c r="A450" s="42" t="s">
        <v>1331</v>
      </c>
      <c r="B450" s="27" t="s">
        <v>916</v>
      </c>
      <c r="C450" s="28" t="s">
        <v>919</v>
      </c>
      <c r="D450" s="28" t="s">
        <v>917</v>
      </c>
      <c r="E450" s="368" t="s">
        <v>460</v>
      </c>
      <c r="F450" s="369"/>
      <c r="G450" s="88">
        <f>+ROUND(Návrh!H447,-3)/$X$2</f>
        <v>0</v>
      </c>
      <c r="H450" s="88">
        <f>+ROUND(Návrh!I447,-3)/$X$2</f>
        <v>-98</v>
      </c>
      <c r="I450" s="88">
        <f>+ROUND(Návrh!J447,-3)/$X$2</f>
        <v>0</v>
      </c>
      <c r="J450" s="88" t="e">
        <f>+ROUND(Návrh!#REF!,-3)/$X$2</f>
        <v>#REF!</v>
      </c>
      <c r="K450" s="88">
        <f>+ROUND(Návrh!K447,-3)/$X$2</f>
        <v>0</v>
      </c>
      <c r="L450" s="88">
        <f>+ROUND(Návrh!L447,-3)/$X$2</f>
        <v>0</v>
      </c>
      <c r="M450" s="67"/>
    </row>
    <row r="451" spans="1:13" x14ac:dyDescent="0.25">
      <c r="A451" s="42" t="s">
        <v>1332</v>
      </c>
      <c r="B451" s="27" t="s">
        <v>916</v>
      </c>
      <c r="C451" s="28" t="s">
        <v>919</v>
      </c>
      <c r="D451" s="28" t="s">
        <v>917</v>
      </c>
      <c r="E451" s="368" t="s">
        <v>461</v>
      </c>
      <c r="F451" s="369"/>
      <c r="G451" s="88">
        <f>+ROUND(Návrh!H448,-3)/$X$2</f>
        <v>-324</v>
      </c>
      <c r="H451" s="88">
        <f>+ROUND(Návrh!I448,-3)/$X$2</f>
        <v>-327</v>
      </c>
      <c r="I451" s="88">
        <f>+ROUND(Návrh!J448,-3)/$X$2</f>
        <v>-1880</v>
      </c>
      <c r="J451" s="88" t="e">
        <f>+ROUND(Návrh!#REF!,-3)/$X$2</f>
        <v>#REF!</v>
      </c>
      <c r="K451" s="88">
        <f>+ROUND(Návrh!K448,-3)/$X$2</f>
        <v>0</v>
      </c>
      <c r="L451" s="88">
        <f>+ROUND(Návrh!L448,-3)/$X$2</f>
        <v>-240</v>
      </c>
      <c r="M451" s="67"/>
    </row>
    <row r="452" spans="1:13" x14ac:dyDescent="0.25">
      <c r="A452" s="42" t="s">
        <v>1333</v>
      </c>
      <c r="B452" s="14"/>
      <c r="C452" s="13"/>
      <c r="D452" s="13"/>
      <c r="E452" s="368" t="s">
        <v>462</v>
      </c>
      <c r="F452" s="369"/>
      <c r="G452" s="88">
        <f>+ROUND(Návrh!H449,-3)/$X$2</f>
        <v>-266</v>
      </c>
      <c r="H452" s="88">
        <f>+ROUND(Návrh!I449,-3)/$X$2</f>
        <v>-388</v>
      </c>
      <c r="I452" s="88">
        <f>+ROUND(Návrh!J449,-3)/$X$2</f>
        <v>0</v>
      </c>
      <c r="J452" s="88" t="e">
        <f>+ROUND(Návrh!#REF!,-3)/$X$2</f>
        <v>#REF!</v>
      </c>
      <c r="K452" s="88">
        <f>+ROUND(Návrh!K449,-3)/$X$2</f>
        <v>0</v>
      </c>
      <c r="L452" s="88">
        <f>+ROUND(Návrh!L449,-3)/$X$2</f>
        <v>0</v>
      </c>
      <c r="M452" s="67"/>
    </row>
    <row r="453" spans="1:13" x14ac:dyDescent="0.25">
      <c r="A453" s="42" t="s">
        <v>1334</v>
      </c>
      <c r="B453" s="14"/>
      <c r="C453" s="13"/>
      <c r="D453" s="13"/>
      <c r="E453" s="368" t="s">
        <v>463</v>
      </c>
      <c r="F453" s="369"/>
      <c r="G453" s="88">
        <f>+ROUND(Návrh!H450,-3)/$X$2</f>
        <v>14</v>
      </c>
      <c r="H453" s="88">
        <f>+ROUND(Návrh!I450,-3)/$X$2</f>
        <v>32</v>
      </c>
      <c r="I453" s="88">
        <f>+ROUND(Návrh!J450,-3)/$X$2</f>
        <v>0</v>
      </c>
      <c r="J453" s="88" t="e">
        <f>+ROUND(Návrh!#REF!,-3)/$X$2</f>
        <v>#REF!</v>
      </c>
      <c r="K453" s="88">
        <f>+ROUND(Návrh!K450,-3)/$X$2</f>
        <v>0</v>
      </c>
      <c r="L453" s="88">
        <f>+ROUND(Návrh!L450,-3)/$X$2</f>
        <v>0</v>
      </c>
      <c r="M453" s="67"/>
    </row>
    <row r="454" spans="1:13" x14ac:dyDescent="0.25">
      <c r="A454" s="42" t="s">
        <v>1335</v>
      </c>
      <c r="B454" s="27" t="s">
        <v>916</v>
      </c>
      <c r="C454" s="28" t="s">
        <v>923</v>
      </c>
      <c r="D454" s="28" t="s">
        <v>917</v>
      </c>
      <c r="E454" s="368" t="s">
        <v>464</v>
      </c>
      <c r="F454" s="369"/>
      <c r="G454" s="88">
        <f>+ROUND(Návrh!H451,-3)/$X$2</f>
        <v>-77</v>
      </c>
      <c r="H454" s="88">
        <f>+ROUND(Návrh!I451,-3)/$X$2</f>
        <v>-76</v>
      </c>
      <c r="I454" s="88">
        <f>+ROUND(Návrh!J451,-3)/$X$2</f>
        <v>-80</v>
      </c>
      <c r="J454" s="88" t="e">
        <f>+ROUND(Návrh!#REF!,-3)/$X$2</f>
        <v>#REF!</v>
      </c>
      <c r="K454" s="88">
        <f>+ROUND(Návrh!K451,-3)/$X$2</f>
        <v>0</v>
      </c>
      <c r="L454" s="88">
        <f>+ROUND(Návrh!L451,-3)/$X$2</f>
        <v>-70</v>
      </c>
      <c r="M454" s="67"/>
    </row>
    <row r="455" spans="1:13" x14ac:dyDescent="0.25">
      <c r="A455" s="42" t="s">
        <v>1336</v>
      </c>
      <c r="B455" s="20" t="s">
        <v>1243</v>
      </c>
      <c r="C455" s="20" t="s">
        <v>920</v>
      </c>
      <c r="D455" s="20" t="s">
        <v>1245</v>
      </c>
      <c r="E455" s="368" t="s">
        <v>465</v>
      </c>
      <c r="F455" s="369"/>
      <c r="G455" s="88">
        <f>+ROUND(Návrh!H452,-3)/$X$2</f>
        <v>-812</v>
      </c>
      <c r="H455" s="88">
        <f>+ROUND(Návrh!I452,-3)/$X$2</f>
        <v>-826</v>
      </c>
      <c r="I455" s="88">
        <f>+ROUND(Návrh!J452,-3)/$X$2</f>
        <v>-1500</v>
      </c>
      <c r="J455" s="88" t="e">
        <f>+ROUND(Návrh!#REF!,-3)/$X$2</f>
        <v>#REF!</v>
      </c>
      <c r="K455" s="88">
        <f>+ROUND(Návrh!K452,-3)/$X$2</f>
        <v>0</v>
      </c>
      <c r="L455" s="88">
        <f>+ROUND(Návrh!L452,-3)/$X$2</f>
        <v>-1510</v>
      </c>
      <c r="M455" s="67"/>
    </row>
    <row r="456" spans="1:13" x14ac:dyDescent="0.25">
      <c r="A456" s="42" t="s">
        <v>1337</v>
      </c>
      <c r="B456" s="20" t="s">
        <v>1243</v>
      </c>
      <c r="C456" s="20" t="s">
        <v>920</v>
      </c>
      <c r="D456" s="20" t="s">
        <v>1245</v>
      </c>
      <c r="E456" s="368" t="s">
        <v>466</v>
      </c>
      <c r="F456" s="369"/>
      <c r="G456" s="88">
        <f>+ROUND(Návrh!H453,-3)/$X$2</f>
        <v>-2194</v>
      </c>
      <c r="H456" s="88">
        <f>+ROUND(Návrh!I453,-3)/$X$2</f>
        <v>-1928</v>
      </c>
      <c r="I456" s="88">
        <f>+ROUND(Návrh!J453,-3)/$X$2</f>
        <v>-2100</v>
      </c>
      <c r="J456" s="88" t="e">
        <f>+ROUND(Návrh!#REF!,-3)/$X$2</f>
        <v>#REF!</v>
      </c>
      <c r="K456" s="88">
        <f>+ROUND(Návrh!K453,-3)/$X$2</f>
        <v>0</v>
      </c>
      <c r="L456" s="88">
        <f>+ROUND(Návrh!L453,-3)/$X$2</f>
        <v>-2112</v>
      </c>
      <c r="M456" s="67"/>
    </row>
    <row r="457" spans="1:13" x14ac:dyDescent="0.25">
      <c r="A457" s="42" t="s">
        <v>1338</v>
      </c>
      <c r="B457" s="20" t="s">
        <v>1243</v>
      </c>
      <c r="C457" s="20" t="s">
        <v>920</v>
      </c>
      <c r="D457" s="20" t="s">
        <v>1245</v>
      </c>
      <c r="E457" s="368" t="s">
        <v>467</v>
      </c>
      <c r="F457" s="369"/>
      <c r="G457" s="88">
        <f>+ROUND(Návrh!H454,-3)/$X$2</f>
        <v>-297</v>
      </c>
      <c r="H457" s="88">
        <f>+ROUND(Návrh!I454,-3)/$X$2</f>
        <v>-536</v>
      </c>
      <c r="I457" s="88">
        <f>+ROUND(Návrh!J454,-3)/$X$2</f>
        <v>-700</v>
      </c>
      <c r="J457" s="88" t="e">
        <f>+ROUND(Návrh!#REF!,-3)/$X$2</f>
        <v>#REF!</v>
      </c>
      <c r="K457" s="88">
        <f>+ROUND(Návrh!K454,-3)/$X$2</f>
        <v>0</v>
      </c>
      <c r="L457" s="88">
        <f>+ROUND(Návrh!L454,-3)/$X$2</f>
        <v>-700</v>
      </c>
      <c r="M457" s="67"/>
    </row>
    <row r="458" spans="1:13" x14ac:dyDescent="0.25">
      <c r="A458" s="42" t="s">
        <v>1339</v>
      </c>
      <c r="B458" s="20" t="s">
        <v>1243</v>
      </c>
      <c r="C458" s="20" t="s">
        <v>920</v>
      </c>
      <c r="D458" s="20" t="s">
        <v>1245</v>
      </c>
      <c r="E458" s="368" t="s">
        <v>468</v>
      </c>
      <c r="F458" s="369"/>
      <c r="G458" s="88">
        <f>+ROUND(Návrh!H455,-3)/$X$2</f>
        <v>-302</v>
      </c>
      <c r="H458" s="88">
        <f>+ROUND(Návrh!I455,-3)/$X$2</f>
        <v>-438</v>
      </c>
      <c r="I458" s="88">
        <f>+ROUND(Návrh!J455,-3)/$X$2</f>
        <v>-330</v>
      </c>
      <c r="J458" s="88" t="e">
        <f>+ROUND(Návrh!#REF!,-3)/$X$2</f>
        <v>#REF!</v>
      </c>
      <c r="K458" s="88">
        <f>+ROUND(Návrh!K455,-3)/$X$2</f>
        <v>0</v>
      </c>
      <c r="L458" s="88">
        <f>+ROUND(Návrh!L455,-3)/$X$2</f>
        <v>-330</v>
      </c>
      <c r="M458" s="67"/>
    </row>
    <row r="459" spans="1:13" x14ac:dyDescent="0.25">
      <c r="A459" s="42" t="s">
        <v>1340</v>
      </c>
      <c r="B459" s="14"/>
      <c r="C459" s="13"/>
      <c r="D459" s="13"/>
      <c r="E459" s="368" t="s">
        <v>469</v>
      </c>
      <c r="F459" s="369"/>
      <c r="G459" s="88">
        <f>+ROUND(Návrh!H456,-3)/$X$2</f>
        <v>-60</v>
      </c>
      <c r="H459" s="88">
        <f>+ROUND(Návrh!I456,-3)/$X$2</f>
        <v>-65</v>
      </c>
      <c r="I459" s="88">
        <f>+ROUND(Návrh!J456,-3)/$X$2</f>
        <v>0</v>
      </c>
      <c r="J459" s="88" t="e">
        <f>+ROUND(Návrh!#REF!,-3)/$X$2</f>
        <v>#REF!</v>
      </c>
      <c r="K459" s="88">
        <f>+ROUND(Návrh!K456,-3)/$X$2</f>
        <v>0</v>
      </c>
      <c r="L459" s="88">
        <f>+ROUND(Návrh!L456,-3)/$X$2</f>
        <v>0</v>
      </c>
      <c r="M459" s="67"/>
    </row>
    <row r="460" spans="1:13" x14ac:dyDescent="0.25">
      <c r="A460" s="42" t="s">
        <v>1341</v>
      </c>
      <c r="B460" s="20" t="s">
        <v>916</v>
      </c>
      <c r="C460" s="20" t="s">
        <v>923</v>
      </c>
      <c r="D460" s="20" t="s">
        <v>917</v>
      </c>
      <c r="E460" s="368" t="s">
        <v>470</v>
      </c>
      <c r="F460" s="369"/>
      <c r="G460" s="88">
        <f>+ROUND(Návrh!H457,-3)/$X$2</f>
        <v>-187</v>
      </c>
      <c r="H460" s="88">
        <f>+ROUND(Návrh!I457,-3)/$X$2</f>
        <v>-181</v>
      </c>
      <c r="I460" s="88">
        <f>+ROUND(Návrh!J457,-3)/$X$2</f>
        <v>0</v>
      </c>
      <c r="J460" s="88" t="e">
        <f>+ROUND(Návrh!#REF!,-3)/$X$2</f>
        <v>#REF!</v>
      </c>
      <c r="K460" s="88">
        <f>+ROUND(Návrh!K457,-3)/$X$2</f>
        <v>0</v>
      </c>
      <c r="L460" s="88">
        <f>+ROUND(Návrh!L457,-3)/$X$2</f>
        <v>0</v>
      </c>
      <c r="M460" s="67"/>
    </row>
    <row r="461" spans="1:13" x14ac:dyDescent="0.25">
      <c r="A461" s="42" t="s">
        <v>1342</v>
      </c>
      <c r="B461" s="14"/>
      <c r="C461" s="13"/>
      <c r="D461" s="13"/>
      <c r="E461" s="368" t="s">
        <v>471</v>
      </c>
      <c r="F461" s="369"/>
      <c r="G461" s="88">
        <f>+ROUND(Návrh!H458,-3)/$X$2</f>
        <v>-900</v>
      </c>
      <c r="H461" s="88">
        <f>+ROUND(Návrh!I458,-3)/$X$2</f>
        <v>-1159</v>
      </c>
      <c r="I461" s="88">
        <f>+ROUND(Návrh!J458,-3)/$X$2</f>
        <v>0</v>
      </c>
      <c r="J461" s="88" t="e">
        <f>+ROUND(Návrh!#REF!,-3)/$X$2</f>
        <v>#REF!</v>
      </c>
      <c r="K461" s="88">
        <f>+ROUND(Návrh!K458,-3)/$X$2</f>
        <v>0</v>
      </c>
      <c r="L461" s="88">
        <f>+ROUND(Návrh!L458,-3)/$X$2</f>
        <v>0</v>
      </c>
      <c r="M461" s="67"/>
    </row>
    <row r="462" spans="1:13" x14ac:dyDescent="0.25">
      <c r="A462" s="42" t="s">
        <v>1343</v>
      </c>
      <c r="B462" s="27" t="s">
        <v>922</v>
      </c>
      <c r="C462" s="28" t="s">
        <v>923</v>
      </c>
      <c r="D462" s="28" t="s">
        <v>1249</v>
      </c>
      <c r="E462" s="368" t="s">
        <v>472</v>
      </c>
      <c r="F462" s="369"/>
      <c r="G462" s="88">
        <f>+ROUND(Návrh!H459,-3)/$X$2</f>
        <v>-768</v>
      </c>
      <c r="H462" s="88">
        <f>+ROUND(Návrh!I459,-3)/$X$2</f>
        <v>-664</v>
      </c>
      <c r="I462" s="88">
        <f>+ROUND(Návrh!J459,-3)/$X$2</f>
        <v>-741</v>
      </c>
      <c r="J462" s="88" t="e">
        <f>+ROUND(Návrh!#REF!,-3)/$X$2</f>
        <v>#REF!</v>
      </c>
      <c r="K462" s="88">
        <f>+ROUND(Návrh!K459,-3)/$X$2</f>
        <v>0</v>
      </c>
      <c r="L462" s="88">
        <f>+ROUND(Návrh!L459,-3)/$X$2</f>
        <v>-710</v>
      </c>
      <c r="M462" s="67"/>
    </row>
    <row r="463" spans="1:13" x14ac:dyDescent="0.25">
      <c r="A463" s="42" t="s">
        <v>1344</v>
      </c>
      <c r="B463" s="14"/>
      <c r="C463" s="13"/>
      <c r="D463" s="13"/>
      <c r="E463" s="368" t="s">
        <v>473</v>
      </c>
      <c r="F463" s="369"/>
      <c r="G463" s="88">
        <f>+ROUND(Návrh!H460,-3)/$X$2</f>
        <v>-61</v>
      </c>
      <c r="H463" s="88">
        <f>+ROUND(Návrh!I460,-3)/$X$2</f>
        <v>-113</v>
      </c>
      <c r="I463" s="88">
        <f>+ROUND(Návrh!J460,-3)/$X$2</f>
        <v>0</v>
      </c>
      <c r="J463" s="88" t="e">
        <f>+ROUND(Návrh!#REF!,-3)/$X$2</f>
        <v>#REF!</v>
      </c>
      <c r="K463" s="88">
        <f>+ROUND(Návrh!K460,-3)/$X$2</f>
        <v>0</v>
      </c>
      <c r="L463" s="88">
        <f>+ROUND(Návrh!L460,-3)/$X$2</f>
        <v>0</v>
      </c>
      <c r="M463" s="67"/>
    </row>
    <row r="464" spans="1:13" x14ac:dyDescent="0.25">
      <c r="A464" s="26" t="s">
        <v>1345</v>
      </c>
      <c r="B464" s="26"/>
      <c r="C464" s="23"/>
      <c r="D464" s="23"/>
      <c r="E464" s="382" t="s">
        <v>474</v>
      </c>
      <c r="F464" s="383"/>
      <c r="G464" s="92">
        <f>+ROUND(Návrh!H461,-3)/$X$2</f>
        <v>-6135</v>
      </c>
      <c r="H464" s="92">
        <f>+ROUND(Návrh!I461,-3)/$X$2</f>
        <v>-8995</v>
      </c>
      <c r="I464" s="92">
        <f>+ROUND(Návrh!J461,-3)/$X$2</f>
        <v>-9017</v>
      </c>
      <c r="J464" s="92" t="e">
        <f>+ROUND(Návrh!#REF!,-3)/$X$2</f>
        <v>#REF!</v>
      </c>
      <c r="K464" s="92">
        <f>+ROUND(Návrh!K461,-3)/$X$2</f>
        <v>0</v>
      </c>
      <c r="L464" s="92">
        <f>+ROUND(Návrh!L461,-3)/$X$2</f>
        <v>-11237</v>
      </c>
      <c r="M464" s="67"/>
    </row>
    <row r="465" spans="1:13" x14ac:dyDescent="0.25">
      <c r="A465" s="42" t="s">
        <v>1346</v>
      </c>
      <c r="B465" s="27" t="s">
        <v>916</v>
      </c>
      <c r="C465" s="28" t="s">
        <v>919</v>
      </c>
      <c r="D465" s="28" t="s">
        <v>917</v>
      </c>
      <c r="E465" s="368" t="s">
        <v>475</v>
      </c>
      <c r="F465" s="369"/>
      <c r="G465" s="88">
        <f>+ROUND(Návrh!H462,-3)/$X$2</f>
        <v>-1608</v>
      </c>
      <c r="H465" s="88">
        <f>+ROUND(Návrh!I462,-3)/$X$2</f>
        <v>-2283</v>
      </c>
      <c r="I465" s="88">
        <f>+ROUND(Návrh!J462,-3)/$X$2</f>
        <v>-2283</v>
      </c>
      <c r="J465" s="88" t="e">
        <f>+ROUND(Návrh!#REF!,-3)/$X$2</f>
        <v>#REF!</v>
      </c>
      <c r="K465" s="88">
        <f>+ROUND(Návrh!K462,-3)/$X$2</f>
        <v>0</v>
      </c>
      <c r="L465" s="88">
        <f>+ROUND(Návrh!L462,-3)/$X$2</f>
        <v>-2913</v>
      </c>
      <c r="M465" s="67"/>
    </row>
    <row r="466" spans="1:13" x14ac:dyDescent="0.25">
      <c r="A466" s="42" t="s">
        <v>1347</v>
      </c>
      <c r="B466" s="27" t="s">
        <v>916</v>
      </c>
      <c r="C466" s="28" t="s">
        <v>919</v>
      </c>
      <c r="D466" s="28" t="s">
        <v>917</v>
      </c>
      <c r="E466" s="368" t="s">
        <v>476</v>
      </c>
      <c r="F466" s="369"/>
      <c r="G466" s="88">
        <f>+ROUND(Návrh!H463,-3)/$X$2</f>
        <v>-3750</v>
      </c>
      <c r="H466" s="88">
        <f>+ROUND(Návrh!I463,-3)/$X$2</f>
        <v>-5900</v>
      </c>
      <c r="I466" s="88">
        <f>+ROUND(Návrh!J463,-3)/$X$2</f>
        <v>-5900</v>
      </c>
      <c r="J466" s="88" t="e">
        <f>+ROUND(Návrh!#REF!,-3)/$X$2</f>
        <v>#REF!</v>
      </c>
      <c r="K466" s="88">
        <f>+ROUND(Návrh!K463,-3)/$X$2</f>
        <v>0</v>
      </c>
      <c r="L466" s="88">
        <f>+ROUND(Návrh!L463,-3)/$X$2</f>
        <v>-7400</v>
      </c>
      <c r="M466" s="67"/>
    </row>
    <row r="467" spans="1:13" x14ac:dyDescent="0.25">
      <c r="A467" s="42" t="s">
        <v>1348</v>
      </c>
      <c r="B467" s="20" t="s">
        <v>916</v>
      </c>
      <c r="C467" s="28" t="s">
        <v>919</v>
      </c>
      <c r="D467" s="20" t="s">
        <v>918</v>
      </c>
      <c r="E467" s="368" t="s">
        <v>477</v>
      </c>
      <c r="F467" s="369"/>
      <c r="G467" s="88">
        <f>+ROUND(Návrh!H464,-3)/$X$2</f>
        <v>-709</v>
      </c>
      <c r="H467" s="88">
        <f>+ROUND(Návrh!I464,-3)/$X$2</f>
        <v>-809</v>
      </c>
      <c r="I467" s="88">
        <f>+ROUND(Návrh!J464,-3)/$X$2</f>
        <v>-810</v>
      </c>
      <c r="J467" s="88" t="e">
        <f>+ROUND(Návrh!#REF!,-3)/$X$2</f>
        <v>#REF!</v>
      </c>
      <c r="K467" s="88">
        <f>+ROUND(Návrh!K464,-3)/$X$2</f>
        <v>0</v>
      </c>
      <c r="L467" s="88">
        <f>+ROUND(Návrh!L464,-3)/$X$2</f>
        <v>-900</v>
      </c>
      <c r="M467" s="67"/>
    </row>
    <row r="468" spans="1:13" x14ac:dyDescent="0.25">
      <c r="A468" s="42" t="s">
        <v>1349</v>
      </c>
      <c r="B468" s="20" t="s">
        <v>1432</v>
      </c>
      <c r="C468" s="20" t="s">
        <v>920</v>
      </c>
      <c r="D468" s="20" t="s">
        <v>1245</v>
      </c>
      <c r="E468" s="368" t="s">
        <v>478</v>
      </c>
      <c r="F468" s="369"/>
      <c r="G468" s="88">
        <f>+ROUND(Návrh!H465,-3)/$X$2</f>
        <v>-69</v>
      </c>
      <c r="H468" s="88">
        <f>+ROUND(Návrh!I465,-3)/$X$2</f>
        <v>-4</v>
      </c>
      <c r="I468" s="88">
        <f>+ROUND(Návrh!J465,-3)/$X$2</f>
        <v>-24</v>
      </c>
      <c r="J468" s="88" t="e">
        <f>+ROUND(Návrh!#REF!,-3)/$X$2</f>
        <v>#REF!</v>
      </c>
      <c r="K468" s="88">
        <f>+ROUND(Návrh!K465,-3)/$X$2</f>
        <v>0</v>
      </c>
      <c r="L468" s="88">
        <f>+ROUND(Návrh!L465,-3)/$X$2</f>
        <v>-24</v>
      </c>
      <c r="M468" s="67"/>
    </row>
    <row r="469" spans="1:13" x14ac:dyDescent="0.25">
      <c r="A469" s="26" t="s">
        <v>1350</v>
      </c>
      <c r="B469" s="26"/>
      <c r="C469" s="23"/>
      <c r="D469" s="23"/>
      <c r="E469" s="382" t="s">
        <v>479</v>
      </c>
      <c r="F469" s="383"/>
      <c r="G469" s="92">
        <f>+ROUND(Návrh!H466,-3)/$X$2</f>
        <v>-41</v>
      </c>
      <c r="H469" s="92">
        <f>+ROUND(Návrh!I466,-3)/$X$2</f>
        <v>-86</v>
      </c>
      <c r="I469" s="92">
        <f>+ROUND(Návrh!J466,-3)/$X$2</f>
        <v>-45</v>
      </c>
      <c r="J469" s="92" t="e">
        <f>+ROUND(Návrh!#REF!,-3)/$X$2</f>
        <v>#REF!</v>
      </c>
      <c r="K469" s="92">
        <f>+ROUND(Návrh!K466,-3)/$X$2</f>
        <v>0</v>
      </c>
      <c r="L469" s="92">
        <f>+ROUND(Návrh!L466,-3)/$X$2</f>
        <v>-44</v>
      </c>
      <c r="M469" s="67"/>
    </row>
    <row r="470" spans="1:13" x14ac:dyDescent="0.25">
      <c r="A470" s="42" t="s">
        <v>1351</v>
      </c>
      <c r="B470" s="27" t="s">
        <v>916</v>
      </c>
      <c r="C470" s="28" t="s">
        <v>923</v>
      </c>
      <c r="D470" s="28" t="s">
        <v>917</v>
      </c>
      <c r="E470" s="368" t="s">
        <v>480</v>
      </c>
      <c r="F470" s="369"/>
      <c r="G470" s="88">
        <f>+ROUND(Návrh!H467,-3)/$X$2</f>
        <v>-41</v>
      </c>
      <c r="H470" s="88">
        <f>+ROUND(Návrh!I467,-3)/$X$2</f>
        <v>-86</v>
      </c>
      <c r="I470" s="88">
        <f>+ROUND(Návrh!J467,-3)/$X$2</f>
        <v>-45</v>
      </c>
      <c r="J470" s="88" t="e">
        <f>+ROUND(Návrh!#REF!,-3)/$X$2</f>
        <v>#REF!</v>
      </c>
      <c r="K470" s="88">
        <f>+ROUND(Návrh!K467,-3)/$X$2</f>
        <v>0</v>
      </c>
      <c r="L470" s="88">
        <f>+ROUND(Návrh!L467,-3)/$X$2</f>
        <v>-44</v>
      </c>
      <c r="M470" s="67"/>
    </row>
    <row r="471" spans="1:13" x14ac:dyDescent="0.25">
      <c r="A471" s="26" t="s">
        <v>1352</v>
      </c>
      <c r="B471" s="26"/>
      <c r="C471" s="23"/>
      <c r="D471" s="23"/>
      <c r="E471" s="382" t="s">
        <v>481</v>
      </c>
      <c r="F471" s="383"/>
      <c r="G471" s="92">
        <f>+ROUND(Návrh!H468,-3)/$X$2</f>
        <v>-523</v>
      </c>
      <c r="H471" s="92">
        <f>+ROUND(Návrh!I468,-3)/$X$2</f>
        <v>-398</v>
      </c>
      <c r="I471" s="92">
        <f>+ROUND(Návrh!J468,-3)/$X$2</f>
        <v>-500</v>
      </c>
      <c r="J471" s="92" t="e">
        <f>+ROUND(Návrh!#REF!,-3)/$X$2</f>
        <v>#REF!</v>
      </c>
      <c r="K471" s="92">
        <f>+ROUND(Návrh!K468,-3)/$X$2</f>
        <v>0</v>
      </c>
      <c r="L471" s="92">
        <f>+ROUND(Návrh!L468,-3)/$X$2</f>
        <v>-397</v>
      </c>
      <c r="M471" s="67"/>
    </row>
    <row r="472" spans="1:13" x14ac:dyDescent="0.25">
      <c r="A472" s="42" t="s">
        <v>1353</v>
      </c>
      <c r="B472" s="20" t="s">
        <v>922</v>
      </c>
      <c r="C472" s="20" t="s">
        <v>919</v>
      </c>
      <c r="D472" s="20" t="s">
        <v>924</v>
      </c>
      <c r="E472" s="368" t="s">
        <v>482</v>
      </c>
      <c r="F472" s="369"/>
      <c r="G472" s="88">
        <f>+ROUND(Návrh!H469,-3)/$X$2</f>
        <v>-523</v>
      </c>
      <c r="H472" s="88">
        <f>+ROUND(Návrh!I469,-3)/$X$2</f>
        <v>-398</v>
      </c>
      <c r="I472" s="88">
        <f>+ROUND(Návrh!J469,-3)/$X$2</f>
        <v>-500</v>
      </c>
      <c r="J472" s="88" t="e">
        <f>+ROUND(Návrh!#REF!,-3)/$X$2</f>
        <v>#REF!</v>
      </c>
      <c r="K472" s="88">
        <f>+ROUND(Návrh!K469,-3)/$X$2</f>
        <v>0</v>
      </c>
      <c r="L472" s="88">
        <f>+ROUND(Návrh!L469,-3)/$X$2</f>
        <v>-397</v>
      </c>
      <c r="M472" s="67"/>
    </row>
    <row r="473" spans="1:13" x14ac:dyDescent="0.25">
      <c r="A473" s="26" t="s">
        <v>1354</v>
      </c>
      <c r="B473" s="26"/>
      <c r="C473" s="23"/>
      <c r="D473" s="23"/>
      <c r="E473" s="382" t="s">
        <v>483</v>
      </c>
      <c r="F473" s="383"/>
      <c r="G473" s="92">
        <f>+ROUND(Návrh!H470,-3)/$X$2</f>
        <v>-283</v>
      </c>
      <c r="H473" s="92">
        <f>+ROUND(Návrh!I470,-3)/$X$2</f>
        <v>-293</v>
      </c>
      <c r="I473" s="92">
        <f>+ROUND(Návrh!J470,-3)/$X$2</f>
        <v>-280</v>
      </c>
      <c r="J473" s="92" t="e">
        <f>+ROUND(Návrh!#REF!,-3)/$X$2</f>
        <v>#REF!</v>
      </c>
      <c r="K473" s="92">
        <f>+ROUND(Návrh!K470,-3)/$X$2</f>
        <v>0</v>
      </c>
      <c r="L473" s="92">
        <f>+ROUND(Návrh!L470,-3)/$X$2</f>
        <v>-290</v>
      </c>
      <c r="M473" s="67"/>
    </row>
    <row r="474" spans="1:13" x14ac:dyDescent="0.25">
      <c r="A474" s="42" t="s">
        <v>1355</v>
      </c>
      <c r="B474" s="27" t="s">
        <v>916</v>
      </c>
      <c r="C474" s="28" t="s">
        <v>919</v>
      </c>
      <c r="D474" s="28" t="s">
        <v>917</v>
      </c>
      <c r="E474" s="368" t="s">
        <v>484</v>
      </c>
      <c r="F474" s="369"/>
      <c r="G474" s="88">
        <f>+ROUND(Návrh!H471,-3)/$X$2</f>
        <v>-278</v>
      </c>
      <c r="H474" s="88">
        <f>+ROUND(Návrh!I471,-3)/$X$2</f>
        <v>-293</v>
      </c>
      <c r="I474" s="88">
        <f>+ROUND(Návrh!J471,-3)/$X$2</f>
        <v>-280</v>
      </c>
      <c r="J474" s="88" t="e">
        <f>+ROUND(Návrh!#REF!,-3)/$X$2</f>
        <v>#REF!</v>
      </c>
      <c r="K474" s="88">
        <f>+ROUND(Návrh!K471,-3)/$X$2</f>
        <v>0</v>
      </c>
      <c r="L474" s="88">
        <f>+ROUND(Návrh!L471,-3)/$X$2</f>
        <v>-290</v>
      </c>
      <c r="M474" s="67"/>
    </row>
    <row r="475" spans="1:13" x14ac:dyDescent="0.25">
      <c r="A475" s="42" t="s">
        <v>1356</v>
      </c>
      <c r="B475" s="27" t="s">
        <v>916</v>
      </c>
      <c r="C475" s="28" t="s">
        <v>919</v>
      </c>
      <c r="D475" s="28" t="s">
        <v>917</v>
      </c>
      <c r="E475" s="368" t="s">
        <v>1685</v>
      </c>
      <c r="F475" s="369"/>
      <c r="G475" s="88">
        <f>+ROUND(Návrh!H472,-3)/$X$2</f>
        <v>-5</v>
      </c>
      <c r="H475" s="88">
        <f>+ROUND(Návrh!I472,-3)/$X$2</f>
        <v>0</v>
      </c>
      <c r="I475" s="88">
        <f>+ROUND(Návrh!J472,-3)/$X$2</f>
        <v>0</v>
      </c>
      <c r="J475" s="88" t="e">
        <f>+ROUND(Návrh!#REF!,-3)/$X$2</f>
        <v>#REF!</v>
      </c>
      <c r="K475" s="88">
        <f>+ROUND(Návrh!K472,-3)/$X$2</f>
        <v>0</v>
      </c>
      <c r="L475" s="88">
        <f>+ROUND(Návrh!L472,-3)/$X$2</f>
        <v>0</v>
      </c>
      <c r="M475" s="67"/>
    </row>
    <row r="476" spans="1:13" x14ac:dyDescent="0.25">
      <c r="A476" s="26" t="s">
        <v>1357</v>
      </c>
      <c r="B476" s="26"/>
      <c r="C476" s="23"/>
      <c r="D476" s="23"/>
      <c r="E476" s="382" t="s">
        <v>485</v>
      </c>
      <c r="F476" s="383"/>
      <c r="G476" s="92">
        <f>+ROUND(Návrh!H473,-3)/$X$2</f>
        <v>-1045</v>
      </c>
      <c r="H476" s="92">
        <f>+ROUND(Návrh!I473,-3)/$X$2</f>
        <v>-983</v>
      </c>
      <c r="I476" s="92">
        <f>+ROUND(Návrh!J473,-3)/$X$2</f>
        <v>-1150</v>
      </c>
      <c r="J476" s="92" t="e">
        <f>+ROUND(Návrh!#REF!,-3)/$X$2</f>
        <v>#REF!</v>
      </c>
      <c r="K476" s="92">
        <f>+ROUND(Návrh!K473,-3)/$X$2</f>
        <v>0</v>
      </c>
      <c r="L476" s="92">
        <f>+ROUND(Návrh!L473,-3)/$X$2</f>
        <v>-1290</v>
      </c>
      <c r="M476" s="67"/>
    </row>
    <row r="477" spans="1:13" x14ac:dyDescent="0.25">
      <c r="A477" s="42" t="s">
        <v>1358</v>
      </c>
      <c r="B477" s="27" t="s">
        <v>916</v>
      </c>
      <c r="C477" s="28" t="s">
        <v>919</v>
      </c>
      <c r="D477" s="28" t="s">
        <v>917</v>
      </c>
      <c r="E477" s="368" t="s">
        <v>486</v>
      </c>
      <c r="F477" s="369"/>
      <c r="G477" s="88">
        <f>+ROUND(Návrh!H474,-3)/$X$2</f>
        <v>-1045</v>
      </c>
      <c r="H477" s="88">
        <f>+ROUND(Návrh!I474,-3)/$X$2</f>
        <v>-983</v>
      </c>
      <c r="I477" s="88">
        <f>+ROUND(Návrh!J474,-3)/$X$2</f>
        <v>-1150</v>
      </c>
      <c r="J477" s="88" t="e">
        <f>+ROUND(Návrh!#REF!,-3)/$X$2</f>
        <v>#REF!</v>
      </c>
      <c r="K477" s="88">
        <f>+ROUND(Návrh!K474,-3)/$X$2</f>
        <v>0</v>
      </c>
      <c r="L477" s="88">
        <f>+ROUND(Návrh!L474,-3)/$X$2</f>
        <v>-1290</v>
      </c>
      <c r="M477" s="67"/>
    </row>
    <row r="478" spans="1:13" x14ac:dyDescent="0.25">
      <c r="A478" s="26" t="s">
        <v>1359</v>
      </c>
      <c r="B478" s="26"/>
      <c r="C478" s="23"/>
      <c r="D478" s="23"/>
      <c r="E478" s="382" t="s">
        <v>487</v>
      </c>
      <c r="F478" s="383"/>
      <c r="G478" s="92">
        <f>+ROUND(Návrh!H475,-3)/$X$2</f>
        <v>0</v>
      </c>
      <c r="H478" s="92">
        <f>+ROUND(Návrh!I475,-3)/$X$2</f>
        <v>0</v>
      </c>
      <c r="I478" s="92">
        <f>+ROUND(Návrh!J475,-3)/$X$2</f>
        <v>0</v>
      </c>
      <c r="J478" s="92" t="e">
        <f>+ROUND(Návrh!#REF!,-3)/$X$2</f>
        <v>#REF!</v>
      </c>
      <c r="K478" s="92">
        <f>+ROUND(Návrh!K475,-3)/$X$2</f>
        <v>0</v>
      </c>
      <c r="L478" s="92">
        <f>+ROUND(Návrh!L475,-3)/$X$2</f>
        <v>0</v>
      </c>
      <c r="M478" s="67"/>
    </row>
    <row r="479" spans="1:13" x14ac:dyDescent="0.25">
      <c r="A479" s="42" t="s">
        <v>1360</v>
      </c>
      <c r="B479" s="14"/>
      <c r="C479" s="13"/>
      <c r="D479" s="13"/>
      <c r="E479" s="368" t="s">
        <v>488</v>
      </c>
      <c r="F479" s="369"/>
      <c r="G479" s="88">
        <f>+ROUND(Návrh!H476,-3)/$X$2</f>
        <v>0</v>
      </c>
      <c r="H479" s="88">
        <f>+ROUND(Návrh!I476,-3)/$X$2</f>
        <v>0</v>
      </c>
      <c r="I479" s="88">
        <f>+ROUND(Návrh!J476,-3)/$X$2</f>
        <v>0</v>
      </c>
      <c r="J479" s="88" t="e">
        <f>+ROUND(Návrh!#REF!,-3)/$X$2</f>
        <v>#REF!</v>
      </c>
      <c r="K479" s="88">
        <f>+ROUND(Návrh!K476,-3)/$X$2</f>
        <v>0</v>
      </c>
      <c r="L479" s="88">
        <f>+ROUND(Návrh!L476,-3)/$X$2</f>
        <v>0</v>
      </c>
      <c r="M479" s="67"/>
    </row>
    <row r="480" spans="1:13" x14ac:dyDescent="0.25">
      <c r="A480" s="26" t="s">
        <v>1361</v>
      </c>
      <c r="B480" s="26"/>
      <c r="C480" s="23"/>
      <c r="D480" s="23"/>
      <c r="E480" s="382" t="s">
        <v>489</v>
      </c>
      <c r="F480" s="383"/>
      <c r="G480" s="92">
        <f>+ROUND(Návrh!H477,-3)/$X$2</f>
        <v>-15</v>
      </c>
      <c r="H480" s="92">
        <f>+ROUND(Návrh!I477,-3)/$X$2</f>
        <v>-19</v>
      </c>
      <c r="I480" s="92">
        <f>+ROUND(Návrh!J477,-3)/$X$2</f>
        <v>-50</v>
      </c>
      <c r="J480" s="92" t="e">
        <f>+ROUND(Návrh!#REF!,-3)/$X$2</f>
        <v>#REF!</v>
      </c>
      <c r="K480" s="92">
        <f>+ROUND(Návrh!K477,-3)/$X$2</f>
        <v>0</v>
      </c>
      <c r="L480" s="92">
        <f>+ROUND(Návrh!L477,-3)/$X$2</f>
        <v>-210</v>
      </c>
      <c r="M480" s="67"/>
    </row>
    <row r="481" spans="1:13" x14ac:dyDescent="0.25">
      <c r="A481" s="42" t="s">
        <v>1362</v>
      </c>
      <c r="B481" s="20" t="s">
        <v>1243</v>
      </c>
      <c r="C481" s="20" t="s">
        <v>920</v>
      </c>
      <c r="D481" s="20" t="s">
        <v>1245</v>
      </c>
      <c r="E481" s="368" t="s">
        <v>490</v>
      </c>
      <c r="F481" s="369"/>
      <c r="G481" s="88">
        <f>+ROUND(Návrh!H478,-3)/$X$2</f>
        <v>-15</v>
      </c>
      <c r="H481" s="88">
        <f>+ROUND(Návrh!I478,-3)/$X$2</f>
        <v>-19</v>
      </c>
      <c r="I481" s="88">
        <f>+ROUND(Návrh!J478,-3)/$X$2</f>
        <v>-50</v>
      </c>
      <c r="J481" s="88" t="e">
        <f>+ROUND(Návrh!#REF!,-3)/$X$2</f>
        <v>#REF!</v>
      </c>
      <c r="K481" s="88">
        <f>+ROUND(Návrh!K478,-3)/$X$2</f>
        <v>0</v>
      </c>
      <c r="L481" s="88">
        <f>+ROUND(Návrh!L478,-3)/$X$2</f>
        <v>-210</v>
      </c>
      <c r="M481" s="67"/>
    </row>
    <row r="482" spans="1:13" x14ac:dyDescent="0.25">
      <c r="A482" s="26" t="s">
        <v>1363</v>
      </c>
      <c r="B482" s="26"/>
      <c r="C482" s="23"/>
      <c r="D482" s="23"/>
      <c r="E482" s="382" t="s">
        <v>491</v>
      </c>
      <c r="F482" s="383"/>
      <c r="G482" s="92">
        <f>+ROUND(Návrh!H479,-3)/$X$2</f>
        <v>-816</v>
      </c>
      <c r="H482" s="92">
        <f>+ROUND(Návrh!I479,-3)/$X$2</f>
        <v>-1021</v>
      </c>
      <c r="I482" s="92">
        <f>+ROUND(Návrh!J479,-3)/$X$2</f>
        <v>-700</v>
      </c>
      <c r="J482" s="92" t="e">
        <f>+ROUND(Návrh!#REF!,-3)/$X$2</f>
        <v>#REF!</v>
      </c>
      <c r="K482" s="92">
        <f>+ROUND(Návrh!K479,-3)/$X$2</f>
        <v>0</v>
      </c>
      <c r="L482" s="92">
        <f>+ROUND(Návrh!L479,-3)/$X$2</f>
        <v>-700</v>
      </c>
      <c r="M482" s="67"/>
    </row>
    <row r="483" spans="1:13" x14ac:dyDescent="0.25">
      <c r="A483" s="42" t="s">
        <v>1364</v>
      </c>
      <c r="B483" s="20" t="s">
        <v>1243</v>
      </c>
      <c r="C483" s="20" t="s">
        <v>920</v>
      </c>
      <c r="D483" s="20" t="s">
        <v>1245</v>
      </c>
      <c r="E483" s="368" t="s">
        <v>492</v>
      </c>
      <c r="F483" s="369"/>
      <c r="G483" s="88">
        <f>+ROUND(Návrh!H480,-3)/$X$2</f>
        <v>-816</v>
      </c>
      <c r="H483" s="88">
        <f>+ROUND(Návrh!I480,-3)/$X$2</f>
        <v>-1021</v>
      </c>
      <c r="I483" s="88">
        <f>+ROUND(Návrh!J480,-3)/$X$2</f>
        <v>-700</v>
      </c>
      <c r="J483" s="88" t="e">
        <f>+ROUND(Návrh!#REF!,-3)/$X$2</f>
        <v>#REF!</v>
      </c>
      <c r="K483" s="88">
        <f>+ROUND(Návrh!K480,-3)/$X$2</f>
        <v>0</v>
      </c>
      <c r="L483" s="88">
        <f>+ROUND(Návrh!L480,-3)/$X$2</f>
        <v>-700</v>
      </c>
      <c r="M483" s="67"/>
    </row>
    <row r="484" spans="1:13" x14ac:dyDescent="0.25">
      <c r="A484" s="26" t="s">
        <v>1365</v>
      </c>
      <c r="B484" s="26"/>
      <c r="C484" s="23"/>
      <c r="D484" s="23"/>
      <c r="E484" s="382" t="s">
        <v>493</v>
      </c>
      <c r="F484" s="383"/>
      <c r="G484" s="92">
        <f>+ROUND(Návrh!H481,-3)/$X$2</f>
        <v>-482</v>
      </c>
      <c r="H484" s="92">
        <f>+ROUND(Návrh!I481,-3)/$X$2</f>
        <v>-517</v>
      </c>
      <c r="I484" s="92">
        <f>+ROUND(Návrh!J481,-3)/$X$2</f>
        <v>-200</v>
      </c>
      <c r="J484" s="92" t="e">
        <f>+ROUND(Návrh!#REF!,-3)/$X$2</f>
        <v>#REF!</v>
      </c>
      <c r="K484" s="92">
        <f>+ROUND(Návrh!K481,-3)/$X$2</f>
        <v>0</v>
      </c>
      <c r="L484" s="92">
        <f>+ROUND(Návrh!L481,-3)/$X$2</f>
        <v>-200</v>
      </c>
      <c r="M484" s="67"/>
    </row>
    <row r="485" spans="1:13" x14ac:dyDescent="0.25">
      <c r="A485" s="42" t="s">
        <v>1366</v>
      </c>
      <c r="B485" s="20" t="s">
        <v>1243</v>
      </c>
      <c r="C485" s="20" t="s">
        <v>920</v>
      </c>
      <c r="D485" s="20" t="s">
        <v>1245</v>
      </c>
      <c r="E485" s="368" t="s">
        <v>494</v>
      </c>
      <c r="F485" s="369"/>
      <c r="G485" s="88">
        <f>+ROUND(Návrh!H482,-3)/$X$2</f>
        <v>-482</v>
      </c>
      <c r="H485" s="88">
        <f>+ROUND(Návrh!I482,-3)/$X$2</f>
        <v>-517</v>
      </c>
      <c r="I485" s="88">
        <f>+ROUND(Návrh!J482,-3)/$X$2</f>
        <v>-200</v>
      </c>
      <c r="J485" s="88" t="e">
        <f>+ROUND(Návrh!#REF!,-3)/$X$2</f>
        <v>#REF!</v>
      </c>
      <c r="K485" s="88">
        <f>+ROUND(Návrh!K482,-3)/$X$2</f>
        <v>0</v>
      </c>
      <c r="L485" s="88">
        <f>+ROUND(Návrh!L482,-3)/$X$2</f>
        <v>-200</v>
      </c>
      <c r="M485" s="67"/>
    </row>
    <row r="486" spans="1:13" x14ac:dyDescent="0.25">
      <c r="A486" s="26" t="s">
        <v>1367</v>
      </c>
      <c r="B486" s="26"/>
      <c r="C486" s="23"/>
      <c r="D486" s="23"/>
      <c r="E486" s="382" t="s">
        <v>495</v>
      </c>
      <c r="F486" s="383"/>
      <c r="G486" s="92">
        <f>+ROUND(Návrh!H483,-3)/$X$2</f>
        <v>0</v>
      </c>
      <c r="H486" s="92">
        <f>+ROUND(Návrh!I483,-3)/$X$2</f>
        <v>0</v>
      </c>
      <c r="I486" s="92">
        <f>+ROUND(Návrh!J483,-3)/$X$2</f>
        <v>0</v>
      </c>
      <c r="J486" s="92" t="e">
        <f>+ROUND(Návrh!#REF!,-3)/$X$2</f>
        <v>#REF!</v>
      </c>
      <c r="K486" s="92">
        <f>+ROUND(Návrh!K483,-3)/$X$2</f>
        <v>0</v>
      </c>
      <c r="L486" s="92">
        <f>+ROUND(Návrh!L483,-3)/$X$2</f>
        <v>0</v>
      </c>
      <c r="M486" s="67"/>
    </row>
    <row r="487" spans="1:13" x14ac:dyDescent="0.25">
      <c r="A487" s="42" t="s">
        <v>1368</v>
      </c>
      <c r="B487" s="14"/>
      <c r="C487" s="13"/>
      <c r="D487" s="13"/>
      <c r="E487" s="368" t="s">
        <v>496</v>
      </c>
      <c r="F487" s="369"/>
      <c r="G487" s="88">
        <f>+ROUND(Návrh!H484,-3)/$X$2</f>
        <v>0</v>
      </c>
      <c r="H487" s="88">
        <f>+ROUND(Návrh!I484,-3)/$X$2</f>
        <v>0</v>
      </c>
      <c r="I487" s="88">
        <f>+ROUND(Návrh!J484,-3)/$X$2</f>
        <v>0</v>
      </c>
      <c r="J487" s="88" t="e">
        <f>+ROUND(Návrh!#REF!,-3)/$X$2</f>
        <v>#REF!</v>
      </c>
      <c r="K487" s="88">
        <f>+ROUND(Návrh!K484,-3)/$X$2</f>
        <v>0</v>
      </c>
      <c r="L487" s="88">
        <f>+ROUND(Návrh!L484,-3)/$X$2</f>
        <v>0</v>
      </c>
      <c r="M487" s="67"/>
    </row>
    <row r="488" spans="1:13" x14ac:dyDescent="0.25">
      <c r="A488" s="26" t="s">
        <v>1369</v>
      </c>
      <c r="B488" s="26"/>
      <c r="C488" s="23"/>
      <c r="D488" s="23"/>
      <c r="E488" s="382" t="s">
        <v>497</v>
      </c>
      <c r="F488" s="383"/>
      <c r="G488" s="92">
        <f>+ROUND(Návrh!H485,-3)/$X$2</f>
        <v>-501</v>
      </c>
      <c r="H488" s="92">
        <f>+ROUND(Návrh!I485,-3)/$X$2</f>
        <v>-669</v>
      </c>
      <c r="I488" s="92">
        <f>+ROUND(Návrh!J485,-3)/$X$2</f>
        <v>-500</v>
      </c>
      <c r="J488" s="92" t="e">
        <f>+ROUND(Návrh!#REF!,-3)/$X$2</f>
        <v>#REF!</v>
      </c>
      <c r="K488" s="92">
        <f>+ROUND(Návrh!K485,-3)/$X$2</f>
        <v>0</v>
      </c>
      <c r="L488" s="92">
        <f>+ROUND(Návrh!L485,-3)/$X$2</f>
        <v>-580</v>
      </c>
      <c r="M488" s="67"/>
    </row>
    <row r="489" spans="1:13" x14ac:dyDescent="0.25">
      <c r="A489" s="42" t="s">
        <v>1370</v>
      </c>
      <c r="B489" s="20" t="s">
        <v>1243</v>
      </c>
      <c r="C489" s="20" t="s">
        <v>920</v>
      </c>
      <c r="D489" s="20" t="s">
        <v>1245</v>
      </c>
      <c r="E489" s="368" t="s">
        <v>498</v>
      </c>
      <c r="F489" s="369"/>
      <c r="G489" s="88">
        <f>+ROUND(Návrh!H486,-3)/$X$2</f>
        <v>-501</v>
      </c>
      <c r="H489" s="88">
        <f>+ROUND(Návrh!I486,-3)/$X$2</f>
        <v>-669</v>
      </c>
      <c r="I489" s="88">
        <f>+ROUND(Návrh!J486,-3)/$X$2</f>
        <v>-500</v>
      </c>
      <c r="J489" s="88" t="e">
        <f>+ROUND(Návrh!#REF!,-3)/$X$2</f>
        <v>#REF!</v>
      </c>
      <c r="K489" s="88">
        <f>+ROUND(Návrh!K486,-3)/$X$2</f>
        <v>0</v>
      </c>
      <c r="L489" s="88">
        <f>+ROUND(Návrh!L486,-3)/$X$2</f>
        <v>-580</v>
      </c>
      <c r="M489" s="67"/>
    </row>
    <row r="490" spans="1:13" x14ac:dyDescent="0.25">
      <c r="A490" s="26" t="s">
        <v>1371</v>
      </c>
      <c r="B490" s="26"/>
      <c r="C490" s="23"/>
      <c r="D490" s="23"/>
      <c r="E490" s="382" t="s">
        <v>499</v>
      </c>
      <c r="F490" s="383"/>
      <c r="G490" s="92">
        <f>+ROUND(Návrh!H487,-3)/$X$2</f>
        <v>-405</v>
      </c>
      <c r="H490" s="92">
        <f>+ROUND(Návrh!I487,-3)/$X$2</f>
        <v>-529</v>
      </c>
      <c r="I490" s="92">
        <f>+ROUND(Návrh!J487,-3)/$X$2</f>
        <v>0</v>
      </c>
      <c r="J490" s="92" t="e">
        <f>+ROUND(Návrh!#REF!,-3)/$X$2</f>
        <v>#REF!</v>
      </c>
      <c r="K490" s="92">
        <f>+ROUND(Návrh!K487,-3)/$X$2</f>
        <v>0</v>
      </c>
      <c r="L490" s="92">
        <f>+ROUND(Návrh!L487,-3)/$X$2</f>
        <v>-500</v>
      </c>
      <c r="M490" s="67"/>
    </row>
    <row r="491" spans="1:13" x14ac:dyDescent="0.25">
      <c r="A491" s="42" t="s">
        <v>1372</v>
      </c>
      <c r="B491" s="27" t="s">
        <v>916</v>
      </c>
      <c r="C491" s="16" t="s">
        <v>920</v>
      </c>
      <c r="D491" s="16" t="s">
        <v>917</v>
      </c>
      <c r="E491" s="368" t="s">
        <v>500</v>
      </c>
      <c r="F491" s="369"/>
      <c r="G491" s="88">
        <f>+ROUND(Návrh!H488,-3)/$X$2</f>
        <v>-405</v>
      </c>
      <c r="H491" s="88">
        <f>+ROUND(Návrh!I488,-3)/$X$2</f>
        <v>-529</v>
      </c>
      <c r="I491" s="88">
        <f>+ROUND(Návrh!J488,-3)/$X$2</f>
        <v>0</v>
      </c>
      <c r="J491" s="88" t="e">
        <f>+ROUND(Návrh!#REF!,-3)/$X$2</f>
        <v>#REF!</v>
      </c>
      <c r="K491" s="88">
        <f>+ROUND(Návrh!K488,-3)/$X$2</f>
        <v>0</v>
      </c>
      <c r="L491" s="88">
        <f>+ROUND(Návrh!L488,-3)/$X$2</f>
        <v>-500</v>
      </c>
      <c r="M491" s="67"/>
    </row>
    <row r="492" spans="1:13" x14ac:dyDescent="0.25">
      <c r="A492" s="26" t="s">
        <v>1373</v>
      </c>
      <c r="B492" s="26"/>
      <c r="C492" s="23"/>
      <c r="D492" s="23"/>
      <c r="E492" s="382" t="s">
        <v>501</v>
      </c>
      <c r="F492" s="383"/>
      <c r="G492" s="92">
        <f>+ROUND(Návrh!H489,-3)/$X$2</f>
        <v>-14</v>
      </c>
      <c r="H492" s="92">
        <f>+ROUND(Návrh!I489,-3)/$X$2</f>
        <v>-10</v>
      </c>
      <c r="I492" s="92">
        <f>+ROUND(Návrh!J489,-3)/$X$2</f>
        <v>0</v>
      </c>
      <c r="J492" s="92" t="e">
        <f>+ROUND(Návrh!#REF!,-3)/$X$2</f>
        <v>#REF!</v>
      </c>
      <c r="K492" s="92">
        <f>+ROUND(Návrh!K489,-3)/$X$2</f>
        <v>0</v>
      </c>
      <c r="L492" s="92">
        <f>+ROUND(Návrh!L489,-3)/$X$2</f>
        <v>0</v>
      </c>
      <c r="M492" s="67"/>
    </row>
    <row r="493" spans="1:13" x14ac:dyDescent="0.25">
      <c r="A493" s="42" t="s">
        <v>1374</v>
      </c>
      <c r="B493" s="14"/>
      <c r="C493" s="13"/>
      <c r="D493" s="13"/>
      <c r="E493" s="368" t="s">
        <v>502</v>
      </c>
      <c r="F493" s="369"/>
      <c r="G493" s="88">
        <f>+ROUND(Návrh!H490,-3)/$X$2</f>
        <v>-7</v>
      </c>
      <c r="H493" s="88">
        <f>+ROUND(Návrh!I490,-3)/$X$2</f>
        <v>-10</v>
      </c>
      <c r="I493" s="88">
        <f>+ROUND(Návrh!J490,-3)/$X$2</f>
        <v>0</v>
      </c>
      <c r="J493" s="88" t="e">
        <f>+ROUND(Návrh!#REF!,-3)/$X$2</f>
        <v>#REF!</v>
      </c>
      <c r="K493" s="88">
        <f>+ROUND(Návrh!K490,-3)/$X$2</f>
        <v>0</v>
      </c>
      <c r="L493" s="88">
        <f>+ROUND(Návrh!L490,-3)/$X$2</f>
        <v>0</v>
      </c>
      <c r="M493" s="67"/>
    </row>
    <row r="494" spans="1:13" x14ac:dyDescent="0.25">
      <c r="A494" s="42" t="s">
        <v>1375</v>
      </c>
      <c r="B494" s="14"/>
      <c r="C494" s="13"/>
      <c r="D494" s="13"/>
      <c r="E494" s="368" t="s">
        <v>503</v>
      </c>
      <c r="F494" s="369"/>
      <c r="G494" s="88">
        <f>+ROUND(Návrh!H491,-3)/$X$2</f>
        <v>-2</v>
      </c>
      <c r="H494" s="88">
        <f>+ROUND(Návrh!I491,-3)/$X$2</f>
        <v>0</v>
      </c>
      <c r="I494" s="88">
        <f>+ROUND(Návrh!J491,-3)/$X$2</f>
        <v>0</v>
      </c>
      <c r="J494" s="88" t="e">
        <f>+ROUND(Návrh!#REF!,-3)/$X$2</f>
        <v>#REF!</v>
      </c>
      <c r="K494" s="88">
        <f>+ROUND(Návrh!K491,-3)/$X$2</f>
        <v>0</v>
      </c>
      <c r="L494" s="88">
        <f>+ROUND(Návrh!L491,-3)/$X$2</f>
        <v>0</v>
      </c>
      <c r="M494" s="67"/>
    </row>
    <row r="495" spans="1:13" x14ac:dyDescent="0.25">
      <c r="A495" s="42" t="s">
        <v>1376</v>
      </c>
      <c r="B495" s="14"/>
      <c r="C495" s="13"/>
      <c r="D495" s="13"/>
      <c r="E495" s="368" t="s">
        <v>504</v>
      </c>
      <c r="F495" s="369"/>
      <c r="G495" s="88">
        <f>+ROUND(Návrh!H492,-3)/$X$2</f>
        <v>-5</v>
      </c>
      <c r="H495" s="88">
        <f>+ROUND(Návrh!I492,-3)/$X$2</f>
        <v>0</v>
      </c>
      <c r="I495" s="88">
        <f>+ROUND(Návrh!J492,-3)/$X$2</f>
        <v>0</v>
      </c>
      <c r="J495" s="88" t="e">
        <f>+ROUND(Návrh!#REF!,-3)/$X$2</f>
        <v>#REF!</v>
      </c>
      <c r="K495" s="88">
        <f>+ROUND(Návrh!K492,-3)/$X$2</f>
        <v>0</v>
      </c>
      <c r="L495" s="88">
        <f>+ROUND(Návrh!L492,-3)/$X$2</f>
        <v>0</v>
      </c>
      <c r="M495" s="67"/>
    </row>
    <row r="496" spans="1:13" x14ac:dyDescent="0.25">
      <c r="A496" s="26" t="s">
        <v>1377</v>
      </c>
      <c r="B496" s="26"/>
      <c r="C496" s="23"/>
      <c r="D496" s="23"/>
      <c r="E496" s="382" t="s">
        <v>505</v>
      </c>
      <c r="F496" s="383"/>
      <c r="G496" s="92">
        <f>+ROUND(Návrh!H493,-3)/$X$2</f>
        <v>-183</v>
      </c>
      <c r="H496" s="92">
        <f>+ROUND(Návrh!I493,-3)/$X$2</f>
        <v>-149</v>
      </c>
      <c r="I496" s="92">
        <f>+ROUND(Návrh!J493,-3)/$X$2</f>
        <v>-135</v>
      </c>
      <c r="J496" s="92" t="e">
        <f>+ROUND(Návrh!#REF!,-3)/$X$2</f>
        <v>#REF!</v>
      </c>
      <c r="K496" s="92">
        <f>+ROUND(Návrh!K493,-3)/$X$2</f>
        <v>0</v>
      </c>
      <c r="L496" s="92">
        <f>+ROUND(Návrh!L493,-3)/$X$2</f>
        <v>-142</v>
      </c>
      <c r="M496" s="67"/>
    </row>
    <row r="497" spans="1:13" x14ac:dyDescent="0.25">
      <c r="A497" s="42" t="s">
        <v>1378</v>
      </c>
      <c r="B497" s="27" t="s">
        <v>916</v>
      </c>
      <c r="C497" s="28" t="s">
        <v>923</v>
      </c>
      <c r="D497" s="28" t="s">
        <v>917</v>
      </c>
      <c r="E497" s="368" t="s">
        <v>506</v>
      </c>
      <c r="F497" s="369"/>
      <c r="G497" s="88">
        <f>+ROUND(Návrh!H494,-3)/$X$2</f>
        <v>-131</v>
      </c>
      <c r="H497" s="88">
        <f>+ROUND(Návrh!I494,-3)/$X$2</f>
        <v>-135</v>
      </c>
      <c r="I497" s="88">
        <f>+ROUND(Návrh!J494,-3)/$X$2</f>
        <v>-135</v>
      </c>
      <c r="J497" s="88" t="e">
        <f>+ROUND(Návrh!#REF!,-3)/$X$2</f>
        <v>#REF!</v>
      </c>
      <c r="K497" s="88">
        <f>+ROUND(Návrh!K494,-3)/$X$2</f>
        <v>0</v>
      </c>
      <c r="L497" s="88">
        <f>+ROUND(Návrh!L494,-3)/$X$2</f>
        <v>-142</v>
      </c>
      <c r="M497" s="67"/>
    </row>
    <row r="498" spans="1:13" x14ac:dyDescent="0.25">
      <c r="A498" s="42" t="s">
        <v>1379</v>
      </c>
      <c r="B498" s="14"/>
      <c r="C498" s="13"/>
      <c r="D498" s="13"/>
      <c r="E498" s="368" t="s">
        <v>507</v>
      </c>
      <c r="F498" s="369"/>
      <c r="G498" s="88">
        <f>+ROUND(Návrh!H495,-3)/$X$2</f>
        <v>-10</v>
      </c>
      <c r="H498" s="88">
        <f>+ROUND(Návrh!I495,-3)/$X$2</f>
        <v>-14</v>
      </c>
      <c r="I498" s="88">
        <f>+ROUND(Návrh!J495,-3)/$X$2</f>
        <v>0</v>
      </c>
      <c r="J498" s="88" t="e">
        <f>+ROUND(Návrh!#REF!,-3)/$X$2</f>
        <v>#REF!</v>
      </c>
      <c r="K498" s="88">
        <f>+ROUND(Návrh!K495,-3)/$X$2</f>
        <v>0</v>
      </c>
      <c r="L498" s="88">
        <f>+ROUND(Návrh!L495,-3)/$X$2</f>
        <v>0</v>
      </c>
      <c r="M498" s="67"/>
    </row>
    <row r="499" spans="1:13" x14ac:dyDescent="0.25">
      <c r="A499" s="42" t="s">
        <v>1380</v>
      </c>
      <c r="B499" s="14"/>
      <c r="C499" s="13"/>
      <c r="D499" s="13"/>
      <c r="E499" s="368" t="s">
        <v>93</v>
      </c>
      <c r="F499" s="369"/>
      <c r="G499" s="88">
        <f>+ROUND(Návrh!H496,-3)/$X$2</f>
        <v>-42</v>
      </c>
      <c r="H499" s="88">
        <f>+ROUND(Návrh!I496,-3)/$X$2</f>
        <v>0</v>
      </c>
      <c r="I499" s="88">
        <f>+ROUND(Návrh!J496,-3)/$X$2</f>
        <v>0</v>
      </c>
      <c r="J499" s="88" t="e">
        <f>+ROUND(Návrh!#REF!,-3)/$X$2</f>
        <v>#REF!</v>
      </c>
      <c r="K499" s="88">
        <f>+ROUND(Návrh!K496,-3)/$X$2</f>
        <v>0</v>
      </c>
      <c r="L499" s="88">
        <f>+ROUND(Návrh!L496,-3)/$X$2</f>
        <v>0</v>
      </c>
      <c r="M499" s="67"/>
    </row>
    <row r="500" spans="1:13" x14ac:dyDescent="0.25">
      <c r="A500" s="41" t="s">
        <v>508</v>
      </c>
      <c r="B500" s="41"/>
      <c r="C500" s="40"/>
      <c r="D500" s="40"/>
      <c r="E500" s="380" t="s">
        <v>509</v>
      </c>
      <c r="F500" s="381"/>
      <c r="G500" s="89">
        <f>+ROUND(Návrh!H497,-3)/$X$2</f>
        <v>-303484</v>
      </c>
      <c r="H500" s="89">
        <f>+ROUND(Návrh!I497,-3)/$X$2</f>
        <v>-307830</v>
      </c>
      <c r="I500" s="89">
        <f>+ROUND(Návrh!J497,-3)/$X$2</f>
        <v>-324191</v>
      </c>
      <c r="J500" s="89" t="e">
        <f>+ROUND(Návrh!#REF!,-3)/$X$2</f>
        <v>#REF!</v>
      </c>
      <c r="K500" s="89">
        <f>+ROUND(Návrh!K497,-3)/$X$2</f>
        <v>-307912</v>
      </c>
      <c r="L500" s="89">
        <f>+ROUND(Návrh!L497,-3)/$X$2</f>
        <v>-373729</v>
      </c>
      <c r="M500" s="67"/>
    </row>
    <row r="501" spans="1:13" x14ac:dyDescent="0.25">
      <c r="A501" s="38" t="s">
        <v>510</v>
      </c>
      <c r="B501" s="38"/>
      <c r="C501" s="22"/>
      <c r="D501" s="22"/>
      <c r="E501" s="378" t="s">
        <v>511</v>
      </c>
      <c r="F501" s="379"/>
      <c r="G501" s="91">
        <f>+ROUND(Návrh!H498,-3)/$X$2</f>
        <v>-256194</v>
      </c>
      <c r="H501" s="91">
        <f>+ROUND(Návrh!I498,-3)/$X$2</f>
        <v>-262580</v>
      </c>
      <c r="I501" s="91">
        <f>+ROUND(Návrh!J498,-3)/$X$2</f>
        <v>-274900</v>
      </c>
      <c r="J501" s="91" t="e">
        <f>+ROUND(Návrh!#REF!,-3)/$X$2</f>
        <v>#REF!</v>
      </c>
      <c r="K501" s="91">
        <f>+ROUND(Návrh!K498,-3)/$X$2</f>
        <v>-272560</v>
      </c>
      <c r="L501" s="91">
        <f>+ROUND(Návrh!L498,-3)/$X$2</f>
        <v>-313583</v>
      </c>
      <c r="M501" s="67"/>
    </row>
    <row r="502" spans="1:13" x14ac:dyDescent="0.25">
      <c r="A502" s="26" t="s">
        <v>1381</v>
      </c>
      <c r="B502" s="26"/>
      <c r="C502" s="23"/>
      <c r="D502" s="23"/>
      <c r="E502" s="382" t="s">
        <v>512</v>
      </c>
      <c r="F502" s="383"/>
      <c r="G502" s="92">
        <f>+ROUND(Návrh!H499,-3)/$X$2</f>
        <v>356</v>
      </c>
      <c r="H502" s="92">
        <f>+ROUND(Návrh!I499,-3)/$X$2</f>
        <v>378</v>
      </c>
      <c r="I502" s="92">
        <f>+ROUND(Návrh!J499,-3)/$X$2</f>
        <v>0</v>
      </c>
      <c r="J502" s="92" t="e">
        <f>+ROUND(Návrh!#REF!,-3)/$X$2</f>
        <v>#REF!</v>
      </c>
      <c r="K502" s="92">
        <f>+ROUND(Návrh!K499,-3)/$X$2</f>
        <v>0</v>
      </c>
      <c r="L502" s="92">
        <f>+ROUND(Návrh!L499,-3)/$X$2</f>
        <v>0</v>
      </c>
      <c r="M502" s="67"/>
    </row>
    <row r="503" spans="1:13" x14ac:dyDescent="0.25">
      <c r="A503" s="42" t="s">
        <v>1382</v>
      </c>
      <c r="B503" s="14"/>
      <c r="C503" s="13"/>
      <c r="D503" s="13"/>
      <c r="E503" s="368" t="s">
        <v>513</v>
      </c>
      <c r="F503" s="369"/>
      <c r="G503" s="88">
        <f>+ROUND(Návrh!H500,-3)/$X$2</f>
        <v>356</v>
      </c>
      <c r="H503" s="88">
        <f>+ROUND(Návrh!I500,-3)/$X$2</f>
        <v>378</v>
      </c>
      <c r="I503" s="88">
        <f>+ROUND(Návrh!J500,-3)/$X$2</f>
        <v>0</v>
      </c>
      <c r="J503" s="88" t="e">
        <f>+ROUND(Návrh!#REF!,-3)/$X$2</f>
        <v>#REF!</v>
      </c>
      <c r="K503" s="88">
        <f>+ROUND(Návrh!K500,-3)/$X$2</f>
        <v>0</v>
      </c>
      <c r="L503" s="88">
        <f>+ROUND(Návrh!L500,-3)/$X$2</f>
        <v>0</v>
      </c>
      <c r="M503" s="67"/>
    </row>
    <row r="504" spans="1:13" x14ac:dyDescent="0.25">
      <c r="A504" s="26" t="s">
        <v>1383</v>
      </c>
      <c r="B504" s="26"/>
      <c r="C504" s="23"/>
      <c r="D504" s="23"/>
      <c r="E504" s="382" t="s">
        <v>514</v>
      </c>
      <c r="F504" s="383"/>
      <c r="G504" s="92">
        <f>+ROUND(Návrh!H501,-3)/$X$2</f>
        <v>-254016</v>
      </c>
      <c r="H504" s="92">
        <f>+ROUND(Návrh!I501,-3)/$X$2</f>
        <v>-259697</v>
      </c>
      <c r="I504" s="92">
        <f>+ROUND(Návrh!J501,-3)/$X$2</f>
        <v>-274900</v>
      </c>
      <c r="J504" s="92" t="e">
        <f>+ROUND(Návrh!#REF!,-3)/$X$2</f>
        <v>#REF!</v>
      </c>
      <c r="K504" s="92">
        <f>+ROUND(Návrh!K501,-3)/$X$2</f>
        <v>0</v>
      </c>
      <c r="L504" s="92">
        <f>+ROUND(Návrh!L501,-3)/$X$2</f>
        <v>-273340</v>
      </c>
      <c r="M504" s="67"/>
    </row>
    <row r="505" spans="1:13" x14ac:dyDescent="0.25">
      <c r="A505" s="42" t="s">
        <v>1384</v>
      </c>
      <c r="B505" s="20" t="s">
        <v>916</v>
      </c>
      <c r="C505" s="20" t="s">
        <v>923</v>
      </c>
      <c r="D505" s="20" t="s">
        <v>1246</v>
      </c>
      <c r="E505" s="368" t="s">
        <v>515</v>
      </c>
      <c r="F505" s="369"/>
      <c r="G505" s="88">
        <f>+ROUND(Návrh!H502,-3)/$X$2</f>
        <v>-6746</v>
      </c>
      <c r="H505" s="88">
        <f>+ROUND(Návrh!I502,-3)/$X$2</f>
        <v>-5832</v>
      </c>
      <c r="I505" s="88">
        <f>+ROUND(Návrh!J502,-3)/$X$2</f>
        <v>-9642</v>
      </c>
      <c r="J505" s="88" t="e">
        <f>+ROUND(Návrh!#REF!,-3)/$X$2</f>
        <v>#REF!</v>
      </c>
      <c r="K505" s="88">
        <f>+ROUND(Návrh!K502,-3)/$X$2</f>
        <v>0</v>
      </c>
      <c r="L505" s="88">
        <f>+ROUND(Návrh!L502,-3)/$X$2</f>
        <v>-5932</v>
      </c>
      <c r="M505" s="67"/>
    </row>
    <row r="506" spans="1:13" x14ac:dyDescent="0.25">
      <c r="A506" s="42" t="s">
        <v>1385</v>
      </c>
      <c r="B506" s="20" t="s">
        <v>916</v>
      </c>
      <c r="C506" s="20" t="s">
        <v>923</v>
      </c>
      <c r="D506" s="20" t="s">
        <v>1246</v>
      </c>
      <c r="E506" s="368" t="s">
        <v>516</v>
      </c>
      <c r="F506" s="369"/>
      <c r="G506" s="88">
        <f>+ROUND(Návrh!H503,-3)/$X$2</f>
        <v>-24673</v>
      </c>
      <c r="H506" s="88">
        <f>+ROUND(Návrh!I503,-3)/$X$2</f>
        <v>-40665</v>
      </c>
      <c r="I506" s="88">
        <f>+ROUND(Návrh!J503,-3)/$X$2</f>
        <v>-30060</v>
      </c>
      <c r="J506" s="88" t="e">
        <f>+ROUND(Návrh!#REF!,-3)/$X$2</f>
        <v>#REF!</v>
      </c>
      <c r="K506" s="88">
        <f>+ROUND(Návrh!K503,-3)/$X$2</f>
        <v>0</v>
      </c>
      <c r="L506" s="88">
        <f>+ROUND(Návrh!L503,-3)/$X$2</f>
        <v>-33641</v>
      </c>
      <c r="M506" s="67"/>
    </row>
    <row r="507" spans="1:13" x14ac:dyDescent="0.25">
      <c r="A507" s="42" t="s">
        <v>1386</v>
      </c>
      <c r="B507" s="20" t="s">
        <v>916</v>
      </c>
      <c r="C507" s="20" t="s">
        <v>923</v>
      </c>
      <c r="D507" s="20" t="s">
        <v>1246</v>
      </c>
      <c r="E507" s="368" t="s">
        <v>517</v>
      </c>
      <c r="F507" s="369"/>
      <c r="G507" s="88">
        <f>+ROUND(Návrh!H504,-3)/$X$2</f>
        <v>-74307</v>
      </c>
      <c r="H507" s="88">
        <f>+ROUND(Návrh!I504,-3)/$X$2</f>
        <v>-72659</v>
      </c>
      <c r="I507" s="88">
        <f>+ROUND(Návrh!J504,-3)/$X$2</f>
        <v>-87287</v>
      </c>
      <c r="J507" s="88" t="e">
        <f>+ROUND(Návrh!#REF!,-3)/$X$2</f>
        <v>#REF!</v>
      </c>
      <c r="K507" s="88">
        <f>+ROUND(Návrh!K504,-3)/$X$2</f>
        <v>0</v>
      </c>
      <c r="L507" s="88">
        <f>+ROUND(Návrh!L504,-3)/$X$2</f>
        <v>-100567</v>
      </c>
      <c r="M507" s="67"/>
    </row>
    <row r="508" spans="1:13" x14ac:dyDescent="0.25">
      <c r="A508" s="42" t="s">
        <v>1387</v>
      </c>
      <c r="B508" s="20" t="s">
        <v>916</v>
      </c>
      <c r="C508" s="20" t="s">
        <v>923</v>
      </c>
      <c r="D508" s="20" t="s">
        <v>1246</v>
      </c>
      <c r="E508" s="368" t="s">
        <v>518</v>
      </c>
      <c r="F508" s="369"/>
      <c r="G508" s="88">
        <f>+ROUND(Návrh!H505,-3)/$X$2</f>
        <v>-40374</v>
      </c>
      <c r="H508" s="88">
        <f>+ROUND(Návrh!I505,-3)/$X$2</f>
        <v>-45241</v>
      </c>
      <c r="I508" s="88">
        <f>+ROUND(Návrh!J505,-3)/$X$2</f>
        <v>-44046</v>
      </c>
      <c r="J508" s="88" t="e">
        <f>+ROUND(Návrh!#REF!,-3)/$X$2</f>
        <v>#REF!</v>
      </c>
      <c r="K508" s="88">
        <f>+ROUND(Návrh!K505,-3)/$X$2</f>
        <v>0</v>
      </c>
      <c r="L508" s="88">
        <f>+ROUND(Návrh!L505,-3)/$X$2</f>
        <v>-34277</v>
      </c>
      <c r="M508" s="67"/>
    </row>
    <row r="509" spans="1:13" x14ac:dyDescent="0.25">
      <c r="A509" s="42" t="s">
        <v>1388</v>
      </c>
      <c r="B509" s="20" t="s">
        <v>916</v>
      </c>
      <c r="C509" s="20" t="s">
        <v>923</v>
      </c>
      <c r="D509" s="20" t="s">
        <v>1246</v>
      </c>
      <c r="E509" s="368" t="s">
        <v>519</v>
      </c>
      <c r="F509" s="369"/>
      <c r="G509" s="88">
        <f>+ROUND(Návrh!H506,-3)/$X$2</f>
        <v>-19931</v>
      </c>
      <c r="H509" s="88">
        <f>+ROUND(Návrh!I506,-3)/$X$2</f>
        <v>-20975</v>
      </c>
      <c r="I509" s="88">
        <f>+ROUND(Návrh!J506,-3)/$X$2</f>
        <v>-21884</v>
      </c>
      <c r="J509" s="88" t="e">
        <f>+ROUND(Návrh!#REF!,-3)/$X$2</f>
        <v>#REF!</v>
      </c>
      <c r="K509" s="88">
        <f>+ROUND(Návrh!K506,-3)/$X$2</f>
        <v>0</v>
      </c>
      <c r="L509" s="88">
        <f>+ROUND(Návrh!L506,-3)/$X$2</f>
        <v>-22352</v>
      </c>
      <c r="M509" s="67"/>
    </row>
    <row r="510" spans="1:13" x14ac:dyDescent="0.25">
      <c r="A510" s="42" t="s">
        <v>1389</v>
      </c>
      <c r="B510" s="20" t="s">
        <v>916</v>
      </c>
      <c r="C510" s="20" t="s">
        <v>923</v>
      </c>
      <c r="D510" s="20" t="s">
        <v>1246</v>
      </c>
      <c r="E510" s="368" t="s">
        <v>520</v>
      </c>
      <c r="F510" s="369"/>
      <c r="G510" s="88">
        <f>+ROUND(Návrh!H507,-3)/$X$2</f>
        <v>-76336</v>
      </c>
      <c r="H510" s="88">
        <f>+ROUND(Návrh!I507,-3)/$X$2</f>
        <v>-63568</v>
      </c>
      <c r="I510" s="88">
        <f>+ROUND(Návrh!J507,-3)/$X$2</f>
        <v>-71197</v>
      </c>
      <c r="J510" s="88" t="e">
        <f>+ROUND(Návrh!#REF!,-3)/$X$2</f>
        <v>#REF!</v>
      </c>
      <c r="K510" s="88">
        <f>+ROUND(Návrh!K507,-3)/$X$2</f>
        <v>0</v>
      </c>
      <c r="L510" s="88">
        <f>+ROUND(Návrh!L507,-3)/$X$2</f>
        <v>-67113</v>
      </c>
      <c r="M510" s="67"/>
    </row>
    <row r="511" spans="1:13" x14ac:dyDescent="0.25">
      <c r="A511" s="42" t="s">
        <v>1390</v>
      </c>
      <c r="B511" s="20" t="s">
        <v>916</v>
      </c>
      <c r="C511" s="20" t="s">
        <v>923</v>
      </c>
      <c r="D511" s="20" t="s">
        <v>1246</v>
      </c>
      <c r="E511" s="368" t="s">
        <v>521</v>
      </c>
      <c r="F511" s="369"/>
      <c r="G511" s="88">
        <f>+ROUND(Návrh!H508,-3)/$X$2</f>
        <v>-11649</v>
      </c>
      <c r="H511" s="88">
        <f>+ROUND(Návrh!I508,-3)/$X$2</f>
        <v>-10756</v>
      </c>
      <c r="I511" s="88">
        <f>+ROUND(Návrh!J508,-3)/$X$2</f>
        <v>-10784</v>
      </c>
      <c r="J511" s="88" t="e">
        <f>+ROUND(Návrh!#REF!,-3)/$X$2</f>
        <v>#REF!</v>
      </c>
      <c r="K511" s="88">
        <f>+ROUND(Návrh!K508,-3)/$X$2</f>
        <v>0</v>
      </c>
      <c r="L511" s="88">
        <f>+ROUND(Návrh!L508,-3)/$X$2</f>
        <v>-9457</v>
      </c>
      <c r="M511" s="67"/>
    </row>
    <row r="512" spans="1:13" x14ac:dyDescent="0.25">
      <c r="A512" s="26" t="s">
        <v>1391</v>
      </c>
      <c r="B512" s="26"/>
      <c r="C512" s="23"/>
      <c r="D512" s="23"/>
      <c r="E512" s="382" t="s">
        <v>522</v>
      </c>
      <c r="F512" s="383"/>
      <c r="G512" s="92">
        <f>+ROUND(Návrh!H509,-3)/$X$2</f>
        <v>-2178</v>
      </c>
      <c r="H512" s="92">
        <f>+ROUND(Návrh!I509,-3)/$X$2</f>
        <v>-2884</v>
      </c>
      <c r="I512" s="92">
        <f>+ROUND(Návrh!J509,-3)/$X$2</f>
        <v>0</v>
      </c>
      <c r="J512" s="92" t="e">
        <f>+ROUND(Návrh!#REF!,-3)/$X$2</f>
        <v>#REF!</v>
      </c>
      <c r="K512" s="92">
        <f>+ROUND(Návrh!K509,-3)/$X$2</f>
        <v>0</v>
      </c>
      <c r="L512" s="92">
        <f>+ROUND(Návrh!L509,-3)/$X$2</f>
        <v>-40243</v>
      </c>
      <c r="M512" s="67"/>
    </row>
    <row r="513" spans="1:13" x14ac:dyDescent="0.25">
      <c r="A513" s="42" t="s">
        <v>1392</v>
      </c>
      <c r="B513" s="20" t="s">
        <v>916</v>
      </c>
      <c r="C513" s="20" t="s">
        <v>923</v>
      </c>
      <c r="D513" s="20" t="s">
        <v>1246</v>
      </c>
      <c r="E513" s="368" t="s">
        <v>523</v>
      </c>
      <c r="F513" s="369"/>
      <c r="G513" s="88">
        <f>+ROUND(Návrh!H510,-3)/$X$2</f>
        <v>-1154</v>
      </c>
      <c r="H513" s="88">
        <f>+ROUND(Návrh!I510,-3)/$X$2</f>
        <v>-2142</v>
      </c>
      <c r="I513" s="88">
        <f>+ROUND(Návrh!J510,-3)/$X$2</f>
        <v>0</v>
      </c>
      <c r="J513" s="88" t="e">
        <f>+ROUND(Návrh!#REF!,-3)/$X$2</f>
        <v>#REF!</v>
      </c>
      <c r="K513" s="88">
        <f>+ROUND(Návrh!K510,-3)/$X$2</f>
        <v>0</v>
      </c>
      <c r="L513" s="88">
        <f>+ROUND(Návrh!L510,-3)/$X$2</f>
        <v>-1800</v>
      </c>
      <c r="M513" s="67"/>
    </row>
    <row r="514" spans="1:13" x14ac:dyDescent="0.25">
      <c r="A514" s="42" t="s">
        <v>1393</v>
      </c>
      <c r="B514" s="20" t="s">
        <v>916</v>
      </c>
      <c r="C514" s="20" t="s">
        <v>923</v>
      </c>
      <c r="D514" s="20" t="s">
        <v>1246</v>
      </c>
      <c r="E514" s="368" t="s">
        <v>524</v>
      </c>
      <c r="F514" s="369"/>
      <c r="G514" s="88">
        <f>+ROUND(Návrh!H511,-3)/$X$2</f>
        <v>-97</v>
      </c>
      <c r="H514" s="88">
        <f>+ROUND(Návrh!I511,-3)/$X$2</f>
        <v>-174</v>
      </c>
      <c r="I514" s="88">
        <f>+ROUND(Návrh!J511,-3)/$X$2</f>
        <v>0</v>
      </c>
      <c r="J514" s="88" t="e">
        <f>+ROUND(Návrh!#REF!,-3)/$X$2</f>
        <v>#REF!</v>
      </c>
      <c r="K514" s="88">
        <f>+ROUND(Návrh!K511,-3)/$X$2</f>
        <v>0</v>
      </c>
      <c r="L514" s="88">
        <f>+ROUND(Návrh!L511,-3)/$X$2</f>
        <v>0</v>
      </c>
      <c r="M514" s="67"/>
    </row>
    <row r="515" spans="1:13" x14ac:dyDescent="0.25">
      <c r="A515" s="42" t="s">
        <v>1394</v>
      </c>
      <c r="B515" s="20" t="s">
        <v>916</v>
      </c>
      <c r="C515" s="20" t="s">
        <v>923</v>
      </c>
      <c r="D515" s="20" t="s">
        <v>1246</v>
      </c>
      <c r="E515" s="368" t="s">
        <v>525</v>
      </c>
      <c r="F515" s="369"/>
      <c r="G515" s="88">
        <f>+ROUND(Návrh!H512,-3)/$X$2</f>
        <v>-435</v>
      </c>
      <c r="H515" s="88">
        <f>+ROUND(Návrh!I512,-3)/$X$2</f>
        <v>0</v>
      </c>
      <c r="I515" s="88">
        <f>+ROUND(Návrh!J512,-3)/$X$2</f>
        <v>0</v>
      </c>
      <c r="J515" s="88" t="e">
        <f>+ROUND(Návrh!#REF!,-3)/$X$2</f>
        <v>#REF!</v>
      </c>
      <c r="K515" s="88">
        <f>+ROUND(Návrh!K512,-3)/$X$2</f>
        <v>0</v>
      </c>
      <c r="L515" s="88">
        <f>+ROUND(Návrh!L512,-3)/$X$2</f>
        <v>-344</v>
      </c>
      <c r="M515" s="67"/>
    </row>
    <row r="516" spans="1:13" x14ac:dyDescent="0.25">
      <c r="A516" s="83" t="s">
        <v>1641</v>
      </c>
      <c r="B516" s="21" t="s">
        <v>916</v>
      </c>
      <c r="C516" s="21" t="s">
        <v>923</v>
      </c>
      <c r="D516" s="21" t="s">
        <v>1246</v>
      </c>
      <c r="E516" s="370" t="s">
        <v>1642</v>
      </c>
      <c r="F516" s="371"/>
      <c r="G516" s="95">
        <f>+ROUND(Návrh!H513,-3)/$X$2</f>
        <v>0</v>
      </c>
      <c r="H516" s="95">
        <f>+ROUND(Návrh!I513,-3)/$X$2</f>
        <v>0</v>
      </c>
      <c r="I516" s="95">
        <f>+ROUND(Návrh!J513,-3)/$X$2</f>
        <v>0</v>
      </c>
      <c r="J516" s="95" t="e">
        <f>+ROUND(Návrh!#REF!,-3)/$X$2</f>
        <v>#REF!</v>
      </c>
      <c r="K516" s="95">
        <f>+ROUND(Návrh!K513,-3)/$X$2</f>
        <v>0</v>
      </c>
      <c r="L516" s="95">
        <f>+ROUND(Návrh!L513,-3)/$X$2</f>
        <v>0</v>
      </c>
      <c r="M516" s="67"/>
    </row>
    <row r="517" spans="1:13" x14ac:dyDescent="0.25">
      <c r="A517" s="42" t="s">
        <v>1395</v>
      </c>
      <c r="B517" s="14"/>
      <c r="C517" s="13"/>
      <c r="D517" s="13"/>
      <c r="E517" s="368" t="s">
        <v>526</v>
      </c>
      <c r="F517" s="369"/>
      <c r="G517" s="88">
        <f>+ROUND(Návrh!H514,-3)/$X$2</f>
        <v>-174</v>
      </c>
      <c r="H517" s="88">
        <f>+ROUND(Návrh!I514,-3)/$X$2</f>
        <v>-330</v>
      </c>
      <c r="I517" s="88">
        <f>+ROUND(Návrh!J514,-3)/$X$2</f>
        <v>0</v>
      </c>
      <c r="J517" s="88" t="e">
        <f>+ROUND(Návrh!#REF!,-3)/$X$2</f>
        <v>#REF!</v>
      </c>
      <c r="K517" s="88">
        <f>+ROUND(Návrh!K514,-3)/$X$2</f>
        <v>0</v>
      </c>
      <c r="L517" s="88">
        <f>+ROUND(Návrh!L514,-3)/$X$2</f>
        <v>-38099</v>
      </c>
      <c r="M517" s="67"/>
    </row>
    <row r="518" spans="1:13" x14ac:dyDescent="0.25">
      <c r="A518" s="42" t="s">
        <v>1396</v>
      </c>
      <c r="B518" s="14"/>
      <c r="C518" s="13"/>
      <c r="D518" s="13"/>
      <c r="E518" s="368" t="s">
        <v>527</v>
      </c>
      <c r="F518" s="369"/>
      <c r="G518" s="88">
        <f>+ROUND(Návrh!H515,-3)/$X$2</f>
        <v>-318</v>
      </c>
      <c r="H518" s="88">
        <f>+ROUND(Návrh!I515,-3)/$X$2</f>
        <v>-238</v>
      </c>
      <c r="I518" s="88">
        <f>+ROUND(Návrh!J515,-3)/$X$2</f>
        <v>0</v>
      </c>
      <c r="J518" s="88" t="e">
        <f>+ROUND(Návrh!#REF!,-3)/$X$2</f>
        <v>#REF!</v>
      </c>
      <c r="K518" s="88">
        <f>+ROUND(Návrh!K515,-3)/$X$2</f>
        <v>0</v>
      </c>
      <c r="L518" s="88">
        <f>+ROUND(Návrh!L515,-3)/$X$2</f>
        <v>0</v>
      </c>
      <c r="M518" s="67"/>
    </row>
    <row r="519" spans="1:13" x14ac:dyDescent="0.25">
      <c r="A519" s="26" t="s">
        <v>1397</v>
      </c>
      <c r="B519" s="26"/>
      <c r="C519" s="23"/>
      <c r="D519" s="23"/>
      <c r="E519" s="382" t="s">
        <v>528</v>
      </c>
      <c r="F519" s="383"/>
      <c r="G519" s="92">
        <f>+ROUND(Návrh!H516,-3)/$X$2</f>
        <v>-356</v>
      </c>
      <c r="H519" s="92">
        <f>+ROUND(Návrh!I516,-3)/$X$2</f>
        <v>-378</v>
      </c>
      <c r="I519" s="92">
        <f>+ROUND(Návrh!J516,-3)/$X$2</f>
        <v>0</v>
      </c>
      <c r="J519" s="92" t="e">
        <f>+ROUND(Návrh!#REF!,-3)/$X$2</f>
        <v>#REF!</v>
      </c>
      <c r="K519" s="92">
        <f>+ROUND(Návrh!K516,-3)/$X$2</f>
        <v>0</v>
      </c>
      <c r="L519" s="92">
        <f>+ROUND(Návrh!L516,-3)/$X$2</f>
        <v>0</v>
      </c>
      <c r="M519" s="67"/>
    </row>
    <row r="520" spans="1:13" x14ac:dyDescent="0.25">
      <c r="A520" s="42" t="s">
        <v>1398</v>
      </c>
      <c r="B520" s="14"/>
      <c r="C520" s="13"/>
      <c r="D520" s="13"/>
      <c r="E520" s="368" t="s">
        <v>529</v>
      </c>
      <c r="F520" s="369"/>
      <c r="G520" s="88">
        <f>+ROUND(Návrh!H517,-3)/$X$2</f>
        <v>-356</v>
      </c>
      <c r="H520" s="88">
        <f>+ROUND(Návrh!I517,-3)/$X$2</f>
        <v>-378</v>
      </c>
      <c r="I520" s="88">
        <f>+ROUND(Návrh!J517,-3)/$X$2</f>
        <v>0</v>
      </c>
      <c r="J520" s="88" t="e">
        <f>+ROUND(Návrh!#REF!,-3)/$X$2</f>
        <v>#REF!</v>
      </c>
      <c r="K520" s="88">
        <f>+ROUND(Návrh!K517,-3)/$X$2</f>
        <v>0</v>
      </c>
      <c r="L520" s="88">
        <f>+ROUND(Návrh!L517,-3)/$X$2</f>
        <v>0</v>
      </c>
      <c r="M520" s="67"/>
    </row>
    <row r="521" spans="1:13" x14ac:dyDescent="0.25">
      <c r="A521" s="42" t="s">
        <v>1399</v>
      </c>
      <c r="B521" s="14"/>
      <c r="C521" s="13"/>
      <c r="D521" s="13"/>
      <c r="E521" s="368" t="s">
        <v>530</v>
      </c>
      <c r="F521" s="369"/>
      <c r="G521" s="88">
        <f>+ROUND(Návrh!H518,-3)/$X$2</f>
        <v>0</v>
      </c>
      <c r="H521" s="88">
        <f>+ROUND(Návrh!I518,-3)/$X$2</f>
        <v>0</v>
      </c>
      <c r="I521" s="88">
        <f>+ROUND(Návrh!J518,-3)/$X$2</f>
        <v>0</v>
      </c>
      <c r="J521" s="88" t="e">
        <f>+ROUND(Návrh!#REF!,-3)/$X$2</f>
        <v>#REF!</v>
      </c>
      <c r="K521" s="88">
        <f>+ROUND(Návrh!K518,-3)/$X$2</f>
        <v>0</v>
      </c>
      <c r="L521" s="88">
        <f>+ROUND(Návrh!L518,-3)/$X$2</f>
        <v>0</v>
      </c>
      <c r="M521" s="67"/>
    </row>
    <row r="522" spans="1:13" x14ac:dyDescent="0.25">
      <c r="A522" s="38" t="s">
        <v>531</v>
      </c>
      <c r="B522" s="38"/>
      <c r="C522" s="22"/>
      <c r="D522" s="22"/>
      <c r="E522" s="378" t="s">
        <v>532</v>
      </c>
      <c r="F522" s="379"/>
      <c r="G522" s="91">
        <f>+ROUND(Návrh!H519,-3)/$X$2</f>
        <v>0</v>
      </c>
      <c r="H522" s="91">
        <f>+ROUND(Návrh!I519,-3)/$X$2</f>
        <v>0</v>
      </c>
      <c r="I522" s="91">
        <f>+ROUND(Návrh!J519,-3)/$X$2</f>
        <v>0</v>
      </c>
      <c r="J522" s="91" t="e">
        <f>+ROUND(Návrh!#REF!,-3)/$X$2</f>
        <v>#REF!</v>
      </c>
      <c r="K522" s="91">
        <f>+ROUND(Návrh!K519,-3)/$X$2</f>
        <v>0</v>
      </c>
      <c r="L522" s="91">
        <f>+ROUND(Návrh!L519,-3)/$X$2</f>
        <v>0</v>
      </c>
      <c r="M522" s="67"/>
    </row>
    <row r="523" spans="1:13" x14ac:dyDescent="0.25">
      <c r="A523" s="38" t="s">
        <v>533</v>
      </c>
      <c r="B523" s="38"/>
      <c r="C523" s="22"/>
      <c r="D523" s="22"/>
      <c r="E523" s="378" t="s">
        <v>534</v>
      </c>
      <c r="F523" s="379"/>
      <c r="G523" s="91">
        <f>+ROUND(Návrh!H520,-3)/$X$2</f>
        <v>0</v>
      </c>
      <c r="H523" s="91">
        <f>+ROUND(Návrh!I520,-3)/$X$2</f>
        <v>0</v>
      </c>
      <c r="I523" s="91">
        <f>+ROUND(Návrh!J520,-3)/$X$2</f>
        <v>0</v>
      </c>
      <c r="J523" s="91" t="e">
        <f>+ROUND(Návrh!#REF!,-3)/$X$2</f>
        <v>#REF!</v>
      </c>
      <c r="K523" s="91">
        <f>+ROUND(Návrh!K520,-3)/$X$2</f>
        <v>0</v>
      </c>
      <c r="L523" s="91">
        <f>+ROUND(Návrh!L520,-3)/$X$2</f>
        <v>0</v>
      </c>
      <c r="M523" s="67"/>
    </row>
    <row r="524" spans="1:13" x14ac:dyDescent="0.25">
      <c r="A524" s="38" t="s">
        <v>535</v>
      </c>
      <c r="B524" s="38"/>
      <c r="C524" s="22"/>
      <c r="D524" s="22"/>
      <c r="E524" s="378" t="s">
        <v>536</v>
      </c>
      <c r="F524" s="379"/>
      <c r="G524" s="91">
        <f>+ROUND(Návrh!H521,-3)/$X$2</f>
        <v>0</v>
      </c>
      <c r="H524" s="91">
        <f>+ROUND(Návrh!I521,-3)/$X$2</f>
        <v>0</v>
      </c>
      <c r="I524" s="91">
        <f>+ROUND(Návrh!J521,-3)/$X$2</f>
        <v>0</v>
      </c>
      <c r="J524" s="91" t="e">
        <f>+ROUND(Návrh!#REF!,-3)/$X$2</f>
        <v>#REF!</v>
      </c>
      <c r="K524" s="91">
        <f>+ROUND(Návrh!K521,-3)/$X$2</f>
        <v>0</v>
      </c>
      <c r="L524" s="91">
        <f>+ROUND(Návrh!L521,-3)/$X$2</f>
        <v>0</v>
      </c>
      <c r="M524" s="67"/>
    </row>
    <row r="525" spans="1:13" x14ac:dyDescent="0.25">
      <c r="A525" s="38" t="s">
        <v>537</v>
      </c>
      <c r="B525" s="38"/>
      <c r="C525" s="22"/>
      <c r="D525" s="22"/>
      <c r="E525" s="378" t="s">
        <v>538</v>
      </c>
      <c r="F525" s="379"/>
      <c r="G525" s="91">
        <f>+ROUND(Návrh!H522,-3)/$X$2</f>
        <v>-958</v>
      </c>
      <c r="H525" s="91">
        <f>+ROUND(Návrh!I522,-3)/$X$2</f>
        <v>-548</v>
      </c>
      <c r="I525" s="91">
        <f>+ROUND(Návrh!J522,-3)/$X$2</f>
        <v>0</v>
      </c>
      <c r="J525" s="91" t="e">
        <f>+ROUND(Návrh!#REF!,-3)/$X$2</f>
        <v>#REF!</v>
      </c>
      <c r="K525" s="91">
        <f>+ROUND(Návrh!K522,-3)/$X$2</f>
        <v>-286</v>
      </c>
      <c r="L525" s="91">
        <f>+ROUND(Návrh!L522,-3)/$X$2</f>
        <v>0</v>
      </c>
      <c r="M525" s="67"/>
    </row>
    <row r="526" spans="1:13" x14ac:dyDescent="0.25">
      <c r="A526" s="26" t="s">
        <v>1400</v>
      </c>
      <c r="B526" s="26"/>
      <c r="C526" s="23"/>
      <c r="D526" s="23"/>
      <c r="E526" s="382" t="s">
        <v>539</v>
      </c>
      <c r="F526" s="383"/>
      <c r="G526" s="92">
        <f>+ROUND(Návrh!H523,-3)/$X$2</f>
        <v>-23</v>
      </c>
      <c r="H526" s="92">
        <f>+ROUND(Návrh!I523,-3)/$X$2</f>
        <v>-4</v>
      </c>
      <c r="I526" s="92">
        <f>+ROUND(Návrh!J523,-3)/$X$2</f>
        <v>0</v>
      </c>
      <c r="J526" s="92" t="e">
        <f>+ROUND(Návrh!#REF!,-3)/$X$2</f>
        <v>#REF!</v>
      </c>
      <c r="K526" s="92">
        <f>+ROUND(Návrh!K523,-3)/$X$2</f>
        <v>0</v>
      </c>
      <c r="L526" s="92">
        <f>+ROUND(Návrh!L523,-3)/$X$2</f>
        <v>0</v>
      </c>
      <c r="M526" s="67"/>
    </row>
    <row r="527" spans="1:13" x14ac:dyDescent="0.25">
      <c r="A527" s="42" t="s">
        <v>1401</v>
      </c>
      <c r="B527" s="14"/>
      <c r="C527" s="13"/>
      <c r="D527" s="13"/>
      <c r="E527" s="368" t="s">
        <v>540</v>
      </c>
      <c r="F527" s="369"/>
      <c r="G527" s="88">
        <f>+ROUND(Návrh!H524,-3)/$X$2</f>
        <v>-23</v>
      </c>
      <c r="H527" s="88">
        <f>+ROUND(Návrh!I524,-3)/$X$2</f>
        <v>-4</v>
      </c>
      <c r="I527" s="88">
        <f>+ROUND(Návrh!J524,-3)/$X$2</f>
        <v>0</v>
      </c>
      <c r="J527" s="88" t="e">
        <f>+ROUND(Návrh!#REF!,-3)/$X$2</f>
        <v>#REF!</v>
      </c>
      <c r="K527" s="88">
        <f>+ROUND(Návrh!K524,-3)/$X$2</f>
        <v>0</v>
      </c>
      <c r="L527" s="88">
        <f>+ROUND(Návrh!L524,-3)/$X$2</f>
        <v>0</v>
      </c>
      <c r="M527" s="67"/>
    </row>
    <row r="528" spans="1:13" x14ac:dyDescent="0.25">
      <c r="A528" s="26" t="s">
        <v>1402</v>
      </c>
      <c r="B528" s="26"/>
      <c r="C528" s="23"/>
      <c r="D528" s="23"/>
      <c r="E528" s="382" t="s">
        <v>541</v>
      </c>
      <c r="F528" s="383"/>
      <c r="G528" s="92">
        <f>+ROUND(Návrh!H525,-3)/$X$2</f>
        <v>-934</v>
      </c>
      <c r="H528" s="92">
        <f>+ROUND(Návrh!I525,-3)/$X$2</f>
        <v>-543</v>
      </c>
      <c r="I528" s="92">
        <f>+ROUND(Návrh!J525,-3)/$X$2</f>
        <v>0</v>
      </c>
      <c r="J528" s="92" t="e">
        <f>+ROUND(Návrh!#REF!,-3)/$X$2</f>
        <v>#REF!</v>
      </c>
      <c r="K528" s="92">
        <f>+ROUND(Návrh!K525,-3)/$X$2</f>
        <v>0</v>
      </c>
      <c r="L528" s="92">
        <f>+ROUND(Návrh!L525,-3)/$X$2</f>
        <v>0</v>
      </c>
      <c r="M528" s="67"/>
    </row>
    <row r="529" spans="1:13" x14ac:dyDescent="0.25">
      <c r="A529" s="42" t="s">
        <v>1403</v>
      </c>
      <c r="B529" s="14"/>
      <c r="C529" s="13"/>
      <c r="D529" s="13"/>
      <c r="E529" s="368" t="s">
        <v>542</v>
      </c>
      <c r="F529" s="369"/>
      <c r="G529" s="88">
        <f>+ROUND(Návrh!H526,-3)/$X$2</f>
        <v>-934</v>
      </c>
      <c r="H529" s="88">
        <f>+ROUND(Návrh!I526,-3)/$X$2</f>
        <v>-543</v>
      </c>
      <c r="I529" s="88">
        <f>+ROUND(Návrh!J526,-3)/$X$2</f>
        <v>0</v>
      </c>
      <c r="J529" s="88" t="e">
        <f>+ROUND(Návrh!#REF!,-3)/$X$2</f>
        <v>#REF!</v>
      </c>
      <c r="K529" s="88">
        <f>+ROUND(Návrh!K526,-3)/$X$2</f>
        <v>0</v>
      </c>
      <c r="L529" s="88">
        <f>+ROUND(Návrh!L526,-3)/$X$2</f>
        <v>0</v>
      </c>
      <c r="M529" s="67"/>
    </row>
    <row r="530" spans="1:13" x14ac:dyDescent="0.25">
      <c r="A530" s="38" t="s">
        <v>543</v>
      </c>
      <c r="B530" s="38"/>
      <c r="C530" s="22"/>
      <c r="D530" s="22"/>
      <c r="E530" s="378" t="s">
        <v>544</v>
      </c>
      <c r="F530" s="379"/>
      <c r="G530" s="91">
        <f>+ROUND(Návrh!H527,-3)/$X$2</f>
        <v>-46717</v>
      </c>
      <c r="H530" s="91">
        <f>+ROUND(Návrh!I527,-3)/$X$2</f>
        <v>-44728</v>
      </c>
      <c r="I530" s="91">
        <f>+ROUND(Návrh!J527,-3)/$X$2</f>
        <v>-49291</v>
      </c>
      <c r="J530" s="91" t="e">
        <f>+ROUND(Návrh!#REF!,-3)/$X$2</f>
        <v>#REF!</v>
      </c>
      <c r="K530" s="91">
        <f>+ROUND(Návrh!K527,-3)/$X$2</f>
        <v>-35102</v>
      </c>
      <c r="L530" s="91">
        <f>+ROUND(Návrh!L527,-3)/$X$2</f>
        <v>-60146</v>
      </c>
      <c r="M530" s="67"/>
    </row>
    <row r="531" spans="1:13" x14ac:dyDescent="0.25">
      <c r="A531" s="26" t="s">
        <v>1404</v>
      </c>
      <c r="B531" s="26"/>
      <c r="C531" s="23"/>
      <c r="D531" s="23"/>
      <c r="E531" s="382" t="s">
        <v>545</v>
      </c>
      <c r="F531" s="383"/>
      <c r="G531" s="92">
        <f>+ROUND(Návrh!H528,-3)/$X$2</f>
        <v>38</v>
      </c>
      <c r="H531" s="92">
        <f>+ROUND(Návrh!I528,-3)/$X$2</f>
        <v>8</v>
      </c>
      <c r="I531" s="92">
        <f>+ROUND(Návrh!J528,-3)/$X$2</f>
        <v>0</v>
      </c>
      <c r="J531" s="92" t="e">
        <f>+ROUND(Návrh!#REF!,-3)/$X$2</f>
        <v>#REF!</v>
      </c>
      <c r="K531" s="92">
        <f>+ROUND(Návrh!K528,-3)/$X$2</f>
        <v>0</v>
      </c>
      <c r="L531" s="92">
        <f>+ROUND(Návrh!L528,-3)/$X$2</f>
        <v>0</v>
      </c>
      <c r="M531" s="67"/>
    </row>
    <row r="532" spans="1:13" x14ac:dyDescent="0.25">
      <c r="A532" s="42" t="s">
        <v>1405</v>
      </c>
      <c r="B532" s="14"/>
      <c r="C532" s="13"/>
      <c r="D532" s="13"/>
      <c r="E532" s="368" t="s">
        <v>546</v>
      </c>
      <c r="F532" s="369"/>
      <c r="G532" s="88">
        <f>+ROUND(Návrh!H529,-3)/$X$2</f>
        <v>38</v>
      </c>
      <c r="H532" s="88">
        <f>+ROUND(Návrh!I529,-3)/$X$2</f>
        <v>8</v>
      </c>
      <c r="I532" s="88">
        <f>+ROUND(Návrh!J529,-3)/$X$2</f>
        <v>0</v>
      </c>
      <c r="J532" s="88" t="e">
        <f>+ROUND(Návrh!#REF!,-3)/$X$2</f>
        <v>#REF!</v>
      </c>
      <c r="K532" s="88">
        <f>+ROUND(Návrh!K529,-3)/$X$2</f>
        <v>0</v>
      </c>
      <c r="L532" s="88">
        <f>+ROUND(Návrh!L529,-3)/$X$2</f>
        <v>0</v>
      </c>
      <c r="M532" s="67"/>
    </row>
    <row r="533" spans="1:13" x14ac:dyDescent="0.25">
      <c r="A533" s="26" t="s">
        <v>1406</v>
      </c>
      <c r="B533" s="26"/>
      <c r="C533" s="23"/>
      <c r="D533" s="23"/>
      <c r="E533" s="382" t="s">
        <v>547</v>
      </c>
      <c r="F533" s="383"/>
      <c r="G533" s="92">
        <f>+ROUND(Návrh!H530,-3)/$X$2</f>
        <v>-27148</v>
      </c>
      <c r="H533" s="92">
        <f>+ROUND(Návrh!I530,-3)/$X$2</f>
        <v>-21872</v>
      </c>
      <c r="I533" s="92">
        <f>+ROUND(Návrh!J530,-3)/$X$2</f>
        <v>-20954</v>
      </c>
      <c r="J533" s="92" t="e">
        <f>+ROUND(Návrh!#REF!,-3)/$X$2</f>
        <v>#REF!</v>
      </c>
      <c r="K533" s="92">
        <f>+ROUND(Návrh!K530,-3)/$X$2</f>
        <v>0</v>
      </c>
      <c r="L533" s="92">
        <f>+ROUND(Návrh!L530,-3)/$X$2</f>
        <v>-30000</v>
      </c>
      <c r="M533" s="67"/>
    </row>
    <row r="534" spans="1:13" x14ac:dyDescent="0.25">
      <c r="A534" s="42" t="s">
        <v>1407</v>
      </c>
      <c r="B534" s="20" t="s">
        <v>922</v>
      </c>
      <c r="C534" s="20" t="s">
        <v>920</v>
      </c>
      <c r="D534" s="20" t="s">
        <v>1433</v>
      </c>
      <c r="E534" s="368" t="s">
        <v>548</v>
      </c>
      <c r="F534" s="369"/>
      <c r="G534" s="88">
        <f>+ROUND(Návrh!H531,-3)/$X$2</f>
        <v>-25228</v>
      </c>
      <c r="H534" s="88">
        <f>+ROUND(Návrh!I531,-3)/$X$2</f>
        <v>-20058</v>
      </c>
      <c r="I534" s="88">
        <f>+ROUND(Návrh!J531,-3)/$X$2</f>
        <v>-20954</v>
      </c>
      <c r="J534" s="88" t="e">
        <f>+ROUND(Návrh!#REF!,-3)/$X$2</f>
        <v>#REF!</v>
      </c>
      <c r="K534" s="88">
        <f>+ROUND(Návrh!K531,-3)/$X$2</f>
        <v>0</v>
      </c>
      <c r="L534" s="88">
        <f>+ROUND(Návrh!L531,-3)/$X$2</f>
        <v>-30000</v>
      </c>
      <c r="M534" s="67"/>
    </row>
    <row r="535" spans="1:13" x14ac:dyDescent="0.25">
      <c r="A535" s="42" t="s">
        <v>1408</v>
      </c>
      <c r="B535" s="28" t="s">
        <v>922</v>
      </c>
      <c r="C535" s="20" t="s">
        <v>920</v>
      </c>
      <c r="D535" s="20" t="s">
        <v>1433</v>
      </c>
      <c r="E535" s="368" t="s">
        <v>549</v>
      </c>
      <c r="F535" s="369"/>
      <c r="G535" s="88">
        <f>+ROUND(Návrh!H532,-3)/$X$2</f>
        <v>-1576</v>
      </c>
      <c r="H535" s="88">
        <f>+ROUND(Návrh!I532,-3)/$X$2</f>
        <v>-1580</v>
      </c>
      <c r="I535" s="88">
        <f>+ROUND(Návrh!J532,-3)/$X$2</f>
        <v>0</v>
      </c>
      <c r="J535" s="88" t="e">
        <f>+ROUND(Návrh!#REF!,-3)/$X$2</f>
        <v>#REF!</v>
      </c>
      <c r="K535" s="88">
        <f>+ROUND(Návrh!K532,-3)/$X$2</f>
        <v>0</v>
      </c>
      <c r="L535" s="88">
        <f>+ROUND(Návrh!L532,-3)/$X$2</f>
        <v>0</v>
      </c>
      <c r="M535" s="67"/>
    </row>
    <row r="536" spans="1:13" x14ac:dyDescent="0.25">
      <c r="A536" s="42" t="s">
        <v>1409</v>
      </c>
      <c r="B536" s="14"/>
      <c r="C536" s="13"/>
      <c r="D536" s="13"/>
      <c r="E536" s="368" t="s">
        <v>550</v>
      </c>
      <c r="F536" s="369"/>
      <c r="G536" s="88">
        <f>+ROUND(Návrh!H533,-3)/$X$2</f>
        <v>-242</v>
      </c>
      <c r="H536" s="88">
        <f>+ROUND(Návrh!I533,-3)/$X$2</f>
        <v>-150</v>
      </c>
      <c r="I536" s="88">
        <f>+ROUND(Návrh!J533,-3)/$X$2</f>
        <v>0</v>
      </c>
      <c r="J536" s="88" t="e">
        <f>+ROUND(Návrh!#REF!,-3)/$X$2</f>
        <v>#REF!</v>
      </c>
      <c r="K536" s="88">
        <f>+ROUND(Návrh!K533,-3)/$X$2</f>
        <v>0</v>
      </c>
      <c r="L536" s="88">
        <f>+ROUND(Návrh!L533,-3)/$X$2</f>
        <v>0</v>
      </c>
      <c r="M536" s="67"/>
    </row>
    <row r="537" spans="1:13" x14ac:dyDescent="0.25">
      <c r="A537" s="42" t="s">
        <v>1410</v>
      </c>
      <c r="B537" s="14"/>
      <c r="C537" s="13"/>
      <c r="D537" s="13"/>
      <c r="E537" s="368" t="s">
        <v>551</v>
      </c>
      <c r="F537" s="369"/>
      <c r="G537" s="88">
        <f>+ROUND(Návrh!H534,-3)/$X$2</f>
        <v>-103</v>
      </c>
      <c r="H537" s="88">
        <f>+ROUND(Návrh!I534,-3)/$X$2</f>
        <v>-84</v>
      </c>
      <c r="I537" s="88">
        <f>+ROUND(Návrh!J534,-3)/$X$2</f>
        <v>0</v>
      </c>
      <c r="J537" s="88" t="e">
        <f>+ROUND(Návrh!#REF!,-3)/$X$2</f>
        <v>#REF!</v>
      </c>
      <c r="K537" s="88">
        <f>+ROUND(Návrh!K534,-3)/$X$2</f>
        <v>0</v>
      </c>
      <c r="L537" s="88">
        <f>+ROUND(Návrh!L534,-3)/$X$2</f>
        <v>0</v>
      </c>
      <c r="M537" s="67"/>
    </row>
    <row r="538" spans="1:13" x14ac:dyDescent="0.25">
      <c r="A538" s="26" t="s">
        <v>1411</v>
      </c>
      <c r="B538" s="26"/>
      <c r="C538" s="23"/>
      <c r="D538" s="23"/>
      <c r="E538" s="382" t="s">
        <v>552</v>
      </c>
      <c r="F538" s="383"/>
      <c r="G538" s="92">
        <f>+ROUND(Návrh!H535,-3)/$X$2</f>
        <v>-3623</v>
      </c>
      <c r="H538" s="92">
        <f>+ROUND(Návrh!I535,-3)/$X$2</f>
        <v>-1720</v>
      </c>
      <c r="I538" s="92">
        <f>+ROUND(Návrh!J535,-3)/$X$2</f>
        <v>-1580</v>
      </c>
      <c r="J538" s="92" t="e">
        <f>+ROUND(Návrh!#REF!,-3)/$X$2</f>
        <v>#REF!</v>
      </c>
      <c r="K538" s="92">
        <f>+ROUND(Návrh!K535,-3)/$X$2</f>
        <v>0</v>
      </c>
      <c r="L538" s="92">
        <f>+ROUND(Návrh!L535,-3)/$X$2</f>
        <v>-1605</v>
      </c>
      <c r="M538" s="67"/>
    </row>
    <row r="539" spans="1:13" x14ac:dyDescent="0.25">
      <c r="A539" s="42" t="s">
        <v>1412</v>
      </c>
      <c r="B539" s="28" t="s">
        <v>916</v>
      </c>
      <c r="C539" s="28" t="s">
        <v>923</v>
      </c>
      <c r="D539" s="28" t="s">
        <v>1037</v>
      </c>
      <c r="E539" s="368" t="s">
        <v>553</v>
      </c>
      <c r="F539" s="369"/>
      <c r="G539" s="88">
        <f>+ROUND(Návrh!H536,-3)/$X$2</f>
        <v>-655</v>
      </c>
      <c r="H539" s="88">
        <f>+ROUND(Návrh!I536,-3)/$X$2</f>
        <v>-783</v>
      </c>
      <c r="I539" s="88">
        <f>+ROUND(Návrh!J536,-3)/$X$2</f>
        <v>-860</v>
      </c>
      <c r="J539" s="88" t="e">
        <f>+ROUND(Návrh!#REF!,-3)/$X$2</f>
        <v>#REF!</v>
      </c>
      <c r="K539" s="88">
        <f>+ROUND(Návrh!K536,-3)/$X$2</f>
        <v>0</v>
      </c>
      <c r="L539" s="88">
        <f>+ROUND(Návrh!L536,-3)/$X$2</f>
        <v>-860</v>
      </c>
      <c r="M539" s="67"/>
    </row>
    <row r="540" spans="1:13" x14ac:dyDescent="0.25">
      <c r="A540" s="42" t="s">
        <v>1413</v>
      </c>
      <c r="B540" s="28" t="s">
        <v>916</v>
      </c>
      <c r="C540" s="28" t="s">
        <v>923</v>
      </c>
      <c r="D540" s="28" t="s">
        <v>1037</v>
      </c>
      <c r="E540" s="368" t="s">
        <v>554</v>
      </c>
      <c r="F540" s="369"/>
      <c r="G540" s="88">
        <f>+ROUND(Návrh!H537,-3)/$X$2</f>
        <v>-491</v>
      </c>
      <c r="H540" s="88">
        <f>+ROUND(Návrh!I537,-3)/$X$2</f>
        <v>-333</v>
      </c>
      <c r="I540" s="88">
        <f>+ROUND(Návrh!J537,-3)/$X$2</f>
        <v>-480</v>
      </c>
      <c r="J540" s="88" t="e">
        <f>+ROUND(Návrh!#REF!,-3)/$X$2</f>
        <v>#REF!</v>
      </c>
      <c r="K540" s="88">
        <f>+ROUND(Návrh!K537,-3)/$X$2</f>
        <v>0</v>
      </c>
      <c r="L540" s="88">
        <f>+ROUND(Návrh!L537,-3)/$X$2</f>
        <v>-510</v>
      </c>
      <c r="M540" s="67"/>
    </row>
    <row r="541" spans="1:13" x14ac:dyDescent="0.25">
      <c r="A541" s="42" t="s">
        <v>1414</v>
      </c>
      <c r="B541" s="28" t="s">
        <v>916</v>
      </c>
      <c r="C541" s="28" t="s">
        <v>923</v>
      </c>
      <c r="D541" s="28" t="s">
        <v>1037</v>
      </c>
      <c r="E541" s="368" t="s">
        <v>555</v>
      </c>
      <c r="F541" s="369"/>
      <c r="G541" s="88">
        <f>+ROUND(Návrh!H538,-3)/$X$2</f>
        <v>-100</v>
      </c>
      <c r="H541" s="88">
        <f>+ROUND(Návrh!I538,-3)/$X$2</f>
        <v>-214</v>
      </c>
      <c r="I541" s="88">
        <f>+ROUND(Návrh!J538,-3)/$X$2</f>
        <v>-205</v>
      </c>
      <c r="J541" s="88" t="e">
        <f>+ROUND(Návrh!#REF!,-3)/$X$2</f>
        <v>#REF!</v>
      </c>
      <c r="K541" s="88">
        <f>+ROUND(Návrh!K538,-3)/$X$2</f>
        <v>0</v>
      </c>
      <c r="L541" s="88">
        <f>+ROUND(Návrh!L538,-3)/$X$2</f>
        <v>-200</v>
      </c>
      <c r="M541" s="67"/>
    </row>
    <row r="542" spans="1:13" x14ac:dyDescent="0.25">
      <c r="A542" s="42" t="s">
        <v>1415</v>
      </c>
      <c r="B542" s="28" t="s">
        <v>916</v>
      </c>
      <c r="C542" s="28" t="s">
        <v>923</v>
      </c>
      <c r="D542" s="28" t="s">
        <v>1037</v>
      </c>
      <c r="E542" s="368" t="s">
        <v>556</v>
      </c>
      <c r="F542" s="369"/>
      <c r="G542" s="88">
        <f>+ROUND(Návrh!H539,-3)/$X$2</f>
        <v>-2275</v>
      </c>
      <c r="H542" s="88">
        <f>+ROUND(Návrh!I539,-3)/$X$2</f>
        <v>-197</v>
      </c>
      <c r="I542" s="88">
        <f>+ROUND(Návrh!J539,-3)/$X$2</f>
        <v>0</v>
      </c>
      <c r="J542" s="88" t="e">
        <f>+ROUND(Návrh!#REF!,-3)/$X$2</f>
        <v>#REF!</v>
      </c>
      <c r="K542" s="88">
        <f>+ROUND(Návrh!K539,-3)/$X$2</f>
        <v>0</v>
      </c>
      <c r="L542" s="88">
        <f>+ROUND(Návrh!L539,-3)/$X$2</f>
        <v>0</v>
      </c>
      <c r="M542" s="67"/>
    </row>
    <row r="543" spans="1:13" x14ac:dyDescent="0.25">
      <c r="A543" s="42" t="s">
        <v>1416</v>
      </c>
      <c r="B543" s="28" t="s">
        <v>916</v>
      </c>
      <c r="C543" s="28" t="s">
        <v>923</v>
      </c>
      <c r="D543" s="28" t="s">
        <v>1037</v>
      </c>
      <c r="E543" s="368" t="s">
        <v>557</v>
      </c>
      <c r="F543" s="369"/>
      <c r="G543" s="88">
        <f>+ROUND(Návrh!H540,-3)/$X$2</f>
        <v>-58</v>
      </c>
      <c r="H543" s="88">
        <f>+ROUND(Návrh!I540,-3)/$X$2</f>
        <v>-145</v>
      </c>
      <c r="I543" s="88">
        <f>+ROUND(Návrh!J540,-3)/$X$2</f>
        <v>-35</v>
      </c>
      <c r="J543" s="88" t="e">
        <f>+ROUND(Návrh!#REF!,-3)/$X$2</f>
        <v>#REF!</v>
      </c>
      <c r="K543" s="88">
        <f>+ROUND(Návrh!K540,-3)/$X$2</f>
        <v>0</v>
      </c>
      <c r="L543" s="88">
        <f>+ROUND(Návrh!L540,-3)/$X$2</f>
        <v>-35</v>
      </c>
      <c r="M543" s="67"/>
    </row>
    <row r="544" spans="1:13" x14ac:dyDescent="0.25">
      <c r="A544" s="42" t="s">
        <v>1417</v>
      </c>
      <c r="B544" s="14"/>
      <c r="C544" s="13"/>
      <c r="D544" s="13"/>
      <c r="E544" s="368" t="s">
        <v>558</v>
      </c>
      <c r="F544" s="369"/>
      <c r="G544" s="88">
        <f>+ROUND(Návrh!H541,-3)/$X$2</f>
        <v>-23</v>
      </c>
      <c r="H544" s="88">
        <f>+ROUND(Návrh!I541,-3)/$X$2</f>
        <v>-22</v>
      </c>
      <c r="I544" s="88">
        <f>+ROUND(Návrh!J541,-3)/$X$2</f>
        <v>0</v>
      </c>
      <c r="J544" s="88" t="e">
        <f>+ROUND(Návrh!#REF!,-3)/$X$2</f>
        <v>#REF!</v>
      </c>
      <c r="K544" s="88">
        <f>+ROUND(Návrh!K541,-3)/$X$2</f>
        <v>0</v>
      </c>
      <c r="L544" s="88">
        <f>+ROUND(Návrh!L541,-3)/$X$2</f>
        <v>0</v>
      </c>
      <c r="M544" s="67"/>
    </row>
    <row r="545" spans="1:13" x14ac:dyDescent="0.25">
      <c r="A545" s="42" t="s">
        <v>1418</v>
      </c>
      <c r="B545" s="14"/>
      <c r="C545" s="13"/>
      <c r="D545" s="13"/>
      <c r="E545" s="368" t="s">
        <v>559</v>
      </c>
      <c r="F545" s="369"/>
      <c r="G545" s="88">
        <f>+ROUND(Návrh!H542,-3)/$X$2</f>
        <v>-20</v>
      </c>
      <c r="H545" s="88">
        <f>+ROUND(Návrh!I542,-3)/$X$2</f>
        <v>-25</v>
      </c>
      <c r="I545" s="88">
        <f>+ROUND(Návrh!J542,-3)/$X$2</f>
        <v>0</v>
      </c>
      <c r="J545" s="88" t="e">
        <f>+ROUND(Návrh!#REF!,-3)/$X$2</f>
        <v>#REF!</v>
      </c>
      <c r="K545" s="88">
        <f>+ROUND(Návrh!K542,-3)/$X$2</f>
        <v>0</v>
      </c>
      <c r="L545" s="88">
        <f>+ROUND(Návrh!L542,-3)/$X$2</f>
        <v>0</v>
      </c>
      <c r="M545" s="67"/>
    </row>
    <row r="546" spans="1:13" x14ac:dyDescent="0.25">
      <c r="A546" s="26" t="s">
        <v>1419</v>
      </c>
      <c r="B546" s="26"/>
      <c r="C546" s="23"/>
      <c r="D546" s="23"/>
      <c r="E546" s="382" t="s">
        <v>560</v>
      </c>
      <c r="F546" s="383"/>
      <c r="G546" s="92">
        <f>+ROUND(Návrh!H543,-3)/$X$2</f>
        <v>-7019</v>
      </c>
      <c r="H546" s="92">
        <f>+ROUND(Návrh!I543,-3)/$X$2</f>
        <v>-6623</v>
      </c>
      <c r="I546" s="92">
        <f>+ROUND(Návrh!J543,-3)/$X$2</f>
        <v>-14897</v>
      </c>
      <c r="J546" s="92" t="e">
        <f>+ROUND(Návrh!#REF!,-3)/$X$2</f>
        <v>#REF!</v>
      </c>
      <c r="K546" s="92">
        <f>+ROUND(Návrh!K543,-3)/$X$2</f>
        <v>0</v>
      </c>
      <c r="L546" s="92">
        <f>+ROUND(Návrh!L543,-3)/$X$2</f>
        <v>-10043</v>
      </c>
      <c r="M546" s="67"/>
    </row>
    <row r="547" spans="1:13" x14ac:dyDescent="0.25">
      <c r="A547" s="42" t="s">
        <v>1420</v>
      </c>
      <c r="B547" s="20" t="s">
        <v>1654</v>
      </c>
      <c r="C547" s="28" t="s">
        <v>919</v>
      </c>
      <c r="D547" s="20" t="s">
        <v>1655</v>
      </c>
      <c r="E547" s="368" t="s">
        <v>561</v>
      </c>
      <c r="F547" s="369"/>
      <c r="G547" s="88">
        <f>+ROUND(Návrh!H544,-3)/$X$2</f>
        <v>-6416</v>
      </c>
      <c r="H547" s="88">
        <f>+ROUND(Návrh!I544,-3)/$X$2</f>
        <v>-5917</v>
      </c>
      <c r="I547" s="88">
        <f>+ROUND(Návrh!J544,-3)/$X$2</f>
        <v>-14027</v>
      </c>
      <c r="J547" s="88" t="e">
        <f>+ROUND(Návrh!#REF!,-3)/$X$2</f>
        <v>#REF!</v>
      </c>
      <c r="K547" s="88">
        <f>+ROUND(Návrh!K544,-3)/$X$2</f>
        <v>0</v>
      </c>
      <c r="L547" s="88">
        <f>+ROUND(Návrh!L544,-3)/$X$2</f>
        <v>-8931</v>
      </c>
      <c r="M547" s="67"/>
    </row>
    <row r="548" spans="1:13" x14ac:dyDescent="0.25">
      <c r="A548" s="42" t="s">
        <v>1421</v>
      </c>
      <c r="B548" s="20" t="s">
        <v>1654</v>
      </c>
      <c r="C548" s="28" t="s">
        <v>919</v>
      </c>
      <c r="D548" s="20" t="s">
        <v>1655</v>
      </c>
      <c r="E548" s="368" t="s">
        <v>562</v>
      </c>
      <c r="F548" s="369"/>
      <c r="G548" s="88">
        <f>+ROUND(Návrh!H545,-3)/$X$2</f>
        <v>-539</v>
      </c>
      <c r="H548" s="88">
        <f>+ROUND(Návrh!I545,-3)/$X$2</f>
        <v>-542</v>
      </c>
      <c r="I548" s="88">
        <f>+ROUND(Návrh!J545,-3)/$X$2</f>
        <v>-870</v>
      </c>
      <c r="J548" s="88" t="e">
        <f>+ROUND(Návrh!#REF!,-3)/$X$2</f>
        <v>#REF!</v>
      </c>
      <c r="K548" s="88">
        <f>+ROUND(Návrh!K545,-3)/$X$2</f>
        <v>0</v>
      </c>
      <c r="L548" s="88">
        <f>+ROUND(Návrh!L545,-3)/$X$2</f>
        <v>-1112</v>
      </c>
      <c r="M548" s="67"/>
    </row>
    <row r="549" spans="1:13" x14ac:dyDescent="0.25">
      <c r="A549" s="42" t="s">
        <v>1422</v>
      </c>
      <c r="B549" s="14"/>
      <c r="C549" s="13"/>
      <c r="D549" s="13"/>
      <c r="E549" s="368" t="s">
        <v>563</v>
      </c>
      <c r="F549" s="369"/>
      <c r="G549" s="88">
        <f>+ROUND(Návrh!H546,-3)/$X$2</f>
        <v>-64</v>
      </c>
      <c r="H549" s="88">
        <f>+ROUND(Návrh!I546,-3)/$X$2</f>
        <v>-33</v>
      </c>
      <c r="I549" s="88">
        <f>+ROUND(Návrh!J546,-3)/$X$2</f>
        <v>0</v>
      </c>
      <c r="J549" s="88" t="e">
        <f>+ROUND(Návrh!#REF!,-3)/$X$2</f>
        <v>#REF!</v>
      </c>
      <c r="K549" s="88">
        <f>+ROUND(Návrh!K546,-3)/$X$2</f>
        <v>0</v>
      </c>
      <c r="L549" s="88">
        <f>+ROUND(Návrh!L546,-3)/$X$2</f>
        <v>0</v>
      </c>
      <c r="M549" s="67"/>
    </row>
    <row r="550" spans="1:13" x14ac:dyDescent="0.25">
      <c r="A550" s="42" t="s">
        <v>1423</v>
      </c>
      <c r="B550" s="14"/>
      <c r="C550" s="13"/>
      <c r="D550" s="13"/>
      <c r="E550" s="368" t="s">
        <v>564</v>
      </c>
      <c r="F550" s="369"/>
      <c r="G550" s="88">
        <f>+ROUND(Návrh!H547,-3)/$X$2</f>
        <v>0</v>
      </c>
      <c r="H550" s="88">
        <f>+ROUND(Návrh!I547,-3)/$X$2</f>
        <v>-132</v>
      </c>
      <c r="I550" s="88">
        <f>+ROUND(Návrh!J547,-3)/$X$2</f>
        <v>0</v>
      </c>
      <c r="J550" s="88" t="e">
        <f>+ROUND(Návrh!#REF!,-3)/$X$2</f>
        <v>#REF!</v>
      </c>
      <c r="K550" s="88">
        <f>+ROUND(Návrh!K547,-3)/$X$2</f>
        <v>0</v>
      </c>
      <c r="L550" s="88">
        <f>+ROUND(Návrh!L547,-3)/$X$2</f>
        <v>0</v>
      </c>
      <c r="M550" s="67"/>
    </row>
    <row r="551" spans="1:13" x14ac:dyDescent="0.25">
      <c r="A551" s="26" t="s">
        <v>1424</v>
      </c>
      <c r="B551" s="26"/>
      <c r="C551" s="23"/>
      <c r="D551" s="23"/>
      <c r="E551" s="382" t="s">
        <v>565</v>
      </c>
      <c r="F551" s="383"/>
      <c r="G551" s="92">
        <f>+ROUND(Návrh!H548,-3)/$X$2</f>
        <v>-7133</v>
      </c>
      <c r="H551" s="92">
        <f>+ROUND(Návrh!I548,-3)/$X$2</f>
        <v>-12386</v>
      </c>
      <c r="I551" s="92">
        <f>+ROUND(Návrh!J548,-3)/$X$2</f>
        <v>-9150</v>
      </c>
      <c r="J551" s="92" t="e">
        <f>+ROUND(Návrh!#REF!,-3)/$X$2</f>
        <v>#REF!</v>
      </c>
      <c r="K551" s="92">
        <f>+ROUND(Návrh!K548,-3)/$X$2</f>
        <v>0</v>
      </c>
      <c r="L551" s="92">
        <f>+ROUND(Návrh!L548,-3)/$X$2</f>
        <v>-13850</v>
      </c>
      <c r="M551" s="67"/>
    </row>
    <row r="552" spans="1:13" x14ac:dyDescent="0.25">
      <c r="A552" s="42" t="s">
        <v>1425</v>
      </c>
      <c r="B552" s="28" t="s">
        <v>916</v>
      </c>
      <c r="C552" s="28" t="s">
        <v>923</v>
      </c>
      <c r="D552" s="28" t="s">
        <v>1037</v>
      </c>
      <c r="E552" s="368" t="s">
        <v>566</v>
      </c>
      <c r="F552" s="369"/>
      <c r="G552" s="88">
        <f>+ROUND(Návrh!H549,-3)/$X$2</f>
        <v>-7</v>
      </c>
      <c r="H552" s="88">
        <f>+ROUND(Návrh!I549,-3)/$X$2</f>
        <v>-909</v>
      </c>
      <c r="I552" s="88">
        <f>+ROUND(Návrh!J549,-3)/$X$2</f>
        <v>-150</v>
      </c>
      <c r="J552" s="88" t="e">
        <f>+ROUND(Návrh!#REF!,-3)/$X$2</f>
        <v>#REF!</v>
      </c>
      <c r="K552" s="88">
        <f>+ROUND(Návrh!K549,-3)/$X$2</f>
        <v>0</v>
      </c>
      <c r="L552" s="88">
        <f>+ROUND(Návrh!L549,-3)/$X$2</f>
        <v>-350</v>
      </c>
      <c r="M552" s="67"/>
    </row>
    <row r="553" spans="1:13" x14ac:dyDescent="0.25">
      <c r="A553" s="42" t="s">
        <v>1426</v>
      </c>
      <c r="B553" s="28" t="s">
        <v>916</v>
      </c>
      <c r="C553" s="28" t="s">
        <v>923</v>
      </c>
      <c r="D553" s="28" t="s">
        <v>1037</v>
      </c>
      <c r="E553" s="368" t="s">
        <v>567</v>
      </c>
      <c r="F553" s="369"/>
      <c r="G553" s="88">
        <f>+ROUND(Návrh!H550,-3)/$X$2</f>
        <v>-7109</v>
      </c>
      <c r="H553" s="88">
        <f>+ROUND(Návrh!I550,-3)/$X$2</f>
        <v>-11407</v>
      </c>
      <c r="I553" s="88">
        <f>+ROUND(Návrh!J550,-3)/$X$2</f>
        <v>-9000</v>
      </c>
      <c r="J553" s="88" t="e">
        <f>+ROUND(Návrh!#REF!,-3)/$X$2</f>
        <v>#REF!</v>
      </c>
      <c r="K553" s="88">
        <f>+ROUND(Návrh!K550,-3)/$X$2</f>
        <v>0</v>
      </c>
      <c r="L553" s="88">
        <f>+ROUND(Návrh!L550,-3)/$X$2</f>
        <v>-13500</v>
      </c>
      <c r="M553" s="67"/>
    </row>
    <row r="554" spans="1:13" x14ac:dyDescent="0.25">
      <c r="A554" s="42" t="s">
        <v>1427</v>
      </c>
      <c r="B554" s="14"/>
      <c r="C554" s="13"/>
      <c r="D554" s="13"/>
      <c r="E554" s="368" t="s">
        <v>568</v>
      </c>
      <c r="F554" s="369"/>
      <c r="G554" s="88">
        <f>+ROUND(Návrh!H551,-3)/$X$2</f>
        <v>-4</v>
      </c>
      <c r="H554" s="88">
        <f>+ROUND(Návrh!I551,-3)/$X$2</f>
        <v>-70</v>
      </c>
      <c r="I554" s="88">
        <f>+ROUND(Návrh!J551,-3)/$X$2</f>
        <v>0</v>
      </c>
      <c r="J554" s="88" t="e">
        <f>+ROUND(Návrh!#REF!,-3)/$X$2</f>
        <v>#REF!</v>
      </c>
      <c r="K554" s="88">
        <f>+ROUND(Návrh!K551,-3)/$X$2</f>
        <v>0</v>
      </c>
      <c r="L554" s="88">
        <f>+ROUND(Návrh!L551,-3)/$X$2</f>
        <v>0</v>
      </c>
      <c r="M554" s="67"/>
    </row>
    <row r="555" spans="1:13" x14ac:dyDescent="0.25">
      <c r="A555" s="42" t="s">
        <v>1428</v>
      </c>
      <c r="B555" s="14"/>
      <c r="C555" s="13"/>
      <c r="D555" s="13"/>
      <c r="E555" s="368" t="s">
        <v>569</v>
      </c>
      <c r="F555" s="369"/>
      <c r="G555" s="88">
        <f>+ROUND(Návrh!H552,-3)/$X$2</f>
        <v>-13</v>
      </c>
      <c r="H555" s="88">
        <f>+ROUND(Návrh!I552,-3)/$X$2</f>
        <v>0</v>
      </c>
      <c r="I555" s="88">
        <f>+ROUND(Návrh!J552,-3)/$X$2</f>
        <v>0</v>
      </c>
      <c r="J555" s="88" t="e">
        <f>+ROUND(Návrh!#REF!,-3)/$X$2</f>
        <v>#REF!</v>
      </c>
      <c r="K555" s="88">
        <f>+ROUND(Návrh!K552,-3)/$X$2</f>
        <v>0</v>
      </c>
      <c r="L555" s="88">
        <f>+ROUND(Návrh!L552,-3)/$X$2</f>
        <v>0</v>
      </c>
      <c r="M555" s="67"/>
    </row>
    <row r="556" spans="1:13" x14ac:dyDescent="0.25">
      <c r="A556" s="26" t="s">
        <v>1434</v>
      </c>
      <c r="B556" s="26"/>
      <c r="C556" s="23"/>
      <c r="D556" s="23"/>
      <c r="E556" s="382" t="s">
        <v>570</v>
      </c>
      <c r="F556" s="383"/>
      <c r="G556" s="92">
        <f>+ROUND(Návrh!H553,-3)/$X$2</f>
        <v>-1573</v>
      </c>
      <c r="H556" s="92">
        <f>+ROUND(Návrh!I553,-3)/$X$2</f>
        <v>-1861</v>
      </c>
      <c r="I556" s="92">
        <f>+ROUND(Návrh!J553,-3)/$X$2</f>
        <v>-1500</v>
      </c>
      <c r="J556" s="92" t="e">
        <f>+ROUND(Návrh!#REF!,-3)/$X$2</f>
        <v>#REF!</v>
      </c>
      <c r="K556" s="92">
        <f>+ROUND(Návrh!K553,-3)/$X$2</f>
        <v>0</v>
      </c>
      <c r="L556" s="92">
        <f>+ROUND(Návrh!L553,-3)/$X$2</f>
        <v>-1000</v>
      </c>
      <c r="M556" s="67"/>
    </row>
    <row r="557" spans="1:13" x14ac:dyDescent="0.25">
      <c r="A557" s="42" t="s">
        <v>1429</v>
      </c>
      <c r="B557" s="28" t="s">
        <v>916</v>
      </c>
      <c r="C557" s="28" t="s">
        <v>923</v>
      </c>
      <c r="D557" s="28" t="s">
        <v>1037</v>
      </c>
      <c r="E557" s="368" t="s">
        <v>571</v>
      </c>
      <c r="F557" s="369"/>
      <c r="G557" s="88">
        <f>+ROUND(Návrh!H554,-3)/$X$2</f>
        <v>-1222</v>
      </c>
      <c r="H557" s="88">
        <f>+ROUND(Návrh!I554,-3)/$X$2</f>
        <v>-1811</v>
      </c>
      <c r="I557" s="88">
        <f>+ROUND(Návrh!J554,-3)/$X$2</f>
        <v>-1500</v>
      </c>
      <c r="J557" s="88" t="e">
        <f>+ROUND(Návrh!#REF!,-3)/$X$2</f>
        <v>#REF!</v>
      </c>
      <c r="K557" s="88">
        <f>+ROUND(Návrh!K554,-3)/$X$2</f>
        <v>0</v>
      </c>
      <c r="L557" s="88">
        <f>+ROUND(Návrh!L554,-3)/$X$2</f>
        <v>-1000</v>
      </c>
      <c r="M557" s="67"/>
    </row>
    <row r="558" spans="1:13" x14ac:dyDescent="0.25">
      <c r="A558" s="42" t="s">
        <v>1430</v>
      </c>
      <c r="B558" s="14"/>
      <c r="C558" s="13"/>
      <c r="D558" s="13"/>
      <c r="E558" s="368" t="s">
        <v>572</v>
      </c>
      <c r="F558" s="369"/>
      <c r="G558" s="88">
        <f>+ROUND(Návrh!H555,-3)/$X$2</f>
        <v>-321</v>
      </c>
      <c r="H558" s="88">
        <f>+ROUND(Návrh!I555,-3)/$X$2</f>
        <v>-14</v>
      </c>
      <c r="I558" s="88">
        <f>+ROUND(Návrh!J555,-3)/$X$2</f>
        <v>0</v>
      </c>
      <c r="J558" s="88" t="e">
        <f>+ROUND(Návrh!#REF!,-3)/$X$2</f>
        <v>#REF!</v>
      </c>
      <c r="K558" s="88">
        <f>+ROUND(Návrh!K555,-3)/$X$2</f>
        <v>0</v>
      </c>
      <c r="L558" s="88">
        <f>+ROUND(Návrh!L555,-3)/$X$2</f>
        <v>0</v>
      </c>
      <c r="M558" s="67"/>
    </row>
    <row r="559" spans="1:13" x14ac:dyDescent="0.25">
      <c r="A559" s="42" t="s">
        <v>1431</v>
      </c>
      <c r="B559" s="14"/>
      <c r="C559" s="13"/>
      <c r="D559" s="13"/>
      <c r="E559" s="368" t="s">
        <v>573</v>
      </c>
      <c r="F559" s="369"/>
      <c r="G559" s="88">
        <f>+ROUND(Návrh!H556,-3)/$X$2</f>
        <v>-30</v>
      </c>
      <c r="H559" s="88">
        <f>+ROUND(Návrh!I556,-3)/$X$2</f>
        <v>-35</v>
      </c>
      <c r="I559" s="88">
        <f>+ROUND(Návrh!J556,-3)/$X$2</f>
        <v>0</v>
      </c>
      <c r="J559" s="88" t="e">
        <f>+ROUND(Návrh!#REF!,-3)/$X$2</f>
        <v>#REF!</v>
      </c>
      <c r="K559" s="88">
        <f>+ROUND(Návrh!K556,-3)/$X$2</f>
        <v>0</v>
      </c>
      <c r="L559" s="88">
        <f>+ROUND(Návrh!L556,-3)/$X$2</f>
        <v>0</v>
      </c>
      <c r="M559" s="67"/>
    </row>
    <row r="560" spans="1:13" x14ac:dyDescent="0.25">
      <c r="A560" s="26" t="s">
        <v>1435</v>
      </c>
      <c r="B560" s="26"/>
      <c r="C560" s="23"/>
      <c r="D560" s="23"/>
      <c r="E560" s="382" t="s">
        <v>574</v>
      </c>
      <c r="F560" s="383"/>
      <c r="G560" s="92">
        <f>+ROUND(Návrh!H557,-3)/$X$2</f>
        <v>-221</v>
      </c>
      <c r="H560" s="92">
        <f>+ROUND(Návrh!I557,-3)/$X$2</f>
        <v>-265</v>
      </c>
      <c r="I560" s="92">
        <f>+ROUND(Návrh!J557,-3)/$X$2</f>
        <v>-1211</v>
      </c>
      <c r="J560" s="92" t="e">
        <f>+ROUND(Návrh!#REF!,-3)/$X$2</f>
        <v>#REF!</v>
      </c>
      <c r="K560" s="92">
        <f>+ROUND(Návrh!K557,-3)/$X$2</f>
        <v>0</v>
      </c>
      <c r="L560" s="92">
        <f>+ROUND(Návrh!L557,-3)/$X$2</f>
        <v>-3648</v>
      </c>
      <c r="M560" s="67"/>
    </row>
    <row r="561" spans="1:13" x14ac:dyDescent="0.25">
      <c r="A561" s="42" t="s">
        <v>1436</v>
      </c>
      <c r="B561" s="20" t="s">
        <v>1654</v>
      </c>
      <c r="C561" s="28" t="s">
        <v>919</v>
      </c>
      <c r="D561" s="20" t="s">
        <v>1656</v>
      </c>
      <c r="E561" s="368" t="s">
        <v>575</v>
      </c>
      <c r="F561" s="369"/>
      <c r="G561" s="88">
        <f>+ROUND(Návrh!H558,-3)/$X$2</f>
        <v>-215</v>
      </c>
      <c r="H561" s="88">
        <f>+ROUND(Návrh!I558,-3)/$X$2</f>
        <v>-248</v>
      </c>
      <c r="I561" s="88">
        <f>+ROUND(Návrh!J558,-3)/$X$2</f>
        <v>-1211</v>
      </c>
      <c r="J561" s="88" t="e">
        <f>+ROUND(Návrh!#REF!,-3)/$X$2</f>
        <v>#REF!</v>
      </c>
      <c r="K561" s="88">
        <f>+ROUND(Návrh!K558,-3)/$X$2</f>
        <v>0</v>
      </c>
      <c r="L561" s="88">
        <f>+ROUND(Návrh!L558,-3)/$X$2</f>
        <v>-3648</v>
      </c>
      <c r="M561" s="67"/>
    </row>
    <row r="562" spans="1:13" x14ac:dyDescent="0.25">
      <c r="A562" s="42" t="s">
        <v>1437</v>
      </c>
      <c r="B562" s="14"/>
      <c r="C562" s="13"/>
      <c r="D562" s="13"/>
      <c r="E562" s="368" t="s">
        <v>576</v>
      </c>
      <c r="F562" s="369"/>
      <c r="G562" s="88">
        <f>+ROUND(Návrh!H559,-3)/$X$2</f>
        <v>-6</v>
      </c>
      <c r="H562" s="88">
        <f>+ROUND(Návrh!I559,-3)/$X$2</f>
        <v>-6</v>
      </c>
      <c r="I562" s="88">
        <f>+ROUND(Návrh!J559,-3)/$X$2</f>
        <v>0</v>
      </c>
      <c r="J562" s="88" t="e">
        <f>+ROUND(Návrh!#REF!,-3)/$X$2</f>
        <v>#REF!</v>
      </c>
      <c r="K562" s="88">
        <f>+ROUND(Návrh!K559,-3)/$X$2</f>
        <v>0</v>
      </c>
      <c r="L562" s="88">
        <f>+ROUND(Návrh!L559,-3)/$X$2</f>
        <v>0</v>
      </c>
      <c r="M562" s="67"/>
    </row>
    <row r="563" spans="1:13" x14ac:dyDescent="0.25">
      <c r="A563" s="42" t="s">
        <v>1438</v>
      </c>
      <c r="B563" s="14"/>
      <c r="C563" s="13"/>
      <c r="D563" s="13"/>
      <c r="E563" s="368" t="s">
        <v>577</v>
      </c>
      <c r="F563" s="369"/>
      <c r="G563" s="88">
        <f>+ROUND(Návrh!H560,-3)/$X$2</f>
        <v>0</v>
      </c>
      <c r="H563" s="88">
        <f>+ROUND(Návrh!I560,-3)/$X$2</f>
        <v>-11</v>
      </c>
      <c r="I563" s="88">
        <f>+ROUND(Návrh!J560,-3)/$X$2</f>
        <v>0</v>
      </c>
      <c r="J563" s="88" t="e">
        <f>+ROUND(Návrh!#REF!,-3)/$X$2</f>
        <v>#REF!</v>
      </c>
      <c r="K563" s="88">
        <f>+ROUND(Návrh!K560,-3)/$X$2</f>
        <v>0</v>
      </c>
      <c r="L563" s="88">
        <f>+ROUND(Návrh!L560,-3)/$X$2</f>
        <v>0</v>
      </c>
      <c r="M563" s="67"/>
    </row>
    <row r="564" spans="1:13" x14ac:dyDescent="0.25">
      <c r="A564" s="26" t="s">
        <v>1439</v>
      </c>
      <c r="B564" s="26"/>
      <c r="C564" s="23"/>
      <c r="D564" s="23"/>
      <c r="E564" s="382" t="s">
        <v>578</v>
      </c>
      <c r="F564" s="383"/>
      <c r="G564" s="92">
        <f>+ROUND(Návrh!H561,-3)/$X$2</f>
        <v>-38</v>
      </c>
      <c r="H564" s="92">
        <f>+ROUND(Návrh!I561,-3)/$X$2</f>
        <v>-8</v>
      </c>
      <c r="I564" s="92">
        <f>+ROUND(Návrh!J561,-3)/$X$2</f>
        <v>0</v>
      </c>
      <c r="J564" s="92" t="e">
        <f>+ROUND(Návrh!#REF!,-3)/$X$2</f>
        <v>#REF!</v>
      </c>
      <c r="K564" s="92">
        <f>+ROUND(Návrh!K561,-3)/$X$2</f>
        <v>0</v>
      </c>
      <c r="L564" s="92">
        <f>+ROUND(Návrh!L561,-3)/$X$2</f>
        <v>0</v>
      </c>
      <c r="M564" s="67"/>
    </row>
    <row r="565" spans="1:13" x14ac:dyDescent="0.25">
      <c r="A565" s="42" t="s">
        <v>1440</v>
      </c>
      <c r="B565" s="14"/>
      <c r="C565" s="13"/>
      <c r="D565" s="13"/>
      <c r="E565" s="368" t="s">
        <v>163</v>
      </c>
      <c r="F565" s="369"/>
      <c r="G565" s="88">
        <f>+ROUND(Návrh!H562,-3)/$X$2</f>
        <v>-38</v>
      </c>
      <c r="H565" s="88">
        <f>+ROUND(Návrh!I562,-3)/$X$2</f>
        <v>-8</v>
      </c>
      <c r="I565" s="88">
        <f>+ROUND(Návrh!J562,-3)/$X$2</f>
        <v>0</v>
      </c>
      <c r="J565" s="88" t="e">
        <f>+ROUND(Návrh!#REF!,-3)/$X$2</f>
        <v>#REF!</v>
      </c>
      <c r="K565" s="88">
        <f>+ROUND(Návrh!K562,-3)/$X$2</f>
        <v>0</v>
      </c>
      <c r="L565" s="88">
        <f>+ROUND(Návrh!L562,-3)/$X$2</f>
        <v>0</v>
      </c>
      <c r="M565" s="67"/>
    </row>
    <row r="566" spans="1:13" x14ac:dyDescent="0.25">
      <c r="A566" s="38" t="s">
        <v>579</v>
      </c>
      <c r="B566" s="38"/>
      <c r="C566" s="22"/>
      <c r="D566" s="22"/>
      <c r="E566" s="378" t="s">
        <v>580</v>
      </c>
      <c r="F566" s="379"/>
      <c r="G566" s="91">
        <f>+ROUND(Návrh!H563,-3)/$X$2</f>
        <v>0</v>
      </c>
      <c r="H566" s="91">
        <f>+ROUND(Návrh!I563,-3)/$X$2</f>
        <v>0</v>
      </c>
      <c r="I566" s="91">
        <f>+ROUND(Návrh!J563,-3)/$X$2</f>
        <v>0</v>
      </c>
      <c r="J566" s="91" t="e">
        <f>+ROUND(Návrh!#REF!,-3)/$X$2</f>
        <v>#REF!</v>
      </c>
      <c r="K566" s="91">
        <f>+ROUND(Návrh!K563,-3)/$X$2</f>
        <v>0</v>
      </c>
      <c r="L566" s="91">
        <f>+ROUND(Návrh!L563,-3)/$X$2</f>
        <v>0</v>
      </c>
      <c r="M566" s="67"/>
    </row>
    <row r="567" spans="1:13" x14ac:dyDescent="0.25">
      <c r="A567" s="38" t="s">
        <v>581</v>
      </c>
      <c r="B567" s="38"/>
      <c r="C567" s="22"/>
      <c r="D567" s="22"/>
      <c r="E567" s="378" t="s">
        <v>582</v>
      </c>
      <c r="F567" s="379"/>
      <c r="G567" s="91">
        <f>+ROUND(Návrh!H564,-3)/$X$2</f>
        <v>-27</v>
      </c>
      <c r="H567" s="91">
        <f>+ROUND(Návrh!I564,-3)/$X$2</f>
        <v>-65</v>
      </c>
      <c r="I567" s="91">
        <f>+ROUND(Návrh!J564,-3)/$X$2</f>
        <v>0</v>
      </c>
      <c r="J567" s="91" t="e">
        <f>+ROUND(Návrh!#REF!,-3)/$X$2</f>
        <v>#REF!</v>
      </c>
      <c r="K567" s="91">
        <f>+ROUND(Návrh!K564,-3)/$X$2</f>
        <v>0</v>
      </c>
      <c r="L567" s="91">
        <f>+ROUND(Návrh!L564,-3)/$X$2</f>
        <v>0</v>
      </c>
      <c r="M567" s="67"/>
    </row>
    <row r="568" spans="1:13" x14ac:dyDescent="0.25">
      <c r="A568" s="26" t="s">
        <v>1441</v>
      </c>
      <c r="B568" s="26"/>
      <c r="C568" s="23"/>
      <c r="D568" s="23"/>
      <c r="E568" s="382" t="s">
        <v>583</v>
      </c>
      <c r="F568" s="383"/>
      <c r="G568" s="92">
        <f>+ROUND(Návrh!H565,-3)/$X$2</f>
        <v>-27</v>
      </c>
      <c r="H568" s="92">
        <f>+ROUND(Návrh!I565,-3)/$X$2</f>
        <v>-65</v>
      </c>
      <c r="I568" s="92">
        <f>+ROUND(Návrh!J565,-3)/$X$2</f>
        <v>0</v>
      </c>
      <c r="J568" s="92" t="e">
        <f>+ROUND(Návrh!#REF!,-3)/$X$2</f>
        <v>#REF!</v>
      </c>
      <c r="K568" s="92">
        <f>+ROUND(Návrh!K565,-3)/$X$2</f>
        <v>0</v>
      </c>
      <c r="L568" s="92">
        <f>+ROUND(Návrh!L565,-3)/$X$2</f>
        <v>0</v>
      </c>
      <c r="M568" s="67"/>
    </row>
    <row r="569" spans="1:13" x14ac:dyDescent="0.25">
      <c r="A569" s="42" t="s">
        <v>1442</v>
      </c>
      <c r="B569" s="14"/>
      <c r="C569" s="13"/>
      <c r="D569" s="13"/>
      <c r="E569" s="368" t="s">
        <v>584</v>
      </c>
      <c r="F569" s="369"/>
      <c r="G569" s="88">
        <f>+ROUND(Návrh!H566,-3)/$X$2</f>
        <v>-27</v>
      </c>
      <c r="H569" s="88">
        <f>+ROUND(Návrh!I566,-3)/$X$2</f>
        <v>-65</v>
      </c>
      <c r="I569" s="88">
        <f>+ROUND(Návrh!J566,-3)/$X$2</f>
        <v>0</v>
      </c>
      <c r="J569" s="88" t="e">
        <f>+ROUND(Návrh!#REF!,-3)/$X$2</f>
        <v>#REF!</v>
      </c>
      <c r="K569" s="88">
        <f>+ROUND(Návrh!K566,-3)/$X$2</f>
        <v>0</v>
      </c>
      <c r="L569" s="88">
        <f>+ROUND(Návrh!L566,-3)/$X$2</f>
        <v>0</v>
      </c>
      <c r="M569" s="67"/>
    </row>
    <row r="570" spans="1:13" x14ac:dyDescent="0.25">
      <c r="A570" s="38" t="s">
        <v>585</v>
      </c>
      <c r="B570" s="38"/>
      <c r="C570" s="22"/>
      <c r="D570" s="22"/>
      <c r="E570" s="378" t="s">
        <v>582</v>
      </c>
      <c r="F570" s="379"/>
      <c r="G570" s="91">
        <f>+ROUND(Návrh!H567,-3)/$X$2</f>
        <v>411</v>
      </c>
      <c r="H570" s="91">
        <f>+ROUND(Návrh!I567,-3)/$X$2</f>
        <v>91</v>
      </c>
      <c r="I570" s="91">
        <f>+ROUND(Návrh!J567,-3)/$X$2</f>
        <v>0</v>
      </c>
      <c r="J570" s="91" t="e">
        <f>+ROUND(Návrh!#REF!,-3)/$X$2</f>
        <v>#REF!</v>
      </c>
      <c r="K570" s="91">
        <f>+ROUND(Návrh!K567,-3)/$X$2</f>
        <v>36</v>
      </c>
      <c r="L570" s="91">
        <f>+ROUND(Návrh!L567,-3)/$X$2</f>
        <v>0</v>
      </c>
      <c r="M570" s="67"/>
    </row>
    <row r="571" spans="1:13" x14ac:dyDescent="0.25">
      <c r="A571" s="26" t="s">
        <v>1443</v>
      </c>
      <c r="B571" s="26"/>
      <c r="C571" s="23"/>
      <c r="D571" s="23"/>
      <c r="E571" s="382" t="s">
        <v>586</v>
      </c>
      <c r="F571" s="383"/>
      <c r="G571" s="92">
        <f>+ROUND(Návrh!H568,-3)/$X$2</f>
        <v>83</v>
      </c>
      <c r="H571" s="92">
        <f>+ROUND(Návrh!I568,-3)/$X$2</f>
        <v>-181</v>
      </c>
      <c r="I571" s="92">
        <f>+ROUND(Návrh!J568,-3)/$X$2</f>
        <v>0</v>
      </c>
      <c r="J571" s="92" t="e">
        <f>+ROUND(Návrh!#REF!,-3)/$X$2</f>
        <v>#REF!</v>
      </c>
      <c r="K571" s="92">
        <f>+ROUND(Návrh!K568,-3)/$X$2</f>
        <v>0</v>
      </c>
      <c r="L571" s="92">
        <f>+ROUND(Návrh!L568,-3)/$X$2</f>
        <v>0</v>
      </c>
      <c r="M571" s="67"/>
    </row>
    <row r="572" spans="1:13" x14ac:dyDescent="0.25">
      <c r="A572" s="42" t="s">
        <v>1444</v>
      </c>
      <c r="B572" s="14"/>
      <c r="C572" s="13"/>
      <c r="D572" s="13"/>
      <c r="E572" s="368" t="s">
        <v>587</v>
      </c>
      <c r="F572" s="369"/>
      <c r="G572" s="88">
        <f>+ROUND(Návrh!H569,-3)/$X$2</f>
        <v>83</v>
      </c>
      <c r="H572" s="88">
        <f>+ROUND(Návrh!I569,-3)/$X$2</f>
        <v>-181</v>
      </c>
      <c r="I572" s="88">
        <f>+ROUND(Návrh!J569,-3)/$X$2</f>
        <v>0</v>
      </c>
      <c r="J572" s="88" t="e">
        <f>+ROUND(Návrh!#REF!,-3)/$X$2</f>
        <v>#REF!</v>
      </c>
      <c r="K572" s="88">
        <f>+ROUND(Návrh!K569,-3)/$X$2</f>
        <v>0</v>
      </c>
      <c r="L572" s="88">
        <f>+ROUND(Návrh!L569,-3)/$X$2</f>
        <v>0</v>
      </c>
      <c r="M572" s="67"/>
    </row>
    <row r="573" spans="1:13" x14ac:dyDescent="0.25">
      <c r="A573" s="26" t="s">
        <v>1445</v>
      </c>
      <c r="B573" s="26"/>
      <c r="C573" s="23"/>
      <c r="D573" s="23"/>
      <c r="E573" s="382" t="s">
        <v>588</v>
      </c>
      <c r="F573" s="383"/>
      <c r="G573" s="92">
        <f>+ROUND(Návrh!H570,-3)/$X$2</f>
        <v>328</v>
      </c>
      <c r="H573" s="92">
        <f>+ROUND(Návrh!I570,-3)/$X$2</f>
        <v>271</v>
      </c>
      <c r="I573" s="92">
        <f>+ROUND(Návrh!J570,-3)/$X$2</f>
        <v>0</v>
      </c>
      <c r="J573" s="92" t="e">
        <f>+ROUND(Návrh!#REF!,-3)/$X$2</f>
        <v>#REF!</v>
      </c>
      <c r="K573" s="92">
        <f>+ROUND(Návrh!K570,-3)/$X$2</f>
        <v>0</v>
      </c>
      <c r="L573" s="92">
        <f>+ROUND(Návrh!L570,-3)/$X$2</f>
        <v>0</v>
      </c>
      <c r="M573" s="67"/>
    </row>
    <row r="574" spans="1:13" x14ac:dyDescent="0.25">
      <c r="A574" s="42" t="s">
        <v>1446</v>
      </c>
      <c r="B574" s="14"/>
      <c r="C574" s="13"/>
      <c r="D574" s="13"/>
      <c r="E574" s="368" t="s">
        <v>589</v>
      </c>
      <c r="F574" s="369"/>
      <c r="G574" s="88">
        <f>+ROUND(Návrh!H571,-3)/$X$2</f>
        <v>328</v>
      </c>
      <c r="H574" s="88">
        <f>+ROUND(Návrh!I571,-3)/$X$2</f>
        <v>271</v>
      </c>
      <c r="I574" s="88">
        <f>+ROUND(Návrh!J571,-3)/$X$2</f>
        <v>0</v>
      </c>
      <c r="J574" s="88" t="e">
        <f>+ROUND(Návrh!#REF!,-3)/$X$2</f>
        <v>#REF!</v>
      </c>
      <c r="K574" s="88">
        <f>+ROUND(Návrh!K571,-3)/$X$2</f>
        <v>0</v>
      </c>
      <c r="L574" s="88">
        <f>+ROUND(Návrh!L571,-3)/$X$2</f>
        <v>0</v>
      </c>
      <c r="M574" s="67"/>
    </row>
    <row r="575" spans="1:13" x14ac:dyDescent="0.25">
      <c r="A575" s="41" t="s">
        <v>590</v>
      </c>
      <c r="B575" s="41"/>
      <c r="C575" s="40"/>
      <c r="D575" s="40"/>
      <c r="E575" s="380" t="s">
        <v>591</v>
      </c>
      <c r="F575" s="381"/>
      <c r="G575" s="89">
        <f>+ROUND(Návrh!H572,-3)/$X$2</f>
        <v>-197</v>
      </c>
      <c r="H575" s="89">
        <f>+ROUND(Návrh!I572,-3)/$X$2</f>
        <v>-334</v>
      </c>
      <c r="I575" s="89">
        <f>+ROUND(Návrh!J572,-3)/$X$2</f>
        <v>-200</v>
      </c>
      <c r="J575" s="89" t="e">
        <f>+ROUND(Návrh!#REF!,-3)/$X$2</f>
        <v>#REF!</v>
      </c>
      <c r="K575" s="89">
        <f>+ROUND(Návrh!K572,-3)/$X$2</f>
        <v>-240</v>
      </c>
      <c r="L575" s="89">
        <f>+ROUND(Návrh!L572,-3)/$X$2</f>
        <v>-280</v>
      </c>
      <c r="M575" s="67"/>
    </row>
    <row r="576" spans="1:13" x14ac:dyDescent="0.25">
      <c r="A576" s="38" t="s">
        <v>592</v>
      </c>
      <c r="B576" s="38"/>
      <c r="C576" s="22"/>
      <c r="D576" s="22"/>
      <c r="E576" s="378" t="s">
        <v>593</v>
      </c>
      <c r="F576" s="379"/>
      <c r="G576" s="91">
        <f>+ROUND(Návrh!H573,-3)/$X$2</f>
        <v>0</v>
      </c>
      <c r="H576" s="91">
        <f>+ROUND(Návrh!I573,-3)/$X$2</f>
        <v>0</v>
      </c>
      <c r="I576" s="91">
        <f>+ROUND(Návrh!J573,-3)/$X$2</f>
        <v>0</v>
      </c>
      <c r="J576" s="91" t="e">
        <f>+ROUND(Návrh!#REF!,-3)/$X$2</f>
        <v>#REF!</v>
      </c>
      <c r="K576" s="91">
        <f>+ROUND(Návrh!K573,-3)/$X$2</f>
        <v>0</v>
      </c>
      <c r="L576" s="91">
        <f>+ROUND(Návrh!L573,-3)/$X$2</f>
        <v>0</v>
      </c>
      <c r="M576" s="67"/>
    </row>
    <row r="577" spans="1:13" x14ac:dyDescent="0.25">
      <c r="A577" s="38" t="s">
        <v>594</v>
      </c>
      <c r="B577" s="38"/>
      <c r="C577" s="22"/>
      <c r="D577" s="22"/>
      <c r="E577" s="378" t="s">
        <v>595</v>
      </c>
      <c r="F577" s="379"/>
      <c r="G577" s="91">
        <f>+ROUND(Návrh!H574,-3)/$X$2</f>
        <v>0</v>
      </c>
      <c r="H577" s="91">
        <f>+ROUND(Návrh!I574,-3)/$X$2</f>
        <v>0</v>
      </c>
      <c r="I577" s="91">
        <f>+ROUND(Návrh!J574,-3)/$X$2</f>
        <v>0</v>
      </c>
      <c r="J577" s="91" t="e">
        <f>+ROUND(Návrh!#REF!,-3)/$X$2</f>
        <v>#REF!</v>
      </c>
      <c r="K577" s="91">
        <f>+ROUND(Návrh!K574,-3)/$X$2</f>
        <v>0</v>
      </c>
      <c r="L577" s="91">
        <f>+ROUND(Návrh!L574,-3)/$X$2</f>
        <v>0</v>
      </c>
      <c r="M577" s="67"/>
    </row>
    <row r="578" spans="1:13" x14ac:dyDescent="0.25">
      <c r="A578" s="26" t="s">
        <v>1447</v>
      </c>
      <c r="B578" s="26"/>
      <c r="C578" s="23"/>
      <c r="D578" s="23"/>
      <c r="E578" s="382" t="s">
        <v>596</v>
      </c>
      <c r="F578" s="383"/>
      <c r="G578" s="92">
        <f>+ROUND(Návrh!H575,-3)/$X$2</f>
        <v>0</v>
      </c>
      <c r="H578" s="92">
        <f>+ROUND(Návrh!I575,-3)/$X$2</f>
        <v>0</v>
      </c>
      <c r="I578" s="92">
        <f>+ROUND(Návrh!J575,-3)/$X$2</f>
        <v>0</v>
      </c>
      <c r="J578" s="92" t="e">
        <f>+ROUND(Návrh!#REF!,-3)/$X$2</f>
        <v>#REF!</v>
      </c>
      <c r="K578" s="92">
        <f>+ROUND(Návrh!K575,-3)/$X$2</f>
        <v>0</v>
      </c>
      <c r="L578" s="92">
        <f>+ROUND(Návrh!L575,-3)/$X$2</f>
        <v>0</v>
      </c>
      <c r="M578" s="67"/>
    </row>
    <row r="579" spans="1:13" x14ac:dyDescent="0.25">
      <c r="A579" s="42" t="s">
        <v>1449</v>
      </c>
      <c r="B579" s="14"/>
      <c r="C579" s="13"/>
      <c r="D579" s="13"/>
      <c r="E579" s="368" t="s">
        <v>597</v>
      </c>
      <c r="F579" s="369"/>
      <c r="G579" s="88">
        <f>+ROUND(Návrh!H576,-3)/$X$2</f>
        <v>0</v>
      </c>
      <c r="H579" s="88">
        <f>+ROUND(Návrh!I576,-3)/$X$2</f>
        <v>0</v>
      </c>
      <c r="I579" s="88">
        <f>+ROUND(Návrh!J576,-3)/$X$2</f>
        <v>0</v>
      </c>
      <c r="J579" s="88" t="e">
        <f>+ROUND(Návrh!#REF!,-3)/$X$2</f>
        <v>#REF!</v>
      </c>
      <c r="K579" s="88">
        <f>+ROUND(Návrh!K576,-3)/$X$2</f>
        <v>0</v>
      </c>
      <c r="L579" s="88">
        <f>+ROUND(Návrh!L576,-3)/$X$2</f>
        <v>0</v>
      </c>
      <c r="M579" s="67"/>
    </row>
    <row r="580" spans="1:13" x14ac:dyDescent="0.25">
      <c r="A580" s="38" t="s">
        <v>598</v>
      </c>
      <c r="B580" s="38"/>
      <c r="C580" s="22"/>
      <c r="D580" s="22"/>
      <c r="E580" s="378" t="s">
        <v>599</v>
      </c>
      <c r="F580" s="379"/>
      <c r="G580" s="91">
        <f>+ROUND(Návrh!H577,-3)/$X$2</f>
        <v>-197</v>
      </c>
      <c r="H580" s="91">
        <f>+ROUND(Návrh!I577,-3)/$X$2</f>
        <v>-277</v>
      </c>
      <c r="I580" s="91">
        <f>+ROUND(Návrh!J577,-3)/$X$2</f>
        <v>-200</v>
      </c>
      <c r="J580" s="91" t="e">
        <f>+ROUND(Návrh!#REF!,-3)/$X$2</f>
        <v>#REF!</v>
      </c>
      <c r="K580" s="91">
        <f>+ROUND(Návrh!K577,-3)/$X$2</f>
        <v>-240</v>
      </c>
      <c r="L580" s="91">
        <f>+ROUND(Návrh!L577,-3)/$X$2</f>
        <v>-280</v>
      </c>
      <c r="M580" s="67"/>
    </row>
    <row r="581" spans="1:13" x14ac:dyDescent="0.25">
      <c r="A581" s="26" t="s">
        <v>1450</v>
      </c>
      <c r="B581" s="26"/>
      <c r="C581" s="23"/>
      <c r="D581" s="23"/>
      <c r="E581" s="382" t="s">
        <v>600</v>
      </c>
      <c r="F581" s="383"/>
      <c r="G581" s="92">
        <f>+ROUND(Návrh!H578,-3)/$X$2</f>
        <v>0</v>
      </c>
      <c r="H581" s="92">
        <f>+ROUND(Návrh!I578,-3)/$X$2</f>
        <v>0</v>
      </c>
      <c r="I581" s="92">
        <f>+ROUND(Návrh!J578,-3)/$X$2</f>
        <v>0</v>
      </c>
      <c r="J581" s="92" t="e">
        <f>+ROUND(Návrh!#REF!,-3)/$X$2</f>
        <v>#REF!</v>
      </c>
      <c r="K581" s="92">
        <f>+ROUND(Návrh!K578,-3)/$X$2</f>
        <v>0</v>
      </c>
      <c r="L581" s="92">
        <f>+ROUND(Návrh!L578,-3)/$X$2</f>
        <v>0</v>
      </c>
      <c r="M581" s="67"/>
    </row>
    <row r="582" spans="1:13" x14ac:dyDescent="0.25">
      <c r="A582" s="42" t="s">
        <v>1451</v>
      </c>
      <c r="B582" s="14"/>
      <c r="C582" s="13"/>
      <c r="D582" s="13"/>
      <c r="E582" s="368" t="s">
        <v>601</v>
      </c>
      <c r="F582" s="369"/>
      <c r="G582" s="88">
        <f>+ROUND(Návrh!H579,-3)/$X$2</f>
        <v>0</v>
      </c>
      <c r="H582" s="88">
        <f>+ROUND(Návrh!I579,-3)/$X$2</f>
        <v>0</v>
      </c>
      <c r="I582" s="88">
        <f>+ROUND(Návrh!J579,-3)/$X$2</f>
        <v>0</v>
      </c>
      <c r="J582" s="88" t="e">
        <f>+ROUND(Návrh!#REF!,-3)/$X$2</f>
        <v>#REF!</v>
      </c>
      <c r="K582" s="88">
        <f>+ROUND(Návrh!K579,-3)/$X$2</f>
        <v>0</v>
      </c>
      <c r="L582" s="88">
        <f>+ROUND(Návrh!L579,-3)/$X$2</f>
        <v>0</v>
      </c>
      <c r="M582" s="67"/>
    </row>
    <row r="583" spans="1:13" x14ac:dyDescent="0.25">
      <c r="A583" s="26" t="s">
        <v>1452</v>
      </c>
      <c r="B583" s="26"/>
      <c r="C583" s="23"/>
      <c r="D583" s="23"/>
      <c r="E583" s="382" t="s">
        <v>602</v>
      </c>
      <c r="F583" s="383"/>
      <c r="G583" s="92">
        <f>+ROUND(Návrh!H580,-3)/$X$2</f>
        <v>-197</v>
      </c>
      <c r="H583" s="92">
        <f>+ROUND(Návrh!I580,-3)/$X$2</f>
        <v>-277</v>
      </c>
      <c r="I583" s="92">
        <f>+ROUND(Návrh!J580,-3)/$X$2</f>
        <v>-200</v>
      </c>
      <c r="J583" s="92" t="e">
        <f>+ROUND(Návrh!#REF!,-3)/$X$2</f>
        <v>#REF!</v>
      </c>
      <c r="K583" s="92">
        <f>+ROUND(Návrh!K580,-3)/$X$2</f>
        <v>0</v>
      </c>
      <c r="L583" s="92">
        <f>+ROUND(Návrh!L580,-3)/$X$2</f>
        <v>-280</v>
      </c>
      <c r="M583" s="67"/>
    </row>
    <row r="584" spans="1:13" x14ac:dyDescent="0.25">
      <c r="A584" s="42" t="s">
        <v>1448</v>
      </c>
      <c r="B584" s="27" t="s">
        <v>916</v>
      </c>
      <c r="C584" s="28" t="s">
        <v>923</v>
      </c>
      <c r="D584" s="28" t="s">
        <v>1643</v>
      </c>
      <c r="E584" s="368" t="s">
        <v>603</v>
      </c>
      <c r="F584" s="369"/>
      <c r="G584" s="88">
        <f>+ROUND(Návrh!H581,-3)/$X$2</f>
        <v>-197</v>
      </c>
      <c r="H584" s="88">
        <f>+ROUND(Návrh!I581,-3)/$X$2</f>
        <v>-277</v>
      </c>
      <c r="I584" s="88">
        <f>+ROUND(Návrh!J581,-3)/$X$2</f>
        <v>-200</v>
      </c>
      <c r="J584" s="88" t="e">
        <f>+ROUND(Návrh!#REF!,-3)/$X$2</f>
        <v>#REF!</v>
      </c>
      <c r="K584" s="88">
        <f>+ROUND(Návrh!K581,-3)/$X$2</f>
        <v>0</v>
      </c>
      <c r="L584" s="88">
        <f>+ROUND(Návrh!L581,-3)/$X$2</f>
        <v>-280</v>
      </c>
      <c r="M584" s="67"/>
    </row>
    <row r="585" spans="1:13" x14ac:dyDescent="0.25">
      <c r="A585" s="26" t="s">
        <v>1453</v>
      </c>
      <c r="B585" s="26"/>
      <c r="C585" s="23"/>
      <c r="D585" s="23"/>
      <c r="E585" s="382" t="s">
        <v>604</v>
      </c>
      <c r="F585" s="383"/>
      <c r="G585" s="92">
        <f>+ROUND(Návrh!H582,-3)/$X$2</f>
        <v>0</v>
      </c>
      <c r="H585" s="92">
        <f>+ROUND(Návrh!I582,-3)/$X$2</f>
        <v>0</v>
      </c>
      <c r="I585" s="92">
        <f>+ROUND(Návrh!J582,-3)/$X$2</f>
        <v>0</v>
      </c>
      <c r="J585" s="92" t="e">
        <f>+ROUND(Návrh!#REF!,-3)/$X$2</f>
        <v>#REF!</v>
      </c>
      <c r="K585" s="92">
        <f>+ROUND(Návrh!K582,-3)/$X$2</f>
        <v>0</v>
      </c>
      <c r="L585" s="92">
        <f>+ROUND(Návrh!L582,-3)/$X$2</f>
        <v>0</v>
      </c>
      <c r="M585" s="67"/>
    </row>
    <row r="586" spans="1:13" x14ac:dyDescent="0.25">
      <c r="A586" s="42" t="s">
        <v>1454</v>
      </c>
      <c r="B586" s="14"/>
      <c r="C586" s="13"/>
      <c r="D586" s="13"/>
      <c r="E586" s="368" t="s">
        <v>605</v>
      </c>
      <c r="F586" s="369"/>
      <c r="G586" s="88">
        <f>+ROUND(Návrh!H583,-3)/$X$2</f>
        <v>0</v>
      </c>
      <c r="H586" s="88">
        <f>+ROUND(Návrh!I583,-3)/$X$2</f>
        <v>0</v>
      </c>
      <c r="I586" s="88">
        <f>+ROUND(Návrh!J583,-3)/$X$2</f>
        <v>0</v>
      </c>
      <c r="J586" s="88" t="e">
        <f>+ROUND(Návrh!#REF!,-3)/$X$2</f>
        <v>#REF!</v>
      </c>
      <c r="K586" s="88">
        <f>+ROUND(Návrh!K583,-3)/$X$2</f>
        <v>0</v>
      </c>
      <c r="L586" s="88">
        <f>+ROUND(Návrh!L583,-3)/$X$2</f>
        <v>0</v>
      </c>
      <c r="M586" s="67"/>
    </row>
    <row r="587" spans="1:13" x14ac:dyDescent="0.25">
      <c r="A587" s="38" t="s">
        <v>606</v>
      </c>
      <c r="B587" s="38"/>
      <c r="C587" s="22"/>
      <c r="D587" s="22"/>
      <c r="E587" s="378" t="s">
        <v>607</v>
      </c>
      <c r="F587" s="379"/>
      <c r="G587" s="91">
        <f>+ROUND(Návrh!H584,-3)/$X$2</f>
        <v>0</v>
      </c>
      <c r="H587" s="91">
        <f>+ROUND(Návrh!I584,-3)/$X$2</f>
        <v>-58</v>
      </c>
      <c r="I587" s="91">
        <f>+ROUND(Návrh!J584,-3)/$X$2</f>
        <v>0</v>
      </c>
      <c r="J587" s="91" t="e">
        <f>+ROUND(Návrh!#REF!,-3)/$X$2</f>
        <v>#REF!</v>
      </c>
      <c r="K587" s="91">
        <f>+ROUND(Návrh!K584,-3)/$X$2</f>
        <v>0</v>
      </c>
      <c r="L587" s="91">
        <f>+ROUND(Návrh!L584,-3)/$X$2</f>
        <v>0</v>
      </c>
      <c r="M587" s="67"/>
    </row>
    <row r="588" spans="1:13" x14ac:dyDescent="0.25">
      <c r="A588" s="26" t="s">
        <v>1455</v>
      </c>
      <c r="B588" s="26"/>
      <c r="C588" s="23"/>
      <c r="D588" s="23"/>
      <c r="E588" s="382" t="s">
        <v>608</v>
      </c>
      <c r="F588" s="383"/>
      <c r="G588" s="92">
        <f>+ROUND(Návrh!H585,-3)/$X$2</f>
        <v>0</v>
      </c>
      <c r="H588" s="92">
        <f>+ROUND(Návrh!I585,-3)/$X$2</f>
        <v>-58</v>
      </c>
      <c r="I588" s="92">
        <f>+ROUND(Návrh!J585,-3)/$X$2</f>
        <v>0</v>
      </c>
      <c r="J588" s="92" t="e">
        <f>+ROUND(Návrh!#REF!,-3)/$X$2</f>
        <v>#REF!</v>
      </c>
      <c r="K588" s="92">
        <f>+ROUND(Návrh!K585,-3)/$X$2</f>
        <v>0</v>
      </c>
      <c r="L588" s="92">
        <f>+ROUND(Návrh!L585,-3)/$X$2</f>
        <v>0</v>
      </c>
      <c r="M588" s="67"/>
    </row>
    <row r="589" spans="1:13" x14ac:dyDescent="0.25">
      <c r="A589" s="42" t="s">
        <v>1456</v>
      </c>
      <c r="B589" s="14"/>
      <c r="C589" s="13"/>
      <c r="D589" s="13"/>
      <c r="E589" s="368" t="s">
        <v>609</v>
      </c>
      <c r="F589" s="369"/>
      <c r="G589" s="88">
        <f>+ROUND(Návrh!H586,-3)/$X$2</f>
        <v>0</v>
      </c>
      <c r="H589" s="88">
        <f>+ROUND(Návrh!I586,-3)/$X$2</f>
        <v>-58</v>
      </c>
      <c r="I589" s="88">
        <f>+ROUND(Návrh!J586,-3)/$X$2</f>
        <v>0</v>
      </c>
      <c r="J589" s="88" t="e">
        <f>+ROUND(Návrh!#REF!,-3)/$X$2</f>
        <v>#REF!</v>
      </c>
      <c r="K589" s="88">
        <f>+ROUND(Návrh!K586,-3)/$X$2</f>
        <v>0</v>
      </c>
      <c r="L589" s="88">
        <f>+ROUND(Návrh!L586,-3)/$X$2</f>
        <v>0</v>
      </c>
      <c r="M589" s="67"/>
    </row>
    <row r="590" spans="1:13" x14ac:dyDescent="0.25">
      <c r="A590" s="38" t="s">
        <v>610</v>
      </c>
      <c r="B590" s="38"/>
      <c r="C590" s="22"/>
      <c r="D590" s="22"/>
      <c r="E590" s="378" t="s">
        <v>611</v>
      </c>
      <c r="F590" s="379"/>
      <c r="G590" s="91">
        <f>+ROUND(Návrh!H587,-3)/$X$2</f>
        <v>0</v>
      </c>
      <c r="H590" s="91">
        <f>+ROUND(Návrh!I587,-3)/$X$2</f>
        <v>0</v>
      </c>
      <c r="I590" s="91">
        <f>+ROUND(Návrh!J587,-3)/$X$2</f>
        <v>0</v>
      </c>
      <c r="J590" s="91" t="e">
        <f>+ROUND(Návrh!#REF!,-3)/$X$2</f>
        <v>#REF!</v>
      </c>
      <c r="K590" s="91">
        <f>+ROUND(Návrh!K587,-3)/$X$2</f>
        <v>0</v>
      </c>
      <c r="L590" s="91">
        <f>+ROUND(Návrh!L587,-3)/$X$2</f>
        <v>0</v>
      </c>
      <c r="M590" s="67"/>
    </row>
    <row r="591" spans="1:13" x14ac:dyDescent="0.25">
      <c r="A591" s="38" t="s">
        <v>612</v>
      </c>
      <c r="B591" s="38"/>
      <c r="C591" s="22"/>
      <c r="D591" s="22"/>
      <c r="E591" s="378" t="s">
        <v>613</v>
      </c>
      <c r="F591" s="379"/>
      <c r="G591" s="91">
        <f>+ROUND(Návrh!H588,-3)/$X$2</f>
        <v>0</v>
      </c>
      <c r="H591" s="91">
        <f>+ROUND(Návrh!I588,-3)/$X$2</f>
        <v>0</v>
      </c>
      <c r="I591" s="91">
        <f>+ROUND(Návrh!J588,-3)/$X$2</f>
        <v>0</v>
      </c>
      <c r="J591" s="91" t="e">
        <f>+ROUND(Návrh!#REF!,-3)/$X$2</f>
        <v>#REF!</v>
      </c>
      <c r="K591" s="91">
        <f>+ROUND(Návrh!K588,-3)/$X$2</f>
        <v>0</v>
      </c>
      <c r="L591" s="91">
        <f>+ROUND(Návrh!L588,-3)/$X$2</f>
        <v>0</v>
      </c>
      <c r="M591" s="67"/>
    </row>
    <row r="592" spans="1:13" x14ac:dyDescent="0.25">
      <c r="A592" s="38" t="s">
        <v>614</v>
      </c>
      <c r="B592" s="38"/>
      <c r="C592" s="22"/>
      <c r="D592" s="22"/>
      <c r="E592" s="378" t="s">
        <v>615</v>
      </c>
      <c r="F592" s="379"/>
      <c r="G592" s="91">
        <f>+ROUND(Návrh!H589,-3)/$X$2</f>
        <v>0</v>
      </c>
      <c r="H592" s="91">
        <f>+ROUND(Návrh!I589,-3)/$X$2</f>
        <v>0</v>
      </c>
      <c r="I592" s="91">
        <f>+ROUND(Návrh!J589,-3)/$X$2</f>
        <v>0</v>
      </c>
      <c r="J592" s="91" t="e">
        <f>+ROUND(Návrh!#REF!,-3)/$X$2</f>
        <v>#REF!</v>
      </c>
      <c r="K592" s="91">
        <f>+ROUND(Návrh!K589,-3)/$X$2</f>
        <v>0</v>
      </c>
      <c r="L592" s="91">
        <f>+ROUND(Návrh!L589,-3)/$X$2</f>
        <v>0</v>
      </c>
      <c r="M592" s="67"/>
    </row>
    <row r="593" spans="1:13" x14ac:dyDescent="0.25">
      <c r="A593" s="38" t="s">
        <v>616</v>
      </c>
      <c r="B593" s="38"/>
      <c r="C593" s="22"/>
      <c r="D593" s="22"/>
      <c r="E593" s="378" t="s">
        <v>617</v>
      </c>
      <c r="F593" s="379"/>
      <c r="G593" s="91">
        <f>+ROUND(Návrh!H590,-3)/$X$2</f>
        <v>0</v>
      </c>
      <c r="H593" s="91">
        <f>+ROUND(Návrh!I590,-3)/$X$2</f>
        <v>0</v>
      </c>
      <c r="I593" s="91">
        <f>+ROUND(Návrh!J590,-3)/$X$2</f>
        <v>0</v>
      </c>
      <c r="J593" s="91" t="e">
        <f>+ROUND(Návrh!#REF!,-3)/$X$2</f>
        <v>#REF!</v>
      </c>
      <c r="K593" s="91">
        <f>+ROUND(Návrh!K590,-3)/$X$2</f>
        <v>0</v>
      </c>
      <c r="L593" s="91">
        <f>+ROUND(Návrh!L590,-3)/$X$2</f>
        <v>0</v>
      </c>
      <c r="M593" s="67"/>
    </row>
    <row r="594" spans="1:13" x14ac:dyDescent="0.25">
      <c r="A594" s="41" t="s">
        <v>618</v>
      </c>
      <c r="B594" s="41"/>
      <c r="C594" s="40"/>
      <c r="D594" s="40"/>
      <c r="E594" s="380" t="s">
        <v>619</v>
      </c>
      <c r="F594" s="381"/>
      <c r="G594" s="89">
        <f>+ROUND(Návrh!H591,-3)/$X$2</f>
        <v>0</v>
      </c>
      <c r="H594" s="89">
        <f>+ROUND(Návrh!I591,-3)/$X$2</f>
        <v>0</v>
      </c>
      <c r="I594" s="89">
        <f>+ROUND(Návrh!J591,-3)/$X$2</f>
        <v>0</v>
      </c>
      <c r="J594" s="89" t="e">
        <f>+ROUND(Návrh!#REF!,-3)/$X$2</f>
        <v>#REF!</v>
      </c>
      <c r="K594" s="89">
        <f>+ROUND(Návrh!K591,-3)/$X$2</f>
        <v>0</v>
      </c>
      <c r="L594" s="89">
        <f>+ROUND(Návrh!L591,-3)/$X$2</f>
        <v>0</v>
      </c>
      <c r="M594" s="67"/>
    </row>
    <row r="595" spans="1:13" x14ac:dyDescent="0.25">
      <c r="A595" s="38" t="s">
        <v>620</v>
      </c>
      <c r="B595" s="38"/>
      <c r="C595" s="22"/>
      <c r="D595" s="22"/>
      <c r="E595" s="378" t="s">
        <v>621</v>
      </c>
      <c r="F595" s="379"/>
      <c r="G595" s="91">
        <f>+ROUND(Návrh!H592,-3)/$X$2</f>
        <v>0</v>
      </c>
      <c r="H595" s="91">
        <f>+ROUND(Návrh!I592,-3)/$X$2</f>
        <v>0</v>
      </c>
      <c r="I595" s="91">
        <f>+ROUND(Návrh!J592,-3)/$X$2</f>
        <v>0</v>
      </c>
      <c r="J595" s="91" t="e">
        <f>+ROUND(Návrh!#REF!,-3)/$X$2</f>
        <v>#REF!</v>
      </c>
      <c r="K595" s="91">
        <f>+ROUND(Návrh!K592,-3)/$X$2</f>
        <v>0</v>
      </c>
      <c r="L595" s="91">
        <f>+ROUND(Návrh!L592,-3)/$X$2</f>
        <v>0</v>
      </c>
      <c r="M595" s="67"/>
    </row>
    <row r="596" spans="1:13" x14ac:dyDescent="0.25">
      <c r="A596" s="38" t="s">
        <v>622</v>
      </c>
      <c r="B596" s="38"/>
      <c r="C596" s="22"/>
      <c r="D596" s="22"/>
      <c r="E596" s="378" t="s">
        <v>623</v>
      </c>
      <c r="F596" s="379"/>
      <c r="G596" s="91">
        <f>+ROUND(Návrh!H593,-3)/$X$2</f>
        <v>0</v>
      </c>
      <c r="H596" s="91">
        <f>+ROUND(Návrh!I593,-3)/$X$2</f>
        <v>0</v>
      </c>
      <c r="I596" s="91">
        <f>+ROUND(Návrh!J593,-3)/$X$2</f>
        <v>0</v>
      </c>
      <c r="J596" s="91" t="e">
        <f>+ROUND(Návrh!#REF!,-3)/$X$2</f>
        <v>#REF!</v>
      </c>
      <c r="K596" s="91">
        <f>+ROUND(Návrh!K593,-3)/$X$2</f>
        <v>0</v>
      </c>
      <c r="L596" s="91">
        <f>+ROUND(Návrh!L593,-3)/$X$2</f>
        <v>0</v>
      </c>
      <c r="M596" s="67"/>
    </row>
    <row r="597" spans="1:13" x14ac:dyDescent="0.25">
      <c r="A597" s="41" t="s">
        <v>624</v>
      </c>
      <c r="B597" s="41"/>
      <c r="C597" s="40"/>
      <c r="D597" s="40"/>
      <c r="E597" s="380" t="s">
        <v>625</v>
      </c>
      <c r="F597" s="381"/>
      <c r="G597" s="94">
        <f>+ROUND(Návrh!H594,-3)/$X$2</f>
        <v>0</v>
      </c>
      <c r="H597" s="94">
        <f>+ROUND(Návrh!I594,-3)/$X$2</f>
        <v>0</v>
      </c>
      <c r="I597" s="94">
        <f>+ROUND(Návrh!J594,-3)/$X$2</f>
        <v>0</v>
      </c>
      <c r="J597" s="94" t="e">
        <f>+ROUND(Návrh!#REF!,-3)/$X$2</f>
        <v>#REF!</v>
      </c>
      <c r="K597" s="94">
        <f>+ROUND(Návrh!K594,-3)/$X$2</f>
        <v>0</v>
      </c>
      <c r="L597" s="94">
        <f>+ROUND(Návrh!L594,-3)/$X$2</f>
        <v>0</v>
      </c>
      <c r="M597" s="67"/>
    </row>
    <row r="598" spans="1:13" x14ac:dyDescent="0.25">
      <c r="A598" s="38" t="s">
        <v>626</v>
      </c>
      <c r="B598" s="38"/>
      <c r="C598" s="22"/>
      <c r="D598" s="22"/>
      <c r="E598" s="378" t="s">
        <v>627</v>
      </c>
      <c r="F598" s="379"/>
      <c r="G598" s="91">
        <f>+ROUND(Návrh!H595,-3)/$X$2</f>
        <v>0</v>
      </c>
      <c r="H598" s="91">
        <f>+ROUND(Návrh!I595,-3)/$X$2</f>
        <v>0</v>
      </c>
      <c r="I598" s="91">
        <f>+ROUND(Návrh!J595,-3)/$X$2</f>
        <v>0</v>
      </c>
      <c r="J598" s="91" t="e">
        <f>+ROUND(Návrh!#REF!,-3)/$X$2</f>
        <v>#REF!</v>
      </c>
      <c r="K598" s="91">
        <f>+ROUND(Návrh!K595,-3)/$X$2</f>
        <v>0</v>
      </c>
      <c r="L598" s="91">
        <f>+ROUND(Návrh!L595,-3)/$X$2</f>
        <v>0</v>
      </c>
      <c r="M598" s="67"/>
    </row>
    <row r="599" spans="1:13" x14ac:dyDescent="0.25">
      <c r="A599" s="38" t="s">
        <v>628</v>
      </c>
      <c r="B599" s="38"/>
      <c r="C599" s="22"/>
      <c r="D599" s="22"/>
      <c r="E599" s="378" t="s">
        <v>629</v>
      </c>
      <c r="F599" s="379"/>
      <c r="G599" s="91">
        <f>+ROUND(Návrh!H596,-3)/$X$2</f>
        <v>0</v>
      </c>
      <c r="H599" s="91">
        <f>+ROUND(Návrh!I596,-3)/$X$2</f>
        <v>0</v>
      </c>
      <c r="I599" s="91">
        <f>+ROUND(Návrh!J596,-3)/$X$2</f>
        <v>0</v>
      </c>
      <c r="J599" s="91" t="e">
        <f>+ROUND(Návrh!#REF!,-3)/$X$2</f>
        <v>#REF!</v>
      </c>
      <c r="K599" s="91">
        <f>+ROUND(Návrh!K596,-3)/$X$2</f>
        <v>0</v>
      </c>
      <c r="L599" s="91">
        <f>+ROUND(Návrh!L596,-3)/$X$2</f>
        <v>0</v>
      </c>
      <c r="M599" s="67"/>
    </row>
    <row r="600" spans="1:13" x14ac:dyDescent="0.25">
      <c r="A600" s="38" t="s">
        <v>630</v>
      </c>
      <c r="B600" s="38"/>
      <c r="C600" s="22"/>
      <c r="D600" s="22"/>
      <c r="E600" s="378" t="s">
        <v>631</v>
      </c>
      <c r="F600" s="379"/>
      <c r="G600" s="91">
        <f>+ROUND(Návrh!H597,-3)/$X$2</f>
        <v>0</v>
      </c>
      <c r="H600" s="91">
        <f>+ROUND(Návrh!I597,-3)/$X$2</f>
        <v>0</v>
      </c>
      <c r="I600" s="91">
        <f>+ROUND(Návrh!J597,-3)/$X$2</f>
        <v>0</v>
      </c>
      <c r="J600" s="91" t="e">
        <f>+ROUND(Návrh!#REF!,-3)/$X$2</f>
        <v>#REF!</v>
      </c>
      <c r="K600" s="91">
        <f>+ROUND(Návrh!K597,-3)/$X$2</f>
        <v>0</v>
      </c>
      <c r="L600" s="91">
        <f>+ROUND(Návrh!L597,-3)/$X$2</f>
        <v>0</v>
      </c>
      <c r="M600" s="67"/>
    </row>
    <row r="601" spans="1:13" x14ac:dyDescent="0.25">
      <c r="A601" s="38" t="s">
        <v>632</v>
      </c>
      <c r="B601" s="38"/>
      <c r="C601" s="22"/>
      <c r="D601" s="22"/>
      <c r="E601" s="378" t="s">
        <v>633</v>
      </c>
      <c r="F601" s="379"/>
      <c r="G601" s="91">
        <f>+ROUND(Návrh!H598,-3)/$X$2</f>
        <v>0</v>
      </c>
      <c r="H601" s="91">
        <f>+ROUND(Návrh!I598,-3)/$X$2</f>
        <v>0</v>
      </c>
      <c r="I601" s="91">
        <f>+ROUND(Návrh!J598,-3)/$X$2</f>
        <v>0</v>
      </c>
      <c r="J601" s="91" t="e">
        <f>+ROUND(Návrh!#REF!,-3)/$X$2</f>
        <v>#REF!</v>
      </c>
      <c r="K601" s="91">
        <f>+ROUND(Návrh!K598,-3)/$X$2</f>
        <v>0</v>
      </c>
      <c r="L601" s="91">
        <f>+ROUND(Návrh!L598,-3)/$X$2</f>
        <v>0</v>
      </c>
      <c r="M601" s="67"/>
    </row>
    <row r="602" spans="1:13" x14ac:dyDescent="0.25">
      <c r="A602" s="38" t="s">
        <v>634</v>
      </c>
      <c r="B602" s="38"/>
      <c r="C602" s="22"/>
      <c r="D602" s="22"/>
      <c r="E602" s="378" t="s">
        <v>635</v>
      </c>
      <c r="F602" s="379"/>
      <c r="G602" s="91">
        <f>+ROUND(Návrh!H599,-3)/$X$2</f>
        <v>0</v>
      </c>
      <c r="H602" s="91">
        <f>+ROUND(Návrh!I599,-3)/$X$2</f>
        <v>0</v>
      </c>
      <c r="I602" s="91">
        <f>+ROUND(Návrh!J599,-3)/$X$2</f>
        <v>0</v>
      </c>
      <c r="J602" s="91" t="e">
        <f>+ROUND(Návrh!#REF!,-3)/$X$2</f>
        <v>#REF!</v>
      </c>
      <c r="K602" s="91">
        <f>+ROUND(Návrh!K599,-3)/$X$2</f>
        <v>0</v>
      </c>
      <c r="L602" s="91">
        <f>+ROUND(Návrh!L599,-3)/$X$2</f>
        <v>0</v>
      </c>
      <c r="M602" s="67"/>
    </row>
    <row r="603" spans="1:13" x14ac:dyDescent="0.25">
      <c r="A603" s="38" t="s">
        <v>636</v>
      </c>
      <c r="B603" s="38"/>
      <c r="C603" s="22"/>
      <c r="D603" s="22"/>
      <c r="E603" s="378" t="s">
        <v>637</v>
      </c>
      <c r="F603" s="379"/>
      <c r="G603" s="91">
        <f>+ROUND(Návrh!H600,-3)/$X$2</f>
        <v>0</v>
      </c>
      <c r="H603" s="91">
        <f>+ROUND(Návrh!I600,-3)/$X$2</f>
        <v>0</v>
      </c>
      <c r="I603" s="91">
        <f>+ROUND(Návrh!J600,-3)/$X$2</f>
        <v>0</v>
      </c>
      <c r="J603" s="91" t="e">
        <f>+ROUND(Návrh!#REF!,-3)/$X$2</f>
        <v>#REF!</v>
      </c>
      <c r="K603" s="91">
        <f>+ROUND(Návrh!K600,-3)/$X$2</f>
        <v>0</v>
      </c>
      <c r="L603" s="91">
        <f>+ROUND(Návrh!L600,-3)/$X$2</f>
        <v>0</v>
      </c>
      <c r="M603" s="67"/>
    </row>
    <row r="604" spans="1:13" x14ac:dyDescent="0.25">
      <c r="A604" s="38" t="s">
        <v>638</v>
      </c>
      <c r="B604" s="38"/>
      <c r="C604" s="22"/>
      <c r="D604" s="22"/>
      <c r="E604" s="378" t="s">
        <v>639</v>
      </c>
      <c r="F604" s="379"/>
      <c r="G604" s="91">
        <f>+ROUND(Návrh!H601,-3)/$X$2</f>
        <v>0</v>
      </c>
      <c r="H604" s="91">
        <f>+ROUND(Návrh!I601,-3)/$X$2</f>
        <v>0</v>
      </c>
      <c r="I604" s="91">
        <f>+ROUND(Návrh!J601,-3)/$X$2</f>
        <v>0</v>
      </c>
      <c r="J604" s="91" t="e">
        <f>+ROUND(Návrh!#REF!,-3)/$X$2</f>
        <v>#REF!</v>
      </c>
      <c r="K604" s="91">
        <f>+ROUND(Návrh!K601,-3)/$X$2</f>
        <v>0</v>
      </c>
      <c r="L604" s="91">
        <f>+ROUND(Návrh!L601,-3)/$X$2</f>
        <v>0</v>
      </c>
      <c r="M604" s="67"/>
    </row>
    <row r="605" spans="1:13" x14ac:dyDescent="0.25">
      <c r="A605" s="38" t="s">
        <v>640</v>
      </c>
      <c r="B605" s="38"/>
      <c r="C605" s="22"/>
      <c r="D605" s="22"/>
      <c r="E605" s="378" t="s">
        <v>641</v>
      </c>
      <c r="F605" s="379"/>
      <c r="G605" s="91">
        <f>+ROUND(Návrh!H602,-3)/$X$2</f>
        <v>0</v>
      </c>
      <c r="H605" s="91">
        <f>+ROUND(Návrh!I602,-3)/$X$2</f>
        <v>0</v>
      </c>
      <c r="I605" s="91">
        <f>+ROUND(Návrh!J602,-3)/$X$2</f>
        <v>0</v>
      </c>
      <c r="J605" s="91" t="e">
        <f>+ROUND(Návrh!#REF!,-3)/$X$2</f>
        <v>#REF!</v>
      </c>
      <c r="K605" s="91">
        <f>+ROUND(Návrh!K602,-3)/$X$2</f>
        <v>0</v>
      </c>
      <c r="L605" s="91">
        <f>+ROUND(Návrh!L602,-3)/$X$2</f>
        <v>0</v>
      </c>
      <c r="M605" s="67"/>
    </row>
    <row r="606" spans="1:13" x14ac:dyDescent="0.25">
      <c r="A606" s="38" t="s">
        <v>642</v>
      </c>
      <c r="B606" s="38"/>
      <c r="C606" s="22"/>
      <c r="D606" s="22"/>
      <c r="E606" s="378" t="s">
        <v>643</v>
      </c>
      <c r="F606" s="379"/>
      <c r="G606" s="91">
        <f>+ROUND(Návrh!H603,-3)/$X$2</f>
        <v>0</v>
      </c>
      <c r="H606" s="91">
        <f>+ROUND(Návrh!I603,-3)/$X$2</f>
        <v>0</v>
      </c>
      <c r="I606" s="91">
        <f>+ROUND(Návrh!J603,-3)/$X$2</f>
        <v>0</v>
      </c>
      <c r="J606" s="91" t="e">
        <f>+ROUND(Návrh!#REF!,-3)/$X$2</f>
        <v>#REF!</v>
      </c>
      <c r="K606" s="91">
        <f>+ROUND(Návrh!K603,-3)/$X$2</f>
        <v>0</v>
      </c>
      <c r="L606" s="91">
        <f>+ROUND(Návrh!L603,-3)/$X$2</f>
        <v>0</v>
      </c>
      <c r="M606" s="67"/>
    </row>
    <row r="607" spans="1:13" x14ac:dyDescent="0.25">
      <c r="A607" s="41" t="s">
        <v>644</v>
      </c>
      <c r="B607" s="41"/>
      <c r="C607" s="40"/>
      <c r="D607" s="40"/>
      <c r="E607" s="380" t="s">
        <v>645</v>
      </c>
      <c r="F607" s="381"/>
      <c r="G607" s="89">
        <f>+ROUND(Návrh!H604,-3)/$X$2</f>
        <v>-48844</v>
      </c>
      <c r="H607" s="89">
        <f>+ROUND(Návrh!I604,-3)/$X$2</f>
        <v>-41891</v>
      </c>
      <c r="I607" s="89">
        <f>+ROUND(Návrh!J604,-3)/$X$2</f>
        <v>-20000</v>
      </c>
      <c r="J607" s="89" t="e">
        <f>+ROUND(Návrh!#REF!,-3)/$X$2</f>
        <v>#REF!</v>
      </c>
      <c r="K607" s="89">
        <f>+ROUND(Návrh!K604,-3)/$X$2</f>
        <v>-39348</v>
      </c>
      <c r="L607" s="89">
        <f>+ROUND(Návrh!L604,-3)/$X$2</f>
        <v>-7500</v>
      </c>
      <c r="M607" s="67"/>
    </row>
    <row r="608" spans="1:13" x14ac:dyDescent="0.25">
      <c r="A608" s="38" t="s">
        <v>646</v>
      </c>
      <c r="B608" s="38"/>
      <c r="C608" s="22"/>
      <c r="D608" s="22"/>
      <c r="E608" s="378" t="s">
        <v>647</v>
      </c>
      <c r="F608" s="379"/>
      <c r="G608" s="91">
        <f>+ROUND(Návrh!H605,-3)/$X$2</f>
        <v>-48844</v>
      </c>
      <c r="H608" s="91">
        <f>+ROUND(Návrh!I605,-3)/$X$2</f>
        <v>-41891</v>
      </c>
      <c r="I608" s="91">
        <f>+ROUND(Návrh!J605,-3)/$X$2</f>
        <v>-20000</v>
      </c>
      <c r="J608" s="91" t="e">
        <f>+ROUND(Návrh!#REF!,-3)/$X$2</f>
        <v>#REF!</v>
      </c>
      <c r="K608" s="91">
        <f>+ROUND(Návrh!K605,-3)/$X$2</f>
        <v>-39348</v>
      </c>
      <c r="L608" s="91">
        <f>+ROUND(Návrh!L605,-3)/$X$2</f>
        <v>-7500</v>
      </c>
      <c r="M608" s="67"/>
    </row>
    <row r="609" spans="1:13" x14ac:dyDescent="0.25">
      <c r="A609" s="26" t="s">
        <v>1457</v>
      </c>
      <c r="B609" s="26"/>
      <c r="C609" s="23"/>
      <c r="D609" s="23"/>
      <c r="E609" s="382" t="s">
        <v>648</v>
      </c>
      <c r="F609" s="383"/>
      <c r="G609" s="92">
        <f>+ROUND(Návrh!H606,-3)/$X$2</f>
        <v>-48844</v>
      </c>
      <c r="H609" s="92">
        <f>+ROUND(Návrh!I606,-3)/$X$2</f>
        <v>-41891</v>
      </c>
      <c r="I609" s="92">
        <f>+ROUND(Návrh!J606,-3)/$X$2</f>
        <v>-20000</v>
      </c>
      <c r="J609" s="92" t="e">
        <f>+ROUND(Návrh!#REF!,-3)/$X$2</f>
        <v>#REF!</v>
      </c>
      <c r="K609" s="92">
        <f>+ROUND(Návrh!K606,-3)/$X$2</f>
        <v>0</v>
      </c>
      <c r="L609" s="92">
        <f>+ROUND(Návrh!L606,-3)/$X$2</f>
        <v>-7500</v>
      </c>
      <c r="M609" s="67"/>
    </row>
    <row r="610" spans="1:13" x14ac:dyDescent="0.25">
      <c r="A610" s="42" t="s">
        <v>1458</v>
      </c>
      <c r="B610" s="14"/>
      <c r="C610" s="13"/>
      <c r="D610" s="13"/>
      <c r="E610" s="368" t="s">
        <v>649</v>
      </c>
      <c r="F610" s="369"/>
      <c r="G610" s="88">
        <f>+ROUND(Návrh!H607,-3)/$X$2</f>
        <v>-46429</v>
      </c>
      <c r="H610" s="88">
        <f>+ROUND(Návrh!I607,-3)/$X$2</f>
        <v>-52125</v>
      </c>
      <c r="I610" s="88">
        <f>+ROUND(Návrh!J607,-3)/$X$2</f>
        <v>0</v>
      </c>
      <c r="J610" s="88" t="e">
        <f>+ROUND(Návrh!#REF!,-3)/$X$2</f>
        <v>#REF!</v>
      </c>
      <c r="K610" s="88">
        <f>+ROUND(Návrh!K607,-3)/$X$2</f>
        <v>0</v>
      </c>
      <c r="L610" s="88">
        <f>+ROUND(Návrh!L607,-3)/$X$2</f>
        <v>0</v>
      </c>
      <c r="M610" s="67"/>
    </row>
    <row r="611" spans="1:13" x14ac:dyDescent="0.25">
      <c r="A611" s="42" t="s">
        <v>1459</v>
      </c>
      <c r="B611" s="14"/>
      <c r="C611" s="13"/>
      <c r="D611" s="13"/>
      <c r="E611" s="368" t="s">
        <v>650</v>
      </c>
      <c r="F611" s="369"/>
      <c r="G611" s="88">
        <f>+ROUND(Návrh!H608,-3)/$X$2</f>
        <v>50710</v>
      </c>
      <c r="H611" s="88">
        <f>+ROUND(Návrh!I608,-3)/$X$2</f>
        <v>53125</v>
      </c>
      <c r="I611" s="88">
        <f>+ROUND(Návrh!J608,-3)/$X$2</f>
        <v>0</v>
      </c>
      <c r="J611" s="88" t="e">
        <f>+ROUND(Návrh!#REF!,-3)/$X$2</f>
        <v>#REF!</v>
      </c>
      <c r="K611" s="88">
        <f>+ROUND(Návrh!K608,-3)/$X$2</f>
        <v>0</v>
      </c>
      <c r="L611" s="88">
        <f>+ROUND(Návrh!L608,-3)/$X$2</f>
        <v>0</v>
      </c>
      <c r="M611" s="67"/>
    </row>
    <row r="612" spans="1:13" x14ac:dyDescent="0.25">
      <c r="A612" s="42" t="s">
        <v>1460</v>
      </c>
      <c r="B612" s="27" t="s">
        <v>916</v>
      </c>
      <c r="C612" s="28" t="s">
        <v>923</v>
      </c>
      <c r="D612" s="28" t="s">
        <v>917</v>
      </c>
      <c r="E612" s="368" t="s">
        <v>1684</v>
      </c>
      <c r="F612" s="369"/>
      <c r="G612" s="88">
        <f>+ROUND(Návrh!H609,-3)/$X$2</f>
        <v>-53125</v>
      </c>
      <c r="H612" s="88">
        <f>+ROUND(Návrh!I609,-3)/$X$2</f>
        <v>-42892</v>
      </c>
      <c r="I612" s="88">
        <f>+ROUND(Návrh!J609,-3)/$X$2</f>
        <v>-20000</v>
      </c>
      <c r="J612" s="88" t="e">
        <f>+ROUND(Návrh!#REF!,-3)/$X$2</f>
        <v>#REF!</v>
      </c>
      <c r="K612" s="88">
        <f>+ROUND(Návrh!K609,-3)/$X$2</f>
        <v>0</v>
      </c>
      <c r="L612" s="88">
        <f>+ROUND(Návrh!L609,-3)/$X$2</f>
        <v>-7500</v>
      </c>
      <c r="M612" s="67"/>
    </row>
    <row r="613" spans="1:13" x14ac:dyDescent="0.25">
      <c r="A613" s="38" t="s">
        <v>651</v>
      </c>
      <c r="B613" s="38"/>
      <c r="C613" s="22"/>
      <c r="D613" s="22"/>
      <c r="E613" s="378" t="s">
        <v>652</v>
      </c>
      <c r="F613" s="379"/>
      <c r="G613" s="91">
        <f>+ROUND(Návrh!H610,-3)/$X$2</f>
        <v>0</v>
      </c>
      <c r="H613" s="91">
        <f>+ROUND(Návrh!I610,-3)/$X$2</f>
        <v>0</v>
      </c>
      <c r="I613" s="91">
        <f>+ROUND(Návrh!J610,-3)/$X$2</f>
        <v>0</v>
      </c>
      <c r="J613" s="91" t="e">
        <f>+ROUND(Návrh!#REF!,-3)/$X$2</f>
        <v>#REF!</v>
      </c>
      <c r="K613" s="91">
        <f>+ROUND(Návrh!K610,-3)/$X$2</f>
        <v>0</v>
      </c>
      <c r="L613" s="91">
        <f>+ROUND(Návrh!L610,-3)/$X$2</f>
        <v>0</v>
      </c>
      <c r="M613" s="67"/>
    </row>
    <row r="614" spans="1:13" x14ac:dyDescent="0.25">
      <c r="A614" s="38" t="s">
        <v>653</v>
      </c>
      <c r="B614" s="38"/>
      <c r="C614" s="22"/>
      <c r="D614" s="22"/>
      <c r="E614" s="378" t="s">
        <v>654</v>
      </c>
      <c r="F614" s="379"/>
      <c r="G614" s="91">
        <f>+ROUND(Návrh!H611,-3)/$X$2</f>
        <v>0</v>
      </c>
      <c r="H614" s="91">
        <f>+ROUND(Návrh!I611,-3)/$X$2</f>
        <v>0</v>
      </c>
      <c r="I614" s="91">
        <f>+ROUND(Návrh!J611,-3)/$X$2</f>
        <v>0</v>
      </c>
      <c r="J614" s="91" t="e">
        <f>+ROUND(Návrh!#REF!,-3)/$X$2</f>
        <v>#REF!</v>
      </c>
      <c r="K614" s="91">
        <f>+ROUND(Návrh!K611,-3)/$X$2</f>
        <v>0</v>
      </c>
      <c r="L614" s="91">
        <f>+ROUND(Návrh!L611,-3)/$X$2</f>
        <v>0</v>
      </c>
      <c r="M614" s="67"/>
    </row>
    <row r="615" spans="1:13" x14ac:dyDescent="0.25">
      <c r="A615" s="38" t="s">
        <v>655</v>
      </c>
      <c r="B615" s="38"/>
      <c r="C615" s="22"/>
      <c r="D615" s="22"/>
      <c r="E615" s="378" t="s">
        <v>656</v>
      </c>
      <c r="F615" s="379"/>
      <c r="G615" s="91">
        <f>+ROUND(Návrh!H612,-3)/$X$2</f>
        <v>0</v>
      </c>
      <c r="H615" s="91">
        <f>+ROUND(Návrh!I612,-3)/$X$2</f>
        <v>0</v>
      </c>
      <c r="I615" s="91">
        <f>+ROUND(Návrh!J612,-3)/$X$2</f>
        <v>0</v>
      </c>
      <c r="J615" s="91" t="e">
        <f>+ROUND(Návrh!#REF!,-3)/$X$2</f>
        <v>#REF!</v>
      </c>
      <c r="K615" s="91">
        <f>+ROUND(Návrh!K612,-3)/$X$2</f>
        <v>0</v>
      </c>
      <c r="L615" s="91">
        <f>+ROUND(Návrh!L612,-3)/$X$2</f>
        <v>0</v>
      </c>
      <c r="M615" s="67"/>
    </row>
    <row r="616" spans="1:13" x14ac:dyDescent="0.25">
      <c r="A616" s="38" t="s">
        <v>657</v>
      </c>
      <c r="B616" s="38"/>
      <c r="C616" s="22"/>
      <c r="D616" s="22"/>
      <c r="E616" s="378" t="s">
        <v>658</v>
      </c>
      <c r="F616" s="379"/>
      <c r="G616" s="91">
        <f>+ROUND(Návrh!H613,-3)/$X$2</f>
        <v>0</v>
      </c>
      <c r="H616" s="91">
        <f>+ROUND(Návrh!I613,-3)/$X$2</f>
        <v>0</v>
      </c>
      <c r="I616" s="91">
        <f>+ROUND(Návrh!J613,-3)/$X$2</f>
        <v>0</v>
      </c>
      <c r="J616" s="91" t="e">
        <f>+ROUND(Návrh!#REF!,-3)/$X$2</f>
        <v>#REF!</v>
      </c>
      <c r="K616" s="91">
        <f>+ROUND(Návrh!K613,-3)/$X$2</f>
        <v>0</v>
      </c>
      <c r="L616" s="91">
        <f>+ROUND(Návrh!L613,-3)/$X$2</f>
        <v>0</v>
      </c>
      <c r="M616" s="67"/>
    </row>
    <row r="617" spans="1:13" x14ac:dyDescent="0.25">
      <c r="A617" s="38" t="s">
        <v>659</v>
      </c>
      <c r="B617" s="38"/>
      <c r="C617" s="22"/>
      <c r="D617" s="22"/>
      <c r="E617" s="378" t="s">
        <v>660</v>
      </c>
      <c r="F617" s="379"/>
      <c r="G617" s="91">
        <f>+ROUND(Návrh!H614,-3)/$X$2</f>
        <v>0</v>
      </c>
      <c r="H617" s="91">
        <f>+ROUND(Návrh!I614,-3)/$X$2</f>
        <v>0</v>
      </c>
      <c r="I617" s="91">
        <f>+ROUND(Návrh!J614,-3)/$X$2</f>
        <v>0</v>
      </c>
      <c r="J617" s="91" t="e">
        <f>+ROUND(Návrh!#REF!,-3)/$X$2</f>
        <v>#REF!</v>
      </c>
      <c r="K617" s="91">
        <f>+ROUND(Návrh!K614,-3)/$X$2</f>
        <v>0</v>
      </c>
      <c r="L617" s="91">
        <f>+ROUND(Návrh!L614,-3)/$X$2</f>
        <v>0</v>
      </c>
      <c r="M617" s="67"/>
    </row>
    <row r="618" spans="1:13" x14ac:dyDescent="0.25">
      <c r="A618" s="38" t="s">
        <v>661</v>
      </c>
      <c r="B618" s="38"/>
      <c r="C618" s="22"/>
      <c r="D618" s="22"/>
      <c r="E618" s="378" t="s">
        <v>662</v>
      </c>
      <c r="F618" s="379"/>
      <c r="G618" s="91">
        <f>+ROUND(Návrh!H615,-3)/$X$2</f>
        <v>0</v>
      </c>
      <c r="H618" s="91">
        <f>+ROUND(Návrh!I615,-3)/$X$2</f>
        <v>0</v>
      </c>
      <c r="I618" s="91">
        <f>+ROUND(Návrh!J615,-3)/$X$2</f>
        <v>0</v>
      </c>
      <c r="J618" s="91" t="e">
        <f>+ROUND(Návrh!#REF!,-3)/$X$2</f>
        <v>#REF!</v>
      </c>
      <c r="K618" s="91">
        <f>+ROUND(Návrh!K615,-3)/$X$2</f>
        <v>0</v>
      </c>
      <c r="L618" s="91">
        <f>+ROUND(Návrh!L615,-3)/$X$2</f>
        <v>0</v>
      </c>
      <c r="M618" s="67"/>
    </row>
    <row r="619" spans="1:13" x14ac:dyDescent="0.25">
      <c r="A619" s="38" t="s">
        <v>663</v>
      </c>
      <c r="B619" s="38"/>
      <c r="C619" s="22"/>
      <c r="D619" s="22"/>
      <c r="E619" s="378" t="s">
        <v>664</v>
      </c>
      <c r="F619" s="379"/>
      <c r="G619" s="91">
        <f>+ROUND(Návrh!H616,-3)/$X$2</f>
        <v>0</v>
      </c>
      <c r="H619" s="91">
        <f>+ROUND(Návrh!I616,-3)/$X$2</f>
        <v>0</v>
      </c>
      <c r="I619" s="91">
        <f>+ROUND(Návrh!J616,-3)/$X$2</f>
        <v>0</v>
      </c>
      <c r="J619" s="91" t="e">
        <f>+ROUND(Návrh!#REF!,-3)/$X$2</f>
        <v>#REF!</v>
      </c>
      <c r="K619" s="91">
        <f>+ROUND(Návrh!K616,-3)/$X$2</f>
        <v>0</v>
      </c>
      <c r="L619" s="91">
        <f>+ROUND(Návrh!L616,-3)/$X$2</f>
        <v>0</v>
      </c>
      <c r="M619" s="67"/>
    </row>
    <row r="620" spans="1:13" x14ac:dyDescent="0.25">
      <c r="A620" s="38" t="s">
        <v>665</v>
      </c>
      <c r="B620" s="38"/>
      <c r="C620" s="22"/>
      <c r="D620" s="22"/>
      <c r="E620" s="378" t="s">
        <v>666</v>
      </c>
      <c r="F620" s="379"/>
      <c r="G620" s="91">
        <f>+ROUND(Návrh!H617,-3)/$X$2</f>
        <v>0</v>
      </c>
      <c r="H620" s="91">
        <f>+ROUND(Návrh!I617,-3)/$X$2</f>
        <v>0</v>
      </c>
      <c r="I620" s="91">
        <f>+ROUND(Návrh!J617,-3)/$X$2</f>
        <v>0</v>
      </c>
      <c r="J620" s="91" t="e">
        <f>+ROUND(Návrh!#REF!,-3)/$X$2</f>
        <v>#REF!</v>
      </c>
      <c r="K620" s="91">
        <f>+ROUND(Návrh!K617,-3)/$X$2</f>
        <v>0</v>
      </c>
      <c r="L620" s="91">
        <f>+ROUND(Návrh!L617,-3)/$X$2</f>
        <v>0</v>
      </c>
      <c r="M620" s="67"/>
    </row>
    <row r="621" spans="1:13" x14ac:dyDescent="0.25">
      <c r="A621" s="62" t="s">
        <v>667</v>
      </c>
      <c r="B621" s="62"/>
      <c r="C621" s="63"/>
      <c r="D621" s="63"/>
      <c r="E621" s="416" t="s">
        <v>668</v>
      </c>
      <c r="F621" s="417"/>
      <c r="G621" s="96">
        <f>+ROUND(Návrh!H618,-3)/$X$2</f>
        <v>5951586</v>
      </c>
      <c r="H621" s="96">
        <f>+ROUND(Návrh!I618,-3)/$X$2</f>
        <v>6702755</v>
      </c>
      <c r="I621" s="96">
        <f>+ROUND(Návrh!J618,-3)/$X$2</f>
        <v>7003666</v>
      </c>
      <c r="J621" s="96" t="e">
        <f>+ROUND(Návrh!#REF!,-3)/$X$2</f>
        <v>#REF!</v>
      </c>
      <c r="K621" s="96">
        <f>+ROUND(Návrh!K618,-3)/$X$2</f>
        <v>7302784</v>
      </c>
      <c r="L621" s="96">
        <f>+ROUND(Návrh!L618,-3)/$X$2</f>
        <v>7718184</v>
      </c>
      <c r="M621" s="100"/>
    </row>
    <row r="622" spans="1:13" x14ac:dyDescent="0.25">
      <c r="A622" s="58" t="s">
        <v>669</v>
      </c>
      <c r="B622" s="60"/>
      <c r="C622" s="59"/>
      <c r="D622" s="59"/>
      <c r="E622" s="362" t="s">
        <v>670</v>
      </c>
      <c r="F622" s="363"/>
      <c r="G622" s="97">
        <f>+ROUND(Návrh!H619,-3)/$X$2</f>
        <v>5712013</v>
      </c>
      <c r="H622" s="97">
        <f>+ROUND(Návrh!I619,-3)/$X$2</f>
        <v>6273087</v>
      </c>
      <c r="I622" s="97">
        <f>+ROUND(Návrh!J619,-3)/$X$2</f>
        <v>6603247</v>
      </c>
      <c r="J622" s="97" t="e">
        <f>+ROUND(Návrh!#REF!,-3)/$X$2</f>
        <v>#REF!</v>
      </c>
      <c r="K622" s="97">
        <f>+ROUND(Návrh!K619,-3)/$X$2</f>
        <v>6880463</v>
      </c>
      <c r="L622" s="97">
        <f>+ROUND(Návrh!L619,-3)/$X$2</f>
        <v>7316259</v>
      </c>
      <c r="M622" s="100"/>
    </row>
    <row r="623" spans="1:13" x14ac:dyDescent="0.25">
      <c r="A623" s="51" t="s">
        <v>671</v>
      </c>
      <c r="B623" s="51"/>
      <c r="C623" s="49"/>
      <c r="D623" s="49"/>
      <c r="E623" s="360" t="s">
        <v>672</v>
      </c>
      <c r="F623" s="361"/>
      <c r="G623" s="98">
        <f>+ROUND(Návrh!H620,-3)/$X$2</f>
        <v>0</v>
      </c>
      <c r="H623" s="98">
        <f>+ROUND(Návrh!I620,-3)/$X$2</f>
        <v>0</v>
      </c>
      <c r="I623" s="98">
        <f>+ROUND(Návrh!J620,-3)/$X$2</f>
        <v>0</v>
      </c>
      <c r="J623" s="98" t="e">
        <f>+ROUND(Návrh!#REF!,-3)/$X$2</f>
        <v>#REF!</v>
      </c>
      <c r="K623" s="98">
        <f>+ROUND(Návrh!K620,-3)/$X$2</f>
        <v>0</v>
      </c>
      <c r="L623" s="98">
        <f>+ROUND(Návrh!L620,-3)/$X$2</f>
        <v>0</v>
      </c>
      <c r="M623" s="100"/>
    </row>
    <row r="624" spans="1:13" x14ac:dyDescent="0.25">
      <c r="A624" s="51" t="s">
        <v>673</v>
      </c>
      <c r="B624" s="51"/>
      <c r="C624" s="49"/>
      <c r="D624" s="49"/>
      <c r="E624" s="360" t="s">
        <v>674</v>
      </c>
      <c r="F624" s="361"/>
      <c r="G624" s="98">
        <f>+ROUND(Návrh!H621,-3)/$X$2</f>
        <v>5307938</v>
      </c>
      <c r="H624" s="98">
        <f>+ROUND(Návrh!I621,-3)/$X$2</f>
        <v>5833749</v>
      </c>
      <c r="I624" s="98">
        <f>+ROUND(Návrh!J621,-3)/$X$2</f>
        <v>6146618</v>
      </c>
      <c r="J624" s="98" t="e">
        <f>+ROUND(Návrh!#REF!,-3)/$X$2</f>
        <v>#REF!</v>
      </c>
      <c r="K624" s="98">
        <f>+ROUND(Návrh!K621,-3)/$X$2</f>
        <v>6417686</v>
      </c>
      <c r="L624" s="98">
        <f>+ROUND(Návrh!L621,-3)/$X$2</f>
        <v>6833450</v>
      </c>
      <c r="M624" s="100"/>
    </row>
    <row r="625" spans="1:13" x14ac:dyDescent="0.25">
      <c r="A625" s="55" t="s">
        <v>1461</v>
      </c>
      <c r="B625" s="55"/>
      <c r="C625" s="53"/>
      <c r="D625" s="53"/>
      <c r="E625" s="366" t="s">
        <v>675</v>
      </c>
      <c r="F625" s="367"/>
      <c r="G625" s="99">
        <f>+ROUND(Návrh!H622,-3)/$X$2</f>
        <v>40780</v>
      </c>
      <c r="H625" s="99">
        <f>+ROUND(Návrh!I622,-3)/$X$2</f>
        <v>47495</v>
      </c>
      <c r="I625" s="99">
        <f>+ROUND(Návrh!J622,-3)/$X$2</f>
        <v>46618</v>
      </c>
      <c r="J625" s="99" t="e">
        <f>+ROUND(Návrh!#REF!,-3)/$X$2</f>
        <v>#REF!</v>
      </c>
      <c r="K625" s="99">
        <f>+ROUND(Návrh!K622,-3)/$X$2</f>
        <v>0</v>
      </c>
      <c r="L625" s="99">
        <f>+ROUND(Návrh!L622,-3)/$X$2</f>
        <v>51600</v>
      </c>
      <c r="M625" s="100"/>
    </row>
    <row r="626" spans="1:13" x14ac:dyDescent="0.25">
      <c r="A626" s="42" t="s">
        <v>1462</v>
      </c>
      <c r="B626" s="27" t="s">
        <v>916</v>
      </c>
      <c r="C626" s="28" t="s">
        <v>923</v>
      </c>
      <c r="D626" s="28" t="s">
        <v>917</v>
      </c>
      <c r="E626" s="368" t="s">
        <v>676</v>
      </c>
      <c r="F626" s="369"/>
      <c r="G626" s="88">
        <f>+ROUND(Návrh!H623,-3)/$X$2</f>
        <v>4854</v>
      </c>
      <c r="H626" s="88">
        <f>+ROUND(Návrh!I623,-3)/$X$2</f>
        <v>4814</v>
      </c>
      <c r="I626" s="88">
        <f>+ROUND(Návrh!J623,-3)/$X$2</f>
        <v>4900</v>
      </c>
      <c r="J626" s="88" t="e">
        <f>+ROUND(Návrh!#REF!,-3)/$X$2</f>
        <v>#REF!</v>
      </c>
      <c r="K626" s="88">
        <f>+ROUND(Návrh!K623,-3)/$X$2</f>
        <v>0</v>
      </c>
      <c r="L626" s="88">
        <f>+ROUND(Návrh!L623,-3)/$X$2</f>
        <v>4200</v>
      </c>
      <c r="M626" s="100"/>
    </row>
    <row r="627" spans="1:13" x14ac:dyDescent="0.25">
      <c r="A627" s="42" t="s">
        <v>1463</v>
      </c>
      <c r="B627" s="27" t="s">
        <v>916</v>
      </c>
      <c r="C627" s="28" t="s">
        <v>923</v>
      </c>
      <c r="D627" s="28" t="s">
        <v>917</v>
      </c>
      <c r="E627" s="368" t="s">
        <v>677</v>
      </c>
      <c r="F627" s="369"/>
      <c r="G627" s="88">
        <f>+ROUND(Návrh!H624,-3)/$X$2</f>
        <v>968</v>
      </c>
      <c r="H627" s="88">
        <f>+ROUND(Návrh!I624,-3)/$X$2</f>
        <v>1068</v>
      </c>
      <c r="I627" s="88">
        <f>+ROUND(Návrh!J624,-3)/$X$2</f>
        <v>1150</v>
      </c>
      <c r="J627" s="88" t="e">
        <f>+ROUND(Návrh!#REF!,-3)/$X$2</f>
        <v>#REF!</v>
      </c>
      <c r="K627" s="88">
        <f>+ROUND(Návrh!K624,-3)/$X$2</f>
        <v>0</v>
      </c>
      <c r="L627" s="88">
        <f>+ROUND(Návrh!L624,-3)/$X$2</f>
        <v>1150</v>
      </c>
      <c r="M627" s="100"/>
    </row>
    <row r="628" spans="1:13" x14ac:dyDescent="0.25">
      <c r="A628" s="42" t="s">
        <v>1464</v>
      </c>
      <c r="B628" s="27" t="s">
        <v>916</v>
      </c>
      <c r="C628" s="28" t="s">
        <v>923</v>
      </c>
      <c r="D628" s="28" t="s">
        <v>917</v>
      </c>
      <c r="E628" s="368" t="s">
        <v>678</v>
      </c>
      <c r="F628" s="369"/>
      <c r="G628" s="88">
        <f>+ROUND(Návrh!H625,-3)/$X$2</f>
        <v>1628</v>
      </c>
      <c r="H628" s="88">
        <f>+ROUND(Návrh!I625,-3)/$X$2</f>
        <v>1779</v>
      </c>
      <c r="I628" s="88">
        <f>+ROUND(Návrh!J625,-3)/$X$2</f>
        <v>1730</v>
      </c>
      <c r="J628" s="88" t="e">
        <f>+ROUND(Návrh!#REF!,-3)/$X$2</f>
        <v>#REF!</v>
      </c>
      <c r="K628" s="88">
        <f>+ROUND(Návrh!K625,-3)/$X$2</f>
        <v>0</v>
      </c>
      <c r="L628" s="88">
        <f>+ROUND(Návrh!L625,-3)/$X$2</f>
        <v>1900</v>
      </c>
      <c r="M628" s="100"/>
    </row>
    <row r="629" spans="1:13" x14ac:dyDescent="0.25">
      <c r="A629" s="42" t="s">
        <v>1465</v>
      </c>
      <c r="B629" s="27" t="s">
        <v>916</v>
      </c>
      <c r="C629" s="28" t="s">
        <v>923</v>
      </c>
      <c r="D629" s="28" t="s">
        <v>917</v>
      </c>
      <c r="E629" s="368" t="s">
        <v>679</v>
      </c>
      <c r="F629" s="369"/>
      <c r="G629" s="88">
        <f>+ROUND(Návrh!H626,-3)/$X$2</f>
        <v>509</v>
      </c>
      <c r="H629" s="88">
        <f>+ROUND(Návrh!I626,-3)/$X$2</f>
        <v>728</v>
      </c>
      <c r="I629" s="88">
        <f>+ROUND(Návrh!J626,-3)/$X$2</f>
        <v>690</v>
      </c>
      <c r="J629" s="88" t="e">
        <f>+ROUND(Návrh!#REF!,-3)/$X$2</f>
        <v>#REF!</v>
      </c>
      <c r="K629" s="88">
        <f>+ROUND(Návrh!K626,-3)/$X$2</f>
        <v>0</v>
      </c>
      <c r="L629" s="88">
        <f>+ROUND(Návrh!L626,-3)/$X$2</f>
        <v>750</v>
      </c>
      <c r="M629" s="100"/>
    </row>
    <row r="630" spans="1:13" x14ac:dyDescent="0.25">
      <c r="A630" s="42" t="s">
        <v>1466</v>
      </c>
      <c r="B630" s="27" t="s">
        <v>916</v>
      </c>
      <c r="C630" s="28" t="s">
        <v>923</v>
      </c>
      <c r="D630" s="28" t="s">
        <v>917</v>
      </c>
      <c r="E630" s="368" t="s">
        <v>680</v>
      </c>
      <c r="F630" s="369"/>
      <c r="G630" s="88">
        <f>+ROUND(Návrh!H627,-3)/$X$2</f>
        <v>4374</v>
      </c>
      <c r="H630" s="88">
        <f>+ROUND(Návrh!I627,-3)/$X$2</f>
        <v>7170</v>
      </c>
      <c r="I630" s="88">
        <f>+ROUND(Návrh!J627,-3)/$X$2</f>
        <v>7148</v>
      </c>
      <c r="J630" s="88" t="e">
        <f>+ROUND(Návrh!#REF!,-3)/$X$2</f>
        <v>#REF!</v>
      </c>
      <c r="K630" s="88">
        <f>+ROUND(Návrh!K627,-3)/$X$2</f>
        <v>18468</v>
      </c>
      <c r="L630" s="88">
        <f>+ROUND(Návrh!L627,-3)/$X$2</f>
        <v>8600</v>
      </c>
      <c r="M630" s="100"/>
    </row>
    <row r="631" spans="1:13" x14ac:dyDescent="0.25">
      <c r="A631" s="42" t="s">
        <v>1467</v>
      </c>
      <c r="B631" s="27" t="s">
        <v>916</v>
      </c>
      <c r="C631" s="28" t="s">
        <v>923</v>
      </c>
      <c r="D631" s="28" t="s">
        <v>917</v>
      </c>
      <c r="E631" s="368" t="s">
        <v>681</v>
      </c>
      <c r="F631" s="369"/>
      <c r="G631" s="88">
        <f>+ROUND(Návrh!H628,-3)/$X$2</f>
        <v>28448</v>
      </c>
      <c r="H631" s="88">
        <f>+ROUND(Návrh!I628,-3)/$X$2</f>
        <v>31936</v>
      </c>
      <c r="I631" s="88">
        <f>+ROUND(Návrh!J628,-3)/$X$2</f>
        <v>31000</v>
      </c>
      <c r="J631" s="88" t="e">
        <f>+ROUND(Návrh!#REF!,-3)/$X$2</f>
        <v>#REF!</v>
      </c>
      <c r="K631" s="88">
        <f>+ROUND(Návrh!K628,-3)/$X$2</f>
        <v>0</v>
      </c>
      <c r="L631" s="88">
        <f>+ROUND(Návrh!L628,-3)/$X$2</f>
        <v>35000</v>
      </c>
      <c r="M631" s="100"/>
    </row>
    <row r="632" spans="1:13" x14ac:dyDescent="0.25">
      <c r="A632" s="55" t="s">
        <v>1468</v>
      </c>
      <c r="B632" s="55"/>
      <c r="C632" s="53"/>
      <c r="D632" s="53"/>
      <c r="E632" s="366" t="s">
        <v>682</v>
      </c>
      <c r="F632" s="367"/>
      <c r="G632" s="99">
        <f>+ROUND(Návrh!H629,-3)/$X$2</f>
        <v>12448</v>
      </c>
      <c r="H632" s="99">
        <f>+ROUND(Návrh!I629,-3)/$X$2</f>
        <v>13963</v>
      </c>
      <c r="I632" s="99">
        <f>+ROUND(Návrh!J629,-3)/$X$2</f>
        <v>13000</v>
      </c>
      <c r="J632" s="99" t="e">
        <f>+ROUND(Návrh!#REF!,-3)/$X$2</f>
        <v>#REF!</v>
      </c>
      <c r="K632" s="99">
        <f>+ROUND(Návrh!K629,-3)/$X$2</f>
        <v>0</v>
      </c>
      <c r="L632" s="99">
        <f>+ROUND(Návrh!L629,-3)/$X$2</f>
        <v>15050</v>
      </c>
      <c r="M632" s="100"/>
    </row>
    <row r="633" spans="1:13" x14ac:dyDescent="0.25">
      <c r="A633" s="42" t="s">
        <v>1469</v>
      </c>
      <c r="B633" s="20" t="s">
        <v>922</v>
      </c>
      <c r="C633" s="20" t="s">
        <v>923</v>
      </c>
      <c r="D633" s="20" t="s">
        <v>1114</v>
      </c>
      <c r="E633" s="368" t="s">
        <v>683</v>
      </c>
      <c r="F633" s="369"/>
      <c r="G633" s="88">
        <f>+ROUND(Návrh!H630,-3)/$X$2</f>
        <v>5420</v>
      </c>
      <c r="H633" s="88">
        <f>+ROUND(Návrh!I630,-3)/$X$2</f>
        <v>6567</v>
      </c>
      <c r="I633" s="88">
        <f>+ROUND(Návrh!J630,-3)/$X$2</f>
        <v>10500</v>
      </c>
      <c r="J633" s="88" t="e">
        <f>+ROUND(Návrh!#REF!,-3)/$X$2</f>
        <v>#REF!</v>
      </c>
      <c r="K633" s="88">
        <f>+ROUND(Návrh!K630,-3)/$X$2</f>
        <v>0</v>
      </c>
      <c r="L633" s="88">
        <f>+ROUND(Návrh!L630,-3)/$X$2</f>
        <v>10250</v>
      </c>
      <c r="M633" s="100"/>
    </row>
    <row r="634" spans="1:13" x14ac:dyDescent="0.25">
      <c r="A634" s="42" t="s">
        <v>1470</v>
      </c>
      <c r="B634" s="20" t="s">
        <v>922</v>
      </c>
      <c r="C634" s="20" t="s">
        <v>923</v>
      </c>
      <c r="D634" s="20" t="s">
        <v>1114</v>
      </c>
      <c r="E634" s="368" t="s">
        <v>684</v>
      </c>
      <c r="F634" s="369"/>
      <c r="G634" s="88">
        <f>+ROUND(Návrh!H631,-3)/$X$2</f>
        <v>2287</v>
      </c>
      <c r="H634" s="88">
        <f>+ROUND(Návrh!I631,-3)/$X$2</f>
        <v>2379</v>
      </c>
      <c r="I634" s="88">
        <f>+ROUND(Návrh!J631,-3)/$X$2</f>
        <v>2500</v>
      </c>
      <c r="J634" s="88" t="e">
        <f>+ROUND(Návrh!#REF!,-3)/$X$2</f>
        <v>#REF!</v>
      </c>
      <c r="K634" s="88">
        <f>+ROUND(Návrh!K631,-3)/$X$2</f>
        <v>0</v>
      </c>
      <c r="L634" s="88">
        <f>+ROUND(Návrh!L631,-3)/$X$2</f>
        <v>4800</v>
      </c>
      <c r="M634" s="100"/>
    </row>
    <row r="635" spans="1:13" x14ac:dyDescent="0.25">
      <c r="A635" s="42" t="s">
        <v>1471</v>
      </c>
      <c r="B635" s="14"/>
      <c r="C635" s="13"/>
      <c r="D635" s="13"/>
      <c r="E635" s="368" t="s">
        <v>685</v>
      </c>
      <c r="F635" s="369"/>
      <c r="G635" s="88">
        <f>+ROUND(Návrh!H632,-3)/$X$2</f>
        <v>4741</v>
      </c>
      <c r="H635" s="88">
        <f>+ROUND(Návrh!I632,-3)/$X$2</f>
        <v>5017</v>
      </c>
      <c r="I635" s="88">
        <f>+ROUND(Návrh!J632,-3)/$X$2</f>
        <v>0</v>
      </c>
      <c r="J635" s="88" t="e">
        <f>+ROUND(Návrh!#REF!,-3)/$X$2</f>
        <v>#REF!</v>
      </c>
      <c r="K635" s="88">
        <f>+ROUND(Návrh!K632,-3)/$X$2</f>
        <v>0</v>
      </c>
      <c r="L635" s="88">
        <f>+ROUND(Návrh!L632,-3)/$X$2</f>
        <v>0</v>
      </c>
      <c r="M635" s="100"/>
    </row>
    <row r="636" spans="1:13" x14ac:dyDescent="0.25">
      <c r="A636" s="55" t="s">
        <v>1472</v>
      </c>
      <c r="B636" s="55"/>
      <c r="C636" s="53"/>
      <c r="D636" s="53"/>
      <c r="E636" s="366" t="s">
        <v>686</v>
      </c>
      <c r="F636" s="367"/>
      <c r="G636" s="99">
        <f>+ROUND(Návrh!H633,-3)/$X$2</f>
        <v>36308</v>
      </c>
      <c r="H636" s="99">
        <f>+ROUND(Návrh!I633,-3)/$X$2</f>
        <v>34913</v>
      </c>
      <c r="I636" s="99">
        <f>+ROUND(Návrh!J633,-3)/$X$2</f>
        <v>0</v>
      </c>
      <c r="J636" s="99" t="e">
        <f>+ROUND(Návrh!#REF!,-3)/$X$2</f>
        <v>#REF!</v>
      </c>
      <c r="K636" s="99">
        <f>+ROUND(Návrh!K633,-3)/$X$2</f>
        <v>0</v>
      </c>
      <c r="L636" s="99">
        <f>+ROUND(Návrh!L633,-3)/$X$2</f>
        <v>0</v>
      </c>
      <c r="M636" s="100"/>
    </row>
    <row r="637" spans="1:13" x14ac:dyDescent="0.25">
      <c r="A637" s="42" t="s">
        <v>1473</v>
      </c>
      <c r="B637" s="20"/>
      <c r="C637" s="20"/>
      <c r="D637" s="20"/>
      <c r="E637" s="368" t="s">
        <v>687</v>
      </c>
      <c r="F637" s="369"/>
      <c r="G637" s="88">
        <f>+ROUND(Návrh!H634,-3)/$X$2</f>
        <v>3718</v>
      </c>
      <c r="H637" s="88">
        <f>+ROUND(Návrh!I634,-3)/$X$2</f>
        <v>5920</v>
      </c>
      <c r="I637" s="88">
        <f>+ROUND(Návrh!J634,-3)/$X$2</f>
        <v>0</v>
      </c>
      <c r="J637" s="88" t="e">
        <f>+ROUND(Návrh!#REF!,-3)/$X$2</f>
        <v>#REF!</v>
      </c>
      <c r="K637" s="88">
        <f>+ROUND(Návrh!K634,-3)/$X$2</f>
        <v>0</v>
      </c>
      <c r="L637" s="88">
        <f>+ROUND(Návrh!L634,-3)/$X$2</f>
        <v>0</v>
      </c>
      <c r="M637" s="100"/>
    </row>
    <row r="638" spans="1:13" x14ac:dyDescent="0.25">
      <c r="A638" s="42" t="s">
        <v>1474</v>
      </c>
      <c r="B638" s="20"/>
      <c r="C638" s="20"/>
      <c r="D638" s="20"/>
      <c r="E638" s="368" t="s">
        <v>688</v>
      </c>
      <c r="F638" s="369"/>
      <c r="G638" s="88">
        <f>+ROUND(Návrh!H635,-3)/$X$2</f>
        <v>12395</v>
      </c>
      <c r="H638" s="88">
        <f>+ROUND(Návrh!I635,-3)/$X$2</f>
        <v>12180</v>
      </c>
      <c r="I638" s="88">
        <f>+ROUND(Návrh!J635,-3)/$X$2</f>
        <v>0</v>
      </c>
      <c r="J638" s="88" t="e">
        <f>+ROUND(Návrh!#REF!,-3)/$X$2</f>
        <v>#REF!</v>
      </c>
      <c r="K638" s="88">
        <f>+ROUND(Návrh!K635,-3)/$X$2</f>
        <v>0</v>
      </c>
      <c r="L638" s="88">
        <f>+ROUND(Návrh!L635,-3)/$X$2</f>
        <v>0</v>
      </c>
      <c r="M638" s="100"/>
    </row>
    <row r="639" spans="1:13" x14ac:dyDescent="0.25">
      <c r="A639" s="42" t="s">
        <v>1475</v>
      </c>
      <c r="B639" s="20"/>
      <c r="C639" s="20"/>
      <c r="D639" s="20"/>
      <c r="E639" s="368" t="s">
        <v>689</v>
      </c>
      <c r="F639" s="369"/>
      <c r="G639" s="88">
        <f>+ROUND(Návrh!H636,-3)/$X$2</f>
        <v>3553</v>
      </c>
      <c r="H639" s="88">
        <f>+ROUND(Návrh!I636,-3)/$X$2</f>
        <v>2021</v>
      </c>
      <c r="I639" s="88">
        <f>+ROUND(Návrh!J636,-3)/$X$2</f>
        <v>0</v>
      </c>
      <c r="J639" s="88" t="e">
        <f>+ROUND(Návrh!#REF!,-3)/$X$2</f>
        <v>#REF!</v>
      </c>
      <c r="K639" s="88">
        <f>+ROUND(Návrh!K636,-3)/$X$2</f>
        <v>0</v>
      </c>
      <c r="L639" s="88">
        <f>+ROUND(Návrh!L636,-3)/$X$2</f>
        <v>0</v>
      </c>
      <c r="M639" s="100"/>
    </row>
    <row r="640" spans="1:13" x14ac:dyDescent="0.25">
      <c r="A640" s="42" t="s">
        <v>1476</v>
      </c>
      <c r="B640" s="20"/>
      <c r="C640" s="20"/>
      <c r="D640" s="20"/>
      <c r="E640" s="368" t="s">
        <v>690</v>
      </c>
      <c r="F640" s="369"/>
      <c r="G640" s="88">
        <f>+ROUND(Návrh!H637,-3)/$X$2</f>
        <v>17</v>
      </c>
      <c r="H640" s="88">
        <f>+ROUND(Návrh!I637,-3)/$X$2</f>
        <v>0</v>
      </c>
      <c r="I640" s="88">
        <f>+ROUND(Návrh!J637,-3)/$X$2</f>
        <v>0</v>
      </c>
      <c r="J640" s="88" t="e">
        <f>+ROUND(Návrh!#REF!,-3)/$X$2</f>
        <v>#REF!</v>
      </c>
      <c r="K640" s="88">
        <f>+ROUND(Návrh!K637,-3)/$X$2</f>
        <v>0</v>
      </c>
      <c r="L640" s="88">
        <f>+ROUND(Návrh!L637,-3)/$X$2</f>
        <v>0</v>
      </c>
      <c r="M640" s="100"/>
    </row>
    <row r="641" spans="1:13" x14ac:dyDescent="0.25">
      <c r="A641" s="42" t="s">
        <v>1477</v>
      </c>
      <c r="B641" s="20"/>
      <c r="C641" s="20"/>
      <c r="D641" s="20"/>
      <c r="E641" s="368" t="s">
        <v>691</v>
      </c>
      <c r="F641" s="369"/>
      <c r="G641" s="88">
        <f>+ROUND(Návrh!H638,-3)/$X$2</f>
        <v>16461</v>
      </c>
      <c r="H641" s="88">
        <f>+ROUND(Návrh!I638,-3)/$X$2</f>
        <v>14538</v>
      </c>
      <c r="I641" s="88">
        <f>+ROUND(Návrh!J638,-3)/$X$2</f>
        <v>0</v>
      </c>
      <c r="J641" s="88" t="e">
        <f>+ROUND(Návrh!#REF!,-3)/$X$2</f>
        <v>#REF!</v>
      </c>
      <c r="K641" s="88">
        <f>+ROUND(Návrh!K638,-3)/$X$2</f>
        <v>0</v>
      </c>
      <c r="L641" s="88">
        <f>+ROUND(Návrh!L638,-3)/$X$2</f>
        <v>0</v>
      </c>
      <c r="M641" s="100"/>
    </row>
    <row r="642" spans="1:13" x14ac:dyDescent="0.25">
      <c r="A642" s="42" t="s">
        <v>1478</v>
      </c>
      <c r="B642" s="20"/>
      <c r="C642" s="20"/>
      <c r="D642" s="20"/>
      <c r="E642" s="368" t="s">
        <v>692</v>
      </c>
      <c r="F642" s="369"/>
      <c r="G642" s="88">
        <f>+ROUND(Návrh!H639,-3)/$X$2</f>
        <v>163</v>
      </c>
      <c r="H642" s="88">
        <f>+ROUND(Návrh!I639,-3)/$X$2</f>
        <v>254</v>
      </c>
      <c r="I642" s="88">
        <f>+ROUND(Návrh!J639,-3)/$X$2</f>
        <v>0</v>
      </c>
      <c r="J642" s="88" t="e">
        <f>+ROUND(Návrh!#REF!,-3)/$X$2</f>
        <v>#REF!</v>
      </c>
      <c r="K642" s="88">
        <f>+ROUND(Návrh!K639,-3)/$X$2</f>
        <v>0</v>
      </c>
      <c r="L642" s="88">
        <f>+ROUND(Návrh!L639,-3)/$X$2</f>
        <v>0</v>
      </c>
      <c r="M642" s="100"/>
    </row>
    <row r="643" spans="1:13" x14ac:dyDescent="0.25">
      <c r="A643" s="55" t="s">
        <v>1479</v>
      </c>
      <c r="B643" s="55"/>
      <c r="C643" s="53"/>
      <c r="D643" s="53"/>
      <c r="E643" s="366" t="s">
        <v>693</v>
      </c>
      <c r="F643" s="367"/>
      <c r="G643" s="99">
        <f>+ROUND(Návrh!H640,-3)/$X$2</f>
        <v>49999</v>
      </c>
      <c r="H643" s="99">
        <f>+ROUND(Návrh!I640,-3)/$X$2</f>
        <v>61519</v>
      </c>
      <c r="I643" s="99">
        <f>+ROUND(Návrh!J640,-3)/$X$2</f>
        <v>73100</v>
      </c>
      <c r="J643" s="99" t="e">
        <f>+ROUND(Návrh!#REF!,-3)/$X$2</f>
        <v>#REF!</v>
      </c>
      <c r="K643" s="99">
        <f>+ROUND(Návrh!K640,-3)/$X$2</f>
        <v>0</v>
      </c>
      <c r="L643" s="99">
        <f>+ROUND(Návrh!L640,-3)/$X$2</f>
        <v>0</v>
      </c>
      <c r="M643" s="100"/>
    </row>
    <row r="644" spans="1:13" x14ac:dyDescent="0.25">
      <c r="A644" s="42" t="s">
        <v>1480</v>
      </c>
      <c r="B644" s="20" t="s">
        <v>916</v>
      </c>
      <c r="C644" s="20" t="s">
        <v>920</v>
      </c>
      <c r="D644" s="20" t="s">
        <v>1523</v>
      </c>
      <c r="E644" s="368" t="s">
        <v>694</v>
      </c>
      <c r="F644" s="369"/>
      <c r="G644" s="88">
        <f>+ROUND(Návrh!H641,-3)/$X$2</f>
        <v>0</v>
      </c>
      <c r="H644" s="88">
        <f>+ROUND(Návrh!I641,-3)/$X$2</f>
        <v>0</v>
      </c>
      <c r="I644" s="88">
        <f>+ROUND(Návrh!J641,-3)/$X$2</f>
        <v>62927</v>
      </c>
      <c r="J644" s="88" t="e">
        <f>+ROUND(Návrh!#REF!,-3)/$X$2</f>
        <v>#REF!</v>
      </c>
      <c r="K644" s="88">
        <f>+ROUND(Návrh!K641,-3)/$X$2</f>
        <v>0</v>
      </c>
      <c r="L644" s="88">
        <f>+ROUND(Návrh!L641,-3)/$X$2</f>
        <v>0</v>
      </c>
      <c r="M644" s="100"/>
    </row>
    <row r="645" spans="1:13" x14ac:dyDescent="0.25">
      <c r="A645" s="42" t="s">
        <v>1481</v>
      </c>
      <c r="B645" s="20" t="s">
        <v>916</v>
      </c>
      <c r="C645" s="20" t="s">
        <v>920</v>
      </c>
      <c r="D645" s="20" t="s">
        <v>1523</v>
      </c>
      <c r="E645" s="368" t="s">
        <v>695</v>
      </c>
      <c r="F645" s="369"/>
      <c r="G645" s="88">
        <f>+ROUND(Návrh!H642,-3)/$X$2</f>
        <v>0</v>
      </c>
      <c r="H645" s="88">
        <f>+ROUND(Návrh!I642,-3)/$X$2</f>
        <v>0</v>
      </c>
      <c r="I645" s="88">
        <f>+ROUND(Návrh!J642,-3)/$X$2</f>
        <v>10173</v>
      </c>
      <c r="J645" s="88" t="e">
        <f>+ROUND(Návrh!#REF!,-3)/$X$2</f>
        <v>#REF!</v>
      </c>
      <c r="K645" s="88">
        <f>+ROUND(Návrh!K642,-3)/$X$2</f>
        <v>0</v>
      </c>
      <c r="L645" s="88">
        <f>+ROUND(Návrh!L642,-3)/$X$2</f>
        <v>0</v>
      </c>
      <c r="M645" s="100"/>
    </row>
    <row r="646" spans="1:13" x14ac:dyDescent="0.25">
      <c r="A646" s="42" t="s">
        <v>1482</v>
      </c>
      <c r="B646" s="20"/>
      <c r="C646" s="20"/>
      <c r="D646" s="20"/>
      <c r="E646" s="368" t="s">
        <v>696</v>
      </c>
      <c r="F646" s="369"/>
      <c r="G646" s="88">
        <f>+ROUND(Návrh!H643,-3)/$X$2</f>
        <v>10717</v>
      </c>
      <c r="H646" s="88">
        <f>+ROUND(Návrh!I643,-3)/$X$2</f>
        <v>19470</v>
      </c>
      <c r="I646" s="88">
        <f>+ROUND(Návrh!J643,-3)/$X$2</f>
        <v>0</v>
      </c>
      <c r="J646" s="88" t="e">
        <f>+ROUND(Návrh!#REF!,-3)/$X$2</f>
        <v>#REF!</v>
      </c>
      <c r="K646" s="88">
        <f>+ROUND(Návrh!K643,-3)/$X$2</f>
        <v>0</v>
      </c>
      <c r="L646" s="88">
        <f>+ROUND(Návrh!L643,-3)/$X$2</f>
        <v>0</v>
      </c>
      <c r="M646" s="100"/>
    </row>
    <row r="647" spans="1:13" x14ac:dyDescent="0.25">
      <c r="A647" s="42" t="s">
        <v>1483</v>
      </c>
      <c r="B647" s="20"/>
      <c r="C647" s="20"/>
      <c r="D647" s="20"/>
      <c r="E647" s="368" t="s">
        <v>688</v>
      </c>
      <c r="F647" s="369"/>
      <c r="G647" s="88">
        <f>+ROUND(Návrh!H644,-3)/$X$2</f>
        <v>23607</v>
      </c>
      <c r="H647" s="88">
        <f>+ROUND(Návrh!I644,-3)/$X$2</f>
        <v>23652</v>
      </c>
      <c r="I647" s="88">
        <f>+ROUND(Návrh!J644,-3)/$X$2</f>
        <v>0</v>
      </c>
      <c r="J647" s="88" t="e">
        <f>+ROUND(Návrh!#REF!,-3)/$X$2</f>
        <v>#REF!</v>
      </c>
      <c r="K647" s="88">
        <f>+ROUND(Návrh!K644,-3)/$X$2</f>
        <v>0</v>
      </c>
      <c r="L647" s="88">
        <f>+ROUND(Návrh!L644,-3)/$X$2</f>
        <v>0</v>
      </c>
      <c r="M647" s="100"/>
    </row>
    <row r="648" spans="1:13" x14ac:dyDescent="0.25">
      <c r="A648" s="42" t="s">
        <v>1484</v>
      </c>
      <c r="B648" s="20"/>
      <c r="C648" s="20"/>
      <c r="D648" s="20"/>
      <c r="E648" s="368" t="s">
        <v>697</v>
      </c>
      <c r="F648" s="369"/>
      <c r="G648" s="88">
        <f>+ROUND(Návrh!H645,-3)/$X$2</f>
        <v>961</v>
      </c>
      <c r="H648" s="88">
        <f>+ROUND(Návrh!I645,-3)/$X$2</f>
        <v>1202</v>
      </c>
      <c r="I648" s="88">
        <f>+ROUND(Návrh!J645,-3)/$X$2</f>
        <v>0</v>
      </c>
      <c r="J648" s="88" t="e">
        <f>+ROUND(Návrh!#REF!,-3)/$X$2</f>
        <v>#REF!</v>
      </c>
      <c r="K648" s="88">
        <f>+ROUND(Návrh!K645,-3)/$X$2</f>
        <v>0</v>
      </c>
      <c r="L648" s="88">
        <f>+ROUND(Návrh!L645,-3)/$X$2</f>
        <v>0</v>
      </c>
      <c r="M648" s="100"/>
    </row>
    <row r="649" spans="1:13" x14ac:dyDescent="0.25">
      <c r="A649" s="42" t="s">
        <v>1485</v>
      </c>
      <c r="B649" s="20"/>
      <c r="C649" s="20"/>
      <c r="D649" s="20"/>
      <c r="E649" s="368" t="s">
        <v>689</v>
      </c>
      <c r="F649" s="369"/>
      <c r="G649" s="88">
        <f>+ROUND(Návrh!H646,-3)/$X$2</f>
        <v>5081</v>
      </c>
      <c r="H649" s="88">
        <f>+ROUND(Návrh!I646,-3)/$X$2</f>
        <v>3640</v>
      </c>
      <c r="I649" s="88">
        <f>+ROUND(Návrh!J646,-3)/$X$2</f>
        <v>0</v>
      </c>
      <c r="J649" s="88" t="e">
        <f>+ROUND(Návrh!#REF!,-3)/$X$2</f>
        <v>#REF!</v>
      </c>
      <c r="K649" s="88">
        <f>+ROUND(Návrh!K646,-3)/$X$2</f>
        <v>0</v>
      </c>
      <c r="L649" s="88">
        <f>+ROUND(Návrh!L646,-3)/$X$2</f>
        <v>0</v>
      </c>
      <c r="M649" s="100"/>
    </row>
    <row r="650" spans="1:13" x14ac:dyDescent="0.25">
      <c r="A650" s="42" t="s">
        <v>1486</v>
      </c>
      <c r="B650" s="20"/>
      <c r="C650" s="20"/>
      <c r="D650" s="20"/>
      <c r="E650" s="368" t="s">
        <v>690</v>
      </c>
      <c r="F650" s="369"/>
      <c r="G650" s="88">
        <f>+ROUND(Návrh!H647,-3)/$X$2</f>
        <v>951</v>
      </c>
      <c r="H650" s="88">
        <f>+ROUND(Návrh!I647,-3)/$X$2</f>
        <v>976</v>
      </c>
      <c r="I650" s="88">
        <f>+ROUND(Návrh!J647,-3)/$X$2</f>
        <v>0</v>
      </c>
      <c r="J650" s="88" t="e">
        <f>+ROUND(Návrh!#REF!,-3)/$X$2</f>
        <v>#REF!</v>
      </c>
      <c r="K650" s="88">
        <f>+ROUND(Návrh!K647,-3)/$X$2</f>
        <v>0</v>
      </c>
      <c r="L650" s="88">
        <f>+ROUND(Návrh!L647,-3)/$X$2</f>
        <v>0</v>
      </c>
      <c r="M650" s="100"/>
    </row>
    <row r="651" spans="1:13" x14ac:dyDescent="0.25">
      <c r="A651" s="42" t="s">
        <v>1487</v>
      </c>
      <c r="B651" s="20"/>
      <c r="C651" s="20"/>
      <c r="D651" s="20"/>
      <c r="E651" s="368" t="s">
        <v>698</v>
      </c>
      <c r="F651" s="369"/>
      <c r="G651" s="88">
        <f>+ROUND(Návrh!H648,-3)/$X$2</f>
        <v>968</v>
      </c>
      <c r="H651" s="88">
        <f>+ROUND(Návrh!I648,-3)/$X$2</f>
        <v>1148</v>
      </c>
      <c r="I651" s="88">
        <f>+ROUND(Návrh!J648,-3)/$X$2</f>
        <v>0</v>
      </c>
      <c r="J651" s="88" t="e">
        <f>+ROUND(Návrh!#REF!,-3)/$X$2</f>
        <v>#REF!</v>
      </c>
      <c r="K651" s="88">
        <f>+ROUND(Návrh!K648,-3)/$X$2</f>
        <v>0</v>
      </c>
      <c r="L651" s="88">
        <f>+ROUND(Návrh!L648,-3)/$X$2</f>
        <v>0</v>
      </c>
      <c r="M651" s="100"/>
    </row>
    <row r="652" spans="1:13" x14ac:dyDescent="0.25">
      <c r="A652" s="42" t="s">
        <v>1488</v>
      </c>
      <c r="B652" s="20"/>
      <c r="C652" s="20"/>
      <c r="D652" s="20"/>
      <c r="E652" s="368" t="s">
        <v>699</v>
      </c>
      <c r="F652" s="369"/>
      <c r="G652" s="88">
        <f>+ROUND(Návrh!H649,-3)/$X$2</f>
        <v>3403</v>
      </c>
      <c r="H652" s="88">
        <f>+ROUND(Návrh!I649,-3)/$X$2</f>
        <v>3596</v>
      </c>
      <c r="I652" s="88">
        <f>+ROUND(Návrh!J649,-3)/$X$2</f>
        <v>0</v>
      </c>
      <c r="J652" s="88" t="e">
        <f>+ROUND(Návrh!#REF!,-3)/$X$2</f>
        <v>#REF!</v>
      </c>
      <c r="K652" s="88">
        <f>+ROUND(Návrh!K649,-3)/$X$2</f>
        <v>0</v>
      </c>
      <c r="L652" s="88">
        <f>+ROUND(Návrh!L649,-3)/$X$2</f>
        <v>0</v>
      </c>
      <c r="M652" s="100"/>
    </row>
    <row r="653" spans="1:13" x14ac:dyDescent="0.25">
      <c r="A653" s="42" t="s">
        <v>1489</v>
      </c>
      <c r="B653" s="20"/>
      <c r="C653" s="20"/>
      <c r="D653" s="20"/>
      <c r="E653" s="368" t="s">
        <v>691</v>
      </c>
      <c r="F653" s="369"/>
      <c r="G653" s="88">
        <f>+ROUND(Návrh!H650,-3)/$X$2</f>
        <v>4309</v>
      </c>
      <c r="H653" s="88">
        <f>+ROUND(Návrh!I650,-3)/$X$2</f>
        <v>7835</v>
      </c>
      <c r="I653" s="88">
        <f>+ROUND(Návrh!J650,-3)/$X$2</f>
        <v>0</v>
      </c>
      <c r="J653" s="88" t="e">
        <f>+ROUND(Návrh!#REF!,-3)/$X$2</f>
        <v>#REF!</v>
      </c>
      <c r="K653" s="88">
        <f>+ROUND(Návrh!K650,-3)/$X$2</f>
        <v>0</v>
      </c>
      <c r="L653" s="88">
        <f>+ROUND(Návrh!L650,-3)/$X$2</f>
        <v>0</v>
      </c>
      <c r="M653" s="100"/>
    </row>
    <row r="654" spans="1:13" x14ac:dyDescent="0.25">
      <c r="A654" s="55" t="s">
        <v>1490</v>
      </c>
      <c r="B654" s="55"/>
      <c r="C654" s="53"/>
      <c r="D654" s="53"/>
      <c r="E654" s="366" t="s">
        <v>700</v>
      </c>
      <c r="F654" s="367"/>
      <c r="G654" s="99">
        <f>+ROUND(Návrh!H651,-3)/$X$2</f>
        <v>4280</v>
      </c>
      <c r="H654" s="99">
        <f>+ROUND(Návrh!I651,-3)/$X$2</f>
        <v>4885</v>
      </c>
      <c r="I654" s="99">
        <f>+ROUND(Návrh!J651,-3)/$X$2</f>
        <v>0</v>
      </c>
      <c r="J654" s="99" t="e">
        <f>+ROUND(Návrh!#REF!,-3)/$X$2</f>
        <v>#REF!</v>
      </c>
      <c r="K654" s="99">
        <f>+ROUND(Návrh!K651,-3)/$X$2</f>
        <v>0</v>
      </c>
      <c r="L654" s="99">
        <f>+ROUND(Návrh!L651,-3)/$X$2</f>
        <v>0</v>
      </c>
      <c r="M654" s="100"/>
    </row>
    <row r="655" spans="1:13" x14ac:dyDescent="0.25">
      <c r="A655" s="42" t="s">
        <v>1491</v>
      </c>
      <c r="B655" s="20"/>
      <c r="C655" s="20"/>
      <c r="D655" s="20"/>
      <c r="E655" s="368" t="s">
        <v>701</v>
      </c>
      <c r="F655" s="369"/>
      <c r="G655" s="88">
        <f>+ROUND(Návrh!H652,-3)/$X$2</f>
        <v>11</v>
      </c>
      <c r="H655" s="88">
        <f>+ROUND(Návrh!I652,-3)/$X$2</f>
        <v>5</v>
      </c>
      <c r="I655" s="88">
        <f>+ROUND(Návrh!J652,-3)/$X$2</f>
        <v>0</v>
      </c>
      <c r="J655" s="88" t="e">
        <f>+ROUND(Návrh!#REF!,-3)/$X$2</f>
        <v>#REF!</v>
      </c>
      <c r="K655" s="88">
        <f>+ROUND(Návrh!K652,-3)/$X$2</f>
        <v>0</v>
      </c>
      <c r="L655" s="88">
        <f>+ROUND(Návrh!L652,-3)/$X$2</f>
        <v>0</v>
      </c>
      <c r="M655" s="100"/>
    </row>
    <row r="656" spans="1:13" x14ac:dyDescent="0.25">
      <c r="A656" s="42" t="s">
        <v>1492</v>
      </c>
      <c r="B656" s="20" t="s">
        <v>916</v>
      </c>
      <c r="C656" s="20" t="s">
        <v>920</v>
      </c>
      <c r="D656" s="20" t="s">
        <v>1523</v>
      </c>
      <c r="E656" s="368" t="s">
        <v>702</v>
      </c>
      <c r="F656" s="369"/>
      <c r="G656" s="88">
        <f>+ROUND(Návrh!H653,-3)/$X$2</f>
        <v>4269</v>
      </c>
      <c r="H656" s="88">
        <f>+ROUND(Návrh!I653,-3)/$X$2</f>
        <v>4881</v>
      </c>
      <c r="I656" s="88">
        <f>+ROUND(Návrh!J653,-3)/$X$2</f>
        <v>0</v>
      </c>
      <c r="J656" s="88" t="e">
        <f>+ROUND(Návrh!#REF!,-3)/$X$2</f>
        <v>#REF!</v>
      </c>
      <c r="K656" s="88">
        <f>+ROUND(Návrh!K653,-3)/$X$2</f>
        <v>0</v>
      </c>
      <c r="L656" s="88">
        <f>+ROUND(Návrh!L653,-3)/$X$2</f>
        <v>0</v>
      </c>
      <c r="M656" s="100"/>
    </row>
    <row r="657" spans="1:13" x14ac:dyDescent="0.25">
      <c r="A657" s="55" t="s">
        <v>1493</v>
      </c>
      <c r="B657" s="55"/>
      <c r="C657" s="53"/>
      <c r="D657" s="53"/>
      <c r="E657" s="366" t="s">
        <v>703</v>
      </c>
      <c r="F657" s="367"/>
      <c r="G657" s="99">
        <f>+ROUND(Návrh!H654,-3)/$X$2</f>
        <v>36790</v>
      </c>
      <c r="H657" s="99">
        <f>+ROUND(Návrh!I654,-3)/$X$2</f>
        <v>-104900</v>
      </c>
      <c r="I657" s="99">
        <f>+ROUND(Návrh!J654,-3)/$X$2</f>
        <v>0</v>
      </c>
      <c r="J657" s="99" t="e">
        <f>+ROUND(Návrh!#REF!,-3)/$X$2</f>
        <v>#REF!</v>
      </c>
      <c r="K657" s="99">
        <f>+ROUND(Návrh!K654,-3)/$X$2</f>
        <v>0</v>
      </c>
      <c r="L657" s="99">
        <f>+ROUND(Návrh!L654,-3)/$X$2</f>
        <v>0</v>
      </c>
      <c r="M657" s="100"/>
    </row>
    <row r="658" spans="1:13" x14ac:dyDescent="0.25">
      <c r="A658" s="42" t="s">
        <v>1494</v>
      </c>
      <c r="B658" s="20" t="s">
        <v>916</v>
      </c>
      <c r="C658" s="20" t="s">
        <v>920</v>
      </c>
      <c r="D658" s="20" t="s">
        <v>1523</v>
      </c>
      <c r="E658" s="368" t="s">
        <v>704</v>
      </c>
      <c r="F658" s="369"/>
      <c r="G658" s="88">
        <f>+ROUND(Návrh!H655,-3)/$X$2</f>
        <v>-43210</v>
      </c>
      <c r="H658" s="88">
        <f>+ROUND(Návrh!I655,-3)/$X$2</f>
        <v>-70100</v>
      </c>
      <c r="I658" s="88">
        <f>+ROUND(Návrh!J655,-3)/$X$2</f>
        <v>0</v>
      </c>
      <c r="J658" s="88" t="e">
        <f>+ROUND(Návrh!#REF!,-3)/$X$2</f>
        <v>#REF!</v>
      </c>
      <c r="K658" s="88">
        <f>+ROUND(Návrh!K655,-3)/$X$2</f>
        <v>0</v>
      </c>
      <c r="L658" s="88">
        <f>+ROUND(Návrh!L655,-3)/$X$2</f>
        <v>0</v>
      </c>
      <c r="M658" s="100"/>
    </row>
    <row r="659" spans="1:13" x14ac:dyDescent="0.25">
      <c r="A659" s="83" t="s">
        <v>1644</v>
      </c>
      <c r="B659" s="21" t="s">
        <v>916</v>
      </c>
      <c r="C659" s="21" t="s">
        <v>920</v>
      </c>
      <c r="D659" s="21" t="s">
        <v>1523</v>
      </c>
      <c r="E659" s="370" t="s">
        <v>1647</v>
      </c>
      <c r="F659" s="371"/>
      <c r="G659" s="95">
        <f>+ROUND(Návrh!H656,-3)/$X$2</f>
        <v>0</v>
      </c>
      <c r="H659" s="95">
        <f>+ROUND(Návrh!I656,-3)/$X$2</f>
        <v>0</v>
      </c>
      <c r="I659" s="95">
        <f>+ROUND(Návrh!J656,-3)/$X$2</f>
        <v>0</v>
      </c>
      <c r="J659" s="95" t="e">
        <f>+ROUND(Návrh!#REF!,-3)/$X$2</f>
        <v>#REF!</v>
      </c>
      <c r="K659" s="95">
        <f>+ROUND(Návrh!K656,-3)/$X$2</f>
        <v>0</v>
      </c>
      <c r="L659" s="95">
        <f>+ROUND(Návrh!L656,-3)/$X$2</f>
        <v>0</v>
      </c>
      <c r="M659" s="100"/>
    </row>
    <row r="660" spans="1:13" x14ac:dyDescent="0.25">
      <c r="A660" s="83" t="s">
        <v>1645</v>
      </c>
      <c r="B660" s="21" t="s">
        <v>916</v>
      </c>
      <c r="C660" s="21" t="s">
        <v>920</v>
      </c>
      <c r="D660" s="21" t="s">
        <v>1523</v>
      </c>
      <c r="E660" s="370" t="s">
        <v>1646</v>
      </c>
      <c r="F660" s="371"/>
      <c r="G660" s="95">
        <f>+ROUND(Návrh!H657,-3)/$X$2</f>
        <v>0</v>
      </c>
      <c r="H660" s="95">
        <f>+ROUND(Návrh!I657,-3)/$X$2</f>
        <v>0</v>
      </c>
      <c r="I660" s="95">
        <f>+ROUND(Návrh!J657,-3)/$X$2</f>
        <v>0</v>
      </c>
      <c r="J660" s="95" t="e">
        <f>+ROUND(Návrh!#REF!,-3)/$X$2</f>
        <v>#REF!</v>
      </c>
      <c r="K660" s="95">
        <f>+ROUND(Návrh!K657,-3)/$X$2</f>
        <v>0</v>
      </c>
      <c r="L660" s="95">
        <f>+ROUND(Návrh!L657,-3)/$X$2</f>
        <v>0</v>
      </c>
      <c r="M660" s="100"/>
    </row>
    <row r="661" spans="1:13" x14ac:dyDescent="0.25">
      <c r="A661" s="42" t="s">
        <v>1495</v>
      </c>
      <c r="B661" s="20" t="s">
        <v>916</v>
      </c>
      <c r="C661" s="20" t="s">
        <v>920</v>
      </c>
      <c r="D661" s="20" t="s">
        <v>1523</v>
      </c>
      <c r="E661" s="368" t="s">
        <v>705</v>
      </c>
      <c r="F661" s="369"/>
      <c r="G661" s="88">
        <f>+ROUND(Návrh!H658,-3)/$X$2</f>
        <v>80000</v>
      </c>
      <c r="H661" s="88">
        <f>+ROUND(Návrh!I658,-3)/$X$2</f>
        <v>-34800</v>
      </c>
      <c r="I661" s="88">
        <f>+ROUND(Návrh!J658,-3)/$X$2</f>
        <v>0</v>
      </c>
      <c r="J661" s="88" t="e">
        <f>+ROUND(Návrh!#REF!,-3)/$X$2</f>
        <v>#REF!</v>
      </c>
      <c r="K661" s="88">
        <f>+ROUND(Návrh!K658,-3)/$X$2</f>
        <v>0</v>
      </c>
      <c r="L661" s="88">
        <f>+ROUND(Návrh!L658,-3)/$X$2</f>
        <v>0</v>
      </c>
      <c r="M661" s="100"/>
    </row>
    <row r="662" spans="1:13" x14ac:dyDescent="0.25">
      <c r="A662" s="55" t="s">
        <v>1496</v>
      </c>
      <c r="B662" s="55"/>
      <c r="C662" s="53"/>
      <c r="D662" s="53"/>
      <c r="E662" s="366" t="s">
        <v>706</v>
      </c>
      <c r="F662" s="367"/>
      <c r="G662" s="99">
        <f>+ROUND(Návrh!H659,-3)/$X$2</f>
        <v>-174</v>
      </c>
      <c r="H662" s="99">
        <f>+ROUND(Návrh!I659,-3)/$X$2</f>
        <v>-241</v>
      </c>
      <c r="I662" s="99">
        <f>+ROUND(Návrh!J659,-3)/$X$2</f>
        <v>0</v>
      </c>
      <c r="J662" s="99" t="e">
        <f>+ROUND(Návrh!#REF!,-3)/$X$2</f>
        <v>#REF!</v>
      </c>
      <c r="K662" s="99">
        <f>+ROUND(Návrh!K659,-3)/$X$2</f>
        <v>0</v>
      </c>
      <c r="L662" s="99">
        <f>+ROUND(Návrh!L659,-3)/$X$2</f>
        <v>0</v>
      </c>
      <c r="M662" s="100"/>
    </row>
    <row r="663" spans="1:13" x14ac:dyDescent="0.25">
      <c r="A663" s="42" t="s">
        <v>1497</v>
      </c>
      <c r="B663" s="20" t="s">
        <v>916</v>
      </c>
      <c r="C663" s="20" t="s">
        <v>920</v>
      </c>
      <c r="D663" s="20" t="s">
        <v>1523</v>
      </c>
      <c r="E663" s="368" t="s">
        <v>707</v>
      </c>
      <c r="F663" s="369"/>
      <c r="G663" s="88">
        <f>+ROUND(Návrh!H660,-3)/$X$2</f>
        <v>-6</v>
      </c>
      <c r="H663" s="88">
        <f>+ROUND(Návrh!I660,-3)/$X$2</f>
        <v>-6</v>
      </c>
      <c r="I663" s="88">
        <f>+ROUND(Návrh!J660,-3)/$X$2</f>
        <v>0</v>
      </c>
      <c r="J663" s="88" t="e">
        <f>+ROUND(Návrh!#REF!,-3)/$X$2</f>
        <v>#REF!</v>
      </c>
      <c r="K663" s="88">
        <f>+ROUND(Návrh!K660,-3)/$X$2</f>
        <v>0</v>
      </c>
      <c r="L663" s="88">
        <f>+ROUND(Návrh!L660,-3)/$X$2</f>
        <v>0</v>
      </c>
      <c r="M663" s="100"/>
    </row>
    <row r="664" spans="1:13" x14ac:dyDescent="0.25">
      <c r="A664" s="42" t="s">
        <v>1498</v>
      </c>
      <c r="B664" s="14"/>
      <c r="C664" s="13"/>
      <c r="D664" s="13"/>
      <c r="E664" s="368" t="s">
        <v>708</v>
      </c>
      <c r="F664" s="369"/>
      <c r="G664" s="88">
        <f>+ROUND(Návrh!H661,-3)/$X$2</f>
        <v>-168</v>
      </c>
      <c r="H664" s="88">
        <f>+ROUND(Návrh!I661,-3)/$X$2</f>
        <v>-235</v>
      </c>
      <c r="I664" s="88">
        <f>+ROUND(Návrh!J661,-3)/$X$2</f>
        <v>0</v>
      </c>
      <c r="J664" s="88" t="e">
        <f>+ROUND(Návrh!#REF!,-3)/$X$2</f>
        <v>#REF!</v>
      </c>
      <c r="K664" s="88">
        <f>+ROUND(Návrh!K661,-3)/$X$2</f>
        <v>0</v>
      </c>
      <c r="L664" s="88">
        <f>+ROUND(Návrh!L661,-3)/$X$2</f>
        <v>0</v>
      </c>
      <c r="M664" s="100"/>
    </row>
    <row r="665" spans="1:13" x14ac:dyDescent="0.25">
      <c r="A665" s="55" t="s">
        <v>1499</v>
      </c>
      <c r="B665" s="55"/>
      <c r="C665" s="53"/>
      <c r="D665" s="53"/>
      <c r="E665" s="366" t="s">
        <v>709</v>
      </c>
      <c r="F665" s="367"/>
      <c r="G665" s="99">
        <f>+ROUND(Návrh!H662,-3)/$X$2</f>
        <v>1304</v>
      </c>
      <c r="H665" s="99">
        <f>+ROUND(Návrh!I662,-3)/$X$2</f>
        <v>964</v>
      </c>
      <c r="I665" s="99">
        <f>+ROUND(Návrh!J662,-3)/$X$2</f>
        <v>1000</v>
      </c>
      <c r="J665" s="99" t="e">
        <f>+ROUND(Návrh!#REF!,-3)/$X$2</f>
        <v>#REF!</v>
      </c>
      <c r="K665" s="99">
        <f>+ROUND(Návrh!K662,-3)/$X$2</f>
        <v>0</v>
      </c>
      <c r="L665" s="99">
        <f>+ROUND(Návrh!L662,-3)/$X$2</f>
        <v>0</v>
      </c>
      <c r="M665" s="100"/>
    </row>
    <row r="666" spans="1:13" x14ac:dyDescent="0.25">
      <c r="A666" s="42" t="s">
        <v>1500</v>
      </c>
      <c r="B666" s="20" t="s">
        <v>916</v>
      </c>
      <c r="C666" s="20" t="s">
        <v>920</v>
      </c>
      <c r="D666" s="20" t="s">
        <v>1523</v>
      </c>
      <c r="E666" s="368" t="s">
        <v>710</v>
      </c>
      <c r="F666" s="369"/>
      <c r="G666" s="88">
        <f>+ROUND(Návrh!H663,-3)/$X$2</f>
        <v>1304</v>
      </c>
      <c r="H666" s="88">
        <f>+ROUND(Návrh!I663,-3)/$X$2</f>
        <v>964</v>
      </c>
      <c r="I666" s="88">
        <f>+ROUND(Návrh!J663,-3)/$X$2</f>
        <v>1000</v>
      </c>
      <c r="J666" s="88" t="e">
        <f>+ROUND(Návrh!#REF!,-3)/$X$2</f>
        <v>#REF!</v>
      </c>
      <c r="K666" s="88">
        <f>+ROUND(Návrh!K663,-3)/$X$2</f>
        <v>0</v>
      </c>
      <c r="L666" s="88">
        <f>+ROUND(Návrh!L663,-3)/$X$2</f>
        <v>0</v>
      </c>
      <c r="M666" s="100"/>
    </row>
    <row r="667" spans="1:13" x14ac:dyDescent="0.25">
      <c r="A667" s="55" t="s">
        <v>1501</v>
      </c>
      <c r="B667" s="55"/>
      <c r="C667" s="53"/>
      <c r="D667" s="53"/>
      <c r="E667" s="366" t="s">
        <v>711</v>
      </c>
      <c r="F667" s="367"/>
      <c r="G667" s="99">
        <f>+ROUND(Návrh!H664,-3)/$X$2</f>
        <v>5038053</v>
      </c>
      <c r="H667" s="99">
        <f>+ROUND(Návrh!I664,-3)/$X$2</f>
        <v>5566810</v>
      </c>
      <c r="I667" s="99">
        <f>+ROUND(Návrh!J664,-3)/$X$2</f>
        <v>6012900</v>
      </c>
      <c r="J667" s="99" t="e">
        <f>+ROUND(Návrh!#REF!,-3)/$X$2</f>
        <v>#REF!</v>
      </c>
      <c r="K667" s="99">
        <f>+ROUND(Návrh!K664,-3)/$X$2</f>
        <v>6156065</v>
      </c>
      <c r="L667" s="99">
        <f>+ROUND(Návrh!L664,-3)/$X$2</f>
        <v>6766800</v>
      </c>
      <c r="M667" s="100"/>
    </row>
    <row r="668" spans="1:13" x14ac:dyDescent="0.25">
      <c r="A668" s="42" t="s">
        <v>1502</v>
      </c>
      <c r="B668" s="20" t="s">
        <v>916</v>
      </c>
      <c r="C668" s="20" t="s">
        <v>920</v>
      </c>
      <c r="D668" s="20" t="s">
        <v>1523</v>
      </c>
      <c r="E668" s="368" t="s">
        <v>712</v>
      </c>
      <c r="F668" s="369"/>
      <c r="G668" s="88">
        <f>+ROUND(Návrh!H665,-3)/$X$2</f>
        <v>2254461</v>
      </c>
      <c r="H668" s="88">
        <f>+ROUND(Návrh!I665,-3)/$X$2</f>
        <v>2452611</v>
      </c>
      <c r="I668" s="88">
        <f>+ROUND(Návrh!J665,-3)/$X$2</f>
        <v>4906219</v>
      </c>
      <c r="J668" s="88" t="e">
        <f>+ROUND(Návrh!#REF!,-3)/$X$2</f>
        <v>#REF!</v>
      </c>
      <c r="K668" s="88">
        <f>+ROUND(Návrh!K665,-3)/$X$2</f>
        <v>4940749</v>
      </c>
      <c r="L668" s="88">
        <f>+ROUND(Návrh!L665,-3)/$X$2</f>
        <v>5416800</v>
      </c>
      <c r="M668" s="100"/>
    </row>
    <row r="669" spans="1:13" x14ac:dyDescent="0.25">
      <c r="A669" s="42" t="s">
        <v>1503</v>
      </c>
      <c r="B669" s="20" t="s">
        <v>916</v>
      </c>
      <c r="C669" s="20" t="s">
        <v>920</v>
      </c>
      <c r="D669" s="20" t="s">
        <v>1523</v>
      </c>
      <c r="E669" s="368" t="s">
        <v>713</v>
      </c>
      <c r="F669" s="369"/>
      <c r="G669" s="88">
        <f>+ROUND(Návrh!H666,-3)/$X$2</f>
        <v>488751</v>
      </c>
      <c r="H669" s="88">
        <f>+ROUND(Návrh!I666,-3)/$X$2</f>
        <v>556677</v>
      </c>
      <c r="I669" s="88">
        <f>+ROUND(Návrh!J666,-3)/$X$2</f>
        <v>1106681</v>
      </c>
      <c r="J669" s="88" t="e">
        <f>+ROUND(Návrh!#REF!,-3)/$X$2</f>
        <v>#REF!</v>
      </c>
      <c r="K669" s="88">
        <f>+ROUND(Návrh!K666,-3)/$X$2</f>
        <v>1215316</v>
      </c>
      <c r="L669" s="88">
        <f>+ROUND(Návrh!L666,-3)/$X$2</f>
        <v>1350000</v>
      </c>
      <c r="M669" s="100"/>
    </row>
    <row r="670" spans="1:13" x14ac:dyDescent="0.25">
      <c r="A670" s="42" t="s">
        <v>1504</v>
      </c>
      <c r="B670" s="20"/>
      <c r="C670" s="20"/>
      <c r="D670" s="20"/>
      <c r="E670" s="368" t="s">
        <v>714</v>
      </c>
      <c r="F670" s="369"/>
      <c r="G670" s="88">
        <f>+ROUND(Návrh!H667,-3)/$X$2</f>
        <v>1923309</v>
      </c>
      <c r="H670" s="88">
        <f>+ROUND(Návrh!I667,-3)/$X$2</f>
        <v>2130170</v>
      </c>
      <c r="I670" s="88">
        <f>+ROUND(Návrh!J667,-3)/$X$2</f>
        <v>0</v>
      </c>
      <c r="J670" s="88" t="e">
        <f>+ROUND(Návrh!#REF!,-3)/$X$2</f>
        <v>#REF!</v>
      </c>
      <c r="K670" s="88">
        <f>+ROUND(Návrh!K667,-3)/$X$2</f>
        <v>0</v>
      </c>
      <c r="L670" s="88">
        <f>+ROUND(Návrh!L667,-3)/$X$2</f>
        <v>0</v>
      </c>
      <c r="M670" s="100"/>
    </row>
    <row r="671" spans="1:13" x14ac:dyDescent="0.25">
      <c r="A671" s="42" t="s">
        <v>1505</v>
      </c>
      <c r="B671" s="14"/>
      <c r="C671" s="13"/>
      <c r="D671" s="13"/>
      <c r="E671" s="368" t="s">
        <v>715</v>
      </c>
      <c r="F671" s="369"/>
      <c r="G671" s="88">
        <f>+ROUND(Návrh!H668,-3)/$X$2</f>
        <v>4295</v>
      </c>
      <c r="H671" s="88">
        <f>+ROUND(Návrh!I668,-3)/$X$2</f>
        <v>5017</v>
      </c>
      <c r="I671" s="88">
        <f>+ROUND(Návrh!J668,-3)/$X$2</f>
        <v>0</v>
      </c>
      <c r="J671" s="88" t="e">
        <f>+ROUND(Návrh!#REF!,-3)/$X$2</f>
        <v>#REF!</v>
      </c>
      <c r="K671" s="88">
        <f>+ROUND(Návrh!K668,-3)/$X$2</f>
        <v>0</v>
      </c>
      <c r="L671" s="88">
        <f>+ROUND(Návrh!L668,-3)/$X$2</f>
        <v>0</v>
      </c>
      <c r="M671" s="100"/>
    </row>
    <row r="672" spans="1:13" x14ac:dyDescent="0.25">
      <c r="A672" s="42" t="s">
        <v>1506</v>
      </c>
      <c r="B672" s="20"/>
      <c r="C672" s="20"/>
      <c r="D672" s="20"/>
      <c r="E672" s="368" t="s">
        <v>716</v>
      </c>
      <c r="F672" s="369"/>
      <c r="G672" s="88">
        <f>+ROUND(Návrh!H669,-3)/$X$2</f>
        <v>367236</v>
      </c>
      <c r="H672" s="88">
        <f>+ROUND(Návrh!I669,-3)/$X$2</f>
        <v>422336</v>
      </c>
      <c r="I672" s="88">
        <f>+ROUND(Návrh!J669,-3)/$X$2</f>
        <v>0</v>
      </c>
      <c r="J672" s="88" t="e">
        <f>+ROUND(Návrh!#REF!,-3)/$X$2</f>
        <v>#REF!</v>
      </c>
      <c r="K672" s="88">
        <f>+ROUND(Návrh!K669,-3)/$X$2</f>
        <v>0</v>
      </c>
      <c r="L672" s="88">
        <f>+ROUND(Návrh!L669,-3)/$X$2</f>
        <v>0</v>
      </c>
      <c r="M672" s="100"/>
    </row>
    <row r="673" spans="1:13" x14ac:dyDescent="0.25">
      <c r="A673" s="55" t="s">
        <v>1507</v>
      </c>
      <c r="B673" s="55"/>
      <c r="C673" s="53"/>
      <c r="D673" s="53"/>
      <c r="E673" s="366" t="s">
        <v>717</v>
      </c>
      <c r="F673" s="367"/>
      <c r="G673" s="99">
        <f>+ROUND(Návrh!H670,-3)/$X$2</f>
        <v>88150</v>
      </c>
      <c r="H673" s="99">
        <f>+ROUND(Návrh!I670,-3)/$X$2</f>
        <v>208340</v>
      </c>
      <c r="I673" s="99">
        <f>+ROUND(Návrh!J670,-3)/$X$2</f>
        <v>0</v>
      </c>
      <c r="J673" s="99" t="e">
        <f>+ROUND(Návrh!#REF!,-3)/$X$2</f>
        <v>#REF!</v>
      </c>
      <c r="K673" s="99">
        <f>+ROUND(Návrh!K670,-3)/$X$2</f>
        <v>0</v>
      </c>
      <c r="L673" s="99">
        <f>+ROUND(Návrh!L670,-3)/$X$2</f>
        <v>0</v>
      </c>
      <c r="M673" s="100"/>
    </row>
    <row r="674" spans="1:13" x14ac:dyDescent="0.25">
      <c r="A674" s="42" t="s">
        <v>1508</v>
      </c>
      <c r="B674" s="20" t="s">
        <v>916</v>
      </c>
      <c r="C674" s="20" t="s">
        <v>920</v>
      </c>
      <c r="D674" s="20" t="s">
        <v>1523</v>
      </c>
      <c r="E674" s="368" t="s">
        <v>718</v>
      </c>
      <c r="F674" s="369"/>
      <c r="G674" s="88">
        <f>+ROUND(Návrh!H671,-3)/$X$2</f>
        <v>22472</v>
      </c>
      <c r="H674" s="88">
        <f>+ROUND(Návrh!I671,-3)/$X$2</f>
        <v>136362</v>
      </c>
      <c r="I674" s="88">
        <f>+ROUND(Návrh!J671,-3)/$X$2</f>
        <v>0</v>
      </c>
      <c r="J674" s="88" t="e">
        <f>+ROUND(Návrh!#REF!,-3)/$X$2</f>
        <v>#REF!</v>
      </c>
      <c r="K674" s="88">
        <f>+ROUND(Návrh!K671,-3)/$X$2</f>
        <v>0</v>
      </c>
      <c r="L674" s="88">
        <f>+ROUND(Návrh!L671,-3)/$X$2</f>
        <v>0</v>
      </c>
      <c r="M674" s="100"/>
    </row>
    <row r="675" spans="1:13" x14ac:dyDescent="0.25">
      <c r="A675" s="42" t="s">
        <v>1509</v>
      </c>
      <c r="B675" s="14"/>
      <c r="C675" s="13"/>
      <c r="D675" s="13"/>
      <c r="E675" s="368" t="s">
        <v>719</v>
      </c>
      <c r="F675" s="369"/>
      <c r="G675" s="88">
        <f>+ROUND(Návrh!H672,-3)/$X$2</f>
        <v>65679</v>
      </c>
      <c r="H675" s="88">
        <f>+ROUND(Návrh!I672,-3)/$X$2</f>
        <v>71978</v>
      </c>
      <c r="I675" s="88">
        <f>+ROUND(Návrh!J672,-3)/$X$2</f>
        <v>0</v>
      </c>
      <c r="J675" s="88" t="e">
        <f>+ROUND(Návrh!#REF!,-3)/$X$2</f>
        <v>#REF!</v>
      </c>
      <c r="K675" s="88">
        <f>+ROUND(Návrh!K672,-3)/$X$2</f>
        <v>0</v>
      </c>
      <c r="L675" s="88">
        <f>+ROUND(Návrh!L672,-3)/$X$2</f>
        <v>0</v>
      </c>
      <c r="M675" s="100"/>
    </row>
    <row r="676" spans="1:13" x14ac:dyDescent="0.25">
      <c r="A676" s="51" t="s">
        <v>720</v>
      </c>
      <c r="B676" s="51"/>
      <c r="C676" s="49"/>
      <c r="D676" s="49"/>
      <c r="E676" s="360" t="s">
        <v>721</v>
      </c>
      <c r="F676" s="361"/>
      <c r="G676" s="98">
        <f>+ROUND(Návrh!H673,-3)/$X$2</f>
        <v>377758</v>
      </c>
      <c r="H676" s="98">
        <f>+ROUND(Návrh!I673,-3)/$X$2</f>
        <v>412942</v>
      </c>
      <c r="I676" s="98">
        <f>+ROUND(Návrh!J673,-3)/$X$2</f>
        <v>430369</v>
      </c>
      <c r="J676" s="98" t="e">
        <f>+ROUND(Návrh!#REF!,-3)/$X$2</f>
        <v>#REF!</v>
      </c>
      <c r="K676" s="98">
        <f>+ROUND(Návrh!K673,-3)/$X$2</f>
        <v>434879</v>
      </c>
      <c r="L676" s="98">
        <f>+ROUND(Návrh!L673,-3)/$X$2</f>
        <v>454304</v>
      </c>
      <c r="M676" s="100"/>
    </row>
    <row r="677" spans="1:13" x14ac:dyDescent="0.25">
      <c r="A677" s="55" t="s">
        <v>1510</v>
      </c>
      <c r="B677" s="55"/>
      <c r="C677" s="53"/>
      <c r="D677" s="53"/>
      <c r="E677" s="366" t="s">
        <v>722</v>
      </c>
      <c r="F677" s="367"/>
      <c r="G677" s="99">
        <f>+ROUND(Návrh!H674,-3)/$X$2</f>
        <v>2565</v>
      </c>
      <c r="H677" s="99">
        <f>+ROUND(Návrh!I674,-3)/$X$2</f>
        <v>4228</v>
      </c>
      <c r="I677" s="99">
        <f>+ROUND(Návrh!J674,-3)/$X$2</f>
        <v>4469</v>
      </c>
      <c r="J677" s="99" t="e">
        <f>+ROUND(Návrh!#REF!,-3)/$X$2</f>
        <v>#REF!</v>
      </c>
      <c r="K677" s="99">
        <f>+ROUND(Návrh!K674,-3)/$X$2</f>
        <v>0</v>
      </c>
      <c r="L677" s="99">
        <f>+ROUND(Návrh!L674,-3)/$X$2</f>
        <v>4547</v>
      </c>
      <c r="M677" s="100"/>
    </row>
    <row r="678" spans="1:13" x14ac:dyDescent="0.25">
      <c r="A678" s="42" t="s">
        <v>1511</v>
      </c>
      <c r="B678" s="27" t="s">
        <v>916</v>
      </c>
      <c r="C678" s="28" t="s">
        <v>923</v>
      </c>
      <c r="D678" s="28" t="s">
        <v>917</v>
      </c>
      <c r="E678" s="368" t="s">
        <v>723</v>
      </c>
      <c r="F678" s="369"/>
      <c r="G678" s="88">
        <f>+ROUND(Návrh!H675,-3)/$X$2</f>
        <v>2376</v>
      </c>
      <c r="H678" s="88">
        <f>+ROUND(Návrh!I675,-3)/$X$2</f>
        <v>4000</v>
      </c>
      <c r="I678" s="88">
        <f>+ROUND(Návrh!J675,-3)/$X$2</f>
        <v>4154</v>
      </c>
      <c r="J678" s="88" t="e">
        <f>+ROUND(Návrh!#REF!,-3)/$X$2</f>
        <v>#REF!</v>
      </c>
      <c r="K678" s="88">
        <f>+ROUND(Návrh!K675,-3)/$X$2</f>
        <v>0</v>
      </c>
      <c r="L678" s="88">
        <f>+ROUND(Návrh!L675,-3)/$X$2</f>
        <v>4307</v>
      </c>
      <c r="M678" s="67"/>
    </row>
    <row r="679" spans="1:13" x14ac:dyDescent="0.25">
      <c r="A679" s="42" t="s">
        <v>1512</v>
      </c>
      <c r="B679" s="27" t="s">
        <v>916</v>
      </c>
      <c r="C679" s="28" t="s">
        <v>919</v>
      </c>
      <c r="D679" s="28" t="s">
        <v>917</v>
      </c>
      <c r="E679" s="368" t="s">
        <v>184</v>
      </c>
      <c r="F679" s="369"/>
      <c r="G679" s="88">
        <f>+ROUND(Návrh!H676,-3)/$X$2</f>
        <v>189</v>
      </c>
      <c r="H679" s="88">
        <f>+ROUND(Návrh!I676,-3)/$X$2</f>
        <v>228</v>
      </c>
      <c r="I679" s="88">
        <f>+ROUND(Návrh!J676,-3)/$X$2</f>
        <v>315</v>
      </c>
      <c r="J679" s="88" t="e">
        <f>+ROUND(Návrh!#REF!,-3)/$X$2</f>
        <v>#REF!</v>
      </c>
      <c r="K679" s="88">
        <f>+ROUND(Návrh!K676,-3)/$X$2</f>
        <v>0</v>
      </c>
      <c r="L679" s="88">
        <f>+ROUND(Návrh!L676,-3)/$X$2</f>
        <v>240</v>
      </c>
      <c r="M679" s="67"/>
    </row>
    <row r="680" spans="1:13" x14ac:dyDescent="0.25">
      <c r="A680" s="55" t="s">
        <v>1513</v>
      </c>
      <c r="B680" s="55"/>
      <c r="C680" s="53"/>
      <c r="D680" s="53"/>
      <c r="E680" s="366" t="s">
        <v>724</v>
      </c>
      <c r="F680" s="367"/>
      <c r="G680" s="99">
        <f>+ROUND(Návrh!H677,-3)/$X$2</f>
        <v>375192</v>
      </c>
      <c r="H680" s="99">
        <f>+ROUND(Návrh!I677,-3)/$X$2</f>
        <v>408714</v>
      </c>
      <c r="I680" s="99">
        <f>+ROUND(Návrh!J677,-3)/$X$2</f>
        <v>425900</v>
      </c>
      <c r="J680" s="99" t="e">
        <f>+ROUND(Návrh!#REF!,-3)/$X$2</f>
        <v>#REF!</v>
      </c>
      <c r="K680" s="99">
        <f>+ROUND(Návrh!K677,-3)/$X$2</f>
        <v>0</v>
      </c>
      <c r="L680" s="99">
        <f>+ROUND(Návrh!L677,-3)/$X$2</f>
        <v>449757</v>
      </c>
      <c r="M680" s="67"/>
    </row>
    <row r="681" spans="1:13" x14ac:dyDescent="0.25">
      <c r="A681" s="42" t="s">
        <v>1514</v>
      </c>
      <c r="B681" s="20" t="s">
        <v>922</v>
      </c>
      <c r="C681" s="20" t="s">
        <v>923</v>
      </c>
      <c r="D681" s="20" t="s">
        <v>1114</v>
      </c>
      <c r="E681" s="368" t="s">
        <v>725</v>
      </c>
      <c r="F681" s="369"/>
      <c r="G681" s="88">
        <f>+ROUND(Návrh!H678,-3)/$X$2</f>
        <v>28803</v>
      </c>
      <c r="H681" s="88">
        <f>+ROUND(Návrh!I678,-3)/$X$2</f>
        <v>33321</v>
      </c>
      <c r="I681" s="88">
        <f>+ROUND(Návrh!J678,-3)/$X$2</f>
        <v>34300</v>
      </c>
      <c r="J681" s="88" t="e">
        <f>+ROUND(Návrh!#REF!,-3)/$X$2</f>
        <v>#REF!</v>
      </c>
      <c r="K681" s="88">
        <f>+ROUND(Návrh!K678,-3)/$X$2</f>
        <v>0</v>
      </c>
      <c r="L681" s="88">
        <f>+ROUND(Návrh!L678,-3)/$X$2</f>
        <v>38920</v>
      </c>
      <c r="M681" s="67"/>
    </row>
    <row r="682" spans="1:13" x14ac:dyDescent="0.25">
      <c r="A682" s="42" t="s">
        <v>1515</v>
      </c>
      <c r="B682" s="20" t="s">
        <v>922</v>
      </c>
      <c r="C682" s="20" t="s">
        <v>923</v>
      </c>
      <c r="D682" s="20" t="s">
        <v>1114</v>
      </c>
      <c r="E682" s="368" t="s">
        <v>726</v>
      </c>
      <c r="F682" s="369"/>
      <c r="G682" s="88">
        <f>+ROUND(Návrh!H679,-3)/$X$2</f>
        <v>1079</v>
      </c>
      <c r="H682" s="88">
        <f>+ROUND(Návrh!I679,-3)/$X$2</f>
        <v>1395</v>
      </c>
      <c r="I682" s="88">
        <f>+ROUND(Návrh!J679,-3)/$X$2</f>
        <v>1400</v>
      </c>
      <c r="J682" s="88" t="e">
        <f>+ROUND(Návrh!#REF!,-3)/$X$2</f>
        <v>#REF!</v>
      </c>
      <c r="K682" s="88">
        <f>+ROUND(Návrh!K679,-3)/$X$2</f>
        <v>0</v>
      </c>
      <c r="L682" s="88">
        <f>+ROUND(Návrh!L679,-3)/$X$2</f>
        <v>1953</v>
      </c>
      <c r="M682" s="67"/>
    </row>
    <row r="683" spans="1:13" x14ac:dyDescent="0.25">
      <c r="A683" s="42" t="s">
        <v>1516</v>
      </c>
      <c r="B683" s="20" t="s">
        <v>922</v>
      </c>
      <c r="C683" s="20" t="s">
        <v>923</v>
      </c>
      <c r="D683" s="20" t="s">
        <v>1114</v>
      </c>
      <c r="E683" s="368" t="s">
        <v>727</v>
      </c>
      <c r="F683" s="369"/>
      <c r="G683" s="88">
        <f>+ROUND(Návrh!H680,-3)/$X$2</f>
        <v>6172</v>
      </c>
      <c r="H683" s="88">
        <f>+ROUND(Návrh!I680,-3)/$X$2</f>
        <v>4617</v>
      </c>
      <c r="I683" s="88">
        <f>+ROUND(Návrh!J680,-3)/$X$2</f>
        <v>5300</v>
      </c>
      <c r="J683" s="88" t="e">
        <f>+ROUND(Návrh!#REF!,-3)/$X$2</f>
        <v>#REF!</v>
      </c>
      <c r="K683" s="88">
        <f>+ROUND(Návrh!K680,-3)/$X$2</f>
        <v>0</v>
      </c>
      <c r="L683" s="88">
        <f>+ROUND(Návrh!L680,-3)/$X$2</f>
        <v>1507</v>
      </c>
      <c r="M683" s="67"/>
    </row>
    <row r="684" spans="1:13" x14ac:dyDescent="0.25">
      <c r="A684" s="42" t="s">
        <v>1517</v>
      </c>
      <c r="B684" s="20" t="s">
        <v>922</v>
      </c>
      <c r="C684" s="20" t="s">
        <v>923</v>
      </c>
      <c r="D684" s="20" t="s">
        <v>1114</v>
      </c>
      <c r="E684" s="368" t="s">
        <v>728</v>
      </c>
      <c r="F684" s="369"/>
      <c r="G684" s="88">
        <f>+ROUND(Návrh!H681,-3)/$X$2</f>
        <v>161200</v>
      </c>
      <c r="H684" s="88">
        <f>+ROUND(Návrh!I681,-3)/$X$2</f>
        <v>179799</v>
      </c>
      <c r="I684" s="88">
        <f>+ROUND(Návrh!J681,-3)/$X$2</f>
        <v>315100</v>
      </c>
      <c r="J684" s="88" t="e">
        <f>+ROUND(Návrh!#REF!,-3)/$X$2</f>
        <v>#REF!</v>
      </c>
      <c r="K684" s="88">
        <f>+ROUND(Návrh!K681,-3)/$X$2</f>
        <v>0</v>
      </c>
      <c r="L684" s="88">
        <f>+ROUND(Návrh!L681,-3)/$X$2</f>
        <v>331399</v>
      </c>
      <c r="M684" s="67"/>
    </row>
    <row r="685" spans="1:13" x14ac:dyDescent="0.25">
      <c r="A685" s="42" t="s">
        <v>1518</v>
      </c>
      <c r="B685" s="20" t="s">
        <v>922</v>
      </c>
      <c r="C685" s="20" t="s">
        <v>923</v>
      </c>
      <c r="D685" s="20" t="s">
        <v>1114</v>
      </c>
      <c r="E685" s="368" t="s">
        <v>729</v>
      </c>
      <c r="F685" s="369"/>
      <c r="G685" s="88">
        <f>+ROUND(Návrh!H682,-3)/$X$2</f>
        <v>5646</v>
      </c>
      <c r="H685" s="88">
        <f>+ROUND(Návrh!I682,-3)/$X$2</f>
        <v>6696</v>
      </c>
      <c r="I685" s="88">
        <f>+ROUND(Návrh!J682,-3)/$X$2</f>
        <v>7000</v>
      </c>
      <c r="J685" s="88" t="e">
        <f>+ROUND(Návrh!#REF!,-3)/$X$2</f>
        <v>#REF!</v>
      </c>
      <c r="K685" s="88">
        <f>+ROUND(Návrh!K682,-3)/$X$2</f>
        <v>0</v>
      </c>
      <c r="L685" s="88">
        <f>+ROUND(Návrh!L682,-3)/$X$2</f>
        <v>7710</v>
      </c>
      <c r="M685" s="67"/>
    </row>
    <row r="686" spans="1:13" x14ac:dyDescent="0.25">
      <c r="A686" s="42" t="s">
        <v>1519</v>
      </c>
      <c r="B686" s="20" t="s">
        <v>922</v>
      </c>
      <c r="C686" s="20" t="s">
        <v>923</v>
      </c>
      <c r="D686" s="20" t="s">
        <v>1114</v>
      </c>
      <c r="E686" s="368" t="s">
        <v>730</v>
      </c>
      <c r="F686" s="369"/>
      <c r="G686" s="88">
        <f>+ROUND(Návrh!H683,-3)/$X$2</f>
        <v>22116</v>
      </c>
      <c r="H686" s="88">
        <f>+ROUND(Návrh!I683,-3)/$X$2</f>
        <v>24789</v>
      </c>
      <c r="I686" s="88">
        <f>+ROUND(Návrh!J683,-3)/$X$2</f>
        <v>46800</v>
      </c>
      <c r="J686" s="88" t="e">
        <f>+ROUND(Návrh!#REF!,-3)/$X$2</f>
        <v>#REF!</v>
      </c>
      <c r="K686" s="88">
        <f>+ROUND(Návrh!K683,-3)/$X$2</f>
        <v>0</v>
      </c>
      <c r="L686" s="88">
        <f>+ROUND(Návrh!L683,-3)/$X$2</f>
        <v>50627</v>
      </c>
      <c r="M686" s="67"/>
    </row>
    <row r="687" spans="1:13" x14ac:dyDescent="0.25">
      <c r="A687" s="42" t="s">
        <v>1520</v>
      </c>
      <c r="B687" s="35" t="s">
        <v>922</v>
      </c>
      <c r="C687" s="35" t="s">
        <v>923</v>
      </c>
      <c r="D687" s="35" t="s">
        <v>1114</v>
      </c>
      <c r="E687" s="368" t="s">
        <v>731</v>
      </c>
      <c r="F687" s="369"/>
      <c r="G687" s="88">
        <f>+ROUND(Návrh!H684,-3)/$X$2</f>
        <v>780</v>
      </c>
      <c r="H687" s="88">
        <f>+ROUND(Návrh!I684,-3)/$X$2</f>
        <v>516</v>
      </c>
      <c r="I687" s="88">
        <f>+ROUND(Návrh!J684,-3)/$X$2</f>
        <v>600</v>
      </c>
      <c r="J687" s="88" t="e">
        <f>+ROUND(Návrh!#REF!,-3)/$X$2</f>
        <v>#REF!</v>
      </c>
      <c r="K687" s="88">
        <f>+ROUND(Návrh!K684,-3)/$X$2</f>
        <v>0</v>
      </c>
      <c r="L687" s="88">
        <f>+ROUND(Návrh!L684,-3)/$X$2</f>
        <v>2441</v>
      </c>
      <c r="M687" s="67"/>
    </row>
    <row r="688" spans="1:13" x14ac:dyDescent="0.25">
      <c r="A688" s="42" t="s">
        <v>1521</v>
      </c>
      <c r="B688" s="20" t="s">
        <v>922</v>
      </c>
      <c r="C688" s="20" t="s">
        <v>923</v>
      </c>
      <c r="D688" s="20" t="s">
        <v>1114</v>
      </c>
      <c r="E688" s="368" t="s">
        <v>732</v>
      </c>
      <c r="F688" s="369"/>
      <c r="G688" s="88">
        <f>+ROUND(Návrh!H685,-3)/$X$2</f>
        <v>235</v>
      </c>
      <c r="H688" s="88">
        <f>+ROUND(Návrh!I685,-3)/$X$2</f>
        <v>178</v>
      </c>
      <c r="I688" s="88">
        <f>+ROUND(Návrh!J685,-3)/$X$2</f>
        <v>400</v>
      </c>
      <c r="J688" s="88" t="e">
        <f>+ROUND(Návrh!#REF!,-3)/$X$2</f>
        <v>#REF!</v>
      </c>
      <c r="K688" s="88">
        <f>+ROUND(Návrh!K685,-3)/$X$2</f>
        <v>0</v>
      </c>
      <c r="L688" s="88">
        <f>+ROUND(Návrh!L685,-3)/$X$2</f>
        <v>386</v>
      </c>
      <c r="M688" s="67"/>
    </row>
    <row r="689" spans="1:13" x14ac:dyDescent="0.25">
      <c r="A689" s="42" t="s">
        <v>1522</v>
      </c>
      <c r="B689" s="20" t="s">
        <v>922</v>
      </c>
      <c r="C689" s="20" t="s">
        <v>923</v>
      </c>
      <c r="D689" s="20" t="s">
        <v>1114</v>
      </c>
      <c r="E689" s="368" t="s">
        <v>733</v>
      </c>
      <c r="F689" s="369"/>
      <c r="G689" s="88">
        <f>+ROUND(Návrh!H686,-3)/$X$2</f>
        <v>651</v>
      </c>
      <c r="H689" s="88">
        <f>+ROUND(Návrh!I686,-3)/$X$2</f>
        <v>626</v>
      </c>
      <c r="I689" s="88">
        <f>+ROUND(Návrh!J686,-3)/$X$2</f>
        <v>1350</v>
      </c>
      <c r="J689" s="88" t="e">
        <f>+ROUND(Návrh!#REF!,-3)/$X$2</f>
        <v>#REF!</v>
      </c>
      <c r="K689" s="88">
        <f>+ROUND(Návrh!K686,-3)/$X$2</f>
        <v>0</v>
      </c>
      <c r="L689" s="88">
        <f>+ROUND(Návrh!L686,-3)/$X$2</f>
        <v>914</v>
      </c>
      <c r="M689" s="67"/>
    </row>
    <row r="690" spans="1:13" x14ac:dyDescent="0.25">
      <c r="A690" s="42" t="s">
        <v>1524</v>
      </c>
      <c r="B690" s="20" t="s">
        <v>922</v>
      </c>
      <c r="C690" s="20" t="s">
        <v>923</v>
      </c>
      <c r="D690" s="20" t="s">
        <v>1114</v>
      </c>
      <c r="E690" s="368" t="s">
        <v>734</v>
      </c>
      <c r="F690" s="369"/>
      <c r="G690" s="88">
        <f>+ROUND(Návrh!H687,-3)/$X$2</f>
        <v>1577</v>
      </c>
      <c r="H690" s="88">
        <f>+ROUND(Návrh!I687,-3)/$X$2</f>
        <v>1693</v>
      </c>
      <c r="I690" s="88">
        <f>+ROUND(Návrh!J687,-3)/$X$2</f>
        <v>1700</v>
      </c>
      <c r="J690" s="88" t="e">
        <f>+ROUND(Návrh!#REF!,-3)/$X$2</f>
        <v>#REF!</v>
      </c>
      <c r="K690" s="88">
        <f>+ROUND(Návrh!K687,-3)/$X$2</f>
        <v>0</v>
      </c>
      <c r="L690" s="88">
        <f>+ROUND(Návrh!L687,-3)/$X$2</f>
        <v>165</v>
      </c>
      <c r="M690" s="67"/>
    </row>
    <row r="691" spans="1:13" x14ac:dyDescent="0.25">
      <c r="A691" s="42" t="s">
        <v>1525</v>
      </c>
      <c r="B691" s="20" t="s">
        <v>922</v>
      </c>
      <c r="C691" s="20" t="s">
        <v>923</v>
      </c>
      <c r="D691" s="20" t="s">
        <v>1114</v>
      </c>
      <c r="E691" s="368" t="s">
        <v>735</v>
      </c>
      <c r="F691" s="369"/>
      <c r="G691" s="88">
        <f>+ROUND(Návrh!H688,-3)/$X$2</f>
        <v>9917</v>
      </c>
      <c r="H691" s="88">
        <f>+ROUND(Návrh!I688,-3)/$X$2</f>
        <v>11566</v>
      </c>
      <c r="I691" s="88">
        <f>+ROUND(Návrh!J688,-3)/$X$2</f>
        <v>11700</v>
      </c>
      <c r="J691" s="88" t="e">
        <f>+ROUND(Návrh!#REF!,-3)/$X$2</f>
        <v>#REF!</v>
      </c>
      <c r="K691" s="88">
        <f>+ROUND(Návrh!K688,-3)/$X$2</f>
        <v>0</v>
      </c>
      <c r="L691" s="88">
        <f>+ROUND(Návrh!L688,-3)/$X$2</f>
        <v>13734</v>
      </c>
      <c r="M691" s="67"/>
    </row>
    <row r="692" spans="1:13" x14ac:dyDescent="0.25">
      <c r="A692" s="42" t="s">
        <v>1526</v>
      </c>
      <c r="B692" s="20" t="s">
        <v>922</v>
      </c>
      <c r="C692" s="20" t="s">
        <v>923</v>
      </c>
      <c r="D692" s="20" t="s">
        <v>1114</v>
      </c>
      <c r="E692" s="368" t="s">
        <v>1674</v>
      </c>
      <c r="F692" s="369"/>
      <c r="G692" s="88">
        <f>+ROUND(Návrh!H689,-3)/$X$2</f>
        <v>90</v>
      </c>
      <c r="H692" s="88">
        <f>+ROUND(Návrh!I689,-3)/$X$2</f>
        <v>148</v>
      </c>
      <c r="I692" s="88">
        <f>+ROUND(Návrh!J689,-3)/$X$2</f>
        <v>250</v>
      </c>
      <c r="J692" s="88" t="e">
        <f>+ROUND(Návrh!#REF!,-3)/$X$2</f>
        <v>#REF!</v>
      </c>
      <c r="K692" s="88">
        <f>+ROUND(Návrh!K689,-3)/$X$2</f>
        <v>0</v>
      </c>
      <c r="L692" s="88">
        <f>+ROUND(Návrh!L689,-3)/$X$2</f>
        <v>0</v>
      </c>
      <c r="M692" s="67"/>
    </row>
    <row r="693" spans="1:13" x14ac:dyDescent="0.25">
      <c r="A693" s="42" t="s">
        <v>1527</v>
      </c>
      <c r="B693" s="35"/>
      <c r="C693" s="35"/>
      <c r="D693" s="35"/>
      <c r="E693" s="368" t="s">
        <v>736</v>
      </c>
      <c r="F693" s="369"/>
      <c r="G693" s="88">
        <f>+ROUND(Návrh!H690,-3)/$X$2</f>
        <v>117633</v>
      </c>
      <c r="H693" s="88">
        <f>+ROUND(Návrh!I690,-3)/$X$2</f>
        <v>122455</v>
      </c>
      <c r="I693" s="88">
        <f>+ROUND(Návrh!J690,-3)/$X$2</f>
        <v>0</v>
      </c>
      <c r="J693" s="88" t="e">
        <f>+ROUND(Návrh!#REF!,-3)/$X$2</f>
        <v>#REF!</v>
      </c>
      <c r="K693" s="88">
        <f>+ROUND(Návrh!K690,-3)/$X$2</f>
        <v>0</v>
      </c>
      <c r="L693" s="88">
        <f>+ROUND(Návrh!L690,-3)/$X$2</f>
        <v>0</v>
      </c>
      <c r="M693" s="67"/>
    </row>
    <row r="694" spans="1:13" x14ac:dyDescent="0.25">
      <c r="A694" s="42" t="s">
        <v>1528</v>
      </c>
      <c r="B694" s="20"/>
      <c r="C694" s="20"/>
      <c r="D694" s="20"/>
      <c r="E694" s="368" t="s">
        <v>737</v>
      </c>
      <c r="F694" s="369"/>
      <c r="G694" s="88">
        <f>+ROUND(Návrh!H691,-3)/$X$2</f>
        <v>18057</v>
      </c>
      <c r="H694" s="88">
        <f>+ROUND(Návrh!I691,-3)/$X$2</f>
        <v>20085</v>
      </c>
      <c r="I694" s="88">
        <f>+ROUND(Návrh!J691,-3)/$X$2</f>
        <v>0</v>
      </c>
      <c r="J694" s="88" t="e">
        <f>+ROUND(Návrh!#REF!,-3)/$X$2</f>
        <v>#REF!</v>
      </c>
      <c r="K694" s="88">
        <f>+ROUND(Návrh!K691,-3)/$X$2</f>
        <v>0</v>
      </c>
      <c r="L694" s="88">
        <f>+ROUND(Návrh!L691,-3)/$X$2</f>
        <v>0</v>
      </c>
      <c r="M694" s="67"/>
    </row>
    <row r="695" spans="1:13" x14ac:dyDescent="0.25">
      <c r="A695" s="83" t="s">
        <v>1672</v>
      </c>
      <c r="B695" s="21" t="s">
        <v>922</v>
      </c>
      <c r="C695" s="21" t="s">
        <v>923</v>
      </c>
      <c r="D695" s="21" t="s">
        <v>1114</v>
      </c>
      <c r="E695" s="370" t="s">
        <v>1673</v>
      </c>
      <c r="F695" s="371"/>
      <c r="G695" s="95">
        <f>+ROUND(Návrh!H692,-3)/$X$2</f>
        <v>0</v>
      </c>
      <c r="H695" s="95">
        <f>+ROUND(Návrh!I692,-3)/$X$2</f>
        <v>0</v>
      </c>
      <c r="I695" s="95">
        <f>+ROUND(Návrh!J692,-3)/$X$2</f>
        <v>0</v>
      </c>
      <c r="J695" s="95" t="e">
        <f>+ROUND(Návrh!#REF!,-3)/$X$2</f>
        <v>#REF!</v>
      </c>
      <c r="K695" s="95">
        <f>+ROUND(Návrh!K692,-3)/$X$2</f>
        <v>0</v>
      </c>
      <c r="L695" s="95">
        <f>+ROUND(Návrh!L692,-3)/$X$2</f>
        <v>0</v>
      </c>
      <c r="M695" s="67"/>
    </row>
    <row r="696" spans="1:13" x14ac:dyDescent="0.25">
      <c r="A696" s="42" t="s">
        <v>1529</v>
      </c>
      <c r="B696" s="20" t="s">
        <v>922</v>
      </c>
      <c r="C696" s="20" t="s">
        <v>923</v>
      </c>
      <c r="D696" s="20" t="s">
        <v>1114</v>
      </c>
      <c r="E696" s="368" t="s">
        <v>738</v>
      </c>
      <c r="F696" s="369"/>
      <c r="G696" s="88">
        <f>+ROUND(Návrh!H693,-3)/$X$2</f>
        <v>0</v>
      </c>
      <c r="H696" s="88">
        <f>+ROUND(Návrh!I693,-3)/$X$2</f>
        <v>4</v>
      </c>
      <c r="I696" s="88">
        <f>+ROUND(Návrh!J693,-3)/$X$2</f>
        <v>0</v>
      </c>
      <c r="J696" s="88" t="e">
        <f>+ROUND(Návrh!#REF!,-3)/$X$2</f>
        <v>#REF!</v>
      </c>
      <c r="K696" s="88">
        <f>+ROUND(Návrh!K693,-3)/$X$2</f>
        <v>0</v>
      </c>
      <c r="L696" s="88">
        <f>+ROUND(Návrh!L693,-3)/$X$2</f>
        <v>0</v>
      </c>
      <c r="M696" s="67"/>
    </row>
    <row r="697" spans="1:13" x14ac:dyDescent="0.25">
      <c r="A697" s="42" t="s">
        <v>1530</v>
      </c>
      <c r="B697" s="20"/>
      <c r="C697" s="20"/>
      <c r="D697" s="20"/>
      <c r="E697" s="368" t="s">
        <v>739</v>
      </c>
      <c r="F697" s="369"/>
      <c r="G697" s="88">
        <f>+ROUND(Návrh!H694,-3)/$X$2</f>
        <v>506</v>
      </c>
      <c r="H697" s="88">
        <f>+ROUND(Návrh!I694,-3)/$X$2</f>
        <v>163</v>
      </c>
      <c r="I697" s="88">
        <f>+ROUND(Návrh!J694,-3)/$X$2</f>
        <v>0</v>
      </c>
      <c r="J697" s="88" t="e">
        <f>+ROUND(Návrh!#REF!,-3)/$X$2</f>
        <v>#REF!</v>
      </c>
      <c r="K697" s="88">
        <f>+ROUND(Návrh!K694,-3)/$X$2</f>
        <v>0</v>
      </c>
      <c r="L697" s="88">
        <f>+ROUND(Návrh!L694,-3)/$X$2</f>
        <v>0</v>
      </c>
      <c r="M697" s="67"/>
    </row>
    <row r="698" spans="1:13" x14ac:dyDescent="0.25">
      <c r="A698" s="42" t="s">
        <v>1531</v>
      </c>
      <c r="B698" s="20"/>
      <c r="C698" s="20"/>
      <c r="D698" s="20"/>
      <c r="E698" s="368" t="s">
        <v>740</v>
      </c>
      <c r="F698" s="369"/>
      <c r="G698" s="88">
        <f>+ROUND(Návrh!H695,-3)/$X$2</f>
        <v>732</v>
      </c>
      <c r="H698" s="88">
        <f>+ROUND(Návrh!I695,-3)/$X$2</f>
        <v>663</v>
      </c>
      <c r="I698" s="88">
        <f>+ROUND(Návrh!J695,-3)/$X$2</f>
        <v>0</v>
      </c>
      <c r="J698" s="88" t="e">
        <f>+ROUND(Návrh!#REF!,-3)/$X$2</f>
        <v>#REF!</v>
      </c>
      <c r="K698" s="88">
        <f>+ROUND(Návrh!K695,-3)/$X$2</f>
        <v>0</v>
      </c>
      <c r="L698" s="88">
        <f>+ROUND(Návrh!L695,-3)/$X$2</f>
        <v>0</v>
      </c>
      <c r="M698" s="67"/>
    </row>
    <row r="699" spans="1:13" x14ac:dyDescent="0.25">
      <c r="A699" s="51" t="s">
        <v>741</v>
      </c>
      <c r="B699" s="51"/>
      <c r="C699" s="49"/>
      <c r="D699" s="49"/>
      <c r="E699" s="360" t="s">
        <v>742</v>
      </c>
      <c r="F699" s="361"/>
      <c r="G699" s="98">
        <f>+ROUND(Návrh!H696,-3)/$X$2</f>
        <v>20879</v>
      </c>
      <c r="H699" s="98">
        <f>+ROUND(Návrh!I696,-3)/$X$2</f>
        <v>20548</v>
      </c>
      <c r="I699" s="98">
        <f>+ROUND(Návrh!J696,-3)/$X$2</f>
        <v>20460</v>
      </c>
      <c r="J699" s="98" t="e">
        <f>+ROUND(Návrh!#REF!,-3)/$X$2</f>
        <v>#REF!</v>
      </c>
      <c r="K699" s="98">
        <f>+ROUND(Návrh!K696,-3)/$X$2</f>
        <v>21951</v>
      </c>
      <c r="L699" s="98">
        <f>+ROUND(Návrh!L696,-3)/$X$2</f>
        <v>22604</v>
      </c>
      <c r="M699" s="67"/>
    </row>
    <row r="700" spans="1:13" x14ac:dyDescent="0.25">
      <c r="A700" s="55" t="s">
        <v>1532</v>
      </c>
      <c r="B700" s="55"/>
      <c r="C700" s="53"/>
      <c r="D700" s="53"/>
      <c r="E700" s="366" t="s">
        <v>743</v>
      </c>
      <c r="F700" s="367"/>
      <c r="G700" s="99">
        <f>+ROUND(Návrh!H697,-3)/$X$2</f>
        <v>20879</v>
      </c>
      <c r="H700" s="99">
        <f>+ROUND(Návrh!I697,-3)/$X$2</f>
        <v>20548</v>
      </c>
      <c r="I700" s="99">
        <f>+ROUND(Návrh!J697,-3)/$X$2</f>
        <v>20460</v>
      </c>
      <c r="J700" s="99" t="e">
        <f>+ROUND(Návrh!#REF!,-3)/$X$2</f>
        <v>#REF!</v>
      </c>
      <c r="K700" s="99">
        <f>+ROUND(Návrh!K697,-3)/$X$2</f>
        <v>0</v>
      </c>
      <c r="L700" s="99">
        <f>+ROUND(Návrh!L697,-3)/$X$2</f>
        <v>22604</v>
      </c>
      <c r="M700" s="67"/>
    </row>
    <row r="701" spans="1:13" x14ac:dyDescent="0.25">
      <c r="A701" s="42" t="s">
        <v>1533</v>
      </c>
      <c r="B701" s="27" t="s">
        <v>916</v>
      </c>
      <c r="C701" s="28" t="s">
        <v>919</v>
      </c>
      <c r="D701" s="28" t="s">
        <v>917</v>
      </c>
      <c r="E701" s="368" t="s">
        <v>744</v>
      </c>
      <c r="F701" s="369"/>
      <c r="G701" s="88">
        <f>+ROUND(Návrh!H698,-3)/$X$2</f>
        <v>9352</v>
      </c>
      <c r="H701" s="88">
        <f>+ROUND(Návrh!I698,-3)/$X$2</f>
        <v>9573</v>
      </c>
      <c r="I701" s="88">
        <f>+ROUND(Návrh!J698,-3)/$X$2</f>
        <v>9500</v>
      </c>
      <c r="J701" s="88" t="e">
        <f>+ROUND(Návrh!#REF!,-3)/$X$2</f>
        <v>#REF!</v>
      </c>
      <c r="K701" s="88">
        <f>+ROUND(Návrh!K698,-3)/$X$2</f>
        <v>0</v>
      </c>
      <c r="L701" s="88">
        <f>+ROUND(Návrh!L698,-3)/$X$2</f>
        <v>10296</v>
      </c>
      <c r="M701" s="67"/>
    </row>
    <row r="702" spans="1:13" x14ac:dyDescent="0.25">
      <c r="A702" s="42" t="s">
        <v>1534</v>
      </c>
      <c r="B702" s="27" t="s">
        <v>916</v>
      </c>
      <c r="C702" s="28" t="s">
        <v>919</v>
      </c>
      <c r="D702" s="28" t="s">
        <v>917</v>
      </c>
      <c r="E702" s="368" t="s">
        <v>745</v>
      </c>
      <c r="F702" s="369"/>
      <c r="G702" s="88">
        <f>+ROUND(Návrh!H699,-3)/$X$2</f>
        <v>918</v>
      </c>
      <c r="H702" s="88">
        <f>+ROUND(Návrh!I699,-3)/$X$2</f>
        <v>903</v>
      </c>
      <c r="I702" s="88">
        <f>+ROUND(Návrh!J699,-3)/$X$2</f>
        <v>950</v>
      </c>
      <c r="J702" s="88" t="e">
        <f>+ROUND(Návrh!#REF!,-3)/$X$2</f>
        <v>#REF!</v>
      </c>
      <c r="K702" s="88">
        <f>+ROUND(Návrh!K699,-3)/$X$2</f>
        <v>0</v>
      </c>
      <c r="L702" s="88">
        <f>+ROUND(Návrh!L699,-3)/$X$2</f>
        <v>962</v>
      </c>
      <c r="M702" s="67"/>
    </row>
    <row r="703" spans="1:13" x14ac:dyDescent="0.25">
      <c r="A703" s="42" t="s">
        <v>1535</v>
      </c>
      <c r="B703" s="27" t="s">
        <v>916</v>
      </c>
      <c r="C703" s="28" t="s">
        <v>919</v>
      </c>
      <c r="D703" s="28" t="s">
        <v>917</v>
      </c>
      <c r="E703" s="368" t="s">
        <v>746</v>
      </c>
      <c r="F703" s="369"/>
      <c r="G703" s="88">
        <f>+ROUND(Návrh!H700,-3)/$X$2</f>
        <v>8029</v>
      </c>
      <c r="H703" s="88">
        <f>+ROUND(Návrh!I700,-3)/$X$2</f>
        <v>7719</v>
      </c>
      <c r="I703" s="88">
        <f>+ROUND(Návrh!J700,-3)/$X$2</f>
        <v>7630</v>
      </c>
      <c r="J703" s="88" t="e">
        <f>+ROUND(Návrh!#REF!,-3)/$X$2</f>
        <v>#REF!</v>
      </c>
      <c r="K703" s="88">
        <f>+ROUND(Návrh!K700,-3)/$X$2</f>
        <v>0</v>
      </c>
      <c r="L703" s="88">
        <f>+ROUND(Návrh!L700,-3)/$X$2</f>
        <v>8934</v>
      </c>
      <c r="M703" s="67"/>
    </row>
    <row r="704" spans="1:13" x14ac:dyDescent="0.25">
      <c r="A704" s="42" t="s">
        <v>1536</v>
      </c>
      <c r="B704" s="27" t="s">
        <v>916</v>
      </c>
      <c r="C704" s="28" t="s">
        <v>919</v>
      </c>
      <c r="D704" s="28" t="s">
        <v>917</v>
      </c>
      <c r="E704" s="368" t="s">
        <v>747</v>
      </c>
      <c r="F704" s="369"/>
      <c r="G704" s="88">
        <f>+ROUND(Návrh!H701,-3)/$X$2</f>
        <v>1805</v>
      </c>
      <c r="H704" s="88">
        <f>+ROUND(Návrh!I701,-3)/$X$2</f>
        <v>1526</v>
      </c>
      <c r="I704" s="88">
        <f>+ROUND(Návrh!J701,-3)/$X$2</f>
        <v>1590</v>
      </c>
      <c r="J704" s="88" t="e">
        <f>+ROUND(Návrh!#REF!,-3)/$X$2</f>
        <v>#REF!</v>
      </c>
      <c r="K704" s="88">
        <f>+ROUND(Návrh!K701,-3)/$X$2</f>
        <v>0</v>
      </c>
      <c r="L704" s="88">
        <f>+ROUND(Návrh!L701,-3)/$X$2</f>
        <v>1590</v>
      </c>
      <c r="M704" s="67"/>
    </row>
    <row r="705" spans="1:13" x14ac:dyDescent="0.25">
      <c r="A705" s="42" t="s">
        <v>1537</v>
      </c>
      <c r="B705" s="27" t="s">
        <v>916</v>
      </c>
      <c r="C705" s="28" t="s">
        <v>919</v>
      </c>
      <c r="D705" s="28" t="s">
        <v>917</v>
      </c>
      <c r="E705" s="368" t="s">
        <v>748</v>
      </c>
      <c r="F705" s="369"/>
      <c r="G705" s="88">
        <f>+ROUND(Návrh!H702,-3)/$X$2</f>
        <v>365</v>
      </c>
      <c r="H705" s="88">
        <f>+ROUND(Návrh!I702,-3)/$X$2</f>
        <v>325</v>
      </c>
      <c r="I705" s="88">
        <f>+ROUND(Návrh!J702,-3)/$X$2</f>
        <v>320</v>
      </c>
      <c r="J705" s="88" t="e">
        <f>+ROUND(Návrh!#REF!,-3)/$X$2</f>
        <v>#REF!</v>
      </c>
      <c r="K705" s="88">
        <f>+ROUND(Návrh!K702,-3)/$X$2</f>
        <v>0</v>
      </c>
      <c r="L705" s="88">
        <f>+ROUND(Návrh!L702,-3)/$X$2</f>
        <v>320</v>
      </c>
      <c r="M705" s="67"/>
    </row>
    <row r="706" spans="1:13" x14ac:dyDescent="0.25">
      <c r="A706" s="42" t="s">
        <v>1538</v>
      </c>
      <c r="B706" s="27" t="s">
        <v>916</v>
      </c>
      <c r="C706" s="28" t="s">
        <v>919</v>
      </c>
      <c r="D706" s="28" t="s">
        <v>917</v>
      </c>
      <c r="E706" s="368" t="s">
        <v>749</v>
      </c>
      <c r="F706" s="369"/>
      <c r="G706" s="88">
        <f>+ROUND(Návrh!H703,-3)/$X$2</f>
        <v>410</v>
      </c>
      <c r="H706" s="88">
        <f>+ROUND(Návrh!I703,-3)/$X$2</f>
        <v>502</v>
      </c>
      <c r="I706" s="88">
        <f>+ROUND(Návrh!J703,-3)/$X$2</f>
        <v>470</v>
      </c>
      <c r="J706" s="88" t="e">
        <f>+ROUND(Návrh!#REF!,-3)/$X$2</f>
        <v>#REF!</v>
      </c>
      <c r="K706" s="88">
        <f>+ROUND(Návrh!K703,-3)/$X$2</f>
        <v>0</v>
      </c>
      <c r="L706" s="88">
        <f>+ROUND(Návrh!L703,-3)/$X$2</f>
        <v>502</v>
      </c>
      <c r="M706" s="67"/>
    </row>
    <row r="707" spans="1:13" x14ac:dyDescent="0.25">
      <c r="A707" s="51" t="s">
        <v>750</v>
      </c>
      <c r="B707" s="51"/>
      <c r="C707" s="49"/>
      <c r="D707" s="49"/>
      <c r="E707" s="360" t="s">
        <v>751</v>
      </c>
      <c r="F707" s="361"/>
      <c r="G707" s="98">
        <f>+ROUND(Návrh!H704,-3)/$X$2</f>
        <v>5438</v>
      </c>
      <c r="H707" s="98">
        <f>+ROUND(Návrh!I704,-3)/$X$2</f>
        <v>5848</v>
      </c>
      <c r="I707" s="98">
        <f>+ROUND(Návrh!J704,-3)/$X$2</f>
        <v>5800</v>
      </c>
      <c r="J707" s="98" t="e">
        <f>+ROUND(Návrh!#REF!,-3)/$X$2</f>
        <v>#REF!</v>
      </c>
      <c r="K707" s="98">
        <f>+ROUND(Návrh!K704,-3)/$X$2</f>
        <v>5947</v>
      </c>
      <c r="L707" s="98">
        <f>+ROUND(Návrh!L704,-3)/$X$2</f>
        <v>5900</v>
      </c>
      <c r="M707" s="67"/>
    </row>
    <row r="708" spans="1:13" x14ac:dyDescent="0.25">
      <c r="A708" s="55" t="s">
        <v>1539</v>
      </c>
      <c r="B708" s="55"/>
      <c r="C708" s="53"/>
      <c r="D708" s="53"/>
      <c r="E708" s="366" t="s">
        <v>752</v>
      </c>
      <c r="F708" s="367"/>
      <c r="G708" s="99">
        <f>+ROUND(Návrh!H705,-3)/$X$2</f>
        <v>5438</v>
      </c>
      <c r="H708" s="99">
        <f>+ROUND(Návrh!I705,-3)/$X$2</f>
        <v>5848</v>
      </c>
      <c r="I708" s="99">
        <f>+ROUND(Návrh!J705,-3)/$X$2</f>
        <v>5800</v>
      </c>
      <c r="J708" s="99" t="e">
        <f>+ROUND(Návrh!#REF!,-3)/$X$2</f>
        <v>#REF!</v>
      </c>
      <c r="K708" s="99">
        <f>+ROUND(Návrh!K705,-3)/$X$2</f>
        <v>5900</v>
      </c>
      <c r="L708" s="99">
        <f>+ROUND(Návrh!L705,-3)/$X$2</f>
        <v>5900</v>
      </c>
      <c r="M708" s="67"/>
    </row>
    <row r="709" spans="1:13" x14ac:dyDescent="0.25">
      <c r="A709" s="42" t="s">
        <v>1540</v>
      </c>
      <c r="B709" s="20" t="s">
        <v>916</v>
      </c>
      <c r="C709" s="20" t="s">
        <v>920</v>
      </c>
      <c r="D709" s="20" t="s">
        <v>1523</v>
      </c>
      <c r="E709" s="368" t="s">
        <v>753</v>
      </c>
      <c r="F709" s="369"/>
      <c r="G709" s="88">
        <f>+ROUND(Návrh!H706,-3)/$X$2</f>
        <v>5438</v>
      </c>
      <c r="H709" s="88">
        <f>+ROUND(Návrh!I706,-3)/$X$2</f>
        <v>5848</v>
      </c>
      <c r="I709" s="88">
        <f>+ROUND(Návrh!J706,-3)/$X$2</f>
        <v>5800</v>
      </c>
      <c r="J709" s="88" t="e">
        <f>+ROUND(Návrh!#REF!,-3)/$X$2</f>
        <v>#REF!</v>
      </c>
      <c r="K709" s="88">
        <f>+ROUND(Návrh!K706,-3)/$X$2</f>
        <v>5900</v>
      </c>
      <c r="L709" s="88">
        <f>+ROUND(Návrh!L706,-3)/$X$2</f>
        <v>5900</v>
      </c>
      <c r="M709" s="67"/>
    </row>
    <row r="710" spans="1:13" x14ac:dyDescent="0.25">
      <c r="A710" s="58" t="s">
        <v>754</v>
      </c>
      <c r="B710" s="58"/>
      <c r="C710" s="59"/>
      <c r="D710" s="59"/>
      <c r="E710" s="362" t="s">
        <v>755</v>
      </c>
      <c r="F710" s="363"/>
      <c r="G710" s="97">
        <f>+ROUND(Návrh!H707,-3)/$X$2</f>
        <v>0</v>
      </c>
      <c r="H710" s="97">
        <f>+ROUND(Návrh!I707,-3)/$X$2</f>
        <v>0</v>
      </c>
      <c r="I710" s="97">
        <f>+ROUND(Návrh!J707,-3)/$X$2</f>
        <v>0</v>
      </c>
      <c r="J710" s="97" t="e">
        <f>+ROUND(Návrh!#REF!,-3)/$X$2</f>
        <v>#REF!</v>
      </c>
      <c r="K710" s="97">
        <f>+ROUND(Návrh!K707,-3)/$X$2</f>
        <v>0</v>
      </c>
      <c r="L710" s="97">
        <f>+ROUND(Návrh!L707,-3)/$X$2</f>
        <v>0</v>
      </c>
      <c r="M710" s="67"/>
    </row>
    <row r="711" spans="1:13" x14ac:dyDescent="0.25">
      <c r="A711" s="51" t="s">
        <v>756</v>
      </c>
      <c r="B711" s="51"/>
      <c r="C711" s="49"/>
      <c r="D711" s="49"/>
      <c r="E711" s="360" t="s">
        <v>757</v>
      </c>
      <c r="F711" s="361"/>
      <c r="G711" s="98">
        <f>+ROUND(Návrh!H708,-3)/$X$2</f>
        <v>0</v>
      </c>
      <c r="H711" s="98">
        <f>+ROUND(Návrh!I708,-3)/$X$2</f>
        <v>0</v>
      </c>
      <c r="I711" s="98">
        <f>+ROUND(Návrh!J708,-3)/$X$2</f>
        <v>0</v>
      </c>
      <c r="J711" s="98" t="e">
        <f>+ROUND(Návrh!#REF!,-3)/$X$2</f>
        <v>#REF!</v>
      </c>
      <c r="K711" s="98">
        <f>+ROUND(Návrh!K708,-3)/$X$2</f>
        <v>0</v>
      </c>
      <c r="L711" s="98">
        <f>+ROUND(Návrh!L708,-3)/$X$2</f>
        <v>0</v>
      </c>
      <c r="M711" s="67"/>
    </row>
    <row r="712" spans="1:13" x14ac:dyDescent="0.25">
      <c r="A712" s="58" t="s">
        <v>758</v>
      </c>
      <c r="B712" s="58"/>
      <c r="C712" s="59"/>
      <c r="D712" s="59"/>
      <c r="E712" s="362" t="s">
        <v>759</v>
      </c>
      <c r="F712" s="363"/>
      <c r="G712" s="97">
        <f>+ROUND(Návrh!H709,-3)/$X$2</f>
        <v>0</v>
      </c>
      <c r="H712" s="97">
        <f>+ROUND(Návrh!I709,-3)/$X$2</f>
        <v>0</v>
      </c>
      <c r="I712" s="97">
        <f>+ROUND(Návrh!J709,-3)/$X$2</f>
        <v>0</v>
      </c>
      <c r="J712" s="97" t="e">
        <f>+ROUND(Návrh!#REF!,-3)/$X$2</f>
        <v>#REF!</v>
      </c>
      <c r="K712" s="97">
        <f>+ROUND(Návrh!K709,-3)/$X$2</f>
        <v>0</v>
      </c>
      <c r="L712" s="97">
        <f>+ROUND(Návrh!L709,-3)/$X$2</f>
        <v>0</v>
      </c>
      <c r="M712" s="67"/>
    </row>
    <row r="713" spans="1:13" x14ac:dyDescent="0.25">
      <c r="A713" s="51" t="s">
        <v>760</v>
      </c>
      <c r="B713" s="51"/>
      <c r="C713" s="49"/>
      <c r="D713" s="49"/>
      <c r="E713" s="360" t="s">
        <v>635</v>
      </c>
      <c r="F713" s="361"/>
      <c r="G713" s="98">
        <f>+ROUND(Návrh!H710,-3)/$X$2</f>
        <v>0</v>
      </c>
      <c r="H713" s="98">
        <f>+ROUND(Návrh!I710,-3)/$X$2</f>
        <v>0</v>
      </c>
      <c r="I713" s="98">
        <f>+ROUND(Návrh!J710,-3)/$X$2</f>
        <v>0</v>
      </c>
      <c r="J713" s="98" t="e">
        <f>+ROUND(Návrh!#REF!,-3)/$X$2</f>
        <v>#REF!</v>
      </c>
      <c r="K713" s="98">
        <f>+ROUND(Návrh!K710,-3)/$X$2</f>
        <v>0</v>
      </c>
      <c r="L713" s="98">
        <f>+ROUND(Návrh!L710,-3)/$X$2</f>
        <v>0</v>
      </c>
      <c r="M713" s="67"/>
    </row>
    <row r="714" spans="1:13" x14ac:dyDescent="0.25">
      <c r="A714" s="51" t="s">
        <v>761</v>
      </c>
      <c r="B714" s="51"/>
      <c r="C714" s="49"/>
      <c r="D714" s="49"/>
      <c r="E714" s="360" t="s">
        <v>637</v>
      </c>
      <c r="F714" s="361"/>
      <c r="G714" s="98">
        <f>+ROUND(Návrh!H711,-3)/$X$2</f>
        <v>0</v>
      </c>
      <c r="H714" s="98">
        <f>+ROUND(Návrh!I711,-3)/$X$2</f>
        <v>0</v>
      </c>
      <c r="I714" s="98">
        <f>+ROUND(Návrh!J711,-3)/$X$2</f>
        <v>0</v>
      </c>
      <c r="J714" s="98" t="e">
        <f>+ROUND(Návrh!#REF!,-3)/$X$2</f>
        <v>#REF!</v>
      </c>
      <c r="K714" s="98">
        <f>+ROUND(Návrh!K711,-3)/$X$2</f>
        <v>0</v>
      </c>
      <c r="L714" s="98">
        <f>+ROUND(Návrh!L711,-3)/$X$2</f>
        <v>0</v>
      </c>
      <c r="M714" s="67"/>
    </row>
    <row r="715" spans="1:13" x14ac:dyDescent="0.25">
      <c r="A715" s="51" t="s">
        <v>762</v>
      </c>
      <c r="B715" s="51"/>
      <c r="C715" s="49"/>
      <c r="D715" s="49"/>
      <c r="E715" s="360" t="s">
        <v>639</v>
      </c>
      <c r="F715" s="361"/>
      <c r="G715" s="98">
        <f>+ROUND(Návrh!H712,-3)/$X$2</f>
        <v>0</v>
      </c>
      <c r="H715" s="98">
        <f>+ROUND(Návrh!I712,-3)/$X$2</f>
        <v>0</v>
      </c>
      <c r="I715" s="98">
        <f>+ROUND(Návrh!J712,-3)/$X$2</f>
        <v>0</v>
      </c>
      <c r="J715" s="98" t="e">
        <f>+ROUND(Návrh!#REF!,-3)/$X$2</f>
        <v>#REF!</v>
      </c>
      <c r="K715" s="98">
        <f>+ROUND(Návrh!K712,-3)/$X$2</f>
        <v>0</v>
      </c>
      <c r="L715" s="98">
        <f>+ROUND(Návrh!L712,-3)/$X$2</f>
        <v>0</v>
      </c>
      <c r="M715" s="67"/>
    </row>
    <row r="716" spans="1:13" x14ac:dyDescent="0.25">
      <c r="A716" s="51" t="s">
        <v>763</v>
      </c>
      <c r="B716" s="51"/>
      <c r="C716" s="49"/>
      <c r="D716" s="49"/>
      <c r="E716" s="360" t="s">
        <v>764</v>
      </c>
      <c r="F716" s="361"/>
      <c r="G716" s="98">
        <f>+ROUND(Návrh!H713,-3)/$X$2</f>
        <v>0</v>
      </c>
      <c r="H716" s="98">
        <f>+ROUND(Návrh!I713,-3)/$X$2</f>
        <v>0</v>
      </c>
      <c r="I716" s="98">
        <f>+ROUND(Návrh!J713,-3)/$X$2</f>
        <v>0</v>
      </c>
      <c r="J716" s="98" t="e">
        <f>+ROUND(Návrh!#REF!,-3)/$X$2</f>
        <v>#REF!</v>
      </c>
      <c r="K716" s="98">
        <f>+ROUND(Návrh!K713,-3)/$X$2</f>
        <v>0</v>
      </c>
      <c r="L716" s="98">
        <f>+ROUND(Návrh!L713,-3)/$X$2</f>
        <v>0</v>
      </c>
      <c r="M716" s="67"/>
    </row>
    <row r="717" spans="1:13" x14ac:dyDescent="0.25">
      <c r="A717" s="58" t="s">
        <v>765</v>
      </c>
      <c r="B717" s="58"/>
      <c r="C717" s="59"/>
      <c r="D717" s="59"/>
      <c r="E717" s="362" t="s">
        <v>766</v>
      </c>
      <c r="F717" s="363"/>
      <c r="G717" s="97">
        <f>+ROUND(Návrh!H714,-3)/$X$2</f>
        <v>182493</v>
      </c>
      <c r="H717" s="97">
        <f>+ROUND(Návrh!I714,-3)/$X$2</f>
        <v>382643</v>
      </c>
      <c r="I717" s="97">
        <f>+ROUND(Návrh!J714,-3)/$X$2</f>
        <v>357626</v>
      </c>
      <c r="J717" s="97" t="e">
        <f>+ROUND(Návrh!#REF!,-3)/$X$2</f>
        <v>#REF!</v>
      </c>
      <c r="K717" s="97">
        <f>+ROUND(Návrh!K714,-3)/$X$2</f>
        <v>362073</v>
      </c>
      <c r="L717" s="97">
        <f>+ROUND(Návrh!L714,-3)/$X$2</f>
        <v>348408</v>
      </c>
      <c r="M717" s="67"/>
    </row>
    <row r="718" spans="1:13" x14ac:dyDescent="0.25">
      <c r="A718" s="51" t="s">
        <v>767</v>
      </c>
      <c r="B718" s="51"/>
      <c r="C718" s="49"/>
      <c r="D718" s="49"/>
      <c r="E718" s="360" t="s">
        <v>768</v>
      </c>
      <c r="F718" s="361"/>
      <c r="G718" s="98">
        <f>+ROUND(Návrh!H715,-3)/$X$2</f>
        <v>1378</v>
      </c>
      <c r="H718" s="98">
        <f>+ROUND(Návrh!I715,-3)/$X$2</f>
        <v>2047</v>
      </c>
      <c r="I718" s="98">
        <f>+ROUND(Návrh!J715,-3)/$X$2</f>
        <v>0</v>
      </c>
      <c r="J718" s="98" t="e">
        <f>+ROUND(Návrh!#REF!,-3)/$X$2</f>
        <v>#REF!</v>
      </c>
      <c r="K718" s="98">
        <f>+ROUND(Návrh!K715,-3)/$X$2</f>
        <v>9604</v>
      </c>
      <c r="L718" s="98">
        <f>+ROUND(Návrh!L715,-3)/$X$2</f>
        <v>0</v>
      </c>
      <c r="M718" s="67"/>
    </row>
    <row r="719" spans="1:13" x14ac:dyDescent="0.25">
      <c r="A719" s="55" t="s">
        <v>1541</v>
      </c>
      <c r="B719" s="55"/>
      <c r="C719" s="53"/>
      <c r="D719" s="53"/>
      <c r="E719" s="366" t="s">
        <v>769</v>
      </c>
      <c r="F719" s="367"/>
      <c r="G719" s="99">
        <f>+ROUND(Návrh!H716,-3)/$X$2</f>
        <v>1378</v>
      </c>
      <c r="H719" s="99">
        <f>+ROUND(Návrh!I716,-3)/$X$2</f>
        <v>2047</v>
      </c>
      <c r="I719" s="99">
        <f>+ROUND(Návrh!J716,-3)/$X$2</f>
        <v>0</v>
      </c>
      <c r="J719" s="99" t="e">
        <f>+ROUND(Návrh!#REF!,-3)/$X$2</f>
        <v>#REF!</v>
      </c>
      <c r="K719" s="99">
        <f>+ROUND(Návrh!K716,-3)/$X$2</f>
        <v>0</v>
      </c>
      <c r="L719" s="99">
        <f>+ROUND(Návrh!L716,-3)/$X$2</f>
        <v>0</v>
      </c>
      <c r="M719" s="67"/>
    </row>
    <row r="720" spans="1:13" x14ac:dyDescent="0.25">
      <c r="A720" s="42" t="s">
        <v>1542</v>
      </c>
      <c r="B720" s="14"/>
      <c r="C720" s="13"/>
      <c r="D720" s="13"/>
      <c r="E720" s="368" t="s">
        <v>770</v>
      </c>
      <c r="F720" s="369"/>
      <c r="G720" s="88">
        <f>+ROUND(Návrh!H717,-3)/$X$2</f>
        <v>1352</v>
      </c>
      <c r="H720" s="88">
        <f>+ROUND(Návrh!I717,-3)/$X$2</f>
        <v>1130</v>
      </c>
      <c r="I720" s="88">
        <f>+ROUND(Návrh!J717,-3)/$X$2</f>
        <v>0</v>
      </c>
      <c r="J720" s="88" t="e">
        <f>+ROUND(Návrh!#REF!,-3)/$X$2</f>
        <v>#REF!</v>
      </c>
      <c r="K720" s="88">
        <f>+ROUND(Návrh!K717,-3)/$X$2</f>
        <v>0</v>
      </c>
      <c r="L720" s="88">
        <f>+ROUND(Návrh!L717,-3)/$X$2</f>
        <v>0</v>
      </c>
      <c r="M720" s="67"/>
    </row>
    <row r="721" spans="1:13" x14ac:dyDescent="0.25">
      <c r="A721" s="42" t="s">
        <v>1543</v>
      </c>
      <c r="B721" s="14"/>
      <c r="C721" s="13"/>
      <c r="D721" s="13"/>
      <c r="E721" s="368" t="s">
        <v>771</v>
      </c>
      <c r="F721" s="369"/>
      <c r="G721" s="88">
        <f>+ROUND(Návrh!H718,-3)/$X$2</f>
        <v>0</v>
      </c>
      <c r="H721" s="88">
        <f>+ROUND(Návrh!I718,-3)/$X$2</f>
        <v>898</v>
      </c>
      <c r="I721" s="88">
        <f>+ROUND(Návrh!J718,-3)/$X$2</f>
        <v>0</v>
      </c>
      <c r="J721" s="88" t="e">
        <f>+ROUND(Návrh!#REF!,-3)/$X$2</f>
        <v>#REF!</v>
      </c>
      <c r="K721" s="88">
        <f>+ROUND(Návrh!K718,-3)/$X$2</f>
        <v>0</v>
      </c>
      <c r="L721" s="88">
        <f>+ROUND(Návrh!L718,-3)/$X$2</f>
        <v>0</v>
      </c>
      <c r="M721" s="67"/>
    </row>
    <row r="722" spans="1:13" x14ac:dyDescent="0.25">
      <c r="A722" s="42" t="s">
        <v>1544</v>
      </c>
      <c r="B722" s="14"/>
      <c r="C722" s="13"/>
      <c r="D722" s="13"/>
      <c r="E722" s="368" t="s">
        <v>772</v>
      </c>
      <c r="F722" s="369"/>
      <c r="G722" s="88">
        <f>+ROUND(Návrh!H719,-3)/$X$2</f>
        <v>25</v>
      </c>
      <c r="H722" s="88">
        <f>+ROUND(Návrh!I719,-3)/$X$2</f>
        <v>18</v>
      </c>
      <c r="I722" s="88">
        <f>+ROUND(Návrh!J719,-3)/$X$2</f>
        <v>0</v>
      </c>
      <c r="J722" s="88" t="e">
        <f>+ROUND(Návrh!#REF!,-3)/$X$2</f>
        <v>#REF!</v>
      </c>
      <c r="K722" s="88">
        <f>+ROUND(Návrh!K719,-3)/$X$2</f>
        <v>0</v>
      </c>
      <c r="L722" s="88">
        <f>+ROUND(Návrh!L719,-3)/$X$2</f>
        <v>0</v>
      </c>
      <c r="M722" s="67"/>
    </row>
    <row r="723" spans="1:13" x14ac:dyDescent="0.25">
      <c r="A723" s="51" t="s">
        <v>773</v>
      </c>
      <c r="B723" s="51"/>
      <c r="C723" s="49"/>
      <c r="D723" s="49"/>
      <c r="E723" s="360" t="s">
        <v>774</v>
      </c>
      <c r="F723" s="361"/>
      <c r="G723" s="98">
        <f>+ROUND(Návrh!H720,-3)/$X$2</f>
        <v>0</v>
      </c>
      <c r="H723" s="98">
        <f>+ROUND(Návrh!I720,-3)/$X$2</f>
        <v>0</v>
      </c>
      <c r="I723" s="98">
        <f>+ROUND(Návrh!J720,-3)/$X$2</f>
        <v>0</v>
      </c>
      <c r="J723" s="98" t="e">
        <f>+ROUND(Návrh!#REF!,-3)/$X$2</f>
        <v>#REF!</v>
      </c>
      <c r="K723" s="98">
        <f>+ROUND(Návrh!K720,-3)/$X$2</f>
        <v>0</v>
      </c>
      <c r="L723" s="98">
        <f>+ROUND(Návrh!L720,-3)/$X$2</f>
        <v>0</v>
      </c>
      <c r="M723" s="67"/>
    </row>
    <row r="724" spans="1:13" x14ac:dyDescent="0.25">
      <c r="A724" s="51" t="s">
        <v>775</v>
      </c>
      <c r="B724" s="51"/>
      <c r="C724" s="49"/>
      <c r="D724" s="49"/>
      <c r="E724" s="360" t="s">
        <v>425</v>
      </c>
      <c r="F724" s="361"/>
      <c r="G724" s="98">
        <f>+ROUND(Návrh!H721,-3)/$X$2</f>
        <v>0</v>
      </c>
      <c r="H724" s="98">
        <f>+ROUND(Návrh!I721,-3)/$X$2</f>
        <v>0</v>
      </c>
      <c r="I724" s="98">
        <f>+ROUND(Návrh!J721,-3)/$X$2</f>
        <v>0</v>
      </c>
      <c r="J724" s="98" t="e">
        <f>+ROUND(Návrh!#REF!,-3)/$X$2</f>
        <v>#REF!</v>
      </c>
      <c r="K724" s="98">
        <f>+ROUND(Návrh!K721,-3)/$X$2</f>
        <v>0</v>
      </c>
      <c r="L724" s="98">
        <f>+ROUND(Návrh!L721,-3)/$X$2</f>
        <v>0</v>
      </c>
      <c r="M724" s="67"/>
    </row>
    <row r="725" spans="1:13" x14ac:dyDescent="0.25">
      <c r="A725" s="55" t="s">
        <v>1545</v>
      </c>
      <c r="B725" s="55"/>
      <c r="C725" s="53"/>
      <c r="D725" s="53"/>
      <c r="E725" s="366" t="s">
        <v>776</v>
      </c>
      <c r="F725" s="367"/>
      <c r="G725" s="99">
        <f>+ROUND(Návrh!H722,-3)/$X$2</f>
        <v>0</v>
      </c>
      <c r="H725" s="99">
        <f>+ROUND(Návrh!I722,-3)/$X$2</f>
        <v>0</v>
      </c>
      <c r="I725" s="99">
        <f>+ROUND(Návrh!J722,-3)/$X$2</f>
        <v>0</v>
      </c>
      <c r="J725" s="99" t="e">
        <f>+ROUND(Návrh!#REF!,-3)/$X$2</f>
        <v>#REF!</v>
      </c>
      <c r="K725" s="99">
        <f>+ROUND(Návrh!K722,-3)/$X$2</f>
        <v>0</v>
      </c>
      <c r="L725" s="99">
        <f>+ROUND(Návrh!L722,-3)/$X$2</f>
        <v>0</v>
      </c>
      <c r="M725" s="67"/>
    </row>
    <row r="726" spans="1:13" x14ac:dyDescent="0.25">
      <c r="A726" s="42" t="s">
        <v>1546</v>
      </c>
      <c r="B726" s="14"/>
      <c r="C726" s="13"/>
      <c r="D726" s="13"/>
      <c r="E726" s="368" t="s">
        <v>777</v>
      </c>
      <c r="F726" s="369"/>
      <c r="G726" s="88">
        <f>+ROUND(Návrh!H723,-3)/$X$2</f>
        <v>0</v>
      </c>
      <c r="H726" s="88">
        <f>+ROUND(Návrh!I723,-3)/$X$2</f>
        <v>0</v>
      </c>
      <c r="I726" s="88">
        <f>+ROUND(Návrh!J723,-3)/$X$2</f>
        <v>0</v>
      </c>
      <c r="J726" s="88" t="e">
        <f>+ROUND(Návrh!#REF!,-3)/$X$2</f>
        <v>#REF!</v>
      </c>
      <c r="K726" s="88">
        <f>+ROUND(Návrh!K723,-3)/$X$2</f>
        <v>0</v>
      </c>
      <c r="L726" s="88">
        <f>+ROUND(Návrh!L723,-3)/$X$2</f>
        <v>0</v>
      </c>
      <c r="M726" s="67"/>
    </row>
    <row r="727" spans="1:13" x14ac:dyDescent="0.25">
      <c r="A727" s="51" t="s">
        <v>778</v>
      </c>
      <c r="B727" s="51"/>
      <c r="C727" s="49"/>
      <c r="D727" s="49"/>
      <c r="E727" s="360" t="s">
        <v>427</v>
      </c>
      <c r="F727" s="361"/>
      <c r="G727" s="98">
        <f>+ROUND(Návrh!H724,-3)/$X$2</f>
        <v>55015</v>
      </c>
      <c r="H727" s="98">
        <f>+ROUND(Návrh!I724,-3)/$X$2</f>
        <v>57819</v>
      </c>
      <c r="I727" s="98">
        <f>+ROUND(Návrh!J724,-3)/$X$2</f>
        <v>58920</v>
      </c>
      <c r="J727" s="98" t="e">
        <f>+ROUND(Návrh!#REF!,-3)/$X$2</f>
        <v>#REF!</v>
      </c>
      <c r="K727" s="98">
        <f>+ROUND(Návrh!K724,-3)/$X$2</f>
        <v>53900</v>
      </c>
      <c r="L727" s="98">
        <f>+ROUND(Návrh!L724,-3)/$X$2</f>
        <v>59269</v>
      </c>
      <c r="M727" s="67"/>
    </row>
    <row r="728" spans="1:13" x14ac:dyDescent="0.25">
      <c r="A728" s="55" t="s">
        <v>1547</v>
      </c>
      <c r="B728" s="55"/>
      <c r="C728" s="53"/>
      <c r="D728" s="53"/>
      <c r="E728" s="366" t="s">
        <v>779</v>
      </c>
      <c r="F728" s="367"/>
      <c r="G728" s="99">
        <f>+ROUND(Návrh!H725,-3)/$X$2</f>
        <v>55015</v>
      </c>
      <c r="H728" s="99">
        <f>+ROUND(Návrh!I725,-3)/$X$2</f>
        <v>57819</v>
      </c>
      <c r="I728" s="99">
        <f>+ROUND(Návrh!J725,-3)/$X$2</f>
        <v>58920</v>
      </c>
      <c r="J728" s="99" t="e">
        <f>+ROUND(Návrh!#REF!,-3)/$X$2</f>
        <v>#REF!</v>
      </c>
      <c r="K728" s="99">
        <f>+ROUND(Návrh!K725,-3)/$X$2</f>
        <v>0</v>
      </c>
      <c r="L728" s="99">
        <f>+ROUND(Návrh!L725,-3)/$X$2</f>
        <v>59269</v>
      </c>
      <c r="M728" s="67"/>
    </row>
    <row r="729" spans="1:13" x14ac:dyDescent="0.25">
      <c r="A729" s="42" t="s">
        <v>1548</v>
      </c>
      <c r="B729" s="20" t="s">
        <v>922</v>
      </c>
      <c r="C729" s="20" t="s">
        <v>919</v>
      </c>
      <c r="D729" s="20" t="s">
        <v>924</v>
      </c>
      <c r="E729" s="368" t="s">
        <v>780</v>
      </c>
      <c r="F729" s="369"/>
      <c r="G729" s="88">
        <f>+ROUND(Návrh!H726,-3)/$X$2</f>
        <v>12350</v>
      </c>
      <c r="H729" s="88">
        <f>+ROUND(Návrh!I726,-3)/$X$2</f>
        <v>12770</v>
      </c>
      <c r="I729" s="88">
        <f>+ROUND(Návrh!J726,-3)/$X$2</f>
        <v>14800</v>
      </c>
      <c r="J729" s="88" t="e">
        <f>+ROUND(Návrh!#REF!,-3)/$X$2</f>
        <v>#REF!</v>
      </c>
      <c r="K729" s="88">
        <f>+ROUND(Návrh!K726,-3)/$X$2</f>
        <v>0</v>
      </c>
      <c r="L729" s="88">
        <f>+ROUND(Návrh!L726,-3)/$X$2</f>
        <v>14997</v>
      </c>
      <c r="M729" s="67"/>
    </row>
    <row r="730" spans="1:13" x14ac:dyDescent="0.25">
      <c r="A730" s="42" t="s">
        <v>1549</v>
      </c>
      <c r="B730" s="20" t="s">
        <v>922</v>
      </c>
      <c r="C730" s="20" t="s">
        <v>919</v>
      </c>
      <c r="D730" s="20" t="s">
        <v>924</v>
      </c>
      <c r="E730" s="368" t="s">
        <v>781</v>
      </c>
      <c r="F730" s="369"/>
      <c r="G730" s="88">
        <f>+ROUND(Návrh!H727,-3)/$X$2</f>
        <v>42448</v>
      </c>
      <c r="H730" s="88">
        <f>+ROUND(Návrh!I727,-3)/$X$2</f>
        <v>44884</v>
      </c>
      <c r="I730" s="88">
        <f>+ROUND(Návrh!J727,-3)/$X$2</f>
        <v>44000</v>
      </c>
      <c r="J730" s="88" t="e">
        <f>+ROUND(Návrh!#REF!,-3)/$X$2</f>
        <v>#REF!</v>
      </c>
      <c r="K730" s="88">
        <f>+ROUND(Návrh!K727,-3)/$X$2</f>
        <v>0</v>
      </c>
      <c r="L730" s="88">
        <f>+ROUND(Návrh!L727,-3)/$X$2</f>
        <v>43878</v>
      </c>
      <c r="M730" s="67"/>
    </row>
    <row r="731" spans="1:13" x14ac:dyDescent="0.25">
      <c r="A731" s="42" t="s">
        <v>1550</v>
      </c>
      <c r="B731" s="20" t="s">
        <v>922</v>
      </c>
      <c r="C731" s="20" t="s">
        <v>919</v>
      </c>
      <c r="D731" s="20" t="s">
        <v>924</v>
      </c>
      <c r="E731" s="368" t="s">
        <v>782</v>
      </c>
      <c r="F731" s="369"/>
      <c r="G731" s="88">
        <f>+ROUND(Návrh!H728,-3)/$X$2</f>
        <v>173</v>
      </c>
      <c r="H731" s="88">
        <f>+ROUND(Návrh!I728,-3)/$X$2</f>
        <v>77</v>
      </c>
      <c r="I731" s="88">
        <f>+ROUND(Návrh!J728,-3)/$X$2</f>
        <v>100</v>
      </c>
      <c r="J731" s="88" t="e">
        <f>+ROUND(Návrh!#REF!,-3)/$X$2</f>
        <v>#REF!</v>
      </c>
      <c r="K731" s="88">
        <f>+ROUND(Návrh!K728,-3)/$X$2</f>
        <v>0</v>
      </c>
      <c r="L731" s="88">
        <f>+ROUND(Návrh!L728,-3)/$X$2</f>
        <v>374</v>
      </c>
      <c r="M731" s="67"/>
    </row>
    <row r="732" spans="1:13" x14ac:dyDescent="0.25">
      <c r="A732" s="42" t="s">
        <v>1551</v>
      </c>
      <c r="B732" s="20" t="s">
        <v>916</v>
      </c>
      <c r="C732" s="20" t="s">
        <v>919</v>
      </c>
      <c r="D732" s="20" t="s">
        <v>1649</v>
      </c>
      <c r="E732" s="368" t="s">
        <v>783</v>
      </c>
      <c r="F732" s="369"/>
      <c r="G732" s="88">
        <f>+ROUND(Návrh!H729,-3)/$X$2</f>
        <v>39</v>
      </c>
      <c r="H732" s="88">
        <f>+ROUND(Návrh!I729,-3)/$X$2</f>
        <v>82</v>
      </c>
      <c r="I732" s="88">
        <f>+ROUND(Návrh!J729,-3)/$X$2</f>
        <v>20</v>
      </c>
      <c r="J732" s="88" t="e">
        <f>+ROUND(Návrh!#REF!,-3)/$X$2</f>
        <v>#REF!</v>
      </c>
      <c r="K732" s="88">
        <f>+ROUND(Návrh!K729,-3)/$X$2</f>
        <v>0</v>
      </c>
      <c r="L732" s="88">
        <f>+ROUND(Návrh!L729,-3)/$X$2</f>
        <v>20</v>
      </c>
      <c r="M732" s="67"/>
    </row>
    <row r="733" spans="1:13" x14ac:dyDescent="0.25">
      <c r="A733" s="42" t="s">
        <v>1552</v>
      </c>
      <c r="B733" s="14"/>
      <c r="C733" s="13"/>
      <c r="D733" s="13"/>
      <c r="E733" s="368" t="s">
        <v>784</v>
      </c>
      <c r="F733" s="369"/>
      <c r="G733" s="88">
        <f>+ROUND(Návrh!H730,-3)/$X$2</f>
        <v>5</v>
      </c>
      <c r="H733" s="88">
        <f>+ROUND(Návrh!I730,-3)/$X$2</f>
        <v>5</v>
      </c>
      <c r="I733" s="88">
        <f>+ROUND(Návrh!J730,-3)/$X$2</f>
        <v>0</v>
      </c>
      <c r="J733" s="88" t="e">
        <f>+ROUND(Návrh!#REF!,-3)/$X$2</f>
        <v>#REF!</v>
      </c>
      <c r="K733" s="88">
        <f>+ROUND(Návrh!K730,-3)/$X$2</f>
        <v>0</v>
      </c>
      <c r="L733" s="88">
        <f>+ROUND(Návrh!L730,-3)/$X$2</f>
        <v>0</v>
      </c>
      <c r="M733" s="67"/>
    </row>
    <row r="734" spans="1:13" x14ac:dyDescent="0.25">
      <c r="A734" s="51" t="s">
        <v>785</v>
      </c>
      <c r="B734" s="51"/>
      <c r="C734" s="49"/>
      <c r="D734" s="49"/>
      <c r="E734" s="360" t="s">
        <v>786</v>
      </c>
      <c r="F734" s="361"/>
      <c r="G734" s="98">
        <f>+ROUND(Návrh!H731,-3)/$X$2</f>
        <v>25</v>
      </c>
      <c r="H734" s="98">
        <f>+ROUND(Návrh!I731,-3)/$X$2</f>
        <v>37</v>
      </c>
      <c r="I734" s="98">
        <f>+ROUND(Návrh!J731,-3)/$X$2</f>
        <v>0</v>
      </c>
      <c r="J734" s="98" t="e">
        <f>+ROUND(Návrh!#REF!,-3)/$X$2</f>
        <v>#REF!</v>
      </c>
      <c r="K734" s="98">
        <f>+ROUND(Návrh!K731,-3)/$X$2</f>
        <v>0</v>
      </c>
      <c r="L734" s="98">
        <f>+ROUND(Návrh!L731,-3)/$X$2</f>
        <v>0</v>
      </c>
      <c r="M734" s="67"/>
    </row>
    <row r="735" spans="1:13" x14ac:dyDescent="0.25">
      <c r="A735" s="55" t="s">
        <v>1553</v>
      </c>
      <c r="B735" s="55"/>
      <c r="C735" s="53"/>
      <c r="D735" s="53"/>
      <c r="E735" s="366" t="s">
        <v>787</v>
      </c>
      <c r="F735" s="367"/>
      <c r="G735" s="99">
        <f>+ROUND(Návrh!H732,-3)/$X$2</f>
        <v>25</v>
      </c>
      <c r="H735" s="99">
        <f>+ROUND(Návrh!I732,-3)/$X$2</f>
        <v>37</v>
      </c>
      <c r="I735" s="99">
        <f>+ROUND(Návrh!J732,-3)/$X$2</f>
        <v>0</v>
      </c>
      <c r="J735" s="99" t="e">
        <f>+ROUND(Návrh!#REF!,-3)/$X$2</f>
        <v>#REF!</v>
      </c>
      <c r="K735" s="99">
        <f>+ROUND(Návrh!K732,-3)/$X$2</f>
        <v>0</v>
      </c>
      <c r="L735" s="99">
        <f>+ROUND(Návrh!L732,-3)/$X$2</f>
        <v>0</v>
      </c>
      <c r="M735" s="67"/>
    </row>
    <row r="736" spans="1:13" x14ac:dyDescent="0.25">
      <c r="A736" s="42" t="s">
        <v>1554</v>
      </c>
      <c r="B736" s="14"/>
      <c r="C736" s="13"/>
      <c r="D736" s="13"/>
      <c r="E736" s="368" t="s">
        <v>788</v>
      </c>
      <c r="F736" s="369"/>
      <c r="G736" s="88">
        <f>+ROUND(Návrh!H733,-3)/$X$2</f>
        <v>25</v>
      </c>
      <c r="H736" s="88">
        <f>+ROUND(Návrh!I733,-3)/$X$2</f>
        <v>37</v>
      </c>
      <c r="I736" s="88">
        <f>+ROUND(Návrh!J733,-3)/$X$2</f>
        <v>0</v>
      </c>
      <c r="J736" s="88" t="e">
        <f>+ROUND(Návrh!#REF!,-3)/$X$2</f>
        <v>#REF!</v>
      </c>
      <c r="K736" s="88">
        <f>+ROUND(Návrh!K733,-3)/$X$2</f>
        <v>0</v>
      </c>
      <c r="L736" s="88">
        <f>+ROUND(Návrh!L733,-3)/$X$2</f>
        <v>0</v>
      </c>
      <c r="M736" s="67"/>
    </row>
    <row r="737" spans="1:13" x14ac:dyDescent="0.25">
      <c r="A737" s="51" t="s">
        <v>789</v>
      </c>
      <c r="B737" s="51"/>
      <c r="C737" s="49"/>
      <c r="D737" s="49"/>
      <c r="E737" s="360" t="s">
        <v>790</v>
      </c>
      <c r="F737" s="361"/>
      <c r="G737" s="98">
        <f>+ROUND(Návrh!H734,-3)/$X$2</f>
        <v>12610</v>
      </c>
      <c r="H737" s="98">
        <f>+ROUND(Návrh!I734,-3)/$X$2</f>
        <v>11192</v>
      </c>
      <c r="I737" s="98">
        <f>+ROUND(Návrh!J734,-3)/$X$2</f>
        <v>11064</v>
      </c>
      <c r="J737" s="98" t="e">
        <f>+ROUND(Návrh!#REF!,-3)/$X$2</f>
        <v>#REF!</v>
      </c>
      <c r="K737" s="98">
        <f>+ROUND(Návrh!K734,-3)/$X$2</f>
        <v>4530</v>
      </c>
      <c r="L737" s="98">
        <f>+ROUND(Návrh!L734,-3)/$X$2</f>
        <v>13281</v>
      </c>
      <c r="M737" s="67"/>
    </row>
    <row r="738" spans="1:13" x14ac:dyDescent="0.25">
      <c r="A738" s="55" t="s">
        <v>1555</v>
      </c>
      <c r="B738" s="55"/>
      <c r="C738" s="53"/>
      <c r="D738" s="53"/>
      <c r="E738" s="366" t="s">
        <v>791</v>
      </c>
      <c r="F738" s="367"/>
      <c r="G738" s="99">
        <f>+ROUND(Návrh!H735,-3)/$X$2</f>
        <v>3698</v>
      </c>
      <c r="H738" s="99">
        <f>+ROUND(Návrh!I735,-3)/$X$2</f>
        <v>0</v>
      </c>
      <c r="I738" s="99">
        <f>+ROUND(Návrh!J735,-3)/$X$2</f>
        <v>0</v>
      </c>
      <c r="J738" s="99" t="e">
        <f>+ROUND(Návrh!#REF!,-3)/$X$2</f>
        <v>#REF!</v>
      </c>
      <c r="K738" s="99">
        <f>+ROUND(Návrh!K735,-3)/$X$2</f>
        <v>0</v>
      </c>
      <c r="L738" s="99">
        <f>+ROUND(Návrh!L735,-3)/$X$2</f>
        <v>0</v>
      </c>
      <c r="M738" s="67"/>
    </row>
    <row r="739" spans="1:13" x14ac:dyDescent="0.25">
      <c r="A739" s="42" t="s">
        <v>1556</v>
      </c>
      <c r="B739" s="27"/>
      <c r="C739" s="28"/>
      <c r="D739" s="28"/>
      <c r="E739" s="368" t="s">
        <v>792</v>
      </c>
      <c r="F739" s="369"/>
      <c r="G739" s="88">
        <f>+ROUND(Návrh!H736,-3)/$X$2</f>
        <v>3698</v>
      </c>
      <c r="H739" s="88">
        <f>+ROUND(Návrh!I736,-3)/$X$2</f>
        <v>0</v>
      </c>
      <c r="I739" s="88">
        <f>+ROUND(Návrh!J736,-3)/$X$2</f>
        <v>0</v>
      </c>
      <c r="J739" s="88" t="e">
        <f>+ROUND(Návrh!#REF!,-3)/$X$2</f>
        <v>#REF!</v>
      </c>
      <c r="K739" s="88">
        <f>+ROUND(Návrh!K736,-3)/$X$2</f>
        <v>0</v>
      </c>
      <c r="L739" s="88">
        <f>+ROUND(Návrh!L736,-3)/$X$2</f>
        <v>0</v>
      </c>
      <c r="M739" s="67"/>
    </row>
    <row r="740" spans="1:13" x14ac:dyDescent="0.25">
      <c r="A740" s="55" t="s">
        <v>1557</v>
      </c>
      <c r="B740" s="55"/>
      <c r="C740" s="53"/>
      <c r="D740" s="53"/>
      <c r="E740" s="366" t="s">
        <v>793</v>
      </c>
      <c r="F740" s="367"/>
      <c r="G740" s="99">
        <f>+ROUND(Návrh!H737,-3)/$X$2</f>
        <v>3337</v>
      </c>
      <c r="H740" s="99">
        <f>+ROUND(Návrh!I737,-3)/$X$2</f>
        <v>2281</v>
      </c>
      <c r="I740" s="99">
        <f>+ROUND(Návrh!J737,-3)/$X$2</f>
        <v>2000</v>
      </c>
      <c r="J740" s="99" t="e">
        <f>+ROUND(Návrh!#REF!,-3)/$X$2</f>
        <v>#REF!</v>
      </c>
      <c r="K740" s="99">
        <f>+ROUND(Návrh!K737,-3)/$X$2</f>
        <v>0</v>
      </c>
      <c r="L740" s="99">
        <f>+ROUND(Návrh!L737,-3)/$X$2</f>
        <v>2500</v>
      </c>
      <c r="M740" s="67"/>
    </row>
    <row r="741" spans="1:13" x14ac:dyDescent="0.25">
      <c r="A741" s="42" t="s">
        <v>1558</v>
      </c>
      <c r="B741" s="27" t="s">
        <v>916</v>
      </c>
      <c r="C741" s="28" t="s">
        <v>920</v>
      </c>
      <c r="D741" s="28" t="s">
        <v>917</v>
      </c>
      <c r="E741" s="368" t="s">
        <v>794</v>
      </c>
      <c r="F741" s="369"/>
      <c r="G741" s="88">
        <f>+ROUND(Návrh!H738,-3)/$X$2</f>
        <v>3337</v>
      </c>
      <c r="H741" s="88">
        <f>+ROUND(Návrh!I738,-3)/$X$2</f>
        <v>2281</v>
      </c>
      <c r="I741" s="88">
        <f>+ROUND(Návrh!J738,-3)/$X$2</f>
        <v>2000</v>
      </c>
      <c r="J741" s="88" t="e">
        <f>+ROUND(Návrh!#REF!,-3)/$X$2</f>
        <v>#REF!</v>
      </c>
      <c r="K741" s="88">
        <f>+ROUND(Návrh!K738,-3)/$X$2</f>
        <v>0</v>
      </c>
      <c r="L741" s="88">
        <f>+ROUND(Návrh!L738,-3)/$X$2</f>
        <v>2500</v>
      </c>
      <c r="M741" s="67"/>
    </row>
    <row r="742" spans="1:13" x14ac:dyDescent="0.25">
      <c r="A742" s="55" t="s">
        <v>1559</v>
      </c>
      <c r="B742" s="55"/>
      <c r="C742" s="53"/>
      <c r="D742" s="53"/>
      <c r="E742" s="366" t="s">
        <v>795</v>
      </c>
      <c r="F742" s="367"/>
      <c r="G742" s="99">
        <f>+ROUND(Návrh!H739,-3)/$X$2</f>
        <v>5576</v>
      </c>
      <c r="H742" s="99">
        <f>+ROUND(Návrh!I739,-3)/$X$2</f>
        <v>8911</v>
      </c>
      <c r="I742" s="99">
        <f>+ROUND(Návrh!J739,-3)/$X$2</f>
        <v>9064</v>
      </c>
      <c r="J742" s="99" t="e">
        <f>+ROUND(Návrh!#REF!,-3)/$X$2</f>
        <v>#REF!</v>
      </c>
      <c r="K742" s="99">
        <f>+ROUND(Návrh!K739,-3)/$X$2</f>
        <v>4530</v>
      </c>
      <c r="L742" s="99">
        <f>+ROUND(Návrh!L739,-3)/$X$2</f>
        <v>10781</v>
      </c>
      <c r="M742" s="67"/>
    </row>
    <row r="743" spans="1:13" x14ac:dyDescent="0.25">
      <c r="A743" s="42" t="s">
        <v>1560</v>
      </c>
      <c r="B743" s="27" t="s">
        <v>916</v>
      </c>
      <c r="C743" s="28" t="s">
        <v>919</v>
      </c>
      <c r="D743" s="28" t="s">
        <v>917</v>
      </c>
      <c r="E743" s="368" t="s">
        <v>796</v>
      </c>
      <c r="F743" s="369"/>
      <c r="G743" s="88">
        <f>+ROUND(Návrh!H740,-3)/$X$2</f>
        <v>2425</v>
      </c>
      <c r="H743" s="88">
        <f>+ROUND(Návrh!I740,-3)/$X$2</f>
        <v>3814</v>
      </c>
      <c r="I743" s="88">
        <f>+ROUND(Návrh!J740,-3)/$X$2</f>
        <v>4064</v>
      </c>
      <c r="J743" s="88" t="e">
        <f>+ROUND(Návrh!#REF!,-3)/$X$2</f>
        <v>#REF!</v>
      </c>
      <c r="K743" s="88">
        <f>+ROUND(Návrh!K740,-3)/$X$2</f>
        <v>4530</v>
      </c>
      <c r="L743" s="88">
        <f>+ROUND(Návrh!L740,-3)/$X$2</f>
        <v>4505</v>
      </c>
      <c r="M743" s="67"/>
    </row>
    <row r="744" spans="1:13" x14ac:dyDescent="0.25">
      <c r="A744" s="42" t="s">
        <v>1561</v>
      </c>
      <c r="B744" s="27" t="s">
        <v>916</v>
      </c>
      <c r="C744" s="28" t="s">
        <v>919</v>
      </c>
      <c r="D744" s="28" t="s">
        <v>917</v>
      </c>
      <c r="E744" s="368" t="s">
        <v>797</v>
      </c>
      <c r="F744" s="369"/>
      <c r="G744" s="88">
        <f>+ROUND(Návrh!H741,-3)/$X$2</f>
        <v>3151</v>
      </c>
      <c r="H744" s="88">
        <f>+ROUND(Návrh!I741,-3)/$X$2</f>
        <v>5038</v>
      </c>
      <c r="I744" s="88">
        <f>+ROUND(Návrh!J741,-3)/$X$2</f>
        <v>5000</v>
      </c>
      <c r="J744" s="88" t="e">
        <f>+ROUND(Návrh!#REF!,-3)/$X$2</f>
        <v>#REF!</v>
      </c>
      <c r="K744" s="88">
        <f>+ROUND(Návrh!K741,-3)/$X$2</f>
        <v>0</v>
      </c>
      <c r="L744" s="88">
        <f>+ROUND(Návrh!L741,-3)/$X$2</f>
        <v>6276</v>
      </c>
      <c r="M744" s="67"/>
    </row>
    <row r="745" spans="1:13" x14ac:dyDescent="0.25">
      <c r="A745" s="42" t="s">
        <v>1562</v>
      </c>
      <c r="B745" s="27" t="s">
        <v>916</v>
      </c>
      <c r="C745" s="28" t="s">
        <v>919</v>
      </c>
      <c r="D745" s="93" t="s">
        <v>917</v>
      </c>
      <c r="E745" s="368" t="s">
        <v>798</v>
      </c>
      <c r="F745" s="369"/>
      <c r="G745" s="88">
        <f>+ROUND(Návrh!H742,-3)/$X$2</f>
        <v>0</v>
      </c>
      <c r="H745" s="88">
        <f>+ROUND(Návrh!I742,-3)/$X$2</f>
        <v>60</v>
      </c>
      <c r="I745" s="88">
        <f>+ROUND(Návrh!J742,-3)/$X$2</f>
        <v>0</v>
      </c>
      <c r="J745" s="88" t="e">
        <f>+ROUND(Návrh!#REF!,-3)/$X$2</f>
        <v>#REF!</v>
      </c>
      <c r="K745" s="88">
        <f>+ROUND(Návrh!K742,-3)/$X$2</f>
        <v>0</v>
      </c>
      <c r="L745" s="88">
        <f>+ROUND(Návrh!L742,-3)/$X$2</f>
        <v>0</v>
      </c>
      <c r="M745" s="67"/>
    </row>
    <row r="746" spans="1:13" x14ac:dyDescent="0.25">
      <c r="A746" s="51" t="s">
        <v>799</v>
      </c>
      <c r="B746" s="51"/>
      <c r="C746" s="49"/>
      <c r="D746" s="49"/>
      <c r="E746" s="360" t="s">
        <v>800</v>
      </c>
      <c r="F746" s="361"/>
      <c r="G746" s="98">
        <f>+ROUND(Návrh!H743,-3)/$X$2</f>
        <v>113466</v>
      </c>
      <c r="H746" s="98">
        <f>+ROUND(Návrh!I743,-3)/$X$2</f>
        <v>311547</v>
      </c>
      <c r="I746" s="98">
        <f>+ROUND(Návrh!J743,-3)/$X$2</f>
        <v>287642</v>
      </c>
      <c r="J746" s="98" t="e">
        <f>+ROUND(Návrh!#REF!,-3)/$X$2</f>
        <v>#REF!</v>
      </c>
      <c r="K746" s="98">
        <f>+ROUND(Návrh!K743,-3)/$X$2</f>
        <v>294039</v>
      </c>
      <c r="L746" s="98">
        <f>+ROUND(Návrh!L743,-3)/$X$2</f>
        <v>275857</v>
      </c>
      <c r="M746" s="67"/>
    </row>
    <row r="747" spans="1:13" x14ac:dyDescent="0.25">
      <c r="A747" s="55" t="s">
        <v>1563</v>
      </c>
      <c r="B747" s="55"/>
      <c r="C747" s="53"/>
      <c r="D747" s="53"/>
      <c r="E747" s="366" t="s">
        <v>801</v>
      </c>
      <c r="F747" s="367"/>
      <c r="G747" s="99">
        <f>+ROUND(Návrh!H744,-3)/$X$2</f>
        <v>62</v>
      </c>
      <c r="H747" s="99">
        <f>+ROUND(Návrh!I744,-3)/$X$2</f>
        <v>78</v>
      </c>
      <c r="I747" s="99">
        <f>+ROUND(Návrh!J744,-3)/$X$2</f>
        <v>0</v>
      </c>
      <c r="J747" s="99" t="e">
        <f>+ROUND(Návrh!#REF!,-3)/$X$2</f>
        <v>#REF!</v>
      </c>
      <c r="K747" s="99">
        <f>+ROUND(Návrh!K744,-3)/$X$2</f>
        <v>0</v>
      </c>
      <c r="L747" s="99">
        <f>+ROUND(Návrh!L744,-3)/$X$2</f>
        <v>0</v>
      </c>
      <c r="M747" s="67"/>
    </row>
    <row r="748" spans="1:13" x14ac:dyDescent="0.25">
      <c r="A748" s="42" t="s">
        <v>1564</v>
      </c>
      <c r="B748" s="14"/>
      <c r="C748" s="13"/>
      <c r="D748" s="13"/>
      <c r="E748" s="368" t="s">
        <v>802</v>
      </c>
      <c r="F748" s="369"/>
      <c r="G748" s="88">
        <f>+ROUND(Návrh!H745,-3)/$X$2</f>
        <v>62</v>
      </c>
      <c r="H748" s="88">
        <f>+ROUND(Návrh!I745,-3)/$X$2</f>
        <v>78</v>
      </c>
      <c r="I748" s="88">
        <f>+ROUND(Návrh!J745,-3)/$X$2</f>
        <v>0</v>
      </c>
      <c r="J748" s="88" t="e">
        <f>+ROUND(Návrh!#REF!,-3)/$X$2</f>
        <v>#REF!</v>
      </c>
      <c r="K748" s="88">
        <f>+ROUND(Návrh!K745,-3)/$X$2</f>
        <v>0</v>
      </c>
      <c r="L748" s="88">
        <f>+ROUND(Návrh!L745,-3)/$X$2</f>
        <v>0</v>
      </c>
      <c r="M748" s="67"/>
    </row>
    <row r="749" spans="1:13" x14ac:dyDescent="0.25">
      <c r="A749" s="55" t="s">
        <v>1565</v>
      </c>
      <c r="B749" s="55"/>
      <c r="C749" s="53"/>
      <c r="D749" s="53"/>
      <c r="E749" s="366" t="s">
        <v>803</v>
      </c>
      <c r="F749" s="367"/>
      <c r="G749" s="99">
        <f>+ROUND(Návrh!H746,-3)/$X$2</f>
        <v>10666</v>
      </c>
      <c r="H749" s="99">
        <f>+ROUND(Návrh!I746,-3)/$X$2</f>
        <v>6957</v>
      </c>
      <c r="I749" s="99">
        <f>+ROUND(Návrh!J746,-3)/$X$2</f>
        <v>1000</v>
      </c>
      <c r="J749" s="99" t="e">
        <f>+ROUND(Návrh!#REF!,-3)/$X$2</f>
        <v>#REF!</v>
      </c>
      <c r="K749" s="99">
        <f>+ROUND(Návrh!K746,-3)/$X$2</f>
        <v>0</v>
      </c>
      <c r="L749" s="99">
        <f>+ROUND(Návrh!L746,-3)/$X$2</f>
        <v>17109</v>
      </c>
      <c r="M749" s="67"/>
    </row>
    <row r="750" spans="1:13" x14ac:dyDescent="0.25">
      <c r="A750" s="42" t="s">
        <v>1566</v>
      </c>
      <c r="B750" s="14"/>
      <c r="C750" s="13"/>
      <c r="D750" s="13"/>
      <c r="E750" s="368" t="s">
        <v>804</v>
      </c>
      <c r="F750" s="369"/>
      <c r="G750" s="88">
        <f>+ROUND(Návrh!H747,-3)/$X$2</f>
        <v>1</v>
      </c>
      <c r="H750" s="88">
        <f>+ROUND(Návrh!I747,-3)/$X$2</f>
        <v>0</v>
      </c>
      <c r="I750" s="88">
        <f>+ROUND(Návrh!J747,-3)/$X$2</f>
        <v>0</v>
      </c>
      <c r="J750" s="88" t="e">
        <f>+ROUND(Návrh!#REF!,-3)/$X$2</f>
        <v>#REF!</v>
      </c>
      <c r="K750" s="88">
        <f>+ROUND(Návrh!K747,-3)/$X$2</f>
        <v>0</v>
      </c>
      <c r="L750" s="88">
        <f>+ROUND(Návrh!L747,-3)/$X$2</f>
        <v>0</v>
      </c>
      <c r="M750" s="67"/>
    </row>
    <row r="751" spans="1:13" x14ac:dyDescent="0.25">
      <c r="A751" s="42" t="s">
        <v>1567</v>
      </c>
      <c r="B751" s="27" t="s">
        <v>916</v>
      </c>
      <c r="C751" s="28" t="s">
        <v>920</v>
      </c>
      <c r="D751" s="28" t="s">
        <v>917</v>
      </c>
      <c r="E751" s="368" t="s">
        <v>805</v>
      </c>
      <c r="F751" s="369"/>
      <c r="G751" s="88">
        <f>+ROUND(Návrh!H748,-3)/$X$2</f>
        <v>672</v>
      </c>
      <c r="H751" s="88">
        <f>+ROUND(Návrh!I748,-3)/$X$2</f>
        <v>1616</v>
      </c>
      <c r="I751" s="88">
        <f>+ROUND(Návrh!J748,-3)/$X$2</f>
        <v>0</v>
      </c>
      <c r="J751" s="88" t="e">
        <f>+ROUND(Návrh!#REF!,-3)/$X$2</f>
        <v>#REF!</v>
      </c>
      <c r="K751" s="88">
        <f>+ROUND(Návrh!K748,-3)/$X$2</f>
        <v>0</v>
      </c>
      <c r="L751" s="88">
        <f>+ROUND(Návrh!L748,-3)/$X$2</f>
        <v>5000</v>
      </c>
      <c r="M751" s="67"/>
    </row>
    <row r="752" spans="1:13" x14ac:dyDescent="0.25">
      <c r="A752" s="42" t="s">
        <v>1568</v>
      </c>
      <c r="B752" s="27" t="s">
        <v>916</v>
      </c>
      <c r="C752" s="28" t="s">
        <v>923</v>
      </c>
      <c r="D752" s="28" t="s">
        <v>1633</v>
      </c>
      <c r="E752" s="368" t="s">
        <v>806</v>
      </c>
      <c r="F752" s="369"/>
      <c r="G752" s="88">
        <f>+ROUND(Návrh!H749,-3)/$X$2</f>
        <v>0</v>
      </c>
      <c r="H752" s="88">
        <f>+ROUND(Návrh!I749,-3)/$X$2</f>
        <v>85</v>
      </c>
      <c r="I752" s="88">
        <f>+ROUND(Návrh!J749,-3)/$X$2</f>
        <v>0</v>
      </c>
      <c r="J752" s="88" t="e">
        <f>+ROUND(Návrh!#REF!,-3)/$X$2</f>
        <v>#REF!</v>
      </c>
      <c r="K752" s="88">
        <f>+ROUND(Návrh!K749,-3)/$X$2</f>
        <v>0</v>
      </c>
      <c r="L752" s="88">
        <f>+ROUND(Návrh!L749,-3)/$X$2</f>
        <v>11192</v>
      </c>
      <c r="M752" s="67"/>
    </row>
    <row r="753" spans="1:13" x14ac:dyDescent="0.25">
      <c r="A753" s="42" t="s">
        <v>1569</v>
      </c>
      <c r="B753" s="14"/>
      <c r="C753" s="13"/>
      <c r="D753" s="13"/>
      <c r="E753" s="368" t="s">
        <v>807</v>
      </c>
      <c r="F753" s="369"/>
      <c r="G753" s="88">
        <f>+ROUND(Návrh!H750,-3)/$X$2</f>
        <v>807</v>
      </c>
      <c r="H753" s="88">
        <f>+ROUND(Návrh!I750,-3)/$X$2</f>
        <v>3110</v>
      </c>
      <c r="I753" s="88">
        <f>+ROUND(Návrh!J750,-3)/$X$2</f>
        <v>0</v>
      </c>
      <c r="J753" s="88" t="e">
        <f>+ROUND(Návrh!#REF!,-3)/$X$2</f>
        <v>#REF!</v>
      </c>
      <c r="K753" s="88">
        <f>+ROUND(Návrh!K750,-3)/$X$2</f>
        <v>0</v>
      </c>
      <c r="L753" s="88">
        <f>+ROUND(Návrh!L750,-3)/$X$2</f>
        <v>0</v>
      </c>
      <c r="M753" s="67"/>
    </row>
    <row r="754" spans="1:13" x14ac:dyDescent="0.25">
      <c r="A754" s="42" t="s">
        <v>1570</v>
      </c>
      <c r="B754" s="14"/>
      <c r="C754" s="13"/>
      <c r="D754" s="13"/>
      <c r="E754" s="368" t="s">
        <v>808</v>
      </c>
      <c r="F754" s="369"/>
      <c r="G754" s="88">
        <f>+ROUND(Návrh!H751,-3)/$X$2</f>
        <v>915</v>
      </c>
      <c r="H754" s="88">
        <f>+ROUND(Návrh!I751,-3)/$X$2</f>
        <v>956</v>
      </c>
      <c r="I754" s="88">
        <f>+ROUND(Návrh!J751,-3)/$X$2</f>
        <v>0</v>
      </c>
      <c r="J754" s="88" t="e">
        <f>+ROUND(Návrh!#REF!,-3)/$X$2</f>
        <v>#REF!</v>
      </c>
      <c r="K754" s="88">
        <f>+ROUND(Návrh!K751,-3)/$X$2</f>
        <v>0</v>
      </c>
      <c r="L754" s="88">
        <f>+ROUND(Návrh!L751,-3)/$X$2</f>
        <v>0</v>
      </c>
      <c r="M754" s="67"/>
    </row>
    <row r="755" spans="1:13" x14ac:dyDescent="0.25">
      <c r="A755" s="42" t="s">
        <v>1571</v>
      </c>
      <c r="B755" s="27" t="s">
        <v>916</v>
      </c>
      <c r="C755" s="28" t="s">
        <v>919</v>
      </c>
      <c r="D755" s="28" t="s">
        <v>917</v>
      </c>
      <c r="E755" s="368" t="s">
        <v>809</v>
      </c>
      <c r="F755" s="369"/>
      <c r="G755" s="88">
        <f>+ROUND(Návrh!H752,-3)/$X$2</f>
        <v>993</v>
      </c>
      <c r="H755" s="88">
        <f>+ROUND(Návrh!I752,-3)/$X$2</f>
        <v>1095</v>
      </c>
      <c r="I755" s="88">
        <f>+ROUND(Návrh!J752,-3)/$X$2</f>
        <v>1000</v>
      </c>
      <c r="J755" s="88" t="e">
        <f>+ROUND(Návrh!#REF!,-3)/$X$2</f>
        <v>#REF!</v>
      </c>
      <c r="K755" s="88">
        <f>+ROUND(Návrh!K752,-3)/$X$2</f>
        <v>0</v>
      </c>
      <c r="L755" s="88">
        <f>+ROUND(Návrh!L752,-3)/$X$2</f>
        <v>917</v>
      </c>
      <c r="M755" s="67"/>
    </row>
    <row r="756" spans="1:13" x14ac:dyDescent="0.25">
      <c r="A756" s="42" t="s">
        <v>1572</v>
      </c>
      <c r="B756" s="14"/>
      <c r="C756" s="13"/>
      <c r="D756" s="13"/>
      <c r="E756" s="368" t="s">
        <v>810</v>
      </c>
      <c r="F756" s="369"/>
      <c r="G756" s="88">
        <f>+ROUND(Návrh!H753,-3)/$X$2</f>
        <v>5804</v>
      </c>
      <c r="H756" s="88">
        <f>+ROUND(Návrh!I753,-3)/$X$2</f>
        <v>0</v>
      </c>
      <c r="I756" s="88">
        <f>+ROUND(Návrh!J753,-3)/$X$2</f>
        <v>0</v>
      </c>
      <c r="J756" s="88" t="e">
        <f>+ROUND(Návrh!#REF!,-3)/$X$2</f>
        <v>#REF!</v>
      </c>
      <c r="K756" s="88">
        <f>+ROUND(Návrh!K753,-3)/$X$2</f>
        <v>0</v>
      </c>
      <c r="L756" s="88">
        <f>+ROUND(Návrh!L753,-3)/$X$2</f>
        <v>0</v>
      </c>
      <c r="M756" s="67"/>
    </row>
    <row r="757" spans="1:13" x14ac:dyDescent="0.25">
      <c r="A757" s="42" t="s">
        <v>1573</v>
      </c>
      <c r="B757" s="14"/>
      <c r="C757" s="13"/>
      <c r="D757" s="13"/>
      <c r="E757" s="368" t="s">
        <v>811</v>
      </c>
      <c r="F757" s="369"/>
      <c r="G757" s="88">
        <f>+ROUND(Návrh!H754,-3)/$X$2</f>
        <v>1474</v>
      </c>
      <c r="H757" s="88">
        <f>+ROUND(Návrh!I754,-3)/$X$2</f>
        <v>94</v>
      </c>
      <c r="I757" s="88">
        <f>+ROUND(Návrh!J754,-3)/$X$2</f>
        <v>0</v>
      </c>
      <c r="J757" s="88" t="e">
        <f>+ROUND(Návrh!#REF!,-3)/$X$2</f>
        <v>#REF!</v>
      </c>
      <c r="K757" s="88">
        <f>+ROUND(Návrh!K754,-3)/$X$2</f>
        <v>0</v>
      </c>
      <c r="L757" s="88">
        <f>+ROUND(Návrh!L754,-3)/$X$2</f>
        <v>0</v>
      </c>
      <c r="M757" s="67"/>
    </row>
    <row r="758" spans="1:13" x14ac:dyDescent="0.25">
      <c r="A758" s="55" t="s">
        <v>1574</v>
      </c>
      <c r="B758" s="55"/>
      <c r="C758" s="53"/>
      <c r="D758" s="53"/>
      <c r="E758" s="366" t="s">
        <v>812</v>
      </c>
      <c r="F758" s="367"/>
      <c r="G758" s="99">
        <f>+ROUND(Návrh!H755,-3)/$X$2</f>
        <v>0</v>
      </c>
      <c r="H758" s="99">
        <f>+ROUND(Návrh!I755,-3)/$X$2</f>
        <v>191106</v>
      </c>
      <c r="I758" s="99">
        <f>+ROUND(Návrh!J755,-3)/$X$2</f>
        <v>170500</v>
      </c>
      <c r="J758" s="99" t="e">
        <f>+ROUND(Návrh!#REF!,-3)/$X$2</f>
        <v>#REF!</v>
      </c>
      <c r="K758" s="99">
        <f>+ROUND(Návrh!K755,-3)/$X$2</f>
        <v>0</v>
      </c>
      <c r="L758" s="99">
        <f>+ROUND(Návrh!L755,-3)/$X$2</f>
        <v>130500</v>
      </c>
      <c r="M758" s="67"/>
    </row>
    <row r="759" spans="1:13" x14ac:dyDescent="0.25">
      <c r="A759" s="42" t="s">
        <v>1575</v>
      </c>
      <c r="B759" s="28" t="s">
        <v>922</v>
      </c>
      <c r="C759" s="28" t="s">
        <v>923</v>
      </c>
      <c r="D759" s="28" t="s">
        <v>1631</v>
      </c>
      <c r="E759" s="368" t="s">
        <v>813</v>
      </c>
      <c r="F759" s="369"/>
      <c r="G759" s="88">
        <f>+ROUND(Návrh!H756,-3)/$X$2</f>
        <v>0</v>
      </c>
      <c r="H759" s="88">
        <f>+ROUND(Návrh!I756,-3)/$X$2</f>
        <v>72262</v>
      </c>
      <c r="I759" s="88">
        <f>+ROUND(Návrh!J756,-3)/$X$2</f>
        <v>75000</v>
      </c>
      <c r="J759" s="88" t="e">
        <f>+ROUND(Návrh!#REF!,-3)/$X$2</f>
        <v>#REF!</v>
      </c>
      <c r="K759" s="88">
        <f>+ROUND(Návrh!K756,-3)/$X$2</f>
        <v>0</v>
      </c>
      <c r="L759" s="88">
        <f>+ROUND(Návrh!L756,-3)/$X$2</f>
        <v>50000</v>
      </c>
      <c r="M759" s="67"/>
    </row>
    <row r="760" spans="1:13" x14ac:dyDescent="0.25">
      <c r="A760" s="42" t="s">
        <v>1576</v>
      </c>
      <c r="B760" s="28" t="s">
        <v>922</v>
      </c>
      <c r="C760" s="28" t="s">
        <v>920</v>
      </c>
      <c r="D760" s="28" t="s">
        <v>1433</v>
      </c>
      <c r="E760" s="368" t="s">
        <v>814</v>
      </c>
      <c r="F760" s="369"/>
      <c r="G760" s="88">
        <f>+ROUND(Návrh!H757,-3)/$X$2</f>
        <v>0</v>
      </c>
      <c r="H760" s="88">
        <f>+ROUND(Návrh!I757,-3)/$X$2</f>
        <v>85054</v>
      </c>
      <c r="I760" s="88">
        <f>+ROUND(Návrh!J757,-3)/$X$2</f>
        <v>70000</v>
      </c>
      <c r="J760" s="88" t="e">
        <f>+ROUND(Návrh!#REF!,-3)/$X$2</f>
        <v>#REF!</v>
      </c>
      <c r="K760" s="88">
        <f>+ROUND(Návrh!K757,-3)/$X$2</f>
        <v>0</v>
      </c>
      <c r="L760" s="88">
        <f>+ROUND(Návrh!L757,-3)/$X$2</f>
        <v>60000</v>
      </c>
      <c r="M760" s="67"/>
    </row>
    <row r="761" spans="1:13" x14ac:dyDescent="0.25">
      <c r="A761" s="42" t="s">
        <v>1577</v>
      </c>
      <c r="B761" s="20" t="s">
        <v>922</v>
      </c>
      <c r="C761" s="20" t="s">
        <v>923</v>
      </c>
      <c r="D761" s="20" t="s">
        <v>1631</v>
      </c>
      <c r="E761" s="368" t="s">
        <v>815</v>
      </c>
      <c r="F761" s="369"/>
      <c r="G761" s="88" t="e">
        <f>+ROUND(Návrh!#REF!,-3)/$X$2</f>
        <v>#REF!</v>
      </c>
      <c r="H761" s="88" t="e">
        <f>+ROUND(Návrh!#REF!,-3)/$X$2</f>
        <v>#REF!</v>
      </c>
      <c r="I761" s="88" t="e">
        <f>+ROUND(Návrh!#REF!,-3)/$X$2</f>
        <v>#REF!</v>
      </c>
      <c r="J761" s="88" t="e">
        <f>+ROUND(Návrh!#REF!,-3)/$X$2</f>
        <v>#REF!</v>
      </c>
      <c r="K761" s="88" t="e">
        <f>+ROUND(Návrh!#REF!,-3)/$X$2</f>
        <v>#REF!</v>
      </c>
      <c r="L761" s="88" t="e">
        <f>+ROUND(Návrh!#REF!,-3)/$X$2</f>
        <v>#REF!</v>
      </c>
      <c r="M761" s="67"/>
    </row>
    <row r="762" spans="1:13" x14ac:dyDescent="0.25">
      <c r="A762" s="42" t="s">
        <v>1578</v>
      </c>
      <c r="B762" s="20" t="s">
        <v>922</v>
      </c>
      <c r="C762" s="20" t="s">
        <v>923</v>
      </c>
      <c r="D762" s="20" t="s">
        <v>917</v>
      </c>
      <c r="E762" s="368" t="s">
        <v>816</v>
      </c>
      <c r="F762" s="369"/>
      <c r="G762" s="88">
        <f>+ROUND(Návrh!H759,-3)/$X$2</f>
        <v>0</v>
      </c>
      <c r="H762" s="88">
        <f>+ROUND(Návrh!I759,-3)/$X$2</f>
        <v>955</v>
      </c>
      <c r="I762" s="88">
        <f>+ROUND(Návrh!J759,-3)/$X$2</f>
        <v>500</v>
      </c>
      <c r="J762" s="88" t="e">
        <f>+ROUND(Návrh!#REF!,-3)/$X$2</f>
        <v>#REF!</v>
      </c>
      <c r="K762" s="88">
        <f>+ROUND(Návrh!K759,-3)/$X$2</f>
        <v>0</v>
      </c>
      <c r="L762" s="88">
        <f>+ROUND(Návrh!L759,-3)/$X$2</f>
        <v>500</v>
      </c>
      <c r="M762" s="67"/>
    </row>
    <row r="763" spans="1:13" x14ac:dyDescent="0.25">
      <c r="A763" s="55" t="s">
        <v>1579</v>
      </c>
      <c r="B763" s="55"/>
      <c r="C763" s="53"/>
      <c r="D763" s="53"/>
      <c r="E763" s="366" t="s">
        <v>817</v>
      </c>
      <c r="F763" s="367"/>
      <c r="G763" s="99">
        <f>+ROUND(Návrh!H760,-3)/$X$2</f>
        <v>97851</v>
      </c>
      <c r="H763" s="99">
        <f>+ROUND(Návrh!I760,-3)/$X$2</f>
        <v>106530</v>
      </c>
      <c r="I763" s="99">
        <f>+ROUND(Návrh!J760,-3)/$X$2</f>
        <v>109277</v>
      </c>
      <c r="J763" s="99" t="e">
        <f>+ROUND(Návrh!#REF!,-3)/$X$2</f>
        <v>#REF!</v>
      </c>
      <c r="K763" s="99">
        <f>+ROUND(Návrh!K760,-3)/$X$2</f>
        <v>0</v>
      </c>
      <c r="L763" s="99">
        <f>+ROUND(Návrh!L760,-3)/$X$2</f>
        <v>120893</v>
      </c>
      <c r="M763" s="67"/>
    </row>
    <row r="764" spans="1:13" x14ac:dyDescent="0.25">
      <c r="A764" s="42" t="s">
        <v>1580</v>
      </c>
      <c r="B764" s="27" t="s">
        <v>922</v>
      </c>
      <c r="C764" s="28" t="s">
        <v>923</v>
      </c>
      <c r="D764" s="28" t="s">
        <v>1249</v>
      </c>
      <c r="E764" s="368" t="s">
        <v>818</v>
      </c>
      <c r="F764" s="369"/>
      <c r="G764" s="88">
        <f>+ROUND(Návrh!H761,-3)/$X$2</f>
        <v>293</v>
      </c>
      <c r="H764" s="88">
        <f>+ROUND(Návrh!I761,-3)/$X$2</f>
        <v>277</v>
      </c>
      <c r="I764" s="88">
        <f>+ROUND(Návrh!J761,-3)/$X$2</f>
        <v>207</v>
      </c>
      <c r="J764" s="88" t="e">
        <f>+ROUND(Návrh!#REF!,-3)/$X$2</f>
        <v>#REF!</v>
      </c>
      <c r="K764" s="88">
        <f>+ROUND(Návrh!K761,-3)/$X$2</f>
        <v>0</v>
      </c>
      <c r="L764" s="88">
        <f>+ROUND(Návrh!L761,-3)/$X$2</f>
        <v>230</v>
      </c>
      <c r="M764" s="67"/>
    </row>
    <row r="765" spans="1:13" x14ac:dyDescent="0.25">
      <c r="A765" s="42" t="s">
        <v>1581</v>
      </c>
      <c r="B765" s="27" t="s">
        <v>916</v>
      </c>
      <c r="C765" s="28" t="s">
        <v>920</v>
      </c>
      <c r="D765" s="28" t="s">
        <v>917</v>
      </c>
      <c r="E765" s="368" t="s">
        <v>819</v>
      </c>
      <c r="F765" s="369"/>
      <c r="G765" s="88">
        <f>+ROUND(Návrh!H762,-3)/$X$2</f>
        <v>19</v>
      </c>
      <c r="H765" s="88">
        <f>+ROUND(Návrh!I762,-3)/$X$2</f>
        <v>3</v>
      </c>
      <c r="I765" s="88">
        <f>+ROUND(Návrh!J762,-3)/$X$2</f>
        <v>0</v>
      </c>
      <c r="J765" s="88" t="e">
        <f>+ROUND(Návrh!#REF!,-3)/$X$2</f>
        <v>#REF!</v>
      </c>
      <c r="K765" s="88">
        <f>+ROUND(Návrh!K762,-3)/$X$2</f>
        <v>0</v>
      </c>
      <c r="L765" s="88">
        <f>+ROUND(Návrh!L762,-3)/$X$2</f>
        <v>0</v>
      </c>
      <c r="M765" s="67"/>
    </row>
    <row r="766" spans="1:13" x14ac:dyDescent="0.25">
      <c r="A766" s="42" t="s">
        <v>1582</v>
      </c>
      <c r="B766" s="27" t="s">
        <v>922</v>
      </c>
      <c r="C766" s="28" t="s">
        <v>923</v>
      </c>
      <c r="D766" s="28" t="s">
        <v>1249</v>
      </c>
      <c r="E766" s="368" t="s">
        <v>820</v>
      </c>
      <c r="F766" s="369"/>
      <c r="G766" s="88">
        <f>+ROUND(Návrh!H763,-3)/$X$2</f>
        <v>6507</v>
      </c>
      <c r="H766" s="88">
        <f>+ROUND(Návrh!I763,-3)/$X$2</f>
        <v>5990</v>
      </c>
      <c r="I766" s="88">
        <f>+ROUND(Návrh!J763,-3)/$X$2</f>
        <v>6300</v>
      </c>
      <c r="J766" s="88" t="e">
        <f>+ROUND(Návrh!#REF!,-3)/$X$2</f>
        <v>#REF!</v>
      </c>
      <c r="K766" s="88">
        <f>+ROUND(Návrh!K763,-3)/$X$2</f>
        <v>0</v>
      </c>
      <c r="L766" s="88">
        <f>+ROUND(Návrh!L763,-3)/$X$2</f>
        <v>6300</v>
      </c>
      <c r="M766" s="67"/>
    </row>
    <row r="767" spans="1:13" x14ac:dyDescent="0.25">
      <c r="A767" s="42" t="s">
        <v>1583</v>
      </c>
      <c r="B767" s="27" t="s">
        <v>916</v>
      </c>
      <c r="C767" s="20" t="s">
        <v>919</v>
      </c>
      <c r="D767" s="28" t="s">
        <v>917</v>
      </c>
      <c r="E767" s="368" t="s">
        <v>821</v>
      </c>
      <c r="F767" s="369"/>
      <c r="G767" s="88">
        <f>+ROUND(Návrh!H764,-3)/$X$2</f>
        <v>11982</v>
      </c>
      <c r="H767" s="88">
        <f>+ROUND(Návrh!I764,-3)/$X$2</f>
        <v>11263</v>
      </c>
      <c r="I767" s="88">
        <f>+ROUND(Návrh!J764,-3)/$X$2</f>
        <v>11500</v>
      </c>
      <c r="J767" s="88" t="e">
        <f>+ROUND(Návrh!#REF!,-3)/$X$2</f>
        <v>#REF!</v>
      </c>
      <c r="K767" s="88">
        <f>+ROUND(Návrh!K764,-3)/$X$2</f>
        <v>0</v>
      </c>
      <c r="L767" s="88">
        <f>+ROUND(Návrh!L764,-3)/$X$2</f>
        <v>11850</v>
      </c>
      <c r="M767" s="67"/>
    </row>
    <row r="768" spans="1:13" x14ac:dyDescent="0.25">
      <c r="A768" s="42" t="s">
        <v>1584</v>
      </c>
      <c r="B768" s="27" t="s">
        <v>916</v>
      </c>
      <c r="C768" s="20" t="s">
        <v>919</v>
      </c>
      <c r="D768" s="28" t="s">
        <v>917</v>
      </c>
      <c r="E768" s="368" t="s">
        <v>822</v>
      </c>
      <c r="F768" s="369"/>
      <c r="G768" s="88">
        <f>+ROUND(Návrh!H765,-3)/$X$2</f>
        <v>1894</v>
      </c>
      <c r="H768" s="88">
        <f>+ROUND(Návrh!I765,-3)/$X$2</f>
        <v>2121</v>
      </c>
      <c r="I768" s="88">
        <f>+ROUND(Návrh!J765,-3)/$X$2</f>
        <v>1800</v>
      </c>
      <c r="J768" s="88" t="e">
        <f>+ROUND(Návrh!#REF!,-3)/$X$2</f>
        <v>#REF!</v>
      </c>
      <c r="K768" s="88">
        <f>+ROUND(Návrh!K765,-3)/$X$2</f>
        <v>0</v>
      </c>
      <c r="L768" s="88">
        <f>+ROUND(Návrh!L765,-3)/$X$2</f>
        <v>1760</v>
      </c>
      <c r="M768" s="67"/>
    </row>
    <row r="769" spans="1:13" x14ac:dyDescent="0.25">
      <c r="A769" s="42" t="s">
        <v>1585</v>
      </c>
      <c r="B769" s="27" t="s">
        <v>916</v>
      </c>
      <c r="C769" s="28" t="s">
        <v>923</v>
      </c>
      <c r="D769" s="28" t="s">
        <v>917</v>
      </c>
      <c r="E769" s="368" t="s">
        <v>823</v>
      </c>
      <c r="F769" s="369"/>
      <c r="G769" s="88">
        <f>+ROUND(Návrh!H766,-3)/$X$2</f>
        <v>271</v>
      </c>
      <c r="H769" s="88">
        <f>+ROUND(Návrh!I766,-3)/$X$2</f>
        <v>202</v>
      </c>
      <c r="I769" s="88">
        <f>+ROUND(Návrh!J766,-3)/$X$2</f>
        <v>300</v>
      </c>
      <c r="J769" s="88" t="e">
        <f>+ROUND(Návrh!#REF!,-3)/$X$2</f>
        <v>#REF!</v>
      </c>
      <c r="K769" s="88">
        <f>+ROUND(Návrh!K766,-3)/$X$2</f>
        <v>0</v>
      </c>
      <c r="L769" s="88">
        <f>+ROUND(Návrh!L766,-3)/$X$2</f>
        <v>170</v>
      </c>
      <c r="M769" s="67"/>
    </row>
    <row r="770" spans="1:13" x14ac:dyDescent="0.25">
      <c r="A770" s="42" t="s">
        <v>1586</v>
      </c>
      <c r="B770" s="27" t="s">
        <v>916</v>
      </c>
      <c r="C770" s="28" t="s">
        <v>923</v>
      </c>
      <c r="D770" s="28" t="s">
        <v>1633</v>
      </c>
      <c r="E770" s="368" t="s">
        <v>824</v>
      </c>
      <c r="F770" s="369"/>
      <c r="G770" s="88">
        <f>+ROUND(Návrh!H767,-3)/$X$2</f>
        <v>2580</v>
      </c>
      <c r="H770" s="88">
        <f>+ROUND(Návrh!I767,-3)/$X$2</f>
        <v>2860</v>
      </c>
      <c r="I770" s="88">
        <f>+ROUND(Návrh!J767,-3)/$X$2</f>
        <v>2700</v>
      </c>
      <c r="J770" s="88" t="e">
        <f>+ROUND(Návrh!#REF!,-3)/$X$2</f>
        <v>#REF!</v>
      </c>
      <c r="K770" s="88">
        <f>+ROUND(Návrh!K767,-3)/$X$2</f>
        <v>0</v>
      </c>
      <c r="L770" s="88">
        <f>+ROUND(Návrh!L767,-3)/$X$2</f>
        <v>2300</v>
      </c>
      <c r="M770" s="67"/>
    </row>
    <row r="771" spans="1:13" x14ac:dyDescent="0.25">
      <c r="A771" s="42" t="s">
        <v>1587</v>
      </c>
      <c r="B771" s="27" t="s">
        <v>916</v>
      </c>
      <c r="C771" s="28" t="s">
        <v>923</v>
      </c>
      <c r="D771" s="28" t="s">
        <v>1633</v>
      </c>
      <c r="E771" s="368" t="s">
        <v>825</v>
      </c>
      <c r="F771" s="369"/>
      <c r="G771" s="88">
        <f>+ROUND(Návrh!H768,-3)/$X$2</f>
        <v>33352</v>
      </c>
      <c r="H771" s="88">
        <f>+ROUND(Návrh!I768,-3)/$X$2</f>
        <v>39182</v>
      </c>
      <c r="I771" s="88">
        <f>+ROUND(Návrh!J768,-3)/$X$2</f>
        <v>35000</v>
      </c>
      <c r="J771" s="88" t="e">
        <f>+ROUND(Návrh!#REF!,-3)/$X$2</f>
        <v>#REF!</v>
      </c>
      <c r="K771" s="88">
        <f>+ROUND(Návrh!K768,-3)/$X$2</f>
        <v>0</v>
      </c>
      <c r="L771" s="88">
        <f>+ROUND(Návrh!L768,-3)/$X$2</f>
        <v>44960</v>
      </c>
      <c r="M771" s="67"/>
    </row>
    <row r="772" spans="1:13" x14ac:dyDescent="0.25">
      <c r="A772" s="42" t="s">
        <v>1588</v>
      </c>
      <c r="B772" s="27" t="s">
        <v>916</v>
      </c>
      <c r="C772" s="28" t="s">
        <v>923</v>
      </c>
      <c r="D772" s="28" t="s">
        <v>1633</v>
      </c>
      <c r="E772" s="368" t="s">
        <v>826</v>
      </c>
      <c r="F772" s="369"/>
      <c r="G772" s="88">
        <f>+ROUND(Návrh!H769,-3)/$X$2</f>
        <v>11404</v>
      </c>
      <c r="H772" s="88">
        <f>+ROUND(Návrh!I769,-3)/$X$2</f>
        <v>10310</v>
      </c>
      <c r="I772" s="88">
        <f>+ROUND(Návrh!J769,-3)/$X$2</f>
        <v>10500</v>
      </c>
      <c r="J772" s="88" t="e">
        <f>+ROUND(Návrh!#REF!,-3)/$X$2</f>
        <v>#REF!</v>
      </c>
      <c r="K772" s="88">
        <f>+ROUND(Návrh!K769,-3)/$X$2</f>
        <v>0</v>
      </c>
      <c r="L772" s="88">
        <f>+ROUND(Návrh!L769,-3)/$X$2</f>
        <v>10900</v>
      </c>
      <c r="M772" s="67"/>
    </row>
    <row r="773" spans="1:13" x14ac:dyDescent="0.25">
      <c r="A773" s="42" t="s">
        <v>1589</v>
      </c>
      <c r="B773" s="27" t="s">
        <v>916</v>
      </c>
      <c r="C773" s="28" t="s">
        <v>923</v>
      </c>
      <c r="D773" s="28" t="s">
        <v>1633</v>
      </c>
      <c r="E773" s="368" t="s">
        <v>827</v>
      </c>
      <c r="F773" s="369"/>
      <c r="G773" s="88">
        <f>+ROUND(Návrh!H770,-3)/$X$2</f>
        <v>4580</v>
      </c>
      <c r="H773" s="88">
        <f>+ROUND(Návrh!I770,-3)/$X$2</f>
        <v>5647</v>
      </c>
      <c r="I773" s="88">
        <f>+ROUND(Návrh!J770,-3)/$X$2</f>
        <v>6300</v>
      </c>
      <c r="J773" s="88" t="e">
        <f>+ROUND(Návrh!#REF!,-3)/$X$2</f>
        <v>#REF!</v>
      </c>
      <c r="K773" s="88">
        <f>+ROUND(Návrh!K770,-3)/$X$2</f>
        <v>0</v>
      </c>
      <c r="L773" s="88">
        <f>+ROUND(Návrh!L770,-3)/$X$2</f>
        <v>8000</v>
      </c>
      <c r="M773" s="67"/>
    </row>
    <row r="774" spans="1:13" x14ac:dyDescent="0.25">
      <c r="A774" s="42" t="s">
        <v>1590</v>
      </c>
      <c r="B774" s="20" t="s">
        <v>1654</v>
      </c>
      <c r="C774" s="20" t="s">
        <v>919</v>
      </c>
      <c r="D774" s="20" t="s">
        <v>1655</v>
      </c>
      <c r="E774" s="368" t="s">
        <v>828</v>
      </c>
      <c r="F774" s="369"/>
      <c r="G774" s="88">
        <f>+ROUND(Návrh!H771,-3)/$X$2</f>
        <v>24</v>
      </c>
      <c r="H774" s="88">
        <f>+ROUND(Návrh!I771,-3)/$X$2</f>
        <v>29</v>
      </c>
      <c r="I774" s="88">
        <f>+ROUND(Návrh!J771,-3)/$X$2</f>
        <v>40</v>
      </c>
      <c r="J774" s="88" t="e">
        <f>+ROUND(Návrh!#REF!,-3)/$X$2</f>
        <v>#REF!</v>
      </c>
      <c r="K774" s="88">
        <f>+ROUND(Návrh!K771,-3)/$X$2</f>
        <v>0</v>
      </c>
      <c r="L774" s="88">
        <f>+ROUND(Návrh!L771,-3)/$X$2</f>
        <v>20</v>
      </c>
      <c r="M774" s="67"/>
    </row>
    <row r="775" spans="1:13" x14ac:dyDescent="0.25">
      <c r="A775" s="42" t="s">
        <v>1591</v>
      </c>
      <c r="B775" s="27" t="s">
        <v>916</v>
      </c>
      <c r="C775" s="28" t="s">
        <v>923</v>
      </c>
      <c r="D775" s="28" t="s">
        <v>917</v>
      </c>
      <c r="E775" s="368" t="s">
        <v>829</v>
      </c>
      <c r="F775" s="369"/>
      <c r="G775" s="88">
        <f>+ROUND(Návrh!H772,-3)/$X$2</f>
        <v>1214</v>
      </c>
      <c r="H775" s="88">
        <f>+ROUND(Návrh!I772,-3)/$X$2</f>
        <v>1434</v>
      </c>
      <c r="I775" s="88">
        <f>+ROUND(Návrh!J772,-3)/$X$2</f>
        <v>1200</v>
      </c>
      <c r="J775" s="88" t="e">
        <f>+ROUND(Návrh!#REF!,-3)/$X$2</f>
        <v>#REF!</v>
      </c>
      <c r="K775" s="88">
        <f>+ROUND(Návrh!K772,-3)/$X$2</f>
        <v>0</v>
      </c>
      <c r="L775" s="88">
        <f>+ROUND(Návrh!L772,-3)/$X$2</f>
        <v>1400</v>
      </c>
      <c r="M775" s="67"/>
    </row>
    <row r="776" spans="1:13" x14ac:dyDescent="0.25">
      <c r="A776" s="42" t="s">
        <v>1592</v>
      </c>
      <c r="B776" s="27" t="s">
        <v>916</v>
      </c>
      <c r="C776" s="20" t="s">
        <v>919</v>
      </c>
      <c r="D776" s="28" t="s">
        <v>917</v>
      </c>
      <c r="E776" s="368" t="s">
        <v>830</v>
      </c>
      <c r="F776" s="369"/>
      <c r="G776" s="88">
        <f>+ROUND(Návrh!H773,-3)/$X$2</f>
        <v>6014</v>
      </c>
      <c r="H776" s="88">
        <f>+ROUND(Návrh!I773,-3)/$X$2</f>
        <v>6808</v>
      </c>
      <c r="I776" s="88">
        <f>+ROUND(Návrh!J773,-3)/$X$2</f>
        <v>7000</v>
      </c>
      <c r="J776" s="88" t="e">
        <f>+ROUND(Návrh!#REF!,-3)/$X$2</f>
        <v>#REF!</v>
      </c>
      <c r="K776" s="88">
        <f>+ROUND(Návrh!K773,-3)/$X$2</f>
        <v>0</v>
      </c>
      <c r="L776" s="88">
        <f>+ROUND(Návrh!L773,-3)/$X$2</f>
        <v>8020</v>
      </c>
      <c r="M776" s="67"/>
    </row>
    <row r="777" spans="1:13" x14ac:dyDescent="0.25">
      <c r="A777" s="42" t="s">
        <v>1593</v>
      </c>
      <c r="B777" s="27" t="s">
        <v>916</v>
      </c>
      <c r="C777" s="20" t="s">
        <v>919</v>
      </c>
      <c r="D777" s="28" t="s">
        <v>917</v>
      </c>
      <c r="E777" s="368" t="s">
        <v>831</v>
      </c>
      <c r="F777" s="369"/>
      <c r="G777" s="88">
        <f>+ROUND(Návrh!H774,-3)/$X$2</f>
        <v>454</v>
      </c>
      <c r="H777" s="88">
        <f>+ROUND(Návrh!I774,-3)/$X$2</f>
        <v>1141</v>
      </c>
      <c r="I777" s="88">
        <f>+ROUND(Návrh!J774,-3)/$X$2</f>
        <v>1800</v>
      </c>
      <c r="J777" s="88" t="e">
        <f>+ROUND(Návrh!#REF!,-3)/$X$2</f>
        <v>#REF!</v>
      </c>
      <c r="K777" s="88">
        <f>+ROUND(Návrh!K774,-3)/$X$2</f>
        <v>0</v>
      </c>
      <c r="L777" s="88">
        <f>+ROUND(Návrh!L774,-3)/$X$2</f>
        <v>1100</v>
      </c>
      <c r="M777" s="67"/>
    </row>
    <row r="778" spans="1:13" x14ac:dyDescent="0.25">
      <c r="A778" s="42" t="s">
        <v>1594</v>
      </c>
      <c r="B778" s="27" t="s">
        <v>916</v>
      </c>
      <c r="C778" s="28" t="s">
        <v>923</v>
      </c>
      <c r="D778" s="28" t="s">
        <v>917</v>
      </c>
      <c r="E778" s="368" t="s">
        <v>832</v>
      </c>
      <c r="F778" s="369"/>
      <c r="G778" s="88">
        <f>+ROUND(Návrh!H775,-3)/$X$2</f>
        <v>66</v>
      </c>
      <c r="H778" s="88">
        <f>+ROUND(Návrh!I775,-3)/$X$2</f>
        <v>441</v>
      </c>
      <c r="I778" s="88">
        <f>+ROUND(Návrh!J775,-3)/$X$2</f>
        <v>570</v>
      </c>
      <c r="J778" s="88" t="e">
        <f>+ROUND(Návrh!#REF!,-3)/$X$2</f>
        <v>#REF!</v>
      </c>
      <c r="K778" s="88">
        <f>+ROUND(Návrh!K775,-3)/$X$2</f>
        <v>0</v>
      </c>
      <c r="L778" s="88">
        <f>+ROUND(Návrh!L775,-3)/$X$2</f>
        <v>550</v>
      </c>
      <c r="M778" s="67"/>
    </row>
    <row r="779" spans="1:13" x14ac:dyDescent="0.25">
      <c r="A779" s="42" t="s">
        <v>1595</v>
      </c>
      <c r="B779" s="27" t="s">
        <v>916</v>
      </c>
      <c r="C779" s="20" t="s">
        <v>919</v>
      </c>
      <c r="D779" s="28" t="s">
        <v>917</v>
      </c>
      <c r="E779" s="368" t="s">
        <v>833</v>
      </c>
      <c r="F779" s="369"/>
      <c r="G779" s="88">
        <f>+ROUND(Návrh!H776,-3)/$X$2</f>
        <v>8742</v>
      </c>
      <c r="H779" s="88">
        <f>+ROUND(Návrh!I776,-3)/$X$2</f>
        <v>3159</v>
      </c>
      <c r="I779" s="88">
        <f>+ROUND(Návrh!J776,-3)/$X$2</f>
        <v>2500</v>
      </c>
      <c r="J779" s="88" t="e">
        <f>+ROUND(Návrh!#REF!,-3)/$X$2</f>
        <v>#REF!</v>
      </c>
      <c r="K779" s="88">
        <f>+ROUND(Návrh!K776,-3)/$X$2</f>
        <v>0</v>
      </c>
      <c r="L779" s="88">
        <f>+ROUND(Návrh!L776,-3)/$X$2</f>
        <v>3000</v>
      </c>
      <c r="M779" s="67"/>
    </row>
    <row r="780" spans="1:13" x14ac:dyDescent="0.25">
      <c r="A780" s="42" t="s">
        <v>1596</v>
      </c>
      <c r="B780" s="27" t="s">
        <v>916</v>
      </c>
      <c r="C780" s="28" t="s">
        <v>920</v>
      </c>
      <c r="D780" s="28" t="s">
        <v>917</v>
      </c>
      <c r="E780" s="368" t="s">
        <v>834</v>
      </c>
      <c r="F780" s="369"/>
      <c r="G780" s="88">
        <f>+ROUND(Návrh!H777,-3)/$X$2</f>
        <v>11</v>
      </c>
      <c r="H780" s="88">
        <f>+ROUND(Návrh!I777,-3)/$X$2</f>
        <v>5</v>
      </c>
      <c r="I780" s="88">
        <f>+ROUND(Návrh!J777,-3)/$X$2</f>
        <v>10</v>
      </c>
      <c r="J780" s="88" t="e">
        <f>+ROUND(Návrh!#REF!,-3)/$X$2</f>
        <v>#REF!</v>
      </c>
      <c r="K780" s="88">
        <f>+ROUND(Návrh!K777,-3)/$X$2</f>
        <v>0</v>
      </c>
      <c r="L780" s="88">
        <f>+ROUND(Návrh!L777,-3)/$X$2</f>
        <v>0</v>
      </c>
      <c r="M780" s="67"/>
    </row>
    <row r="781" spans="1:13" x14ac:dyDescent="0.25">
      <c r="A781" s="42" t="s">
        <v>1597</v>
      </c>
      <c r="B781" s="27" t="s">
        <v>916</v>
      </c>
      <c r="C781" s="20" t="s">
        <v>919</v>
      </c>
      <c r="D781" s="28" t="s">
        <v>917</v>
      </c>
      <c r="E781" s="368" t="s">
        <v>835</v>
      </c>
      <c r="F781" s="369"/>
      <c r="G781" s="88">
        <f>+ROUND(Návrh!H778,-3)/$X$2</f>
        <v>110</v>
      </c>
      <c r="H781" s="88">
        <f>+ROUND(Návrh!I778,-3)/$X$2</f>
        <v>186</v>
      </c>
      <c r="I781" s="88">
        <f>+ROUND(Návrh!J778,-3)/$X$2</f>
        <v>270</v>
      </c>
      <c r="J781" s="88" t="e">
        <f>+ROUND(Návrh!#REF!,-3)/$X$2</f>
        <v>#REF!</v>
      </c>
      <c r="K781" s="88">
        <f>+ROUND(Návrh!K778,-3)/$X$2</f>
        <v>0</v>
      </c>
      <c r="L781" s="88">
        <f>+ROUND(Návrh!L778,-3)/$X$2</f>
        <v>230</v>
      </c>
      <c r="M781" s="67"/>
    </row>
    <row r="782" spans="1:13" x14ac:dyDescent="0.25">
      <c r="A782" s="42" t="s">
        <v>1598</v>
      </c>
      <c r="B782" s="20" t="s">
        <v>1243</v>
      </c>
      <c r="C782" s="20" t="s">
        <v>920</v>
      </c>
      <c r="D782" s="20" t="s">
        <v>1245</v>
      </c>
      <c r="E782" s="368" t="s">
        <v>836</v>
      </c>
      <c r="F782" s="369"/>
      <c r="G782" s="88">
        <f>+ROUND(Návrh!H779,-3)/$X$2</f>
        <v>3429</v>
      </c>
      <c r="H782" s="88">
        <f>+ROUND(Návrh!I779,-3)/$X$2</f>
        <v>4688</v>
      </c>
      <c r="I782" s="88">
        <f>+ROUND(Návrh!J779,-3)/$X$2</f>
        <v>4000</v>
      </c>
      <c r="J782" s="88" t="e">
        <f>+ROUND(Návrh!#REF!,-3)/$X$2</f>
        <v>#REF!</v>
      </c>
      <c r="K782" s="88">
        <f>+ROUND(Návrh!K779,-3)/$X$2</f>
        <v>0</v>
      </c>
      <c r="L782" s="88">
        <f>+ROUND(Návrh!L779,-3)/$X$2</f>
        <v>4400</v>
      </c>
      <c r="M782" s="67"/>
    </row>
    <row r="783" spans="1:13" x14ac:dyDescent="0.25">
      <c r="A783" s="42" t="s">
        <v>1599</v>
      </c>
      <c r="B783" s="27" t="s">
        <v>916</v>
      </c>
      <c r="C783" s="28" t="s">
        <v>923</v>
      </c>
      <c r="D783" s="28" t="s">
        <v>917</v>
      </c>
      <c r="E783" s="368" t="s">
        <v>837</v>
      </c>
      <c r="F783" s="369"/>
      <c r="G783" s="88">
        <f>+ROUND(Návrh!H780,-3)/$X$2</f>
        <v>186</v>
      </c>
      <c r="H783" s="88">
        <f>+ROUND(Návrh!I780,-3)/$X$2</f>
        <v>121</v>
      </c>
      <c r="I783" s="88">
        <f>+ROUND(Návrh!J780,-3)/$X$2</f>
        <v>200</v>
      </c>
      <c r="J783" s="88" t="e">
        <f>+ROUND(Návrh!#REF!,-3)/$X$2</f>
        <v>#REF!</v>
      </c>
      <c r="K783" s="88">
        <f>+ROUND(Návrh!K780,-3)/$X$2</f>
        <v>0</v>
      </c>
      <c r="L783" s="88">
        <f>+ROUND(Návrh!L780,-3)/$X$2</f>
        <v>130</v>
      </c>
      <c r="M783" s="67"/>
    </row>
    <row r="784" spans="1:13" x14ac:dyDescent="0.25">
      <c r="A784" s="42" t="s">
        <v>1632</v>
      </c>
      <c r="B784" s="27" t="s">
        <v>916</v>
      </c>
      <c r="C784" s="20" t="s">
        <v>919</v>
      </c>
      <c r="D784" s="28" t="s">
        <v>917</v>
      </c>
      <c r="E784" s="368" t="s">
        <v>838</v>
      </c>
      <c r="F784" s="369"/>
      <c r="G784" s="88">
        <f>+ROUND(Návrh!H781,-3)/$X$2</f>
        <v>3111</v>
      </c>
      <c r="H784" s="88">
        <f>+ROUND(Návrh!I781,-3)/$X$2</f>
        <v>3394</v>
      </c>
      <c r="I784" s="88">
        <f>+ROUND(Návrh!J781,-3)/$X$2</f>
        <v>3300</v>
      </c>
      <c r="J784" s="88" t="e">
        <f>+ROUND(Návrh!#REF!,-3)/$X$2</f>
        <v>#REF!</v>
      </c>
      <c r="K784" s="88">
        <f>+ROUND(Návrh!K781,-3)/$X$2</f>
        <v>0</v>
      </c>
      <c r="L784" s="88">
        <f>+ROUND(Návrh!L781,-3)/$X$2</f>
        <v>3786</v>
      </c>
      <c r="M784" s="67"/>
    </row>
    <row r="785" spans="1:13" x14ac:dyDescent="0.25">
      <c r="A785" s="42" t="s">
        <v>1600</v>
      </c>
      <c r="B785" s="27" t="s">
        <v>916</v>
      </c>
      <c r="C785" s="20" t="s">
        <v>919</v>
      </c>
      <c r="D785" s="28" t="s">
        <v>917</v>
      </c>
      <c r="E785" s="368" t="s">
        <v>839</v>
      </c>
      <c r="F785" s="369"/>
      <c r="G785" s="88">
        <f>+ROUND(Návrh!H782,-3)/$X$2</f>
        <v>1581</v>
      </c>
      <c r="H785" s="88">
        <f>+ROUND(Návrh!I782,-3)/$X$2</f>
        <v>1269</v>
      </c>
      <c r="I785" s="88">
        <f>+ROUND(Návrh!J782,-3)/$X$2</f>
        <v>2000</v>
      </c>
      <c r="J785" s="88" t="e">
        <f>+ROUND(Návrh!#REF!,-3)/$X$2</f>
        <v>#REF!</v>
      </c>
      <c r="K785" s="88">
        <f>+ROUND(Návrh!K782,-3)/$X$2</f>
        <v>0</v>
      </c>
      <c r="L785" s="88">
        <f>+ROUND(Návrh!L782,-3)/$X$2</f>
        <v>7</v>
      </c>
      <c r="M785" s="67"/>
    </row>
    <row r="786" spans="1:13" x14ac:dyDescent="0.25">
      <c r="A786" s="42" t="s">
        <v>1601</v>
      </c>
      <c r="B786" s="27" t="s">
        <v>916</v>
      </c>
      <c r="C786" s="20" t="s">
        <v>923</v>
      </c>
      <c r="D786" s="34" t="s">
        <v>917</v>
      </c>
      <c r="E786" s="368" t="s">
        <v>1683</v>
      </c>
      <c r="F786" s="369"/>
      <c r="G786" s="88">
        <f>+ROUND(Návrh!H783,-3)/$X$2</f>
        <v>28</v>
      </c>
      <c r="H786" s="88">
        <f>+ROUND(Návrh!I783,-3)/$X$2</f>
        <v>5998</v>
      </c>
      <c r="I786" s="88">
        <f>+ROUND(Návrh!J783,-3)/$X$2</f>
        <v>11780</v>
      </c>
      <c r="J786" s="88" t="e">
        <f>+ROUND(Návrh!#REF!,-3)/$X$2</f>
        <v>#REF!</v>
      </c>
      <c r="K786" s="88">
        <f>+ROUND(Návrh!K783,-3)/$X$2</f>
        <v>11780</v>
      </c>
      <c r="L786" s="88">
        <f>+ROUND(Návrh!L783,-3)/$X$2</f>
        <v>11780</v>
      </c>
      <c r="M786" s="67"/>
    </row>
    <row r="787" spans="1:13" x14ac:dyDescent="0.25">
      <c r="A787" s="42" t="s">
        <v>1602</v>
      </c>
      <c r="B787" s="27"/>
      <c r="C787" s="28"/>
      <c r="D787" s="28"/>
      <c r="E787" s="368" t="s">
        <v>840</v>
      </c>
      <c r="F787" s="369"/>
      <c r="G787" s="88">
        <f>+ROUND(Návrh!H784,-3)/$X$2</f>
        <v>0</v>
      </c>
      <c r="H787" s="88">
        <f>+ROUND(Návrh!I784,-3)/$X$2</f>
        <v>0</v>
      </c>
      <c r="I787" s="88">
        <f>+ROUND(Návrh!J784,-3)/$X$2</f>
        <v>0</v>
      </c>
      <c r="J787" s="88" t="e">
        <f>+ROUND(Návrh!#REF!,-3)/$X$2</f>
        <v>#REF!</v>
      </c>
      <c r="K787" s="88">
        <f>+ROUND(Návrh!K784,-3)/$X$2</f>
        <v>0</v>
      </c>
      <c r="L787" s="88">
        <f>+ROUND(Návrh!L784,-3)/$X$2</f>
        <v>0</v>
      </c>
      <c r="M787" s="67"/>
    </row>
    <row r="788" spans="1:13" x14ac:dyDescent="0.25">
      <c r="A788" s="55" t="s">
        <v>1603</v>
      </c>
      <c r="B788" s="55"/>
      <c r="C788" s="53"/>
      <c r="D788" s="53"/>
      <c r="E788" s="366" t="s">
        <v>841</v>
      </c>
      <c r="F788" s="367"/>
      <c r="G788" s="99">
        <f>+ROUND(Návrh!H785,-3)/$X$2</f>
        <v>3969</v>
      </c>
      <c r="H788" s="99">
        <f>+ROUND(Návrh!I785,-3)/$X$2</f>
        <v>5333</v>
      </c>
      <c r="I788" s="99">
        <f>+ROUND(Návrh!J785,-3)/$X$2</f>
        <v>5865</v>
      </c>
      <c r="J788" s="99" t="e">
        <f>+ROUND(Návrh!#REF!,-3)/$X$2</f>
        <v>#REF!</v>
      </c>
      <c r="K788" s="99">
        <f>+ROUND(Návrh!K785,-3)/$X$2</f>
        <v>0</v>
      </c>
      <c r="L788" s="99">
        <f>+ROUND(Návrh!L785,-3)/$X$2</f>
        <v>5855</v>
      </c>
      <c r="M788" s="67"/>
    </row>
    <row r="789" spans="1:13" x14ac:dyDescent="0.25">
      <c r="A789" s="42" t="s">
        <v>1604</v>
      </c>
      <c r="B789" s="20" t="s">
        <v>916</v>
      </c>
      <c r="C789" s="20" t="s">
        <v>919</v>
      </c>
      <c r="D789" s="20" t="s">
        <v>1089</v>
      </c>
      <c r="E789" s="368" t="s">
        <v>842</v>
      </c>
      <c r="F789" s="369"/>
      <c r="G789" s="88">
        <f>+ROUND(Návrh!H786,-3)/$X$2</f>
        <v>144</v>
      </c>
      <c r="H789" s="88">
        <f>+ROUND(Návrh!I786,-3)/$X$2</f>
        <v>103</v>
      </c>
      <c r="I789" s="88">
        <f>+ROUND(Návrh!J786,-3)/$X$2</f>
        <v>105</v>
      </c>
      <c r="J789" s="88" t="e">
        <f>+ROUND(Návrh!#REF!,-3)/$X$2</f>
        <v>#REF!</v>
      </c>
      <c r="K789" s="88">
        <f>+ROUND(Návrh!K786,-3)/$X$2</f>
        <v>0</v>
      </c>
      <c r="L789" s="88">
        <f>+ROUND(Návrh!L786,-3)/$X$2</f>
        <v>105</v>
      </c>
      <c r="M789" s="67"/>
    </row>
    <row r="790" spans="1:13" x14ac:dyDescent="0.25">
      <c r="A790" s="42" t="s">
        <v>1605</v>
      </c>
      <c r="B790" s="20" t="s">
        <v>916</v>
      </c>
      <c r="C790" s="20" t="s">
        <v>919</v>
      </c>
      <c r="D790" s="20" t="s">
        <v>1089</v>
      </c>
      <c r="E790" s="368" t="s">
        <v>843</v>
      </c>
      <c r="F790" s="369"/>
      <c r="G790" s="88">
        <f>+ROUND(Návrh!H787,-3)/$X$2</f>
        <v>1773</v>
      </c>
      <c r="H790" s="88">
        <f>+ROUND(Návrh!I787,-3)/$X$2</f>
        <v>1751</v>
      </c>
      <c r="I790" s="88">
        <f>+ROUND(Návrh!J787,-3)/$X$2</f>
        <v>1950</v>
      </c>
      <c r="J790" s="88" t="e">
        <f>+ROUND(Návrh!#REF!,-3)/$X$2</f>
        <v>#REF!</v>
      </c>
      <c r="K790" s="88">
        <f>+ROUND(Návrh!K787,-3)/$X$2</f>
        <v>0</v>
      </c>
      <c r="L790" s="88">
        <f>+ROUND(Návrh!L787,-3)/$X$2</f>
        <v>1950</v>
      </c>
      <c r="M790" s="67"/>
    </row>
    <row r="791" spans="1:13" x14ac:dyDescent="0.25">
      <c r="A791" s="42" t="s">
        <v>1606</v>
      </c>
      <c r="B791" s="20" t="s">
        <v>916</v>
      </c>
      <c r="C791" s="20" t="s">
        <v>919</v>
      </c>
      <c r="D791" s="20" t="s">
        <v>1089</v>
      </c>
      <c r="E791" s="368" t="s">
        <v>844</v>
      </c>
      <c r="F791" s="369"/>
      <c r="G791" s="88">
        <f>+ROUND(Návrh!H788,-3)/$X$2</f>
        <v>1185</v>
      </c>
      <c r="H791" s="88">
        <f>+ROUND(Návrh!I788,-3)/$X$2</f>
        <v>1536</v>
      </c>
      <c r="I791" s="88">
        <f>+ROUND(Návrh!J788,-3)/$X$2</f>
        <v>1800</v>
      </c>
      <c r="J791" s="88" t="e">
        <f>+ROUND(Návrh!#REF!,-3)/$X$2</f>
        <v>#REF!</v>
      </c>
      <c r="K791" s="88">
        <f>+ROUND(Návrh!K788,-3)/$X$2</f>
        <v>0</v>
      </c>
      <c r="L791" s="88">
        <f>+ROUND(Návrh!L788,-3)/$X$2</f>
        <v>1500</v>
      </c>
      <c r="M791" s="67"/>
    </row>
    <row r="792" spans="1:13" x14ac:dyDescent="0.25">
      <c r="A792" s="42" t="s">
        <v>1607</v>
      </c>
      <c r="B792" s="20" t="s">
        <v>916</v>
      </c>
      <c r="C792" s="20" t="s">
        <v>919</v>
      </c>
      <c r="D792" s="20" t="s">
        <v>1649</v>
      </c>
      <c r="E792" s="368" t="s">
        <v>845</v>
      </c>
      <c r="F792" s="369"/>
      <c r="G792" s="88">
        <f>+ROUND(Návrh!H789,-3)/$X$2</f>
        <v>663</v>
      </c>
      <c r="H792" s="88">
        <f>+ROUND(Návrh!I789,-3)/$X$2</f>
        <v>894</v>
      </c>
      <c r="I792" s="88">
        <f>+ROUND(Návrh!J789,-3)/$X$2</f>
        <v>990</v>
      </c>
      <c r="J792" s="88" t="e">
        <f>+ROUND(Návrh!#REF!,-3)/$X$2</f>
        <v>#REF!</v>
      </c>
      <c r="K792" s="88">
        <f>+ROUND(Návrh!K789,-3)/$X$2</f>
        <v>0</v>
      </c>
      <c r="L792" s="88">
        <f>+ROUND(Návrh!L789,-3)/$X$2</f>
        <v>990</v>
      </c>
      <c r="M792" s="67"/>
    </row>
    <row r="793" spans="1:13" x14ac:dyDescent="0.25">
      <c r="A793" s="42" t="s">
        <v>1608</v>
      </c>
      <c r="B793" s="28" t="s">
        <v>916</v>
      </c>
      <c r="C793" s="20" t="s">
        <v>919</v>
      </c>
      <c r="D793" s="28" t="s">
        <v>1089</v>
      </c>
      <c r="E793" s="368" t="s">
        <v>846</v>
      </c>
      <c r="F793" s="369"/>
      <c r="G793" s="88">
        <f>+ROUND(Návrh!H790,-3)/$X$2</f>
        <v>192</v>
      </c>
      <c r="H793" s="88">
        <f>+ROUND(Návrh!I790,-3)/$X$2</f>
        <v>206</v>
      </c>
      <c r="I793" s="88">
        <f>+ROUND(Návrh!J790,-3)/$X$2</f>
        <v>200</v>
      </c>
      <c r="J793" s="88" t="e">
        <f>+ROUND(Návrh!#REF!,-3)/$X$2</f>
        <v>#REF!</v>
      </c>
      <c r="K793" s="88">
        <f>+ROUND(Návrh!K790,-3)/$X$2</f>
        <v>0</v>
      </c>
      <c r="L793" s="88">
        <f>+ROUND(Návrh!L790,-3)/$X$2</f>
        <v>200</v>
      </c>
      <c r="M793" s="67"/>
    </row>
    <row r="794" spans="1:13" x14ac:dyDescent="0.25">
      <c r="A794" s="42" t="s">
        <v>1609</v>
      </c>
      <c r="B794" s="28" t="s">
        <v>916</v>
      </c>
      <c r="C794" s="20" t="s">
        <v>919</v>
      </c>
      <c r="D794" s="28" t="s">
        <v>917</v>
      </c>
      <c r="E794" s="368" t="s">
        <v>847</v>
      </c>
      <c r="F794" s="369"/>
      <c r="G794" s="88">
        <f>+ROUND(Návrh!H791,-3)/$X$2</f>
        <v>13</v>
      </c>
      <c r="H794" s="88">
        <f>+ROUND(Návrh!I791,-3)/$X$2</f>
        <v>843</v>
      </c>
      <c r="I794" s="88">
        <f>+ROUND(Návrh!J791,-3)/$X$2</f>
        <v>820</v>
      </c>
      <c r="J794" s="88" t="e">
        <f>+ROUND(Návrh!#REF!,-3)/$X$2</f>
        <v>#REF!</v>
      </c>
      <c r="K794" s="88">
        <f>+ROUND(Návrh!K791,-3)/$X$2</f>
        <v>0</v>
      </c>
      <c r="L794" s="88">
        <f>+ROUND(Návrh!L791,-3)/$X$2</f>
        <v>1110</v>
      </c>
      <c r="M794" s="67"/>
    </row>
    <row r="795" spans="1:13" x14ac:dyDescent="0.25">
      <c r="A795" s="55" t="s">
        <v>1610</v>
      </c>
      <c r="B795" s="55"/>
      <c r="C795" s="53"/>
      <c r="D795" s="53"/>
      <c r="E795" s="366" t="s">
        <v>848</v>
      </c>
      <c r="F795" s="367"/>
      <c r="G795" s="99">
        <f>+ROUND(Návrh!H792,-3)/$X$2</f>
        <v>918</v>
      </c>
      <c r="H795" s="99">
        <f>+ROUND(Návrh!I792,-3)/$X$2</f>
        <v>1544</v>
      </c>
      <c r="I795" s="99">
        <f>+ROUND(Návrh!J792,-3)/$X$2</f>
        <v>1000</v>
      </c>
      <c r="J795" s="99" t="e">
        <f>+ROUND(Návrh!#REF!,-3)/$X$2</f>
        <v>#REF!</v>
      </c>
      <c r="K795" s="99">
        <f>+ROUND(Návrh!K792,-3)/$X$2</f>
        <v>0</v>
      </c>
      <c r="L795" s="99">
        <f>+ROUND(Návrh!L792,-3)/$X$2</f>
        <v>1500</v>
      </c>
      <c r="M795" s="67"/>
    </row>
    <row r="796" spans="1:13" x14ac:dyDescent="0.25">
      <c r="A796" s="42" t="s">
        <v>1611</v>
      </c>
      <c r="B796" s="27" t="s">
        <v>916</v>
      </c>
      <c r="C796" s="28" t="s">
        <v>920</v>
      </c>
      <c r="D796" s="28" t="s">
        <v>917</v>
      </c>
      <c r="E796" s="368" t="s">
        <v>150</v>
      </c>
      <c r="F796" s="369"/>
      <c r="G796" s="88">
        <f>+ROUND(Návrh!H793,-3)/$X$2</f>
        <v>918</v>
      </c>
      <c r="H796" s="88">
        <f>+ROUND(Návrh!I793,-3)/$X$2</f>
        <v>1544</v>
      </c>
      <c r="I796" s="88">
        <f>+ROUND(Návrh!J793,-3)/$X$2</f>
        <v>1000</v>
      </c>
      <c r="J796" s="88" t="e">
        <f>+ROUND(Návrh!#REF!,-3)/$X$2</f>
        <v>#REF!</v>
      </c>
      <c r="K796" s="88">
        <f>+ROUND(Návrh!K793,-3)/$X$2</f>
        <v>0</v>
      </c>
      <c r="L796" s="88">
        <f>+ROUND(Návrh!L793,-3)/$X$2</f>
        <v>1500</v>
      </c>
      <c r="M796" s="67"/>
    </row>
    <row r="797" spans="1:13" x14ac:dyDescent="0.25">
      <c r="A797" s="58" t="s">
        <v>849</v>
      </c>
      <c r="B797" s="58"/>
      <c r="C797" s="59"/>
      <c r="D797" s="59"/>
      <c r="E797" s="362" t="s">
        <v>850</v>
      </c>
      <c r="F797" s="363"/>
      <c r="G797" s="97">
        <f>+ROUND(Návrh!H794,-3)/$X$2</f>
        <v>0</v>
      </c>
      <c r="H797" s="97">
        <f>+ROUND(Návrh!I794,-3)/$X$2</f>
        <v>0</v>
      </c>
      <c r="I797" s="97">
        <f>+ROUND(Návrh!J794,-3)/$X$2</f>
        <v>0</v>
      </c>
      <c r="J797" s="97" t="e">
        <f>+ROUND(Návrh!#REF!,-3)/$X$2</f>
        <v>#REF!</v>
      </c>
      <c r="K797" s="97">
        <f>+ROUND(Návrh!K794,-3)/$X$2</f>
        <v>0</v>
      </c>
      <c r="L797" s="97">
        <f>+ROUND(Návrh!L794,-3)/$X$2</f>
        <v>0</v>
      </c>
      <c r="M797" s="67"/>
    </row>
    <row r="798" spans="1:13" x14ac:dyDescent="0.25">
      <c r="A798" s="51" t="s">
        <v>851</v>
      </c>
      <c r="B798" s="51"/>
      <c r="C798" s="49"/>
      <c r="D798" s="49"/>
      <c r="E798" s="360" t="s">
        <v>852</v>
      </c>
      <c r="F798" s="361"/>
      <c r="G798" s="98">
        <f>+ROUND(Návrh!H795,-3)/$X$2</f>
        <v>0</v>
      </c>
      <c r="H798" s="98">
        <f>+ROUND(Návrh!I795,-3)/$X$2</f>
        <v>0</v>
      </c>
      <c r="I798" s="98">
        <f>+ROUND(Návrh!J795,-3)/$X$2</f>
        <v>0</v>
      </c>
      <c r="J798" s="98" t="e">
        <f>+ROUND(Návrh!#REF!,-3)/$X$2</f>
        <v>#REF!</v>
      </c>
      <c r="K798" s="98">
        <f>+ROUND(Návrh!K795,-3)/$X$2</f>
        <v>0</v>
      </c>
      <c r="L798" s="98">
        <f>+ROUND(Návrh!L795,-3)/$X$2</f>
        <v>0</v>
      </c>
      <c r="M798" s="67"/>
    </row>
    <row r="799" spans="1:13" x14ac:dyDescent="0.25">
      <c r="A799" s="51" t="s">
        <v>853</v>
      </c>
      <c r="B799" s="51"/>
      <c r="C799" s="49"/>
      <c r="D799" s="49"/>
      <c r="E799" s="360" t="s">
        <v>854</v>
      </c>
      <c r="F799" s="361"/>
      <c r="G799" s="98">
        <f>+ROUND(Návrh!H796,-3)/$X$2</f>
        <v>0</v>
      </c>
      <c r="H799" s="98">
        <f>+ROUND(Návrh!I796,-3)/$X$2</f>
        <v>0</v>
      </c>
      <c r="I799" s="98">
        <f>+ROUND(Návrh!J796,-3)/$X$2</f>
        <v>0</v>
      </c>
      <c r="J799" s="98" t="e">
        <f>+ROUND(Návrh!#REF!,-3)/$X$2</f>
        <v>#REF!</v>
      </c>
      <c r="K799" s="98">
        <f>+ROUND(Návrh!K796,-3)/$X$2</f>
        <v>0</v>
      </c>
      <c r="L799" s="98">
        <f>+ROUND(Návrh!L796,-3)/$X$2</f>
        <v>0</v>
      </c>
      <c r="M799" s="67"/>
    </row>
    <row r="800" spans="1:13" x14ac:dyDescent="0.25">
      <c r="A800" s="58" t="s">
        <v>855</v>
      </c>
      <c r="B800" s="58"/>
      <c r="C800" s="59"/>
      <c r="D800" s="59"/>
      <c r="E800" s="362" t="s">
        <v>856</v>
      </c>
      <c r="F800" s="363"/>
      <c r="G800" s="97">
        <f>+ROUND(Návrh!H797,-3)/$X$2</f>
        <v>241</v>
      </c>
      <c r="H800" s="97">
        <f>+ROUND(Návrh!I797,-3)/$X$2</f>
        <v>144</v>
      </c>
      <c r="I800" s="97">
        <f>+ROUND(Návrh!J797,-3)/$X$2</f>
        <v>0</v>
      </c>
      <c r="J800" s="97" t="e">
        <f>+ROUND(Návrh!#REF!,-3)/$X$2</f>
        <v>#REF!</v>
      </c>
      <c r="K800" s="97">
        <f>+ROUND(Návrh!K797,-3)/$X$2</f>
        <v>72</v>
      </c>
      <c r="L800" s="97">
        <f>+ROUND(Návrh!L797,-3)/$X$2</f>
        <v>80</v>
      </c>
      <c r="M800" s="67"/>
    </row>
    <row r="801" spans="1:13" x14ac:dyDescent="0.25">
      <c r="A801" s="51" t="s">
        <v>857</v>
      </c>
      <c r="B801" s="51"/>
      <c r="C801" s="49"/>
      <c r="D801" s="49"/>
      <c r="E801" s="360" t="s">
        <v>858</v>
      </c>
      <c r="F801" s="361"/>
      <c r="G801" s="98">
        <f>+ROUND(Návrh!H798,-3)/$X$2</f>
        <v>0</v>
      </c>
      <c r="H801" s="98">
        <f>+ROUND(Návrh!I798,-3)/$X$2</f>
        <v>0</v>
      </c>
      <c r="I801" s="98">
        <f>+ROUND(Návrh!J798,-3)/$X$2</f>
        <v>0</v>
      </c>
      <c r="J801" s="98" t="e">
        <f>+ROUND(Návrh!#REF!,-3)/$X$2</f>
        <v>#REF!</v>
      </c>
      <c r="K801" s="98">
        <f>+ROUND(Návrh!K798,-3)/$X$2</f>
        <v>0</v>
      </c>
      <c r="L801" s="98">
        <f>+ROUND(Návrh!L798,-3)/$X$2</f>
        <v>0</v>
      </c>
      <c r="M801" s="67"/>
    </row>
    <row r="802" spans="1:13" x14ac:dyDescent="0.25">
      <c r="A802" s="51" t="s">
        <v>859</v>
      </c>
      <c r="B802" s="51"/>
      <c r="C802" s="49"/>
      <c r="D802" s="49"/>
      <c r="E802" s="360" t="s">
        <v>595</v>
      </c>
      <c r="F802" s="361"/>
      <c r="G802" s="98">
        <f>+ROUND(Návrh!H799,-3)/$X$2</f>
        <v>27</v>
      </c>
      <c r="H802" s="98">
        <f>+ROUND(Návrh!I799,-3)/$X$2</f>
        <v>0</v>
      </c>
      <c r="I802" s="98">
        <f>+ROUND(Návrh!J799,-3)/$X$2</f>
        <v>0</v>
      </c>
      <c r="J802" s="98" t="e">
        <f>+ROUND(Návrh!#REF!,-3)/$X$2</f>
        <v>#REF!</v>
      </c>
      <c r="K802" s="98">
        <f>+ROUND(Návrh!K799,-3)/$X$2</f>
        <v>0</v>
      </c>
      <c r="L802" s="98">
        <f>+ROUND(Návrh!L799,-3)/$X$2</f>
        <v>0</v>
      </c>
      <c r="M802" s="67"/>
    </row>
    <row r="803" spans="1:13" x14ac:dyDescent="0.25">
      <c r="A803" s="55" t="s">
        <v>1612</v>
      </c>
      <c r="B803" s="55"/>
      <c r="C803" s="53"/>
      <c r="D803" s="53"/>
      <c r="E803" s="366" t="s">
        <v>860</v>
      </c>
      <c r="F803" s="367"/>
      <c r="G803" s="99">
        <f>+ROUND(Návrh!H800,-3)/$X$2</f>
        <v>27</v>
      </c>
      <c r="H803" s="99">
        <f>+ROUND(Návrh!I800,-3)/$X$2</f>
        <v>0</v>
      </c>
      <c r="I803" s="99">
        <f>+ROUND(Návrh!J800,-3)/$X$2</f>
        <v>0</v>
      </c>
      <c r="J803" s="99" t="e">
        <f>+ROUND(Návrh!#REF!,-3)/$X$2</f>
        <v>#REF!</v>
      </c>
      <c r="K803" s="99">
        <f>+ROUND(Návrh!K800,-3)/$X$2</f>
        <v>0</v>
      </c>
      <c r="L803" s="99">
        <f>+ROUND(Návrh!L800,-3)/$X$2</f>
        <v>0</v>
      </c>
      <c r="M803" s="67"/>
    </row>
    <row r="804" spans="1:13" x14ac:dyDescent="0.25">
      <c r="A804" s="42" t="s">
        <v>1613</v>
      </c>
      <c r="B804" s="27" t="s">
        <v>916</v>
      </c>
      <c r="C804" s="28" t="s">
        <v>923</v>
      </c>
      <c r="D804" s="28" t="s">
        <v>1643</v>
      </c>
      <c r="E804" s="368" t="s">
        <v>861</v>
      </c>
      <c r="F804" s="369"/>
      <c r="G804" s="88">
        <f>+ROUND(Návrh!H801,-3)/$X$2</f>
        <v>27</v>
      </c>
      <c r="H804" s="88">
        <f>+ROUND(Návrh!I801,-3)/$X$2</f>
        <v>0</v>
      </c>
      <c r="I804" s="88">
        <f>+ROUND(Návrh!J801,-3)/$X$2</f>
        <v>0</v>
      </c>
      <c r="J804" s="88" t="e">
        <f>+ROUND(Návrh!#REF!,-3)/$X$2</f>
        <v>#REF!</v>
      </c>
      <c r="K804" s="88">
        <f>+ROUND(Návrh!K801,-3)/$X$2</f>
        <v>0</v>
      </c>
      <c r="L804" s="88">
        <f>+ROUND(Návrh!L801,-3)/$X$2</f>
        <v>0</v>
      </c>
      <c r="M804" s="67"/>
    </row>
    <row r="805" spans="1:13" x14ac:dyDescent="0.25">
      <c r="A805" s="51" t="s">
        <v>862</v>
      </c>
      <c r="B805" s="51"/>
      <c r="C805" s="49"/>
      <c r="D805" s="49"/>
      <c r="E805" s="360" t="s">
        <v>863</v>
      </c>
      <c r="F805" s="361"/>
      <c r="G805" s="98">
        <f>+ROUND(Návrh!H802,-3)/$X$2</f>
        <v>187</v>
      </c>
      <c r="H805" s="98">
        <f>+ROUND(Návrh!I802,-3)/$X$2</f>
        <v>79</v>
      </c>
      <c r="I805" s="98">
        <f>+ROUND(Návrh!J802,-3)/$X$2</f>
        <v>0</v>
      </c>
      <c r="J805" s="98" t="e">
        <f>+ROUND(Návrh!#REF!,-3)/$X$2</f>
        <v>#REF!</v>
      </c>
      <c r="K805" s="98">
        <f>+ROUND(Návrh!K802,-3)/$X$2</f>
        <v>71</v>
      </c>
      <c r="L805" s="98">
        <f>+ROUND(Návrh!L802,-3)/$X$2</f>
        <v>80</v>
      </c>
      <c r="M805" s="67"/>
    </row>
    <row r="806" spans="1:13" x14ac:dyDescent="0.25">
      <c r="A806" s="55" t="s">
        <v>1614</v>
      </c>
      <c r="B806" s="55"/>
      <c r="C806" s="53"/>
      <c r="D806" s="53"/>
      <c r="E806" s="366" t="s">
        <v>864</v>
      </c>
      <c r="F806" s="367"/>
      <c r="G806" s="99">
        <f>+ROUND(Návrh!H803,-3)/$X$2</f>
        <v>187</v>
      </c>
      <c r="H806" s="99">
        <f>+ROUND(Návrh!I803,-3)/$X$2</f>
        <v>79</v>
      </c>
      <c r="I806" s="99">
        <f>+ROUND(Návrh!J803,-3)/$X$2</f>
        <v>0</v>
      </c>
      <c r="J806" s="99" t="e">
        <f>+ROUND(Návrh!#REF!,-3)/$X$2</f>
        <v>#REF!</v>
      </c>
      <c r="K806" s="99">
        <f>+ROUND(Návrh!K803,-3)/$X$2</f>
        <v>0</v>
      </c>
      <c r="L806" s="99">
        <f>+ROUND(Návrh!L803,-3)/$X$2</f>
        <v>80</v>
      </c>
      <c r="M806" s="67"/>
    </row>
    <row r="807" spans="1:13" x14ac:dyDescent="0.25">
      <c r="A807" s="42" t="s">
        <v>1615</v>
      </c>
      <c r="B807" s="27" t="s">
        <v>916</v>
      </c>
      <c r="C807" s="28" t="s">
        <v>923</v>
      </c>
      <c r="D807" s="28" t="s">
        <v>1643</v>
      </c>
      <c r="E807" s="368" t="s">
        <v>865</v>
      </c>
      <c r="F807" s="369"/>
      <c r="G807" s="88">
        <f>+ROUND(Návrh!H804,-3)/$X$2</f>
        <v>187</v>
      </c>
      <c r="H807" s="88">
        <f>+ROUND(Návrh!I804,-3)/$X$2</f>
        <v>79</v>
      </c>
      <c r="I807" s="88">
        <f>+ROUND(Návrh!J804,-3)/$X$2</f>
        <v>0</v>
      </c>
      <c r="J807" s="88" t="e">
        <f>+ROUND(Návrh!#REF!,-3)/$X$2</f>
        <v>#REF!</v>
      </c>
      <c r="K807" s="88">
        <f>+ROUND(Návrh!K804,-3)/$X$2</f>
        <v>0</v>
      </c>
      <c r="L807" s="88">
        <f>+ROUND(Návrh!L804,-3)/$X$2</f>
        <v>80</v>
      </c>
      <c r="M807" s="67"/>
    </row>
    <row r="808" spans="1:13" x14ac:dyDescent="0.25">
      <c r="A808" s="51" t="s">
        <v>866</v>
      </c>
      <c r="B808" s="51"/>
      <c r="C808" s="49"/>
      <c r="D808" s="49"/>
      <c r="E808" s="360" t="s">
        <v>867</v>
      </c>
      <c r="F808" s="361"/>
      <c r="G808" s="98">
        <f>+ROUND(Návrh!H805,-3)/$X$2</f>
        <v>27</v>
      </c>
      <c r="H808" s="98">
        <f>+ROUND(Návrh!I805,-3)/$X$2</f>
        <v>65</v>
      </c>
      <c r="I808" s="98">
        <f>+ROUND(Návrh!J805,-3)/$X$2</f>
        <v>0</v>
      </c>
      <c r="J808" s="98" t="e">
        <f>+ROUND(Návrh!#REF!,-3)/$X$2</f>
        <v>#REF!</v>
      </c>
      <c r="K808" s="98">
        <f>+ROUND(Návrh!K805,-3)/$X$2</f>
        <v>0</v>
      </c>
      <c r="L808" s="98">
        <f>+ROUND(Návrh!L805,-3)/$X$2</f>
        <v>0</v>
      </c>
      <c r="M808" s="67"/>
    </row>
    <row r="809" spans="1:13" x14ac:dyDescent="0.25">
      <c r="A809" s="55" t="s">
        <v>1616</v>
      </c>
      <c r="B809" s="55"/>
      <c r="C809" s="53"/>
      <c r="D809" s="53"/>
      <c r="E809" s="366" t="s">
        <v>868</v>
      </c>
      <c r="F809" s="367"/>
      <c r="G809" s="99">
        <f>+ROUND(Návrh!H806,-3)/$X$2</f>
        <v>27</v>
      </c>
      <c r="H809" s="99">
        <f>+ROUND(Návrh!I806,-3)/$X$2</f>
        <v>65</v>
      </c>
      <c r="I809" s="99">
        <f>+ROUND(Návrh!J806,-3)/$X$2</f>
        <v>0</v>
      </c>
      <c r="J809" s="99" t="e">
        <f>+ROUND(Návrh!#REF!,-3)/$X$2</f>
        <v>#REF!</v>
      </c>
      <c r="K809" s="99">
        <f>+ROUND(Návrh!K806,-3)/$X$2</f>
        <v>0</v>
      </c>
      <c r="L809" s="99">
        <f>+ROUND(Návrh!L806,-3)/$X$2</f>
        <v>0</v>
      </c>
      <c r="M809" s="67"/>
    </row>
    <row r="810" spans="1:13" x14ac:dyDescent="0.25">
      <c r="A810" s="42" t="s">
        <v>1617</v>
      </c>
      <c r="B810" s="14"/>
      <c r="C810" s="13"/>
      <c r="D810" s="13"/>
      <c r="E810" s="368" t="s">
        <v>869</v>
      </c>
      <c r="F810" s="369"/>
      <c r="G810" s="88">
        <f>+ROUND(Návrh!H807,-3)/$X$2</f>
        <v>27</v>
      </c>
      <c r="H810" s="88">
        <f>+ROUND(Návrh!I807,-3)/$X$2</f>
        <v>65</v>
      </c>
      <c r="I810" s="88">
        <f>+ROUND(Návrh!J807,-3)/$X$2</f>
        <v>0</v>
      </c>
      <c r="J810" s="88" t="e">
        <f>+ROUND(Návrh!#REF!,-3)/$X$2</f>
        <v>#REF!</v>
      </c>
      <c r="K810" s="88">
        <f>+ROUND(Návrh!K807,-3)/$X$2</f>
        <v>0</v>
      </c>
      <c r="L810" s="88">
        <f>+ROUND(Návrh!L807,-3)/$X$2</f>
        <v>0</v>
      </c>
      <c r="M810" s="67"/>
    </row>
    <row r="811" spans="1:13" x14ac:dyDescent="0.25">
      <c r="A811" s="51" t="s">
        <v>870</v>
      </c>
      <c r="B811" s="51"/>
      <c r="C811" s="49"/>
      <c r="D811" s="49"/>
      <c r="E811" s="360" t="s">
        <v>871</v>
      </c>
      <c r="F811" s="361"/>
      <c r="G811" s="98">
        <f>+ROUND(Návrh!H808,-3)/$X$2</f>
        <v>0</v>
      </c>
      <c r="H811" s="98">
        <f>+ROUND(Návrh!I808,-3)/$X$2</f>
        <v>0</v>
      </c>
      <c r="I811" s="98">
        <f>+ROUND(Návrh!J808,-3)/$X$2</f>
        <v>0</v>
      </c>
      <c r="J811" s="98" t="e">
        <f>+ROUND(Návrh!#REF!,-3)/$X$2</f>
        <v>#REF!</v>
      </c>
      <c r="K811" s="98">
        <f>+ROUND(Návrh!K808,-3)/$X$2</f>
        <v>0</v>
      </c>
      <c r="L811" s="98">
        <f>+ROUND(Návrh!L808,-3)/$X$2</f>
        <v>0</v>
      </c>
      <c r="M811" s="67"/>
    </row>
    <row r="812" spans="1:13" x14ac:dyDescent="0.25">
      <c r="A812" s="51" t="s">
        <v>872</v>
      </c>
      <c r="B812" s="51"/>
      <c r="C812" s="49"/>
      <c r="D812" s="49"/>
      <c r="E812" s="360" t="s">
        <v>873</v>
      </c>
      <c r="F812" s="361"/>
      <c r="G812" s="98">
        <f>+ROUND(Návrh!H809,-3)/$X$2</f>
        <v>0</v>
      </c>
      <c r="H812" s="98">
        <f>+ROUND(Návrh!I809,-3)/$X$2</f>
        <v>0</v>
      </c>
      <c r="I812" s="98">
        <f>+ROUND(Návrh!J809,-3)/$X$2</f>
        <v>0</v>
      </c>
      <c r="J812" s="98" t="e">
        <f>+ROUND(Návrh!#REF!,-3)/$X$2</f>
        <v>#REF!</v>
      </c>
      <c r="K812" s="98">
        <f>+ROUND(Návrh!K809,-3)/$X$2</f>
        <v>0</v>
      </c>
      <c r="L812" s="98">
        <f>+ROUND(Návrh!L809,-3)/$X$2</f>
        <v>0</v>
      </c>
      <c r="M812" s="67"/>
    </row>
    <row r="813" spans="1:13" x14ac:dyDescent="0.25">
      <c r="A813" s="51" t="s">
        <v>874</v>
      </c>
      <c r="B813" s="51"/>
      <c r="C813" s="49"/>
      <c r="D813" s="49"/>
      <c r="E813" s="360" t="s">
        <v>875</v>
      </c>
      <c r="F813" s="361"/>
      <c r="G813" s="98">
        <f>+ROUND(Návrh!H810,-3)/$X$2</f>
        <v>0</v>
      </c>
      <c r="H813" s="98">
        <f>+ROUND(Návrh!I810,-3)/$X$2</f>
        <v>0</v>
      </c>
      <c r="I813" s="98">
        <f>+ROUND(Návrh!J810,-3)/$X$2</f>
        <v>0</v>
      </c>
      <c r="J813" s="98" t="e">
        <f>+ROUND(Návrh!#REF!,-3)/$X$2</f>
        <v>#REF!</v>
      </c>
      <c r="K813" s="98">
        <f>+ROUND(Návrh!K810,-3)/$X$2</f>
        <v>0</v>
      </c>
      <c r="L813" s="98">
        <f>+ROUND(Návrh!L810,-3)/$X$2</f>
        <v>0</v>
      </c>
      <c r="M813" s="67"/>
    </row>
    <row r="814" spans="1:13" x14ac:dyDescent="0.25">
      <c r="A814" s="51" t="s">
        <v>876</v>
      </c>
      <c r="B814" s="51"/>
      <c r="C814" s="49"/>
      <c r="D814" s="49"/>
      <c r="E814" s="360" t="s">
        <v>877</v>
      </c>
      <c r="F814" s="361"/>
      <c r="G814" s="98">
        <f>+ROUND(Návrh!H811,-3)/$X$2</f>
        <v>0</v>
      </c>
      <c r="H814" s="98">
        <f>+ROUND(Návrh!I811,-3)/$X$2</f>
        <v>0</v>
      </c>
      <c r="I814" s="98">
        <f>+ROUND(Návrh!J811,-3)/$X$2</f>
        <v>0</v>
      </c>
      <c r="J814" s="98" t="e">
        <f>+ROUND(Návrh!#REF!,-3)/$X$2</f>
        <v>#REF!</v>
      </c>
      <c r="K814" s="98">
        <f>+ROUND(Návrh!K811,-3)/$X$2</f>
        <v>0</v>
      </c>
      <c r="L814" s="98">
        <f>+ROUND(Návrh!L811,-3)/$X$2</f>
        <v>0</v>
      </c>
      <c r="M814" s="67"/>
    </row>
    <row r="815" spans="1:13" x14ac:dyDescent="0.25">
      <c r="A815" s="51" t="s">
        <v>878</v>
      </c>
      <c r="B815" s="51"/>
      <c r="C815" s="49"/>
      <c r="D815" s="49"/>
      <c r="E815" s="360" t="s">
        <v>879</v>
      </c>
      <c r="F815" s="361"/>
      <c r="G815" s="98">
        <f>+ROUND(Návrh!H812,-3)/$X$2</f>
        <v>0</v>
      </c>
      <c r="H815" s="98">
        <f>+ROUND(Návrh!I812,-3)/$X$2</f>
        <v>0</v>
      </c>
      <c r="I815" s="98">
        <f>+ROUND(Návrh!J812,-3)/$X$2</f>
        <v>0</v>
      </c>
      <c r="J815" s="98" t="e">
        <f>+ROUND(Návrh!#REF!,-3)/$X$2</f>
        <v>#REF!</v>
      </c>
      <c r="K815" s="98">
        <f>+ROUND(Návrh!K812,-3)/$X$2</f>
        <v>0</v>
      </c>
      <c r="L815" s="98">
        <f>+ROUND(Návrh!L812,-3)/$X$2</f>
        <v>0</v>
      </c>
      <c r="M815" s="67"/>
    </row>
    <row r="816" spans="1:13" x14ac:dyDescent="0.25">
      <c r="A816" s="58" t="s">
        <v>880</v>
      </c>
      <c r="B816" s="58"/>
      <c r="C816" s="59"/>
      <c r="D816" s="59"/>
      <c r="E816" s="362" t="s">
        <v>850</v>
      </c>
      <c r="F816" s="363"/>
      <c r="G816" s="97">
        <f>+ROUND(Návrh!H813,-3)/$X$2</f>
        <v>56839</v>
      </c>
      <c r="H816" s="97">
        <f>+ROUND(Návrh!I813,-3)/$X$2</f>
        <v>46881</v>
      </c>
      <c r="I816" s="97">
        <f>+ROUND(Návrh!J813,-3)/$X$2</f>
        <v>42793</v>
      </c>
      <c r="J816" s="97" t="e">
        <f>+ROUND(Návrh!#REF!,-3)/$X$2</f>
        <v>#REF!</v>
      </c>
      <c r="K816" s="97">
        <f>+ROUND(Návrh!K813,-3)/$X$2</f>
        <v>60176</v>
      </c>
      <c r="L816" s="97">
        <f>+ROUND(Návrh!L813,-3)/$X$2</f>
        <v>53438</v>
      </c>
      <c r="M816" s="67"/>
    </row>
    <row r="817" spans="1:13" x14ac:dyDescent="0.25">
      <c r="A817" s="51" t="s">
        <v>881</v>
      </c>
      <c r="B817" s="51"/>
      <c r="C817" s="49"/>
      <c r="D817" s="49"/>
      <c r="E817" s="360" t="s">
        <v>882</v>
      </c>
      <c r="F817" s="361"/>
      <c r="G817" s="98">
        <f>+ROUND(Návrh!H814,-3)/$X$2</f>
        <v>0</v>
      </c>
      <c r="H817" s="98">
        <f>+ROUND(Návrh!I814,-3)/$X$2</f>
        <v>0</v>
      </c>
      <c r="I817" s="98">
        <f>+ROUND(Návrh!J814,-3)/$X$2</f>
        <v>0</v>
      </c>
      <c r="J817" s="98" t="e">
        <f>+ROUND(Návrh!#REF!,-3)/$X$2</f>
        <v>#REF!</v>
      </c>
      <c r="K817" s="98">
        <f>+ROUND(Návrh!K814,-3)/$X$2</f>
        <v>0</v>
      </c>
      <c r="L817" s="98">
        <f>+ROUND(Návrh!L814,-3)/$X$2</f>
        <v>0</v>
      </c>
      <c r="M817" s="67"/>
    </row>
    <row r="818" spans="1:13" x14ac:dyDescent="0.25">
      <c r="A818" s="51" t="s">
        <v>883</v>
      </c>
      <c r="B818" s="51"/>
      <c r="C818" s="49"/>
      <c r="D818" s="49"/>
      <c r="E818" s="360" t="s">
        <v>884</v>
      </c>
      <c r="F818" s="361"/>
      <c r="G818" s="98">
        <f>+ROUND(Návrh!H815,-3)/$X$2</f>
        <v>56839</v>
      </c>
      <c r="H818" s="98">
        <f>+ROUND(Návrh!I815,-3)/$X$2</f>
        <v>46881</v>
      </c>
      <c r="I818" s="98">
        <f>+ROUND(Návrh!J815,-3)/$X$2</f>
        <v>42793</v>
      </c>
      <c r="J818" s="98" t="e">
        <f>+ROUND(Návrh!#REF!,-3)/$X$2</f>
        <v>#REF!</v>
      </c>
      <c r="K818" s="98">
        <f>+ROUND(Návrh!K815,-3)/$X$2</f>
        <v>60176</v>
      </c>
      <c r="L818" s="98">
        <f>+ROUND(Návrh!L815,-3)/$X$2</f>
        <v>53438</v>
      </c>
      <c r="M818" s="67"/>
    </row>
    <row r="819" spans="1:13" x14ac:dyDescent="0.25">
      <c r="A819" s="55" t="s">
        <v>1618</v>
      </c>
      <c r="B819" s="55"/>
      <c r="C819" s="53"/>
      <c r="D819" s="53"/>
      <c r="E819" s="366" t="s">
        <v>885</v>
      </c>
      <c r="F819" s="367"/>
      <c r="G819" s="99">
        <f>+ROUND(Návrh!H816,-3)/$X$2</f>
        <v>40117</v>
      </c>
      <c r="H819" s="99">
        <f>+ROUND(Návrh!I816,-3)/$X$2</f>
        <v>25075</v>
      </c>
      <c r="I819" s="99">
        <f>+ROUND(Návrh!J816,-3)/$X$2</f>
        <v>19962</v>
      </c>
      <c r="J819" s="99" t="e">
        <f>+ROUND(Návrh!#REF!,-3)/$X$2</f>
        <v>#REF!</v>
      </c>
      <c r="K819" s="99">
        <f>+ROUND(Návrh!K816,-3)/$X$2</f>
        <v>0</v>
      </c>
      <c r="L819" s="99">
        <f>+ROUND(Návrh!L816,-3)/$X$2</f>
        <v>29988</v>
      </c>
      <c r="M819" s="67"/>
    </row>
    <row r="820" spans="1:13" x14ac:dyDescent="0.25">
      <c r="A820" s="42" t="s">
        <v>1619</v>
      </c>
      <c r="B820" s="56" t="s">
        <v>916</v>
      </c>
      <c r="C820" s="34" t="s">
        <v>923</v>
      </c>
      <c r="D820" s="34" t="s">
        <v>1633</v>
      </c>
      <c r="E820" s="364" t="s">
        <v>886</v>
      </c>
      <c r="F820" s="365"/>
      <c r="G820" s="88">
        <f>+ROUND(Návrh!H817,-3)/$X$2</f>
        <v>23515</v>
      </c>
      <c r="H820" s="88">
        <f>+ROUND(Návrh!I817,-3)/$X$2</f>
        <v>8729</v>
      </c>
      <c r="I820" s="88">
        <f>+ROUND(Návrh!J817,-3)/$X$2</f>
        <v>3886</v>
      </c>
      <c r="J820" s="88" t="e">
        <f>+ROUND(Návrh!#REF!,-3)/$X$2</f>
        <v>#REF!</v>
      </c>
      <c r="K820" s="88">
        <f>+ROUND(Návrh!K817,-3)/$X$2</f>
        <v>0</v>
      </c>
      <c r="L820" s="88">
        <f>+ROUND(Návrh!L817,-3)/$X$2</f>
        <v>4311</v>
      </c>
      <c r="M820" s="67"/>
    </row>
    <row r="821" spans="1:13" x14ac:dyDescent="0.25">
      <c r="A821" s="42" t="s">
        <v>1620</v>
      </c>
      <c r="B821" s="56" t="s">
        <v>916</v>
      </c>
      <c r="C821" s="34" t="s">
        <v>923</v>
      </c>
      <c r="D821" s="34" t="s">
        <v>1633</v>
      </c>
      <c r="E821" s="364" t="s">
        <v>887</v>
      </c>
      <c r="F821" s="365"/>
      <c r="G821" s="88">
        <f>+ROUND(Návrh!H818,-3)/$X$2</f>
        <v>2334</v>
      </c>
      <c r="H821" s="88">
        <f>+ROUND(Návrh!I818,-3)/$X$2</f>
        <v>2566</v>
      </c>
      <c r="I821" s="88">
        <f>+ROUND(Návrh!J818,-3)/$X$2</f>
        <v>2452</v>
      </c>
      <c r="J821" s="88" t="e">
        <f>+ROUND(Návrh!#REF!,-3)/$X$2</f>
        <v>#REF!</v>
      </c>
      <c r="K821" s="88">
        <f>+ROUND(Návrh!K818,-3)/$X$2</f>
        <v>0</v>
      </c>
      <c r="L821" s="88">
        <f>+ROUND(Návrh!L818,-3)/$X$2</f>
        <v>3498</v>
      </c>
      <c r="M821" s="67"/>
    </row>
    <row r="822" spans="1:13" x14ac:dyDescent="0.25">
      <c r="A822" s="42" t="s">
        <v>1621</v>
      </c>
      <c r="B822" s="56" t="s">
        <v>916</v>
      </c>
      <c r="C822" s="34" t="s">
        <v>923</v>
      </c>
      <c r="D822" s="34" t="s">
        <v>1633</v>
      </c>
      <c r="E822" s="364" t="s">
        <v>888</v>
      </c>
      <c r="F822" s="365"/>
      <c r="G822" s="88">
        <f>+ROUND(Návrh!H819,-3)/$X$2</f>
        <v>4748</v>
      </c>
      <c r="H822" s="88">
        <f>+ROUND(Návrh!I819,-3)/$X$2</f>
        <v>5043</v>
      </c>
      <c r="I822" s="88">
        <f>+ROUND(Návrh!J819,-3)/$X$2</f>
        <v>4804</v>
      </c>
      <c r="J822" s="88" t="e">
        <f>+ROUND(Návrh!#REF!,-3)/$X$2</f>
        <v>#REF!</v>
      </c>
      <c r="K822" s="88">
        <f>+ROUND(Návrh!K819,-3)/$X$2</f>
        <v>0</v>
      </c>
      <c r="L822" s="88">
        <f>+ROUND(Návrh!L819,-3)/$X$2</f>
        <v>6190</v>
      </c>
      <c r="M822" s="67"/>
    </row>
    <row r="823" spans="1:13" x14ac:dyDescent="0.25">
      <c r="A823" s="42" t="s">
        <v>1622</v>
      </c>
      <c r="B823" s="56"/>
      <c r="C823" s="34"/>
      <c r="D823" s="34"/>
      <c r="E823" s="364" t="s">
        <v>889</v>
      </c>
      <c r="F823" s="365"/>
      <c r="G823" s="88">
        <f>+ROUND(Návrh!H820,-3)/$X$2</f>
        <v>0</v>
      </c>
      <c r="H823" s="88">
        <f>+ROUND(Návrh!I820,-3)/$X$2</f>
        <v>0</v>
      </c>
      <c r="I823" s="88">
        <f>+ROUND(Návrh!J820,-3)/$X$2</f>
        <v>0</v>
      </c>
      <c r="J823" s="88" t="e">
        <f>+ROUND(Návrh!#REF!,-3)/$X$2</f>
        <v>#REF!</v>
      </c>
      <c r="K823" s="88">
        <f>+ROUND(Návrh!K820,-3)/$X$2</f>
        <v>0</v>
      </c>
      <c r="L823" s="88">
        <f>+ROUND(Návrh!L820,-3)/$X$2</f>
        <v>0</v>
      </c>
      <c r="M823" s="67"/>
    </row>
    <row r="824" spans="1:13" x14ac:dyDescent="0.25">
      <c r="A824" s="42" t="s">
        <v>1623</v>
      </c>
      <c r="B824" s="34" t="s">
        <v>916</v>
      </c>
      <c r="C824" s="34" t="s">
        <v>923</v>
      </c>
      <c r="D824" s="34" t="s">
        <v>1633</v>
      </c>
      <c r="E824" s="364" t="s">
        <v>890</v>
      </c>
      <c r="F824" s="365"/>
      <c r="G824" s="88">
        <f>+ROUND(Návrh!H821,-3)/$X$2</f>
        <v>5459</v>
      </c>
      <c r="H824" s="88">
        <f>+ROUND(Návrh!I821,-3)/$X$2</f>
        <v>5871</v>
      </c>
      <c r="I824" s="88">
        <f>+ROUND(Návrh!J821,-3)/$X$2</f>
        <v>8000</v>
      </c>
      <c r="J824" s="88" t="e">
        <f>+ROUND(Návrh!#REF!,-3)/$X$2</f>
        <v>#REF!</v>
      </c>
      <c r="K824" s="88">
        <f>+ROUND(Návrh!K821,-3)/$X$2</f>
        <v>0</v>
      </c>
      <c r="L824" s="88">
        <f>+ROUND(Návrh!L821,-3)/$X$2</f>
        <v>8000</v>
      </c>
      <c r="M824" s="67"/>
    </row>
    <row r="825" spans="1:13" x14ac:dyDescent="0.25">
      <c r="A825" s="42" t="s">
        <v>1624</v>
      </c>
      <c r="B825" s="56" t="s">
        <v>916</v>
      </c>
      <c r="C825" s="34" t="s">
        <v>923</v>
      </c>
      <c r="D825" s="34" t="s">
        <v>1633</v>
      </c>
      <c r="E825" s="364" t="s">
        <v>1690</v>
      </c>
      <c r="F825" s="365"/>
      <c r="G825" s="88">
        <f>+ROUND(Návrh!H822,-3)/$X$2</f>
        <v>1053</v>
      </c>
      <c r="H825" s="88">
        <f>+ROUND(Návrh!I822,-3)/$X$2</f>
        <v>1141</v>
      </c>
      <c r="I825" s="88">
        <f>+ROUND(Návrh!J822,-3)/$X$2</f>
        <v>820</v>
      </c>
      <c r="J825" s="88" t="e">
        <f>+ROUND(Návrh!#REF!,-3)/$X$2</f>
        <v>#REF!</v>
      </c>
      <c r="K825" s="88">
        <f>+ROUND(Návrh!K822,-3)/$X$2</f>
        <v>0</v>
      </c>
      <c r="L825" s="88">
        <f>+ROUND(Návrh!L822,-3)/$X$2</f>
        <v>4545</v>
      </c>
      <c r="M825" s="67"/>
    </row>
    <row r="826" spans="1:13" x14ac:dyDescent="0.25">
      <c r="A826" s="42" t="s">
        <v>1625</v>
      </c>
      <c r="B826" s="56" t="s">
        <v>916</v>
      </c>
      <c r="C826" s="34" t="s">
        <v>923</v>
      </c>
      <c r="D826" s="34" t="s">
        <v>1633</v>
      </c>
      <c r="E826" s="364" t="s">
        <v>891</v>
      </c>
      <c r="F826" s="365"/>
      <c r="G826" s="88">
        <f>+ROUND(Návrh!H823,-3)/$X$2</f>
        <v>3008</v>
      </c>
      <c r="H826" s="88">
        <f>+ROUND(Návrh!I823,-3)/$X$2</f>
        <v>1726</v>
      </c>
      <c r="I826" s="88">
        <f>+ROUND(Návrh!J823,-3)/$X$2</f>
        <v>0</v>
      </c>
      <c r="J826" s="88" t="e">
        <f>+ROUND(Návrh!#REF!,-3)/$X$2</f>
        <v>#REF!</v>
      </c>
      <c r="K826" s="88">
        <f>+ROUND(Návrh!K823,-3)/$X$2</f>
        <v>0</v>
      </c>
      <c r="L826" s="88">
        <f>+ROUND(Návrh!L823,-3)/$X$2</f>
        <v>3444</v>
      </c>
      <c r="M826" s="67"/>
    </row>
    <row r="827" spans="1:13" x14ac:dyDescent="0.25">
      <c r="A827" s="55" t="s">
        <v>1626</v>
      </c>
      <c r="B827" s="55"/>
      <c r="C827" s="53"/>
      <c r="D827" s="53"/>
      <c r="E827" s="366" t="s">
        <v>892</v>
      </c>
      <c r="F827" s="367"/>
      <c r="G827" s="99">
        <f>+ROUND(Návrh!H824,-3)/$X$2</f>
        <v>16228</v>
      </c>
      <c r="H827" s="99">
        <f>+ROUND(Návrh!I824,-3)/$X$2</f>
        <v>21241</v>
      </c>
      <c r="I827" s="99">
        <f>+ROUND(Návrh!J824,-3)/$X$2</f>
        <v>22281</v>
      </c>
      <c r="J827" s="99" t="e">
        <f>+ROUND(Návrh!#REF!,-3)/$X$2</f>
        <v>#REF!</v>
      </c>
      <c r="K827" s="99">
        <f>+ROUND(Návrh!K824,-3)/$X$2</f>
        <v>0</v>
      </c>
      <c r="L827" s="99">
        <f>+ROUND(Návrh!L824,-3)/$X$2</f>
        <v>22900</v>
      </c>
      <c r="M827" s="67"/>
    </row>
    <row r="828" spans="1:13" x14ac:dyDescent="0.25">
      <c r="A828" s="42" t="s">
        <v>1627</v>
      </c>
      <c r="B828" s="56" t="s">
        <v>916</v>
      </c>
      <c r="C828" s="34" t="s">
        <v>923</v>
      </c>
      <c r="D828" s="34" t="s">
        <v>1633</v>
      </c>
      <c r="E828" s="364" t="s">
        <v>893</v>
      </c>
      <c r="F828" s="365"/>
      <c r="G828" s="88">
        <f>+ROUND(Návrh!H825,-3)/$X$2</f>
        <v>6078</v>
      </c>
      <c r="H828" s="88">
        <f>+ROUND(Návrh!I825,-3)/$X$2</f>
        <v>7877</v>
      </c>
      <c r="I828" s="88">
        <f>+ROUND(Návrh!J825,-3)/$X$2</f>
        <v>8867</v>
      </c>
      <c r="J828" s="88" t="e">
        <f>+ROUND(Návrh!#REF!,-3)/$X$2</f>
        <v>#REF!</v>
      </c>
      <c r="K828" s="88">
        <f>+ROUND(Návrh!K825,-3)/$X$2</f>
        <v>0</v>
      </c>
      <c r="L828" s="88">
        <f>+ROUND(Návrh!L825,-3)/$X$2</f>
        <v>8429</v>
      </c>
      <c r="M828" s="67"/>
    </row>
    <row r="829" spans="1:13" x14ac:dyDescent="0.25">
      <c r="A829" s="42" t="s">
        <v>1628</v>
      </c>
      <c r="B829" s="56" t="s">
        <v>916</v>
      </c>
      <c r="C829" s="34" t="s">
        <v>923</v>
      </c>
      <c r="D829" s="34" t="s">
        <v>1633</v>
      </c>
      <c r="E829" s="364" t="s">
        <v>894</v>
      </c>
      <c r="F829" s="365"/>
      <c r="G829" s="88">
        <f>+ROUND(Návrh!H826,-3)/$X$2</f>
        <v>10150</v>
      </c>
      <c r="H829" s="88">
        <f>+ROUND(Návrh!I826,-3)/$X$2</f>
        <v>13364</v>
      </c>
      <c r="I829" s="88">
        <f>+ROUND(Návrh!J826,-3)/$X$2</f>
        <v>13414</v>
      </c>
      <c r="J829" s="88" t="e">
        <f>+ROUND(Návrh!#REF!,-3)/$X$2</f>
        <v>#REF!</v>
      </c>
      <c r="K829" s="88">
        <f>+ROUND(Návrh!K826,-3)/$X$2</f>
        <v>0</v>
      </c>
      <c r="L829" s="88">
        <f>+ROUND(Návrh!L826,-3)/$X$2</f>
        <v>14471</v>
      </c>
      <c r="M829" s="67"/>
    </row>
    <row r="830" spans="1:13" x14ac:dyDescent="0.25">
      <c r="A830" s="55" t="s">
        <v>1629</v>
      </c>
      <c r="B830" s="55"/>
      <c r="C830" s="53"/>
      <c r="D830" s="53"/>
      <c r="E830" s="366" t="s">
        <v>895</v>
      </c>
      <c r="F830" s="367"/>
      <c r="G830" s="99">
        <f>+ROUND(Návrh!H827,-3)/$X$2</f>
        <v>494</v>
      </c>
      <c r="H830" s="99">
        <f>+ROUND(Návrh!I827,-3)/$X$2</f>
        <v>565</v>
      </c>
      <c r="I830" s="99">
        <f>+ROUND(Návrh!J827,-3)/$X$2</f>
        <v>550</v>
      </c>
      <c r="J830" s="99" t="e">
        <f>+ROUND(Návrh!#REF!,-3)/$X$2</f>
        <v>#REF!</v>
      </c>
      <c r="K830" s="99">
        <f>+ROUND(Návrh!K827,-3)/$X$2</f>
        <v>0</v>
      </c>
      <c r="L830" s="99">
        <f>+ROUND(Návrh!L827,-3)/$X$2</f>
        <v>550</v>
      </c>
      <c r="M830" s="67"/>
    </row>
    <row r="831" spans="1:13" x14ac:dyDescent="0.25">
      <c r="A831" s="42" t="s">
        <v>1630</v>
      </c>
      <c r="B831" s="56" t="s">
        <v>916</v>
      </c>
      <c r="C831" s="34" t="s">
        <v>920</v>
      </c>
      <c r="D831" s="34" t="s">
        <v>917</v>
      </c>
      <c r="E831" s="364" t="s">
        <v>896</v>
      </c>
      <c r="F831" s="365"/>
      <c r="G831" s="88">
        <f>+ROUND(Návrh!H828,-3)/$X$2</f>
        <v>494</v>
      </c>
      <c r="H831" s="88">
        <f>+ROUND(Návrh!I828,-3)/$X$2</f>
        <v>565</v>
      </c>
      <c r="I831" s="88">
        <f>+ROUND(Návrh!J828,-3)/$X$2</f>
        <v>550</v>
      </c>
      <c r="J831" s="88" t="e">
        <f>+ROUND(Návrh!#REF!,-3)/$X$2</f>
        <v>#REF!</v>
      </c>
      <c r="K831" s="88">
        <f>+ROUND(Návrh!K828,-3)/$X$2</f>
        <v>0</v>
      </c>
      <c r="L831" s="88">
        <f>+ROUND(Návrh!L828,-3)/$X$2</f>
        <v>550</v>
      </c>
      <c r="M831" s="67"/>
    </row>
    <row r="832" spans="1:13" x14ac:dyDescent="0.25">
      <c r="A832" s="58" t="s">
        <v>897</v>
      </c>
      <c r="B832" s="58"/>
      <c r="C832" s="59"/>
      <c r="D832" s="59"/>
      <c r="E832" s="362" t="s">
        <v>898</v>
      </c>
      <c r="F832" s="363"/>
      <c r="G832" s="97">
        <f>+ROUND(Návrh!H829,-3)/$X$2</f>
        <v>0</v>
      </c>
      <c r="H832" s="97">
        <f>+ROUND(Návrh!I829,-3)/$X$2</f>
        <v>0</v>
      </c>
      <c r="I832" s="97">
        <f>+ROUND(Návrh!J829,-3)/$X$2</f>
        <v>0</v>
      </c>
      <c r="J832" s="97" t="e">
        <f>+ROUND(Návrh!#REF!,-3)/$X$2</f>
        <v>#REF!</v>
      </c>
      <c r="K832" s="97">
        <f>+ROUND(Návrh!K829,-3)/$X$2</f>
        <v>0</v>
      </c>
      <c r="L832" s="97">
        <f>+ROUND(Návrh!L829,-3)/$X$2</f>
        <v>0</v>
      </c>
      <c r="M832" s="67"/>
    </row>
    <row r="833" spans="1:13" x14ac:dyDescent="0.25">
      <c r="A833" s="51" t="s">
        <v>899</v>
      </c>
      <c r="B833" s="51"/>
      <c r="C833" s="49"/>
      <c r="D833" s="49"/>
      <c r="E833" s="360" t="s">
        <v>900</v>
      </c>
      <c r="F833" s="361"/>
      <c r="G833" s="98">
        <f>+ROUND(Návrh!H830,-3)/$X$2</f>
        <v>0</v>
      </c>
      <c r="H833" s="98">
        <f>+ROUND(Návrh!I830,-3)/$X$2</f>
        <v>0</v>
      </c>
      <c r="I833" s="98">
        <f>+ROUND(Návrh!J830,-3)/$X$2</f>
        <v>0</v>
      </c>
      <c r="J833" s="98" t="e">
        <f>+ROUND(Návrh!#REF!,-3)/$X$2</f>
        <v>#REF!</v>
      </c>
      <c r="K833" s="98">
        <f>+ROUND(Návrh!K830,-3)/$X$2</f>
        <v>0</v>
      </c>
      <c r="L833" s="98">
        <f>+ROUND(Návrh!L830,-3)/$X$2</f>
        <v>0</v>
      </c>
      <c r="M833" s="67"/>
    </row>
    <row r="834" spans="1:13" x14ac:dyDescent="0.25">
      <c r="A834" s="51" t="s">
        <v>901</v>
      </c>
      <c r="B834" s="51"/>
      <c r="C834" s="49"/>
      <c r="D834" s="49"/>
      <c r="E834" s="360" t="s">
        <v>882</v>
      </c>
      <c r="F834" s="361"/>
      <c r="G834" s="98">
        <f>+ROUND(Návrh!H831,-3)/$X$2</f>
        <v>0</v>
      </c>
      <c r="H834" s="98">
        <f>+ROUND(Návrh!I831,-3)/$X$2</f>
        <v>0</v>
      </c>
      <c r="I834" s="98">
        <f>+ROUND(Návrh!J831,-3)/$X$2</f>
        <v>0</v>
      </c>
      <c r="J834" s="98" t="e">
        <f>+ROUND(Návrh!#REF!,-3)/$X$2</f>
        <v>#REF!</v>
      </c>
      <c r="K834" s="98">
        <f>+ROUND(Návrh!K831,-3)/$X$2</f>
        <v>0</v>
      </c>
      <c r="L834" s="98">
        <f>+ROUND(Návrh!L831,-3)/$X$2</f>
        <v>0</v>
      </c>
      <c r="M834" s="67"/>
    </row>
    <row r="835" spans="1:13" x14ac:dyDescent="0.25">
      <c r="A835" s="51" t="s">
        <v>902</v>
      </c>
      <c r="B835" s="51"/>
      <c r="C835" s="49"/>
      <c r="D835" s="49"/>
      <c r="E835" s="360" t="s">
        <v>903</v>
      </c>
      <c r="F835" s="361"/>
      <c r="G835" s="98">
        <f>+ROUND(Návrh!H832,-3)/$X$2</f>
        <v>0</v>
      </c>
      <c r="H835" s="98">
        <f>+ROUND(Návrh!I832,-3)/$X$2</f>
        <v>0</v>
      </c>
      <c r="I835" s="98">
        <f>+ROUND(Návrh!J832,-3)/$X$2</f>
        <v>0</v>
      </c>
      <c r="J835" s="98" t="e">
        <f>+ROUND(Návrh!#REF!,-3)/$X$2</f>
        <v>#REF!</v>
      </c>
      <c r="K835" s="98">
        <f>+ROUND(Návrh!K832,-3)/$X$2</f>
        <v>0</v>
      </c>
      <c r="L835" s="98">
        <f>+ROUND(Návrh!L832,-3)/$X$2</f>
        <v>0</v>
      </c>
      <c r="M835" s="67"/>
    </row>
    <row r="836" spans="1:13" x14ac:dyDescent="0.25">
      <c r="A836" s="51" t="s">
        <v>904</v>
      </c>
      <c r="B836" s="51"/>
      <c r="C836" s="49"/>
      <c r="D836" s="49"/>
      <c r="E836" s="360" t="s">
        <v>905</v>
      </c>
      <c r="F836" s="361"/>
      <c r="G836" s="98">
        <f>+ROUND(Návrh!H833,-3)/$X$2</f>
        <v>0</v>
      </c>
      <c r="H836" s="98">
        <f>+ROUND(Návrh!I833,-3)/$X$2</f>
        <v>0</v>
      </c>
      <c r="I836" s="98">
        <f>+ROUND(Návrh!J833,-3)/$X$2</f>
        <v>0</v>
      </c>
      <c r="J836" s="98" t="e">
        <f>+ROUND(Návrh!#REF!,-3)/$X$2</f>
        <v>#REF!</v>
      </c>
      <c r="K836" s="98">
        <f>+ROUND(Návrh!K833,-3)/$X$2</f>
        <v>0</v>
      </c>
      <c r="L836" s="98">
        <f>+ROUND(Návrh!L833,-3)/$X$2</f>
        <v>0</v>
      </c>
      <c r="M836" s="67"/>
    </row>
    <row r="837" spans="1:13" x14ac:dyDescent="0.25">
      <c r="A837" s="58" t="s">
        <v>906</v>
      </c>
      <c r="B837" s="58"/>
      <c r="C837" s="59"/>
      <c r="D837" s="59"/>
      <c r="E837" s="362" t="s">
        <v>907</v>
      </c>
      <c r="F837" s="363"/>
      <c r="G837" s="97">
        <f>+ROUND(Návrh!H834,-3)/$X$2</f>
        <v>0</v>
      </c>
      <c r="H837" s="97">
        <f>+ROUND(Návrh!I834,-3)/$X$2</f>
        <v>0</v>
      </c>
      <c r="I837" s="97">
        <f>+ROUND(Návrh!J834,-3)/$X$2</f>
        <v>0</v>
      </c>
      <c r="J837" s="97" t="e">
        <f>+ROUND(Návrh!#REF!,-3)/$X$2</f>
        <v>#REF!</v>
      </c>
      <c r="K837" s="97">
        <f>+ROUND(Návrh!K834,-3)/$X$2</f>
        <v>0</v>
      </c>
      <c r="L837" s="97">
        <f>+ROUND(Návrh!L834,-3)/$X$2</f>
        <v>0</v>
      </c>
      <c r="M837" s="67"/>
    </row>
    <row r="838" spans="1:13" x14ac:dyDescent="0.25">
      <c r="A838" s="51" t="s">
        <v>908</v>
      </c>
      <c r="B838" s="51"/>
      <c r="C838" s="49"/>
      <c r="D838" s="49"/>
      <c r="E838" s="360" t="s">
        <v>909</v>
      </c>
      <c r="F838" s="361"/>
      <c r="G838" s="98">
        <f>+ROUND(Návrh!H835,-3)/$X$2</f>
        <v>0</v>
      </c>
      <c r="H838" s="98">
        <f>+ROUND(Návrh!I835,-3)/$X$2</f>
        <v>0</v>
      </c>
      <c r="I838" s="98">
        <f>+ROUND(Návrh!J835,-3)/$X$2</f>
        <v>0</v>
      </c>
      <c r="J838" s="98" t="e">
        <f>+ROUND(Návrh!#REF!,-3)/$X$2</f>
        <v>#REF!</v>
      </c>
      <c r="K838" s="98">
        <f>+ROUND(Návrh!K835,-3)/$X$2</f>
        <v>0</v>
      </c>
      <c r="L838" s="98">
        <f>+ROUND(Návrh!L835,-3)/$X$2</f>
        <v>0</v>
      </c>
      <c r="M838" s="67"/>
    </row>
    <row r="839" spans="1:13" x14ac:dyDescent="0.25">
      <c r="A839" s="51" t="s">
        <v>910</v>
      </c>
      <c r="B839" s="51"/>
      <c r="C839" s="49"/>
      <c r="D839" s="49"/>
      <c r="E839" s="360" t="s">
        <v>911</v>
      </c>
      <c r="F839" s="361"/>
      <c r="G839" s="98">
        <f>+ROUND(Návrh!H836,-3)/$X$2</f>
        <v>0</v>
      </c>
      <c r="H839" s="98">
        <f>+ROUND(Návrh!I836,-3)/$X$2</f>
        <v>0</v>
      </c>
      <c r="I839" s="98">
        <f>+ROUND(Návrh!J836,-3)/$X$2</f>
        <v>0</v>
      </c>
      <c r="J839" s="98" t="e">
        <f>+ROUND(Návrh!#REF!,-3)/$X$2</f>
        <v>#REF!</v>
      </c>
      <c r="K839" s="98">
        <f>+ROUND(Návrh!K836,-3)/$X$2</f>
        <v>0</v>
      </c>
      <c r="L839" s="98">
        <f>+ROUND(Návrh!L836,-3)/$X$2</f>
        <v>0</v>
      </c>
      <c r="M839" s="67"/>
    </row>
    <row r="840" spans="1:13" x14ac:dyDescent="0.25">
      <c r="A840" s="51" t="s">
        <v>912</v>
      </c>
      <c r="B840" s="51"/>
      <c r="C840" s="49"/>
      <c r="D840" s="49"/>
      <c r="E840" s="360" t="s">
        <v>582</v>
      </c>
      <c r="F840" s="361"/>
      <c r="G840" s="98">
        <f>+ROUND(Návrh!H837,-3)/$X$2</f>
        <v>0</v>
      </c>
      <c r="H840" s="98">
        <f>+ROUND(Návrh!I837,-3)/$X$2</f>
        <v>0</v>
      </c>
      <c r="I840" s="98">
        <f>+ROUND(Návrh!J837,-3)/$X$2</f>
        <v>0</v>
      </c>
      <c r="J840" s="98" t="e">
        <f>+ROUND(Návrh!#REF!,-3)/$X$2</f>
        <v>#REF!</v>
      </c>
      <c r="K840" s="98">
        <f>+ROUND(Návrh!K837,-3)/$X$2</f>
        <v>0</v>
      </c>
      <c r="L840" s="98">
        <f>+ROUND(Návrh!L837,-3)/$X$2</f>
        <v>0</v>
      </c>
      <c r="M840" s="67"/>
    </row>
  </sheetData>
  <autoFilter ref="B13:D840" xr:uid="{00000000-0009-0000-0000-000003000000}"/>
  <mergeCells count="830">
    <mergeCell ref="E17:F17"/>
    <mergeCell ref="E18:F18"/>
    <mergeCell ref="E19:F19"/>
    <mergeCell ref="E20:F20"/>
    <mergeCell ref="E21:F21"/>
    <mergeCell ref="E22:F22"/>
    <mergeCell ref="D2:M2"/>
    <mergeCell ref="C5:D5"/>
    <mergeCell ref="E5:E7"/>
    <mergeCell ref="E14:F14"/>
    <mergeCell ref="E15:F15"/>
    <mergeCell ref="E16:F16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37:F137"/>
    <mergeCell ref="E138:F138"/>
    <mergeCell ref="E139:F139"/>
    <mergeCell ref="E140:F140"/>
    <mergeCell ref="E141:F141"/>
    <mergeCell ref="E142:F142"/>
    <mergeCell ref="E131:F131"/>
    <mergeCell ref="E132:F132"/>
    <mergeCell ref="E133:F133"/>
    <mergeCell ref="E134:F134"/>
    <mergeCell ref="E135:F135"/>
    <mergeCell ref="E136:F136"/>
    <mergeCell ref="E149:F149"/>
    <mergeCell ref="E150:F150"/>
    <mergeCell ref="E151:F151"/>
    <mergeCell ref="E152:F152"/>
    <mergeCell ref="E153:F153"/>
    <mergeCell ref="E154:F154"/>
    <mergeCell ref="E143:F143"/>
    <mergeCell ref="E144:F144"/>
    <mergeCell ref="E145:F145"/>
    <mergeCell ref="E146:F146"/>
    <mergeCell ref="E147:F147"/>
    <mergeCell ref="E148:F148"/>
    <mergeCell ref="E161:F161"/>
    <mergeCell ref="E162:F162"/>
    <mergeCell ref="E163:F163"/>
    <mergeCell ref="E164:F164"/>
    <mergeCell ref="E165:F165"/>
    <mergeCell ref="E166:F166"/>
    <mergeCell ref="E155:F155"/>
    <mergeCell ref="E156:F156"/>
    <mergeCell ref="E157:F157"/>
    <mergeCell ref="E158:F158"/>
    <mergeCell ref="E159:F159"/>
    <mergeCell ref="E160:F160"/>
    <mergeCell ref="E173:F173"/>
    <mergeCell ref="E174:F174"/>
    <mergeCell ref="E175:F175"/>
    <mergeCell ref="E176:F176"/>
    <mergeCell ref="E177:F177"/>
    <mergeCell ref="E178:F178"/>
    <mergeCell ref="E167:F167"/>
    <mergeCell ref="E168:F168"/>
    <mergeCell ref="E169:F169"/>
    <mergeCell ref="E170:F170"/>
    <mergeCell ref="E171:F171"/>
    <mergeCell ref="E172:F172"/>
    <mergeCell ref="E185:F185"/>
    <mergeCell ref="E186:F186"/>
    <mergeCell ref="E187:F187"/>
    <mergeCell ref="E188:F188"/>
    <mergeCell ref="E189:F189"/>
    <mergeCell ref="E190:F190"/>
    <mergeCell ref="E179:F179"/>
    <mergeCell ref="E180:F180"/>
    <mergeCell ref="E181:F181"/>
    <mergeCell ref="E182:F182"/>
    <mergeCell ref="E183:F183"/>
    <mergeCell ref="E184:F184"/>
    <mergeCell ref="E197:F197"/>
    <mergeCell ref="E198:F198"/>
    <mergeCell ref="E199:F199"/>
    <mergeCell ref="E200:F200"/>
    <mergeCell ref="E201:F201"/>
    <mergeCell ref="E202:F202"/>
    <mergeCell ref="E191:F191"/>
    <mergeCell ref="E192:F192"/>
    <mergeCell ref="E193:F193"/>
    <mergeCell ref="E194:F194"/>
    <mergeCell ref="E195:F195"/>
    <mergeCell ref="E196:F196"/>
    <mergeCell ref="E209:F209"/>
    <mergeCell ref="E210:F210"/>
    <mergeCell ref="E211:F211"/>
    <mergeCell ref="E212:F212"/>
    <mergeCell ref="E213:F213"/>
    <mergeCell ref="E214:F214"/>
    <mergeCell ref="E203:F203"/>
    <mergeCell ref="E204:F204"/>
    <mergeCell ref="E205:F205"/>
    <mergeCell ref="E206:F206"/>
    <mergeCell ref="E207:F207"/>
    <mergeCell ref="E208:F208"/>
    <mergeCell ref="E221:F221"/>
    <mergeCell ref="E222:F222"/>
    <mergeCell ref="E223:F223"/>
    <mergeCell ref="E224:F224"/>
    <mergeCell ref="E225:F225"/>
    <mergeCell ref="E226:F226"/>
    <mergeCell ref="E215:F215"/>
    <mergeCell ref="E216:F216"/>
    <mergeCell ref="E217:F217"/>
    <mergeCell ref="E218:F218"/>
    <mergeCell ref="E219:F219"/>
    <mergeCell ref="E220:F220"/>
    <mergeCell ref="E233:F233"/>
    <mergeCell ref="E234:F234"/>
    <mergeCell ref="E235:F235"/>
    <mergeCell ref="E236:F236"/>
    <mergeCell ref="E237:F237"/>
    <mergeCell ref="E238:F238"/>
    <mergeCell ref="E227:F227"/>
    <mergeCell ref="E228:F228"/>
    <mergeCell ref="E229:F229"/>
    <mergeCell ref="E230:F230"/>
    <mergeCell ref="E231:F231"/>
    <mergeCell ref="E232:F232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57:F257"/>
    <mergeCell ref="E258:F258"/>
    <mergeCell ref="E259:F259"/>
    <mergeCell ref="E260:F260"/>
    <mergeCell ref="E261:F261"/>
    <mergeCell ref="E262:F262"/>
    <mergeCell ref="E251:F251"/>
    <mergeCell ref="E252:F252"/>
    <mergeCell ref="E253:F253"/>
    <mergeCell ref="E254:F254"/>
    <mergeCell ref="E255:F255"/>
    <mergeCell ref="E256:F256"/>
    <mergeCell ref="E269:F269"/>
    <mergeCell ref="E270:F270"/>
    <mergeCell ref="E271:F271"/>
    <mergeCell ref="E272:F272"/>
    <mergeCell ref="E273:F273"/>
    <mergeCell ref="E274:F274"/>
    <mergeCell ref="E263:F263"/>
    <mergeCell ref="E264:F264"/>
    <mergeCell ref="E265:F265"/>
    <mergeCell ref="E266:F266"/>
    <mergeCell ref="E267:F267"/>
    <mergeCell ref="E268:F268"/>
    <mergeCell ref="E281:F281"/>
    <mergeCell ref="E282:F282"/>
    <mergeCell ref="E283:F283"/>
    <mergeCell ref="E284:F284"/>
    <mergeCell ref="E285:F285"/>
    <mergeCell ref="E286:F286"/>
    <mergeCell ref="E275:F275"/>
    <mergeCell ref="E276:F276"/>
    <mergeCell ref="E277:F277"/>
    <mergeCell ref="E278:F278"/>
    <mergeCell ref="E279:F279"/>
    <mergeCell ref="E280:F280"/>
    <mergeCell ref="E293:F293"/>
    <mergeCell ref="E294:F294"/>
    <mergeCell ref="E295:F295"/>
    <mergeCell ref="E296:F296"/>
    <mergeCell ref="E298:F298"/>
    <mergeCell ref="E299:F299"/>
    <mergeCell ref="E287:F287"/>
    <mergeCell ref="E288:F288"/>
    <mergeCell ref="E289:F289"/>
    <mergeCell ref="E290:F290"/>
    <mergeCell ref="E291:F291"/>
    <mergeCell ref="E292:F292"/>
    <mergeCell ref="E297:F297"/>
    <mergeCell ref="E306:F306"/>
    <mergeCell ref="E307:F307"/>
    <mergeCell ref="E308:F308"/>
    <mergeCell ref="E309:F309"/>
    <mergeCell ref="E310:F310"/>
    <mergeCell ref="E311:F311"/>
    <mergeCell ref="E300:F300"/>
    <mergeCell ref="E301:F301"/>
    <mergeCell ref="E302:F302"/>
    <mergeCell ref="E303:F303"/>
    <mergeCell ref="E304:F304"/>
    <mergeCell ref="E305:F305"/>
    <mergeCell ref="E318:F318"/>
    <mergeCell ref="E319:F319"/>
    <mergeCell ref="E320:F320"/>
    <mergeCell ref="E321:F321"/>
    <mergeCell ref="E322:F322"/>
    <mergeCell ref="E323:F323"/>
    <mergeCell ref="E312:F312"/>
    <mergeCell ref="E313:F313"/>
    <mergeCell ref="E314:F314"/>
    <mergeCell ref="E315:F315"/>
    <mergeCell ref="E316:F316"/>
    <mergeCell ref="E317:F317"/>
    <mergeCell ref="E330:F330"/>
    <mergeCell ref="E331:F331"/>
    <mergeCell ref="E332:F332"/>
    <mergeCell ref="E333:F333"/>
    <mergeCell ref="E334:F334"/>
    <mergeCell ref="E335:F335"/>
    <mergeCell ref="E324:F324"/>
    <mergeCell ref="E325:F325"/>
    <mergeCell ref="E326:F326"/>
    <mergeCell ref="E327:F327"/>
    <mergeCell ref="E328:F328"/>
    <mergeCell ref="E329:F329"/>
    <mergeCell ref="E342:F342"/>
    <mergeCell ref="E343:F343"/>
    <mergeCell ref="E344:F344"/>
    <mergeCell ref="E345:F345"/>
    <mergeCell ref="E346:F346"/>
    <mergeCell ref="E347:F347"/>
    <mergeCell ref="E336:F336"/>
    <mergeCell ref="E337:F337"/>
    <mergeCell ref="E338:F338"/>
    <mergeCell ref="E339:F339"/>
    <mergeCell ref="E340:F340"/>
    <mergeCell ref="E341:F341"/>
    <mergeCell ref="E354:F354"/>
    <mergeCell ref="E355:F355"/>
    <mergeCell ref="E356:F356"/>
    <mergeCell ref="E357:F357"/>
    <mergeCell ref="E358:F358"/>
    <mergeCell ref="E359:F359"/>
    <mergeCell ref="E348:F348"/>
    <mergeCell ref="E349:F349"/>
    <mergeCell ref="E350:F350"/>
    <mergeCell ref="E351:F351"/>
    <mergeCell ref="E352:F352"/>
    <mergeCell ref="E353:F353"/>
    <mergeCell ref="E366:F366"/>
    <mergeCell ref="E367:F367"/>
    <mergeCell ref="E368:F368"/>
    <mergeCell ref="E369:F369"/>
    <mergeCell ref="E370:F370"/>
    <mergeCell ref="E371:F371"/>
    <mergeCell ref="E360:F360"/>
    <mergeCell ref="E361:F361"/>
    <mergeCell ref="E362:F362"/>
    <mergeCell ref="E363:F363"/>
    <mergeCell ref="E364:F364"/>
    <mergeCell ref="E365:F365"/>
    <mergeCell ref="E378:F378"/>
    <mergeCell ref="E379:F379"/>
    <mergeCell ref="E380:F380"/>
    <mergeCell ref="E381:F381"/>
    <mergeCell ref="E382:F382"/>
    <mergeCell ref="E383:F383"/>
    <mergeCell ref="E372:F372"/>
    <mergeCell ref="E373:F373"/>
    <mergeCell ref="E374:F374"/>
    <mergeCell ref="E375:F375"/>
    <mergeCell ref="E376:F376"/>
    <mergeCell ref="E377:F377"/>
    <mergeCell ref="E390:F390"/>
    <mergeCell ref="E391:F391"/>
    <mergeCell ref="E392:F392"/>
    <mergeCell ref="E393:F393"/>
    <mergeCell ref="E394:F394"/>
    <mergeCell ref="E395:F395"/>
    <mergeCell ref="E384:F384"/>
    <mergeCell ref="E385:F385"/>
    <mergeCell ref="E386:F386"/>
    <mergeCell ref="E387:F387"/>
    <mergeCell ref="E388:F388"/>
    <mergeCell ref="E389:F389"/>
    <mergeCell ref="E402:F402"/>
    <mergeCell ref="E403:F403"/>
    <mergeCell ref="E404:F404"/>
    <mergeCell ref="E405:F405"/>
    <mergeCell ref="E406:F406"/>
    <mergeCell ref="E407:F407"/>
    <mergeCell ref="E396:F396"/>
    <mergeCell ref="E397:F397"/>
    <mergeCell ref="E398:F398"/>
    <mergeCell ref="E399:F399"/>
    <mergeCell ref="E400:F400"/>
    <mergeCell ref="E401:F401"/>
    <mergeCell ref="E414:F414"/>
    <mergeCell ref="E415:F415"/>
    <mergeCell ref="E416:F416"/>
    <mergeCell ref="E417:F417"/>
    <mergeCell ref="E418:F418"/>
    <mergeCell ref="E419:F419"/>
    <mergeCell ref="E408:F408"/>
    <mergeCell ref="E409:F409"/>
    <mergeCell ref="E410:F410"/>
    <mergeCell ref="E411:F411"/>
    <mergeCell ref="E412:F412"/>
    <mergeCell ref="E413:F413"/>
    <mergeCell ref="E426:F426"/>
    <mergeCell ref="E427:F427"/>
    <mergeCell ref="E428:F428"/>
    <mergeCell ref="E429:F429"/>
    <mergeCell ref="E430:F430"/>
    <mergeCell ref="E431:F431"/>
    <mergeCell ref="E420:F420"/>
    <mergeCell ref="E421:F421"/>
    <mergeCell ref="E422:F422"/>
    <mergeCell ref="E423:F423"/>
    <mergeCell ref="E424:F424"/>
    <mergeCell ref="E425:F425"/>
    <mergeCell ref="E438:F438"/>
    <mergeCell ref="E439:F439"/>
    <mergeCell ref="E440:F440"/>
    <mergeCell ref="E441:F441"/>
    <mergeCell ref="E442:F442"/>
    <mergeCell ref="E443:F443"/>
    <mergeCell ref="E432:F432"/>
    <mergeCell ref="E433:F433"/>
    <mergeCell ref="E434:F434"/>
    <mergeCell ref="E435:F435"/>
    <mergeCell ref="E436:F436"/>
    <mergeCell ref="E437:F437"/>
    <mergeCell ref="E450:F450"/>
    <mergeCell ref="E451:F451"/>
    <mergeCell ref="E452:F452"/>
    <mergeCell ref="E453:F453"/>
    <mergeCell ref="E454:F454"/>
    <mergeCell ref="E455:F455"/>
    <mergeCell ref="E444:F444"/>
    <mergeCell ref="E445:F445"/>
    <mergeCell ref="E446:F446"/>
    <mergeCell ref="E447:F447"/>
    <mergeCell ref="E448:F448"/>
    <mergeCell ref="E449:F449"/>
    <mergeCell ref="E462:F462"/>
    <mergeCell ref="E463:F463"/>
    <mergeCell ref="E464:F464"/>
    <mergeCell ref="E465:F465"/>
    <mergeCell ref="E466:F466"/>
    <mergeCell ref="E467:F467"/>
    <mergeCell ref="E456:F456"/>
    <mergeCell ref="E457:F457"/>
    <mergeCell ref="E458:F458"/>
    <mergeCell ref="E459:F459"/>
    <mergeCell ref="E460:F460"/>
    <mergeCell ref="E461:F461"/>
    <mergeCell ref="E474:F474"/>
    <mergeCell ref="E475:F475"/>
    <mergeCell ref="E476:F476"/>
    <mergeCell ref="E477:F477"/>
    <mergeCell ref="E478:F478"/>
    <mergeCell ref="E479:F479"/>
    <mergeCell ref="E468:F468"/>
    <mergeCell ref="E469:F469"/>
    <mergeCell ref="E470:F470"/>
    <mergeCell ref="E471:F471"/>
    <mergeCell ref="E472:F472"/>
    <mergeCell ref="E473:F473"/>
    <mergeCell ref="E486:F486"/>
    <mergeCell ref="E487:F487"/>
    <mergeCell ref="E488:F488"/>
    <mergeCell ref="E489:F489"/>
    <mergeCell ref="E490:F490"/>
    <mergeCell ref="E491:F491"/>
    <mergeCell ref="E480:F480"/>
    <mergeCell ref="E481:F481"/>
    <mergeCell ref="E482:F482"/>
    <mergeCell ref="E483:F483"/>
    <mergeCell ref="E484:F484"/>
    <mergeCell ref="E485:F485"/>
    <mergeCell ref="E498:F498"/>
    <mergeCell ref="E499:F499"/>
    <mergeCell ref="E500:F500"/>
    <mergeCell ref="E501:F501"/>
    <mergeCell ref="E502:F502"/>
    <mergeCell ref="E503:F503"/>
    <mergeCell ref="E492:F492"/>
    <mergeCell ref="E493:F493"/>
    <mergeCell ref="E494:F494"/>
    <mergeCell ref="E495:F495"/>
    <mergeCell ref="E496:F496"/>
    <mergeCell ref="E497:F497"/>
    <mergeCell ref="E510:F510"/>
    <mergeCell ref="E511:F511"/>
    <mergeCell ref="E512:F512"/>
    <mergeCell ref="E513:F513"/>
    <mergeCell ref="E514:F514"/>
    <mergeCell ref="E515:F515"/>
    <mergeCell ref="E504:F504"/>
    <mergeCell ref="E505:F505"/>
    <mergeCell ref="E506:F506"/>
    <mergeCell ref="E507:F507"/>
    <mergeCell ref="E508:F508"/>
    <mergeCell ref="E509:F509"/>
    <mergeCell ref="E522:F522"/>
    <mergeCell ref="E523:F523"/>
    <mergeCell ref="E524:F524"/>
    <mergeCell ref="E525:F525"/>
    <mergeCell ref="E526:F526"/>
    <mergeCell ref="E527:F527"/>
    <mergeCell ref="E516:F516"/>
    <mergeCell ref="E517:F517"/>
    <mergeCell ref="E518:F518"/>
    <mergeCell ref="E519:F519"/>
    <mergeCell ref="E520:F520"/>
    <mergeCell ref="E521:F521"/>
    <mergeCell ref="E534:F534"/>
    <mergeCell ref="E535:F535"/>
    <mergeCell ref="E536:F536"/>
    <mergeCell ref="E537:F537"/>
    <mergeCell ref="E538:F538"/>
    <mergeCell ref="E539:F539"/>
    <mergeCell ref="E528:F528"/>
    <mergeCell ref="E529:F529"/>
    <mergeCell ref="E530:F530"/>
    <mergeCell ref="E531:F531"/>
    <mergeCell ref="E532:F532"/>
    <mergeCell ref="E533:F533"/>
    <mergeCell ref="E546:F546"/>
    <mergeCell ref="E547:F547"/>
    <mergeCell ref="E548:F548"/>
    <mergeCell ref="E549:F549"/>
    <mergeCell ref="E550:F550"/>
    <mergeCell ref="E551:F551"/>
    <mergeCell ref="E540:F540"/>
    <mergeCell ref="E541:F541"/>
    <mergeCell ref="E542:F542"/>
    <mergeCell ref="E543:F543"/>
    <mergeCell ref="E544:F544"/>
    <mergeCell ref="E545:F545"/>
    <mergeCell ref="E558:F558"/>
    <mergeCell ref="E559:F559"/>
    <mergeCell ref="E560:F560"/>
    <mergeCell ref="E561:F561"/>
    <mergeCell ref="E562:F562"/>
    <mergeCell ref="E563:F563"/>
    <mergeCell ref="E552:F552"/>
    <mergeCell ref="E553:F553"/>
    <mergeCell ref="E554:F554"/>
    <mergeCell ref="E555:F555"/>
    <mergeCell ref="E556:F556"/>
    <mergeCell ref="E557:F557"/>
    <mergeCell ref="E570:F570"/>
    <mergeCell ref="E571:F571"/>
    <mergeCell ref="E572:F572"/>
    <mergeCell ref="E573:F573"/>
    <mergeCell ref="E574:F574"/>
    <mergeCell ref="E575:F575"/>
    <mergeCell ref="E564:F564"/>
    <mergeCell ref="E565:F565"/>
    <mergeCell ref="E566:F566"/>
    <mergeCell ref="E567:F567"/>
    <mergeCell ref="E568:F568"/>
    <mergeCell ref="E569:F569"/>
    <mergeCell ref="E582:F582"/>
    <mergeCell ref="E583:F583"/>
    <mergeCell ref="E584:F584"/>
    <mergeCell ref="E585:F585"/>
    <mergeCell ref="E586:F586"/>
    <mergeCell ref="E587:F587"/>
    <mergeCell ref="E576:F576"/>
    <mergeCell ref="E577:F577"/>
    <mergeCell ref="E578:F578"/>
    <mergeCell ref="E579:F579"/>
    <mergeCell ref="E580:F580"/>
    <mergeCell ref="E581:F581"/>
    <mergeCell ref="E594:F594"/>
    <mergeCell ref="E595:F595"/>
    <mergeCell ref="E596:F596"/>
    <mergeCell ref="E597:F597"/>
    <mergeCell ref="E598:F598"/>
    <mergeCell ref="E599:F599"/>
    <mergeCell ref="E588:F588"/>
    <mergeCell ref="E589:F589"/>
    <mergeCell ref="E590:F590"/>
    <mergeCell ref="E591:F591"/>
    <mergeCell ref="E592:F592"/>
    <mergeCell ref="E593:F593"/>
    <mergeCell ref="E606:F606"/>
    <mergeCell ref="E607:F607"/>
    <mergeCell ref="E608:F608"/>
    <mergeCell ref="E609:F609"/>
    <mergeCell ref="E610:F610"/>
    <mergeCell ref="E611:F611"/>
    <mergeCell ref="E600:F600"/>
    <mergeCell ref="E601:F601"/>
    <mergeCell ref="E602:F602"/>
    <mergeCell ref="E603:F603"/>
    <mergeCell ref="E604:F604"/>
    <mergeCell ref="E605:F605"/>
    <mergeCell ref="E618:F618"/>
    <mergeCell ref="E619:F619"/>
    <mergeCell ref="E620:F620"/>
    <mergeCell ref="E621:F621"/>
    <mergeCell ref="E622:F622"/>
    <mergeCell ref="E623:F623"/>
    <mergeCell ref="E612:F612"/>
    <mergeCell ref="E613:F613"/>
    <mergeCell ref="E614:F614"/>
    <mergeCell ref="E615:F615"/>
    <mergeCell ref="E616:F616"/>
    <mergeCell ref="E617:F617"/>
    <mergeCell ref="E630:F630"/>
    <mergeCell ref="E631:F631"/>
    <mergeCell ref="E632:F632"/>
    <mergeCell ref="E633:F633"/>
    <mergeCell ref="E634:F634"/>
    <mergeCell ref="E635:F635"/>
    <mergeCell ref="E624:F624"/>
    <mergeCell ref="E625:F625"/>
    <mergeCell ref="E626:F626"/>
    <mergeCell ref="E627:F627"/>
    <mergeCell ref="E628:F628"/>
    <mergeCell ref="E629:F629"/>
    <mergeCell ref="E642:F642"/>
    <mergeCell ref="E643:F643"/>
    <mergeCell ref="E644:F644"/>
    <mergeCell ref="E645:F645"/>
    <mergeCell ref="E646:F646"/>
    <mergeCell ref="E647:F647"/>
    <mergeCell ref="E636:F636"/>
    <mergeCell ref="E637:F637"/>
    <mergeCell ref="E638:F638"/>
    <mergeCell ref="E639:F639"/>
    <mergeCell ref="E640:F640"/>
    <mergeCell ref="E641:F641"/>
    <mergeCell ref="E654:F654"/>
    <mergeCell ref="E655:F655"/>
    <mergeCell ref="E656:F656"/>
    <mergeCell ref="E657:F657"/>
    <mergeCell ref="E658:F658"/>
    <mergeCell ref="E659:F659"/>
    <mergeCell ref="E648:F648"/>
    <mergeCell ref="E649:F649"/>
    <mergeCell ref="E650:F650"/>
    <mergeCell ref="E651:F651"/>
    <mergeCell ref="E652:F652"/>
    <mergeCell ref="E653:F653"/>
    <mergeCell ref="E666:F666"/>
    <mergeCell ref="E667:F667"/>
    <mergeCell ref="E668:F668"/>
    <mergeCell ref="E669:F669"/>
    <mergeCell ref="E670:F670"/>
    <mergeCell ref="E671:F671"/>
    <mergeCell ref="E660:F660"/>
    <mergeCell ref="E661:F661"/>
    <mergeCell ref="E662:F662"/>
    <mergeCell ref="E663:F663"/>
    <mergeCell ref="E664:F664"/>
    <mergeCell ref="E665:F665"/>
    <mergeCell ref="E678:F678"/>
    <mergeCell ref="E679:F679"/>
    <mergeCell ref="E680:F680"/>
    <mergeCell ref="E681:F681"/>
    <mergeCell ref="E682:F682"/>
    <mergeCell ref="E683:F683"/>
    <mergeCell ref="E672:F672"/>
    <mergeCell ref="E673:F673"/>
    <mergeCell ref="E674:F674"/>
    <mergeCell ref="E675:F675"/>
    <mergeCell ref="E676:F676"/>
    <mergeCell ref="E677:F677"/>
    <mergeCell ref="E690:F690"/>
    <mergeCell ref="E691:F691"/>
    <mergeCell ref="E692:F692"/>
    <mergeCell ref="E693:F693"/>
    <mergeCell ref="E694:F694"/>
    <mergeCell ref="E695:F695"/>
    <mergeCell ref="E684:F684"/>
    <mergeCell ref="E685:F685"/>
    <mergeCell ref="E686:F686"/>
    <mergeCell ref="E687:F687"/>
    <mergeCell ref="E688:F688"/>
    <mergeCell ref="E689:F689"/>
    <mergeCell ref="E702:F702"/>
    <mergeCell ref="E703:F703"/>
    <mergeCell ref="E704:F704"/>
    <mergeCell ref="E705:F705"/>
    <mergeCell ref="E706:F706"/>
    <mergeCell ref="E707:F707"/>
    <mergeCell ref="E696:F696"/>
    <mergeCell ref="E697:F697"/>
    <mergeCell ref="E698:F698"/>
    <mergeCell ref="E699:F699"/>
    <mergeCell ref="E700:F700"/>
    <mergeCell ref="E701:F701"/>
    <mergeCell ref="E714:F714"/>
    <mergeCell ref="E715:F715"/>
    <mergeCell ref="E716:F716"/>
    <mergeCell ref="E717:F717"/>
    <mergeCell ref="E718:F718"/>
    <mergeCell ref="E719:F719"/>
    <mergeCell ref="E708:F708"/>
    <mergeCell ref="E709:F709"/>
    <mergeCell ref="E710:F710"/>
    <mergeCell ref="E711:F711"/>
    <mergeCell ref="E712:F712"/>
    <mergeCell ref="E713:F713"/>
    <mergeCell ref="E726:F726"/>
    <mergeCell ref="E727:F727"/>
    <mergeCell ref="E728:F728"/>
    <mergeCell ref="E729:F729"/>
    <mergeCell ref="E730:F730"/>
    <mergeCell ref="E731:F731"/>
    <mergeCell ref="E720:F720"/>
    <mergeCell ref="E721:F721"/>
    <mergeCell ref="E722:F722"/>
    <mergeCell ref="E723:F723"/>
    <mergeCell ref="E724:F724"/>
    <mergeCell ref="E725:F725"/>
    <mergeCell ref="E738:F738"/>
    <mergeCell ref="E739:F739"/>
    <mergeCell ref="E740:F740"/>
    <mergeCell ref="E741:F741"/>
    <mergeCell ref="E742:F742"/>
    <mergeCell ref="E743:F743"/>
    <mergeCell ref="E732:F732"/>
    <mergeCell ref="E733:F733"/>
    <mergeCell ref="E734:F734"/>
    <mergeCell ref="E735:F735"/>
    <mergeCell ref="E736:F736"/>
    <mergeCell ref="E737:F737"/>
    <mergeCell ref="E750:F750"/>
    <mergeCell ref="E751:F751"/>
    <mergeCell ref="E752:F752"/>
    <mergeCell ref="E753:F753"/>
    <mergeCell ref="E754:F754"/>
    <mergeCell ref="E755:F755"/>
    <mergeCell ref="E744:F744"/>
    <mergeCell ref="E745:F745"/>
    <mergeCell ref="E746:F746"/>
    <mergeCell ref="E747:F747"/>
    <mergeCell ref="E748:F748"/>
    <mergeCell ref="E749:F749"/>
    <mergeCell ref="E762:F762"/>
    <mergeCell ref="E763:F763"/>
    <mergeCell ref="E764:F764"/>
    <mergeCell ref="E765:F765"/>
    <mergeCell ref="E766:F766"/>
    <mergeCell ref="E767:F767"/>
    <mergeCell ref="E756:F756"/>
    <mergeCell ref="E757:F757"/>
    <mergeCell ref="E758:F758"/>
    <mergeCell ref="E759:F759"/>
    <mergeCell ref="E760:F760"/>
    <mergeCell ref="E761:F761"/>
    <mergeCell ref="E774:F774"/>
    <mergeCell ref="E775:F775"/>
    <mergeCell ref="E776:F776"/>
    <mergeCell ref="E777:F777"/>
    <mergeCell ref="E778:F778"/>
    <mergeCell ref="E779:F779"/>
    <mergeCell ref="E768:F768"/>
    <mergeCell ref="E769:F769"/>
    <mergeCell ref="E770:F770"/>
    <mergeCell ref="E771:F771"/>
    <mergeCell ref="E772:F772"/>
    <mergeCell ref="E773:F773"/>
    <mergeCell ref="E786:F786"/>
    <mergeCell ref="E787:F787"/>
    <mergeCell ref="E788:F788"/>
    <mergeCell ref="E789:F789"/>
    <mergeCell ref="E790:F790"/>
    <mergeCell ref="E791:F791"/>
    <mergeCell ref="E780:F780"/>
    <mergeCell ref="E781:F781"/>
    <mergeCell ref="E782:F782"/>
    <mergeCell ref="E783:F783"/>
    <mergeCell ref="E784:F784"/>
    <mergeCell ref="E785:F785"/>
    <mergeCell ref="E798:F798"/>
    <mergeCell ref="E799:F799"/>
    <mergeCell ref="E800:F800"/>
    <mergeCell ref="E801:F801"/>
    <mergeCell ref="E802:F802"/>
    <mergeCell ref="E803:F803"/>
    <mergeCell ref="E792:F792"/>
    <mergeCell ref="E793:F793"/>
    <mergeCell ref="E794:F794"/>
    <mergeCell ref="E795:F795"/>
    <mergeCell ref="E796:F796"/>
    <mergeCell ref="E797:F797"/>
    <mergeCell ref="E810:F810"/>
    <mergeCell ref="E811:F811"/>
    <mergeCell ref="E812:F812"/>
    <mergeCell ref="E813:F813"/>
    <mergeCell ref="E814:F814"/>
    <mergeCell ref="E815:F815"/>
    <mergeCell ref="E804:F804"/>
    <mergeCell ref="E805:F805"/>
    <mergeCell ref="E806:F806"/>
    <mergeCell ref="E807:F807"/>
    <mergeCell ref="E808:F808"/>
    <mergeCell ref="E809:F809"/>
    <mergeCell ref="E822:F822"/>
    <mergeCell ref="E823:F823"/>
    <mergeCell ref="E824:F824"/>
    <mergeCell ref="E825:F825"/>
    <mergeCell ref="E826:F826"/>
    <mergeCell ref="E827:F827"/>
    <mergeCell ref="E816:F816"/>
    <mergeCell ref="E817:F817"/>
    <mergeCell ref="E818:F818"/>
    <mergeCell ref="E819:F819"/>
    <mergeCell ref="E820:F820"/>
    <mergeCell ref="E821:F821"/>
    <mergeCell ref="E840:F840"/>
    <mergeCell ref="E834:F834"/>
    <mergeCell ref="E835:F835"/>
    <mergeCell ref="E836:F836"/>
    <mergeCell ref="E837:F837"/>
    <mergeCell ref="E838:F838"/>
    <mergeCell ref="E839:F839"/>
    <mergeCell ref="E828:F828"/>
    <mergeCell ref="E829:F829"/>
    <mergeCell ref="E830:F830"/>
    <mergeCell ref="E831:F831"/>
    <mergeCell ref="E832:F832"/>
    <mergeCell ref="E833:F833"/>
  </mergeCells>
  <conditionalFormatting sqref="E15:E95 E98:E129 E268:E283 E322:E474 E476:E611 E613:E785 E787:E824 E131:E139 E141:E237 E241:E266 E285:E296 E826:E840 E298:E320">
    <cfRule type="expression" dxfId="70" priority="72">
      <formula>AND(#REF!=0,#REF!=1,LEFT($A15,1)="A")</formula>
    </cfRule>
    <cfRule type="expression" dxfId="69" priority="73">
      <formula>#REF!=3</formula>
    </cfRule>
    <cfRule type="expression" dxfId="68" priority="74">
      <formula>#REF!=2</formula>
    </cfRule>
    <cfRule type="expression" dxfId="67" priority="75">
      <formula>AND(#REF!=1,OR(#REF!&lt;&gt;0,LEFT($A15,1)="I",LEFT($A15,1)="C",RIGHT($A15,1)="X"))</formula>
    </cfRule>
    <cfRule type="expression" dxfId="66" priority="76">
      <formula>#REF!=0</formula>
    </cfRule>
  </conditionalFormatting>
  <conditionalFormatting sqref="E5">
    <cfRule type="expression" dxfId="65" priority="71" stopIfTrue="1">
      <formula>#REF!=#REF!</formula>
    </cfRule>
  </conditionalFormatting>
  <conditionalFormatting sqref="E96:E97">
    <cfRule type="expression" dxfId="64" priority="66">
      <formula>AND(#REF!=0,#REF!=1,LEFT($A96,1)="A")</formula>
    </cfRule>
    <cfRule type="expression" dxfId="63" priority="67">
      <formula>#REF!=3</formula>
    </cfRule>
    <cfRule type="expression" dxfId="62" priority="68">
      <formula>#REF!=2</formula>
    </cfRule>
    <cfRule type="expression" dxfId="61" priority="69">
      <formula>AND(#REF!=1,OR(#REF!&lt;&gt;0,LEFT($A96,1)="I",LEFT($A96,1)="C",RIGHT($A96,1)="X"))</formula>
    </cfRule>
    <cfRule type="expression" dxfId="60" priority="70">
      <formula>#REF!=0</formula>
    </cfRule>
  </conditionalFormatting>
  <conditionalFormatting sqref="E267">
    <cfRule type="expression" dxfId="59" priority="61">
      <formula>AND(#REF!=0,#REF!=1,LEFT($A267,1)="A")</formula>
    </cfRule>
    <cfRule type="expression" dxfId="58" priority="62">
      <formula>#REF!=3</formula>
    </cfRule>
    <cfRule type="expression" dxfId="57" priority="63">
      <formula>#REF!=2</formula>
    </cfRule>
    <cfRule type="expression" dxfId="56" priority="64">
      <formula>AND(#REF!=1,OR(#REF!&lt;&gt;0,LEFT($A267,1)="I",LEFT($A267,1)="C",RIGHT($A267,1)="X"))</formula>
    </cfRule>
    <cfRule type="expression" dxfId="55" priority="65">
      <formula>#REF!=0</formula>
    </cfRule>
  </conditionalFormatting>
  <conditionalFormatting sqref="E321">
    <cfRule type="expression" dxfId="54" priority="56">
      <formula>AND(#REF!=0,#REF!=1,LEFT($A321,1)="A")</formula>
    </cfRule>
    <cfRule type="expression" dxfId="53" priority="57">
      <formula>#REF!=3</formula>
    </cfRule>
    <cfRule type="expression" dxfId="52" priority="58">
      <formula>#REF!=2</formula>
    </cfRule>
    <cfRule type="expression" dxfId="51" priority="59">
      <formula>AND(#REF!=1,OR(#REF!&lt;&gt;0,LEFT($A321,1)="I",LEFT($A321,1)="C",RIGHT($A321,1)="X"))</formula>
    </cfRule>
    <cfRule type="expression" dxfId="50" priority="60">
      <formula>#REF!=0</formula>
    </cfRule>
  </conditionalFormatting>
  <conditionalFormatting sqref="E475">
    <cfRule type="expression" dxfId="49" priority="51">
      <formula>AND(#REF!=0,#REF!=1,LEFT($A475,1)="A")</formula>
    </cfRule>
    <cfRule type="expression" dxfId="48" priority="52">
      <formula>#REF!=3</formula>
    </cfRule>
    <cfRule type="expression" dxfId="47" priority="53">
      <formula>#REF!=2</formula>
    </cfRule>
    <cfRule type="expression" dxfId="46" priority="54">
      <formula>AND(#REF!=1,OR(#REF!&lt;&gt;0,LEFT($A475,1)="I",LEFT($A475,1)="C",RIGHT($A475,1)="X"))</formula>
    </cfRule>
    <cfRule type="expression" dxfId="45" priority="55">
      <formula>#REF!=0</formula>
    </cfRule>
  </conditionalFormatting>
  <conditionalFormatting sqref="E612">
    <cfRule type="expression" dxfId="44" priority="41">
      <formula>AND(#REF!=0,#REF!=1,LEFT($A612,1)="A")</formula>
    </cfRule>
    <cfRule type="expression" dxfId="43" priority="42">
      <formula>#REF!=3</formula>
    </cfRule>
    <cfRule type="expression" dxfId="42" priority="43">
      <formula>#REF!=2</formula>
    </cfRule>
    <cfRule type="expression" dxfId="41" priority="44">
      <formula>AND(#REF!=1,OR(#REF!&lt;&gt;0,LEFT($A612,1)="I",LEFT($A612,1)="C",RIGHT($A612,1)="X"))</formula>
    </cfRule>
    <cfRule type="expression" dxfId="40" priority="45">
      <formula>#REF!=0</formula>
    </cfRule>
  </conditionalFormatting>
  <conditionalFormatting sqref="E786">
    <cfRule type="expression" dxfId="39" priority="36">
      <formula>AND(#REF!=0,#REF!=1,LEFT($A786,1)="A")</formula>
    </cfRule>
    <cfRule type="expression" dxfId="38" priority="37">
      <formula>#REF!=3</formula>
    </cfRule>
    <cfRule type="expression" dxfId="37" priority="38">
      <formula>#REF!=2</formula>
    </cfRule>
    <cfRule type="expression" dxfId="36" priority="39">
      <formula>AND(#REF!=1,OR(#REF!&lt;&gt;0,LEFT($A786,1)="I",LEFT($A786,1)="C",RIGHT($A786,1)="X"))</formula>
    </cfRule>
    <cfRule type="expression" dxfId="35" priority="40">
      <formula>#REF!=0</formula>
    </cfRule>
  </conditionalFormatting>
  <conditionalFormatting sqref="E130">
    <cfRule type="expression" dxfId="34" priority="31">
      <formula>AND(#REF!=0,#REF!=1,LEFT($A130,1)="A")</formula>
    </cfRule>
    <cfRule type="expression" dxfId="33" priority="32">
      <formula>#REF!=3</formula>
    </cfRule>
    <cfRule type="expression" dxfId="32" priority="33">
      <formula>#REF!=2</formula>
    </cfRule>
    <cfRule type="expression" dxfId="31" priority="34">
      <formula>AND(#REF!=1,OR(#REF!&lt;&gt;0,LEFT($A130,1)="I",LEFT($A130,1)="C",RIGHT($A130,1)="X"))</formula>
    </cfRule>
    <cfRule type="expression" dxfId="30" priority="35">
      <formula>#REF!=0</formula>
    </cfRule>
  </conditionalFormatting>
  <conditionalFormatting sqref="E140">
    <cfRule type="expression" dxfId="29" priority="26">
      <formula>AND(#REF!=0,#REF!=1,LEFT($A140,1)="A")</formula>
    </cfRule>
    <cfRule type="expression" dxfId="28" priority="27">
      <formula>#REF!=3</formula>
    </cfRule>
    <cfRule type="expression" dxfId="27" priority="28">
      <formula>#REF!=2</formula>
    </cfRule>
    <cfRule type="expression" dxfId="26" priority="29">
      <formula>AND(#REF!=1,OR(#REF!&lt;&gt;0,LEFT($A140,1)="I",LEFT($A140,1)="C",RIGHT($A140,1)="X"))</formula>
    </cfRule>
    <cfRule type="expression" dxfId="25" priority="30">
      <formula>#REF!=0</formula>
    </cfRule>
  </conditionalFormatting>
  <conditionalFormatting sqref="E238:E240">
    <cfRule type="expression" dxfId="24" priority="21">
      <formula>AND(#REF!=0,#REF!=1,LEFT($A238,1)="A")</formula>
    </cfRule>
    <cfRule type="expression" dxfId="23" priority="22">
      <formula>#REF!=3</formula>
    </cfRule>
    <cfRule type="expression" dxfId="22" priority="23">
      <formula>#REF!=2</formula>
    </cfRule>
    <cfRule type="expression" dxfId="21" priority="24">
      <formula>AND(#REF!=1,OR(#REF!&lt;&gt;0,LEFT($A238,1)="I",LEFT($A238,1)="C",RIGHT($A238,1)="X"))</formula>
    </cfRule>
    <cfRule type="expression" dxfId="20" priority="25">
      <formula>#REF!=0</formula>
    </cfRule>
  </conditionalFormatting>
  <conditionalFormatting sqref="E284">
    <cfRule type="expression" dxfId="19" priority="16">
      <formula>AND(#REF!=0,#REF!=1,LEFT($A284,1)="A")</formula>
    </cfRule>
    <cfRule type="expression" dxfId="18" priority="17">
      <formula>#REF!=3</formula>
    </cfRule>
    <cfRule type="expression" dxfId="17" priority="18">
      <formula>#REF!=2</formula>
    </cfRule>
    <cfRule type="expression" dxfId="16" priority="19">
      <formula>AND(#REF!=1,OR(#REF!&lt;&gt;0,LEFT($A284,1)="I",LEFT($A284,1)="C",RIGHT($A284,1)="X"))</formula>
    </cfRule>
    <cfRule type="expression" dxfId="15" priority="20">
      <formula>#REF!=0</formula>
    </cfRule>
  </conditionalFormatting>
  <conditionalFormatting sqref="E13">
    <cfRule type="expression" dxfId="14" priority="11">
      <formula>AND(#REF!=0,#REF!=1,LEFT($A14,1)="A")</formula>
    </cfRule>
    <cfRule type="expression" dxfId="13" priority="12">
      <formula>#REF!=3</formula>
    </cfRule>
    <cfRule type="expression" dxfId="12" priority="13">
      <formula>#REF!=2</formula>
    </cfRule>
    <cfRule type="expression" dxfId="11" priority="14">
      <formula>AND(#REF!=1,OR(#REF!&lt;&gt;0,LEFT($A14,1)="I",LEFT($A14,1)="C",RIGHT($A14,1)="X"))</formula>
    </cfRule>
    <cfRule type="expression" dxfId="10" priority="15">
      <formula>#REF!=0</formula>
    </cfRule>
  </conditionalFormatting>
  <conditionalFormatting sqref="E825">
    <cfRule type="expression" dxfId="9" priority="6">
      <formula>AND(#REF!=0,#REF!=1,LEFT($A825,1)="A")</formula>
    </cfRule>
    <cfRule type="expression" dxfId="8" priority="7">
      <formula>#REF!=3</formula>
    </cfRule>
    <cfRule type="expression" dxfId="7" priority="8">
      <formula>#REF!=2</formula>
    </cfRule>
    <cfRule type="expression" dxfId="6" priority="9">
      <formula>AND(#REF!=1,OR(#REF!&lt;&gt;0,LEFT($A825,1)="I",LEFT($A825,1)="C",RIGHT($A825,1)="X"))</formula>
    </cfRule>
    <cfRule type="expression" dxfId="5" priority="10">
      <formula>#REF!=0</formula>
    </cfRule>
  </conditionalFormatting>
  <conditionalFormatting sqref="E297">
    <cfRule type="expression" dxfId="4" priority="1">
      <formula>AND(#REF!=0,#REF!=1,LEFT($A297,1)="A")</formula>
    </cfRule>
    <cfRule type="expression" dxfId="3" priority="2">
      <formula>#REF!=3</formula>
    </cfRule>
    <cfRule type="expression" dxfId="2" priority="3">
      <formula>#REF!=2</formula>
    </cfRule>
    <cfRule type="expression" dxfId="1" priority="4">
      <formula>AND(#REF!=1,OR(#REF!&lt;&gt;0,LEFT($A297,1)="I",LEFT($A297,1)="C",RIGHT($A297,1)="X"))</formula>
    </cfRule>
    <cfRule type="expression" dxfId="0" priority="5">
      <formula>#REF!=0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highlights</vt:lpstr>
      <vt:lpstr>Návrh</vt:lpstr>
      <vt:lpstr>plán výpočtu LP a ZM</vt:lpstr>
      <vt:lpstr>rezervy zisky</vt:lpstr>
      <vt:lpstr>Foks</vt:lpstr>
      <vt:lpstr>v tis.</vt:lpstr>
      <vt:lpstr>Návrh!Názvy_tisku</vt:lpstr>
      <vt:lpstr>Návrh!Oblast_tisku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Roman</dc:creator>
  <cp:lastModifiedBy>Uživatel systému Windows</cp:lastModifiedBy>
  <cp:lastPrinted>2019-12-23T10:28:21Z</cp:lastPrinted>
  <dcterms:created xsi:type="dcterms:W3CDTF">2019-09-18T05:45:14Z</dcterms:created>
  <dcterms:modified xsi:type="dcterms:W3CDTF">2020-02-07T13:53:16Z</dcterms:modified>
</cp:coreProperties>
</file>