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ICRC\Vedení\OPVVV\Excelentní výzkum\ENOCH\Vyporadani\"/>
    </mc:Choice>
  </mc:AlternateContent>
  <bookViews>
    <workbookView xWindow="60" yWindow="60" windowWidth="22110" windowHeight="8715" tabRatio="707" firstSheet="3" activeTab="3"/>
  </bookViews>
  <sheets>
    <sheet name="ERDF" sheetId="1" state="hidden" r:id="rId1"/>
    <sheet name="zdroj" sheetId="2" state="hidden" r:id="rId2"/>
    <sheet name="Excelentní výzkum" sheetId="3" state="hidden" r:id="rId3"/>
    <sheet name="Rozpočet Celkem" sheetId="5" r:id="rId4"/>
    <sheet name="Rozpočet ICRC (Final)" sheetId="14" r:id="rId5"/>
    <sheet name="Rozpočet UPOL (Final)" sheetId="15" r:id="rId6"/>
    <sheet name="Rozpočet FNO (Final)" sheetId="16" r:id="rId7"/>
    <sheet name="Rozpočet Ostrava (Final)" sheetId="17" r:id="rId8"/>
    <sheet name="Rozpočet MOU (Final)" sheetId="18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F15" i="5" l="1"/>
  <c r="I15" i="5"/>
  <c r="J15" i="5"/>
  <c r="K15" i="5"/>
  <c r="L15" i="5"/>
  <c r="M15" i="5"/>
  <c r="H15" i="5"/>
  <c r="H16" i="5"/>
  <c r="H17" i="5"/>
  <c r="F18" i="5"/>
  <c r="M18" i="5"/>
  <c r="K18" i="5"/>
  <c r="L18" i="5"/>
  <c r="J18" i="5"/>
  <c r="I18" i="5"/>
  <c r="H18" i="5"/>
  <c r="F181" i="14" l="1"/>
  <c r="F67" i="17" l="1"/>
  <c r="F68" i="17"/>
  <c r="J53" i="16" l="1"/>
  <c r="K53" i="16"/>
  <c r="L53" i="16"/>
  <c r="M53" i="16"/>
  <c r="H53" i="16"/>
  <c r="I53" i="16"/>
  <c r="F58" i="16"/>
  <c r="F57" i="16"/>
  <c r="F56" i="16"/>
  <c r="F55" i="16"/>
  <c r="F54" i="16"/>
  <c r="I86" i="15"/>
  <c r="J86" i="15"/>
  <c r="K86" i="15"/>
  <c r="L86" i="15"/>
  <c r="M86" i="15"/>
  <c r="H86" i="15"/>
  <c r="F93" i="15"/>
  <c r="F92" i="15"/>
  <c r="F91" i="15"/>
  <c r="F90" i="15"/>
  <c r="F89" i="15"/>
  <c r="F88" i="15"/>
  <c r="F87" i="15"/>
  <c r="F86" i="15" l="1"/>
  <c r="H10" i="14"/>
  <c r="H219" i="14" l="1"/>
  <c r="I219" i="14"/>
  <c r="J219" i="14"/>
  <c r="K219" i="14"/>
  <c r="L219" i="14"/>
  <c r="M219" i="14"/>
  <c r="F221" i="14"/>
  <c r="J56" i="5" l="1"/>
  <c r="K56" i="5"/>
  <c r="L56" i="5"/>
  <c r="M56" i="5"/>
  <c r="H56" i="5"/>
  <c r="I22" i="5"/>
  <c r="J22" i="5"/>
  <c r="K22" i="5"/>
  <c r="L22" i="5"/>
  <c r="M22" i="5"/>
  <c r="I20" i="5"/>
  <c r="J20" i="5"/>
  <c r="K20" i="5"/>
  <c r="L20" i="5"/>
  <c r="M20" i="5"/>
  <c r="I60" i="5"/>
  <c r="F60" i="5" s="1"/>
  <c r="J60" i="5"/>
  <c r="K60" i="5"/>
  <c r="L60" i="5"/>
  <c r="M60" i="5"/>
  <c r="H60" i="5"/>
  <c r="I10" i="15"/>
  <c r="I26" i="15" s="1"/>
  <c r="J10" i="15"/>
  <c r="J26" i="15" s="1"/>
  <c r="K10" i="15"/>
  <c r="K26" i="15" s="1"/>
  <c r="L10" i="15"/>
  <c r="L26" i="15" s="1"/>
  <c r="M10" i="15"/>
  <c r="M26" i="15" s="1"/>
  <c r="H10" i="15"/>
  <c r="H26" i="15" s="1"/>
  <c r="I23" i="15"/>
  <c r="L23" i="15"/>
  <c r="H23" i="15"/>
  <c r="H24" i="15"/>
  <c r="F86" i="18"/>
  <c r="F84" i="18" s="1"/>
  <c r="F85" i="18"/>
  <c r="G84" i="18"/>
  <c r="M82" i="18"/>
  <c r="L82" i="18"/>
  <c r="K82" i="18"/>
  <c r="J82" i="18"/>
  <c r="I82" i="18"/>
  <c r="H82" i="18"/>
  <c r="F81" i="18"/>
  <c r="F80" i="18"/>
  <c r="G79" i="18"/>
  <c r="F78" i="18"/>
  <c r="F77" i="18"/>
  <c r="M76" i="18"/>
  <c r="L76" i="18"/>
  <c r="L67" i="18"/>
  <c r="K76" i="18"/>
  <c r="J76" i="18"/>
  <c r="J67" i="18" s="1"/>
  <c r="I76" i="18"/>
  <c r="I67" i="18" s="1"/>
  <c r="H76" i="18"/>
  <c r="H67" i="18" s="1"/>
  <c r="F75" i="18"/>
  <c r="F74" i="18"/>
  <c r="F72" i="18"/>
  <c r="F70" i="18"/>
  <c r="F71" i="18"/>
  <c r="F66" i="18"/>
  <c r="F65" i="18"/>
  <c r="F64" i="18"/>
  <c r="F63" i="18"/>
  <c r="F62" i="18"/>
  <c r="F61" i="18"/>
  <c r="F60" i="18"/>
  <c r="F59" i="18"/>
  <c r="M58" i="18"/>
  <c r="L58" i="18"/>
  <c r="K58" i="18"/>
  <c r="K51" i="18" s="1"/>
  <c r="H58" i="18"/>
  <c r="I58" i="18"/>
  <c r="J58" i="18"/>
  <c r="F57" i="18"/>
  <c r="M56" i="18"/>
  <c r="L56" i="18"/>
  <c r="K56" i="18"/>
  <c r="J56" i="18"/>
  <c r="H56" i="18"/>
  <c r="I56" i="18"/>
  <c r="M53" i="18"/>
  <c r="L53" i="18"/>
  <c r="K53" i="18"/>
  <c r="J53" i="18"/>
  <c r="I53" i="18"/>
  <c r="H53" i="18"/>
  <c r="H51" i="18" s="1"/>
  <c r="F49" i="18"/>
  <c r="F48" i="18"/>
  <c r="F47" i="18"/>
  <c r="M45" i="18"/>
  <c r="L45" i="18"/>
  <c r="K45" i="18"/>
  <c r="J45" i="18"/>
  <c r="I45" i="18"/>
  <c r="H45" i="18"/>
  <c r="F43" i="18"/>
  <c r="F42" i="18"/>
  <c r="L34" i="18"/>
  <c r="F41" i="18"/>
  <c r="F40" i="18"/>
  <c r="F39" i="18"/>
  <c r="F38" i="18"/>
  <c r="F37" i="18"/>
  <c r="I36" i="18"/>
  <c r="I34" i="18" s="1"/>
  <c r="M34" i="18"/>
  <c r="K34" i="18"/>
  <c r="J34" i="18"/>
  <c r="H34" i="18"/>
  <c r="F32" i="18"/>
  <c r="F31" i="18"/>
  <c r="H10" i="18"/>
  <c r="F27" i="18"/>
  <c r="F24" i="18"/>
  <c r="F21" i="18"/>
  <c r="F20" i="18"/>
  <c r="M19" i="18"/>
  <c r="L19" i="18"/>
  <c r="K19" i="18"/>
  <c r="J19" i="18"/>
  <c r="I19" i="18"/>
  <c r="H19" i="18"/>
  <c r="F19" i="18" s="1"/>
  <c r="F18" i="18"/>
  <c r="F17" i="18"/>
  <c r="F16" i="18"/>
  <c r="F15" i="18"/>
  <c r="F14" i="18"/>
  <c r="F13" i="18"/>
  <c r="F12" i="18"/>
  <c r="F11" i="18"/>
  <c r="M10" i="18"/>
  <c r="L10" i="18"/>
  <c r="L26" i="18" s="1"/>
  <c r="K10" i="18"/>
  <c r="J10" i="18"/>
  <c r="I10" i="18"/>
  <c r="G6" i="18"/>
  <c r="J23" i="18"/>
  <c r="M26" i="18"/>
  <c r="M23" i="18"/>
  <c r="M6" i="18" s="1"/>
  <c r="I23" i="18"/>
  <c r="I6" i="18" s="1"/>
  <c r="I26" i="18"/>
  <c r="K23" i="18"/>
  <c r="K6" i="18" s="1"/>
  <c r="K26" i="18"/>
  <c r="F76" i="18"/>
  <c r="F73" i="18" s="1"/>
  <c r="F88" i="17"/>
  <c r="F87" i="17"/>
  <c r="F86" i="17" s="1"/>
  <c r="G86" i="17"/>
  <c r="M84" i="17"/>
  <c r="M69" i="17" s="1"/>
  <c r="L84" i="17"/>
  <c r="K84" i="17"/>
  <c r="J84" i="17"/>
  <c r="J78" i="17"/>
  <c r="J69" i="17" s="1"/>
  <c r="I84" i="17"/>
  <c r="H84" i="17"/>
  <c r="F83" i="17"/>
  <c r="F81" i="17" s="1"/>
  <c r="F82" i="17"/>
  <c r="G81" i="17"/>
  <c r="F80" i="17"/>
  <c r="F79" i="17"/>
  <c r="M78" i="17"/>
  <c r="L78" i="17"/>
  <c r="K78" i="17"/>
  <c r="I78" i="17"/>
  <c r="I69" i="17"/>
  <c r="H78" i="17"/>
  <c r="F77" i="17"/>
  <c r="F76" i="17"/>
  <c r="F74" i="17"/>
  <c r="F73" i="17"/>
  <c r="F72" i="17"/>
  <c r="F71" i="17" s="1"/>
  <c r="F66" i="17"/>
  <c r="F65" i="17"/>
  <c r="M64" i="17"/>
  <c r="L64" i="17"/>
  <c r="K64" i="17"/>
  <c r="J64" i="17"/>
  <c r="I64" i="17"/>
  <c r="H64" i="17"/>
  <c r="M60" i="17"/>
  <c r="M58" i="17" s="1"/>
  <c r="L60" i="17"/>
  <c r="K60" i="17"/>
  <c r="J60" i="17"/>
  <c r="J58" i="17" s="1"/>
  <c r="I60" i="17"/>
  <c r="H60" i="17"/>
  <c r="F56" i="17"/>
  <c r="F55" i="17"/>
  <c r="F54" i="17"/>
  <c r="F52" i="17" s="1"/>
  <c r="M52" i="17"/>
  <c r="L52" i="17"/>
  <c r="K52" i="17"/>
  <c r="J52" i="17"/>
  <c r="I52" i="17"/>
  <c r="H52" i="17"/>
  <c r="F50" i="17"/>
  <c r="F49" i="17"/>
  <c r="F48" i="17"/>
  <c r="F47" i="17"/>
  <c r="F46" i="17"/>
  <c r="F45" i="17"/>
  <c r="F44" i="17"/>
  <c r="F43" i="17"/>
  <c r="F42" i="17"/>
  <c r="L41" i="17"/>
  <c r="L34" i="17"/>
  <c r="K41" i="17"/>
  <c r="K34" i="17"/>
  <c r="J41" i="17"/>
  <c r="J34" i="17"/>
  <c r="I41" i="17"/>
  <c r="F39" i="17"/>
  <c r="F38" i="17"/>
  <c r="F37" i="17"/>
  <c r="I36" i="17"/>
  <c r="F36" i="17"/>
  <c r="M34" i="17"/>
  <c r="H34" i="17"/>
  <c r="F32" i="17"/>
  <c r="F31" i="17"/>
  <c r="F29" i="17" s="1"/>
  <c r="F30" i="17"/>
  <c r="F28" i="17"/>
  <c r="F27" i="17"/>
  <c r="F24" i="17"/>
  <c r="F21" i="17"/>
  <c r="F20" i="17"/>
  <c r="M19" i="17"/>
  <c r="L19" i="17"/>
  <c r="K19" i="17"/>
  <c r="J19" i="17"/>
  <c r="I19" i="17"/>
  <c r="H19" i="17"/>
  <c r="F19" i="17" s="1"/>
  <c r="F18" i="17"/>
  <c r="F17" i="17"/>
  <c r="F16" i="17"/>
  <c r="F15" i="17"/>
  <c r="F14" i="17"/>
  <c r="F13" i="17"/>
  <c r="F12" i="17"/>
  <c r="F11" i="17"/>
  <c r="M10" i="17"/>
  <c r="L10" i="17"/>
  <c r="K10" i="17"/>
  <c r="K26" i="17" s="1"/>
  <c r="J10" i="17"/>
  <c r="J26" i="17"/>
  <c r="I10" i="17"/>
  <c r="H10" i="17"/>
  <c r="H23" i="17" s="1"/>
  <c r="G6" i="17"/>
  <c r="K58" i="17"/>
  <c r="L69" i="17"/>
  <c r="F84" i="17"/>
  <c r="F63" i="17"/>
  <c r="M26" i="17"/>
  <c r="M6" i="17" s="1"/>
  <c r="M23" i="17"/>
  <c r="F41" i="17"/>
  <c r="F40" i="17" s="1"/>
  <c r="K69" i="17"/>
  <c r="F78" i="17"/>
  <c r="F75" i="17" s="1"/>
  <c r="I26" i="17"/>
  <c r="I23" i="17"/>
  <c r="J23" i="17"/>
  <c r="J6" i="17" s="1"/>
  <c r="F35" i="17"/>
  <c r="I34" i="17"/>
  <c r="L26" i="17"/>
  <c r="H69" i="17"/>
  <c r="I6" i="17"/>
  <c r="F79" i="16"/>
  <c r="F78" i="16"/>
  <c r="F77" i="16" s="1"/>
  <c r="G77" i="16"/>
  <c r="F75" i="16"/>
  <c r="F74" i="16"/>
  <c r="F73" i="16"/>
  <c r="G72" i="16"/>
  <c r="F71" i="16"/>
  <c r="F70" i="16"/>
  <c r="M69" i="16"/>
  <c r="M60" i="16" s="1"/>
  <c r="M48" i="16" s="1"/>
  <c r="L69" i="16"/>
  <c r="L60" i="16" s="1"/>
  <c r="L48" i="16" s="1"/>
  <c r="K69" i="16"/>
  <c r="K60" i="16" s="1"/>
  <c r="K48" i="16" s="1"/>
  <c r="J69" i="16"/>
  <c r="J60" i="16" s="1"/>
  <c r="I69" i="16"/>
  <c r="I60" i="16" s="1"/>
  <c r="I48" i="16" s="1"/>
  <c r="H69" i="16"/>
  <c r="H60" i="16" s="1"/>
  <c r="H48" i="16" s="1"/>
  <c r="F68" i="16"/>
  <c r="F67" i="16"/>
  <c r="F65" i="16"/>
  <c r="F64" i="16"/>
  <c r="F62" i="16" s="1"/>
  <c r="F63" i="16"/>
  <c r="F52" i="16"/>
  <c r="F50" i="16"/>
  <c r="F49" i="16" s="1"/>
  <c r="F46" i="16"/>
  <c r="F45" i="16"/>
  <c r="F44" i="16"/>
  <c r="M42" i="16"/>
  <c r="L42" i="16"/>
  <c r="K42" i="16"/>
  <c r="J42" i="16"/>
  <c r="I42" i="16"/>
  <c r="H42" i="16"/>
  <c r="F40" i="16"/>
  <c r="F39" i="16"/>
  <c r="F38" i="16"/>
  <c r="F37" i="16"/>
  <c r="L36" i="16"/>
  <c r="L31" i="16" s="1"/>
  <c r="K36" i="16"/>
  <c r="K31" i="16" s="1"/>
  <c r="J36" i="16"/>
  <c r="J31" i="16" s="1"/>
  <c r="I36" i="16"/>
  <c r="I31" i="16" s="1"/>
  <c r="F34" i="16"/>
  <c r="F33" i="16"/>
  <c r="M31" i="16"/>
  <c r="H31" i="16"/>
  <c r="F29" i="16"/>
  <c r="F28" i="16"/>
  <c r="M24" i="16"/>
  <c r="L24" i="16"/>
  <c r="K24" i="16"/>
  <c r="J24" i="16"/>
  <c r="I24" i="16"/>
  <c r="H24" i="16"/>
  <c r="M21" i="16"/>
  <c r="L21" i="16"/>
  <c r="K21" i="16"/>
  <c r="J21" i="16"/>
  <c r="I21" i="16"/>
  <c r="H21" i="16"/>
  <c r="F18" i="16"/>
  <c r="F17" i="16"/>
  <c r="F16" i="16"/>
  <c r="F15" i="16"/>
  <c r="F14" i="16"/>
  <c r="F13" i="16"/>
  <c r="F12" i="16"/>
  <c r="F11" i="16"/>
  <c r="M10" i="16"/>
  <c r="M20" i="16" s="1"/>
  <c r="L10" i="16"/>
  <c r="L23" i="16" s="1"/>
  <c r="K10" i="16"/>
  <c r="K23" i="16" s="1"/>
  <c r="J10" i="16"/>
  <c r="J20" i="16" s="1"/>
  <c r="I10" i="16"/>
  <c r="I23" i="16" s="1"/>
  <c r="H10" i="16"/>
  <c r="H23" i="16" s="1"/>
  <c r="G6" i="16"/>
  <c r="I20" i="16"/>
  <c r="K20" i="16"/>
  <c r="F42" i="16"/>
  <c r="J48" i="16"/>
  <c r="F25" i="16"/>
  <c r="F27" i="16"/>
  <c r="F26" i="16" s="1"/>
  <c r="F116" i="15"/>
  <c r="F115" i="15"/>
  <c r="G114" i="15"/>
  <c r="F112" i="15"/>
  <c r="F111" i="15"/>
  <c r="F110" i="15"/>
  <c r="G109" i="15"/>
  <c r="F108" i="15"/>
  <c r="F107" i="15"/>
  <c r="M106" i="15"/>
  <c r="L106" i="15"/>
  <c r="K106" i="15"/>
  <c r="K97" i="15" s="1"/>
  <c r="J106" i="15"/>
  <c r="J97" i="15" s="1"/>
  <c r="I106" i="15"/>
  <c r="H106" i="15"/>
  <c r="F105" i="15"/>
  <c r="F104" i="15"/>
  <c r="F102" i="15"/>
  <c r="F101" i="15"/>
  <c r="F100" i="15"/>
  <c r="F99" i="15"/>
  <c r="M97" i="15"/>
  <c r="L97" i="15"/>
  <c r="I97" i="15"/>
  <c r="K79" i="15"/>
  <c r="J79" i="15"/>
  <c r="I84" i="15"/>
  <c r="F84" i="15" s="1"/>
  <c r="I81" i="15"/>
  <c r="L79" i="15"/>
  <c r="H79" i="15"/>
  <c r="F77" i="15"/>
  <c r="F76" i="15"/>
  <c r="F75" i="15"/>
  <c r="M73" i="15"/>
  <c r="L73" i="15"/>
  <c r="K73" i="15"/>
  <c r="J73" i="15"/>
  <c r="I73" i="15"/>
  <c r="H73" i="15"/>
  <c r="F71" i="15"/>
  <c r="F70" i="15"/>
  <c r="F69" i="15"/>
  <c r="F68" i="15"/>
  <c r="L67" i="15"/>
  <c r="L34" i="15" s="1"/>
  <c r="K67" i="15"/>
  <c r="K34" i="15" s="1"/>
  <c r="J67" i="15"/>
  <c r="F67" i="15" s="1"/>
  <c r="F66" i="15" s="1"/>
  <c r="I67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I36" i="15"/>
  <c r="F36" i="15" s="1"/>
  <c r="M34" i="15"/>
  <c r="H34" i="15"/>
  <c r="F32" i="15"/>
  <c r="F31" i="15"/>
  <c r="M27" i="15"/>
  <c r="L27" i="15"/>
  <c r="K27" i="15"/>
  <c r="J27" i="15"/>
  <c r="I27" i="15"/>
  <c r="H27" i="15"/>
  <c r="M24" i="15"/>
  <c r="L24" i="15"/>
  <c r="K24" i="15"/>
  <c r="J24" i="15"/>
  <c r="I24" i="15"/>
  <c r="F21" i="15"/>
  <c r="F20" i="15"/>
  <c r="F19" i="15"/>
  <c r="F18" i="15"/>
  <c r="F17" i="15"/>
  <c r="F16" i="15"/>
  <c r="F15" i="15"/>
  <c r="F14" i="15"/>
  <c r="F13" i="15"/>
  <c r="F12" i="15"/>
  <c r="F11" i="15"/>
  <c r="G6" i="15"/>
  <c r="F30" i="15"/>
  <c r="F29" i="15" s="1"/>
  <c r="F10" i="15"/>
  <c r="F9" i="15" s="1"/>
  <c r="F28" i="15"/>
  <c r="J61" i="14"/>
  <c r="J28" i="5" s="1"/>
  <c r="K61" i="14"/>
  <c r="L61" i="14"/>
  <c r="L28" i="5"/>
  <c r="H61" i="14"/>
  <c r="H28" i="5" s="1"/>
  <c r="I61" i="14"/>
  <c r="F225" i="14"/>
  <c r="F224" i="14"/>
  <c r="F223" i="14" s="1"/>
  <c r="G223" i="14"/>
  <c r="F222" i="14"/>
  <c r="F220" i="14"/>
  <c r="M61" i="5"/>
  <c r="L61" i="5"/>
  <c r="K61" i="5"/>
  <c r="J61" i="5"/>
  <c r="I61" i="5"/>
  <c r="F218" i="14"/>
  <c r="F217" i="14"/>
  <c r="G216" i="14"/>
  <c r="F215" i="14"/>
  <c r="F214" i="14"/>
  <c r="M213" i="14"/>
  <c r="L213" i="14"/>
  <c r="K213" i="14"/>
  <c r="J213" i="14"/>
  <c r="I213" i="14"/>
  <c r="H213" i="14"/>
  <c r="I210" i="14"/>
  <c r="F209" i="14"/>
  <c r="F208" i="14"/>
  <c r="F207" i="14"/>
  <c r="F206" i="14"/>
  <c r="F205" i="14"/>
  <c r="F204" i="14"/>
  <c r="F203" i="14"/>
  <c r="M202" i="14"/>
  <c r="M55" i="5" s="1"/>
  <c r="L202" i="14"/>
  <c r="L55" i="5" s="1"/>
  <c r="K202" i="14"/>
  <c r="K55" i="5" s="1"/>
  <c r="J202" i="14"/>
  <c r="J55" i="5" s="1"/>
  <c r="I202" i="14"/>
  <c r="I55" i="5" s="1"/>
  <c r="H202" i="14"/>
  <c r="F200" i="14"/>
  <c r="F199" i="14"/>
  <c r="M198" i="14"/>
  <c r="M53" i="5" s="1"/>
  <c r="L198" i="14"/>
  <c r="L53" i="5" s="1"/>
  <c r="K198" i="14"/>
  <c r="J198" i="14"/>
  <c r="J53" i="5" s="1"/>
  <c r="I198" i="14"/>
  <c r="I53" i="5"/>
  <c r="H198" i="14"/>
  <c r="H53" i="5" s="1"/>
  <c r="F197" i="14"/>
  <c r="F196" i="14"/>
  <c r="F195" i="14"/>
  <c r="F194" i="14"/>
  <c r="F193" i="14"/>
  <c r="M192" i="14"/>
  <c r="M52" i="5" s="1"/>
  <c r="L192" i="14"/>
  <c r="L52" i="5" s="1"/>
  <c r="K192" i="14"/>
  <c r="K52" i="5" s="1"/>
  <c r="J192" i="14"/>
  <c r="J52" i="5" s="1"/>
  <c r="I192" i="14"/>
  <c r="I52" i="5"/>
  <c r="H192" i="14"/>
  <c r="H52" i="5" s="1"/>
  <c r="F191" i="14"/>
  <c r="F190" i="14"/>
  <c r="F189" i="14"/>
  <c r="F188" i="14"/>
  <c r="F187" i="14"/>
  <c r="M186" i="14"/>
  <c r="M51" i="5" s="1"/>
  <c r="L186" i="14"/>
  <c r="L51" i="5" s="1"/>
  <c r="K186" i="14"/>
  <c r="K51" i="5" s="1"/>
  <c r="J186" i="14"/>
  <c r="J51" i="5" s="1"/>
  <c r="I186" i="14"/>
  <c r="I51" i="5" s="1"/>
  <c r="H186" i="14"/>
  <c r="F182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M162" i="14"/>
  <c r="L162" i="14"/>
  <c r="K162" i="14"/>
  <c r="K144" i="14" s="1"/>
  <c r="J162" i="14"/>
  <c r="I162" i="14"/>
  <c r="H162" i="14"/>
  <c r="G162" i="14"/>
  <c r="F161" i="14"/>
  <c r="F160" i="14"/>
  <c r="F159" i="14"/>
  <c r="F158" i="14"/>
  <c r="F157" i="14"/>
  <c r="F156" i="14"/>
  <c r="F155" i="14"/>
  <c r="F154" i="14"/>
  <c r="M153" i="14"/>
  <c r="M45" i="5" s="1"/>
  <c r="L153" i="14"/>
  <c r="L45" i="5"/>
  <c r="K153" i="14"/>
  <c r="K45" i="5" s="1"/>
  <c r="J153" i="14"/>
  <c r="I153" i="14"/>
  <c r="I45" i="5" s="1"/>
  <c r="H153" i="14"/>
  <c r="H45" i="5"/>
  <c r="F152" i="14"/>
  <c r="F151" i="14"/>
  <c r="F150" i="14"/>
  <c r="F149" i="14"/>
  <c r="F148" i="14"/>
  <c r="F147" i="14"/>
  <c r="M146" i="14"/>
  <c r="L146" i="14"/>
  <c r="K146" i="14"/>
  <c r="K43" i="5" s="1"/>
  <c r="J146" i="14"/>
  <c r="J43" i="5" s="1"/>
  <c r="I146" i="14"/>
  <c r="H146" i="14"/>
  <c r="F146" i="14" s="1"/>
  <c r="F142" i="14"/>
  <c r="F141" i="14"/>
  <c r="F140" i="14"/>
  <c r="M138" i="14"/>
  <c r="L138" i="14"/>
  <c r="K138" i="14"/>
  <c r="J138" i="14"/>
  <c r="I138" i="14"/>
  <c r="H138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M99" i="14"/>
  <c r="M31" i="5" s="1"/>
  <c r="L99" i="14"/>
  <c r="L59" i="14" s="1"/>
  <c r="K99" i="14"/>
  <c r="J99" i="14"/>
  <c r="F99" i="14" s="1"/>
  <c r="I99" i="14"/>
  <c r="H99" i="14"/>
  <c r="F97" i="14"/>
  <c r="M96" i="14"/>
  <c r="F96" i="14" s="1"/>
  <c r="M95" i="14"/>
  <c r="F95" i="14" s="1"/>
  <c r="M94" i="14"/>
  <c r="F94" i="14" s="1"/>
  <c r="M93" i="14"/>
  <c r="F93" i="14" s="1"/>
  <c r="M92" i="14"/>
  <c r="F92" i="14" s="1"/>
  <c r="M91" i="14"/>
  <c r="F91" i="14" s="1"/>
  <c r="M90" i="14"/>
  <c r="F90" i="14" s="1"/>
  <c r="M89" i="14"/>
  <c r="F89" i="14" s="1"/>
  <c r="M88" i="14"/>
  <c r="F88" i="14" s="1"/>
  <c r="M87" i="14"/>
  <c r="F87" i="14" s="1"/>
  <c r="M86" i="14"/>
  <c r="F86" i="14" s="1"/>
  <c r="M85" i="14"/>
  <c r="F85" i="14" s="1"/>
  <c r="M84" i="14"/>
  <c r="F84" i="14" s="1"/>
  <c r="M83" i="14"/>
  <c r="F83" i="14" s="1"/>
  <c r="M82" i="14"/>
  <c r="F82" i="14" s="1"/>
  <c r="M81" i="14"/>
  <c r="F81" i="14" s="1"/>
  <c r="M80" i="14"/>
  <c r="F80" i="14" s="1"/>
  <c r="M79" i="14"/>
  <c r="F79" i="14" s="1"/>
  <c r="M78" i="14"/>
  <c r="F78" i="14" s="1"/>
  <c r="M77" i="14"/>
  <c r="F77" i="14" s="1"/>
  <c r="M76" i="14"/>
  <c r="F76" i="14" s="1"/>
  <c r="M75" i="14"/>
  <c r="F75" i="14" s="1"/>
  <c r="M74" i="14"/>
  <c r="F74" i="14" s="1"/>
  <c r="M73" i="14"/>
  <c r="F73" i="14" s="1"/>
  <c r="M72" i="14"/>
  <c r="F72" i="14" s="1"/>
  <c r="M71" i="14"/>
  <c r="F71" i="14" s="1"/>
  <c r="M70" i="14"/>
  <c r="F70" i="14" s="1"/>
  <c r="M69" i="14"/>
  <c r="F69" i="14" s="1"/>
  <c r="M68" i="14"/>
  <c r="F68" i="14" s="1"/>
  <c r="M67" i="14"/>
  <c r="F67" i="14" s="1"/>
  <c r="M66" i="14"/>
  <c r="F66" i="14" s="1"/>
  <c r="M65" i="14"/>
  <c r="F65" i="14" s="1"/>
  <c r="M64" i="14"/>
  <c r="F64" i="14" s="1"/>
  <c r="M63" i="14"/>
  <c r="F63" i="14" s="1"/>
  <c r="M62" i="14"/>
  <c r="F62" i="14" s="1"/>
  <c r="F57" i="14"/>
  <c r="F55" i="14"/>
  <c r="F53" i="14"/>
  <c r="F52" i="14"/>
  <c r="F49" i="14"/>
  <c r="F46" i="14"/>
  <c r="F45" i="14"/>
  <c r="F44" i="14"/>
  <c r="F43" i="14"/>
  <c r="F42" i="14"/>
  <c r="M41" i="14"/>
  <c r="M12" i="5" s="1"/>
  <c r="L41" i="14"/>
  <c r="K41" i="14"/>
  <c r="K12" i="5" s="1"/>
  <c r="J41" i="14"/>
  <c r="I41" i="14"/>
  <c r="I12" i="5" s="1"/>
  <c r="H41" i="14"/>
  <c r="G41" i="14"/>
  <c r="G6" i="14" s="1"/>
  <c r="F40" i="14"/>
  <c r="F39" i="14"/>
  <c r="F38" i="14"/>
  <c r="M37" i="14"/>
  <c r="M11" i="5" s="1"/>
  <c r="L37" i="14"/>
  <c r="L11" i="5" s="1"/>
  <c r="K37" i="14"/>
  <c r="K11" i="5"/>
  <c r="J37" i="14"/>
  <c r="J11" i="5" s="1"/>
  <c r="I37" i="14"/>
  <c r="I11" i="5" s="1"/>
  <c r="H37" i="14"/>
  <c r="H11" i="5" s="1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M10" i="14"/>
  <c r="L10" i="14"/>
  <c r="K10" i="14"/>
  <c r="J10" i="14"/>
  <c r="I10" i="14"/>
  <c r="K53" i="5"/>
  <c r="F210" i="14"/>
  <c r="I56" i="5"/>
  <c r="K59" i="14"/>
  <c r="K28" i="5"/>
  <c r="I59" i="14"/>
  <c r="I144" i="14"/>
  <c r="M144" i="14"/>
  <c r="I183" i="14"/>
  <c r="F13" i="5"/>
  <c r="F65" i="5"/>
  <c r="F63" i="5" s="1"/>
  <c r="F64" i="5"/>
  <c r="G63" i="5"/>
  <c r="F19" i="5"/>
  <c r="F23" i="5"/>
  <c r="F24" i="5"/>
  <c r="F29" i="5"/>
  <c r="F32" i="5"/>
  <c r="F33" i="5"/>
  <c r="F37" i="5"/>
  <c r="F38" i="5"/>
  <c r="F35" i="5" s="1"/>
  <c r="F39" i="5"/>
  <c r="F59" i="5"/>
  <c r="G58" i="5"/>
  <c r="M35" i="5"/>
  <c r="L35" i="5"/>
  <c r="K35" i="5"/>
  <c r="J35" i="5"/>
  <c r="I35" i="5"/>
  <c r="H35" i="5"/>
  <c r="G6" i="5"/>
  <c r="J45" i="5" l="1"/>
  <c r="L23" i="18"/>
  <c r="F36" i="18"/>
  <c r="L51" i="18"/>
  <c r="F82" i="18"/>
  <c r="M67" i="18"/>
  <c r="F79" i="18"/>
  <c r="F69" i="18"/>
  <c r="F67" i="18" s="1"/>
  <c r="K67" i="18"/>
  <c r="M51" i="18"/>
  <c r="I51" i="18"/>
  <c r="J46" i="5"/>
  <c r="J41" i="5" s="1"/>
  <c r="J51" i="18"/>
  <c r="F58" i="18"/>
  <c r="L58" i="17"/>
  <c r="F64" i="17"/>
  <c r="F62" i="17" s="1"/>
  <c r="F21" i="16"/>
  <c r="F24" i="16"/>
  <c r="K6" i="16"/>
  <c r="J23" i="16"/>
  <c r="J6" i="16" s="1"/>
  <c r="L20" i="16"/>
  <c r="L6" i="16" s="1"/>
  <c r="F53" i="16"/>
  <c r="F51" i="16" s="1"/>
  <c r="F48" i="16" s="1"/>
  <c r="H10" i="5"/>
  <c r="H46" i="5"/>
  <c r="L46" i="5"/>
  <c r="H57" i="5"/>
  <c r="L57" i="5"/>
  <c r="L48" i="5" s="1"/>
  <c r="F10" i="16"/>
  <c r="F9" i="16" s="1"/>
  <c r="M23" i="16"/>
  <c r="M6" i="16" s="1"/>
  <c r="H20" i="16"/>
  <c r="H6" i="16" s="1"/>
  <c r="F72" i="16"/>
  <c r="F32" i="16"/>
  <c r="L144" i="14"/>
  <c r="J10" i="5"/>
  <c r="I6" i="14"/>
  <c r="I10" i="5"/>
  <c r="J59" i="14"/>
  <c r="J144" i="14"/>
  <c r="M6" i="14"/>
  <c r="K10" i="5"/>
  <c r="F36" i="16"/>
  <c r="F69" i="16"/>
  <c r="F66" i="16" s="1"/>
  <c r="H26" i="17"/>
  <c r="F26" i="17" s="1"/>
  <c r="F25" i="17" s="1"/>
  <c r="K23" i="17"/>
  <c r="K6" i="17" s="1"/>
  <c r="I58" i="17"/>
  <c r="F34" i="17"/>
  <c r="F69" i="17"/>
  <c r="F53" i="18"/>
  <c r="F52" i="18" s="1"/>
  <c r="J26" i="18"/>
  <c r="J6" i="18"/>
  <c r="F56" i="18"/>
  <c r="F198" i="14"/>
  <c r="F213" i="14"/>
  <c r="L183" i="14"/>
  <c r="L10" i="5"/>
  <c r="F11" i="5"/>
  <c r="H31" i="5"/>
  <c r="H26" i="5" s="1"/>
  <c r="H59" i="14"/>
  <c r="H43" i="5"/>
  <c r="H144" i="14"/>
  <c r="H51" i="5"/>
  <c r="F51" i="5" s="1"/>
  <c r="H183" i="14"/>
  <c r="H55" i="5"/>
  <c r="F202" i="14"/>
  <c r="J57" i="5"/>
  <c r="J48" i="5" s="1"/>
  <c r="F81" i="15"/>
  <c r="F80" i="15" s="1"/>
  <c r="I79" i="15"/>
  <c r="F106" i="15"/>
  <c r="F103" i="15" s="1"/>
  <c r="F10" i="17"/>
  <c r="F9" i="17" s="1"/>
  <c r="F45" i="18"/>
  <c r="F153" i="14"/>
  <c r="F186" i="14"/>
  <c r="F37" i="14"/>
  <c r="F162" i="14"/>
  <c r="O162" i="14" s="1"/>
  <c r="J183" i="14"/>
  <c r="K6" i="14"/>
  <c r="F56" i="5"/>
  <c r="L6" i="14"/>
  <c r="I31" i="5"/>
  <c r="M43" i="5"/>
  <c r="F27" i="15"/>
  <c r="I6" i="16"/>
  <c r="L23" i="17"/>
  <c r="F23" i="17" s="1"/>
  <c r="F22" i="17" s="1"/>
  <c r="L6" i="17"/>
  <c r="H58" i="17"/>
  <c r="F60" i="17"/>
  <c r="F59" i="17" s="1"/>
  <c r="H28" i="18"/>
  <c r="H23" i="18"/>
  <c r="H26" i="18"/>
  <c r="H30" i="18"/>
  <c r="F10" i="18"/>
  <c r="F9" i="18" s="1"/>
  <c r="J12" i="5"/>
  <c r="F138" i="14"/>
  <c r="I43" i="5"/>
  <c r="L43" i="5"/>
  <c r="I46" i="5"/>
  <c r="M46" i="5"/>
  <c r="I57" i="5"/>
  <c r="I48" i="5" s="1"/>
  <c r="M57" i="5"/>
  <c r="M48" i="5" s="1"/>
  <c r="L6" i="18"/>
  <c r="H6" i="15"/>
  <c r="M183" i="14"/>
  <c r="F192" i="14"/>
  <c r="F185" i="14" s="1"/>
  <c r="M10" i="5"/>
  <c r="H12" i="5"/>
  <c r="L12" i="5"/>
  <c r="K31" i="5"/>
  <c r="K26" i="5" s="1"/>
  <c r="K46" i="5"/>
  <c r="K41" i="5" s="1"/>
  <c r="K57" i="5"/>
  <c r="K48" i="5" s="1"/>
  <c r="K183" i="14"/>
  <c r="H61" i="5"/>
  <c r="F219" i="14"/>
  <c r="F53" i="5"/>
  <c r="F55" i="5"/>
  <c r="F10" i="14"/>
  <c r="F41" i="14"/>
  <c r="F52" i="5"/>
  <c r="F45" i="5"/>
  <c r="M61" i="14"/>
  <c r="M28" i="5" s="1"/>
  <c r="I28" i="5"/>
  <c r="F35" i="15"/>
  <c r="F34" i="15"/>
  <c r="L31" i="5"/>
  <c r="L26" i="5" s="1"/>
  <c r="I34" i="15"/>
  <c r="F109" i="15"/>
  <c r="F97" i="15" s="1"/>
  <c r="M23" i="15"/>
  <c r="M6" i="15" s="1"/>
  <c r="J6" i="15"/>
  <c r="J34" i="15"/>
  <c r="J23" i="15"/>
  <c r="F83" i="15"/>
  <c r="F79" i="15" s="1"/>
  <c r="J31" i="5"/>
  <c r="F24" i="15"/>
  <c r="F73" i="15"/>
  <c r="F114" i="15"/>
  <c r="L6" i="15"/>
  <c r="I6" i="15"/>
  <c r="F26" i="15"/>
  <c r="F25" i="15" s="1"/>
  <c r="M79" i="15"/>
  <c r="H97" i="15"/>
  <c r="K23" i="15"/>
  <c r="F35" i="18" l="1"/>
  <c r="F34" i="18"/>
  <c r="L41" i="5"/>
  <c r="F55" i="18"/>
  <c r="F51" i="18" s="1"/>
  <c r="F58" i="17"/>
  <c r="F60" i="16"/>
  <c r="H41" i="5"/>
  <c r="F20" i="16"/>
  <c r="F19" i="16" s="1"/>
  <c r="F23" i="16"/>
  <c r="F22" i="16" s="1"/>
  <c r="F12" i="5"/>
  <c r="H48" i="5"/>
  <c r="F144" i="14"/>
  <c r="M41" i="5"/>
  <c r="F46" i="5"/>
  <c r="I41" i="5"/>
  <c r="H6" i="14"/>
  <c r="F51" i="14"/>
  <c r="M6" i="5"/>
  <c r="F48" i="14"/>
  <c r="K6" i="5"/>
  <c r="K2" i="5" s="1"/>
  <c r="F23" i="18"/>
  <c r="F22" i="18" s="1"/>
  <c r="H6" i="18"/>
  <c r="F6" i="17"/>
  <c r="E3" i="17" s="1"/>
  <c r="F8" i="17"/>
  <c r="F35" i="16"/>
  <c r="F31" i="16"/>
  <c r="F43" i="5"/>
  <c r="F57" i="5"/>
  <c r="H20" i="5"/>
  <c r="F20" i="5" s="1"/>
  <c r="F28" i="18"/>
  <c r="F30" i="18"/>
  <c r="F29" i="18" s="1"/>
  <c r="H22" i="5"/>
  <c r="F22" i="5" s="1"/>
  <c r="F10" i="5"/>
  <c r="L6" i="5"/>
  <c r="F183" i="14"/>
  <c r="F26" i="18"/>
  <c r="F25" i="18" s="1"/>
  <c r="F6" i="18" s="1"/>
  <c r="H6" i="17"/>
  <c r="F61" i="5"/>
  <c r="J6" i="5"/>
  <c r="J6" i="14"/>
  <c r="I26" i="5"/>
  <c r="M59" i="14"/>
  <c r="F61" i="14"/>
  <c r="F59" i="14" s="1"/>
  <c r="F31" i="5"/>
  <c r="J26" i="5"/>
  <c r="K6" i="15"/>
  <c r="F23" i="15"/>
  <c r="F22" i="15" s="1"/>
  <c r="F28" i="5"/>
  <c r="M26" i="5"/>
  <c r="E3" i="18" l="1"/>
  <c r="F48" i="5"/>
  <c r="F8" i="18"/>
  <c r="L2" i="5"/>
  <c r="F8" i="16"/>
  <c r="F6" i="16"/>
  <c r="E3" i="16" s="1"/>
  <c r="F41" i="5"/>
  <c r="I6" i="5"/>
  <c r="I2" i="5" s="1"/>
  <c r="F6" i="14"/>
  <c r="E3" i="14" s="1"/>
  <c r="M2" i="5"/>
  <c r="E34" i="18"/>
  <c r="E6" i="18"/>
  <c r="E84" i="18"/>
  <c r="E51" i="18"/>
  <c r="E67" i="18"/>
  <c r="E45" i="18"/>
  <c r="E86" i="17"/>
  <c r="E34" i="17"/>
  <c r="E69" i="17"/>
  <c r="E52" i="17"/>
  <c r="E58" i="17"/>
  <c r="E6" i="17"/>
  <c r="H6" i="5"/>
  <c r="H2" i="5" s="1"/>
  <c r="F6" i="5"/>
  <c r="J2" i="5"/>
  <c r="F26" i="5"/>
  <c r="F8" i="15"/>
  <c r="F6" i="15"/>
  <c r="E3" i="15" s="1"/>
  <c r="E31" i="16" l="1"/>
  <c r="E77" i="16"/>
  <c r="E42" i="16"/>
  <c r="E60" i="16"/>
  <c r="E6" i="16"/>
  <c r="E48" i="16"/>
  <c r="E138" i="14"/>
  <c r="E183" i="14"/>
  <c r="E59" i="14"/>
  <c r="E144" i="14"/>
  <c r="E223" i="14"/>
  <c r="N2" i="5"/>
  <c r="E3" i="5"/>
  <c r="E26" i="5" s="1"/>
  <c r="E79" i="15"/>
  <c r="E34" i="15"/>
  <c r="E97" i="15"/>
  <c r="E73" i="15"/>
  <c r="E6" i="15"/>
  <c r="E114" i="15"/>
  <c r="E6" i="5" l="1"/>
  <c r="E63" i="5"/>
  <c r="E48" i="5"/>
  <c r="E41" i="5"/>
  <c r="E35" i="5"/>
</calcChain>
</file>

<file path=xl/comments1.xml><?xml version="1.0" encoding="utf-8"?>
<comments xmlns="http://schemas.openxmlformats.org/spreadsheetml/2006/main">
  <authors>
    <author>Vojtek Milan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  <charset val="238"/>
          </rPr>
          <t>Vojtek Milan:</t>
        </r>
        <r>
          <rPr>
            <sz val="9"/>
            <color indexed="81"/>
            <rFont val="Tahoma"/>
            <family val="2"/>
            <charset val="238"/>
          </rPr>
          <t xml:space="preserve">
proč by měl být nehmotný majetek zařazený pod vybavení? 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  <charset val="238"/>
          </rPr>
          <t>Vojtek Milan:</t>
        </r>
        <r>
          <rPr>
            <sz val="9"/>
            <color indexed="81"/>
            <rFont val="Tahoma"/>
            <family val="2"/>
            <charset val="238"/>
          </rPr>
          <t xml:space="preserve">
telefony, vodné, stočné, energie, …
</t>
        </r>
      </text>
    </comment>
  </commentList>
</comments>
</file>

<file path=xl/sharedStrings.xml><?xml version="1.0" encoding="utf-8"?>
<sst xmlns="http://schemas.openxmlformats.org/spreadsheetml/2006/main" count="1902" uniqueCount="781">
  <si>
    <t>1.1.1.1.2.1</t>
    <phoneticPr fontId="22" type="noConversion"/>
  </si>
  <si>
    <t>1.1.1.1.2.2</t>
    <phoneticPr fontId="22" type="noConversion"/>
  </si>
  <si>
    <t>1.1.1.1.3.1</t>
    <phoneticPr fontId="22" type="noConversion"/>
  </si>
  <si>
    <t>1.1.1.1.3.2</t>
    <phoneticPr fontId="22" type="noConversion"/>
  </si>
  <si>
    <t>1.1.1.1.5.1</t>
    <phoneticPr fontId="22" type="noConversion"/>
  </si>
  <si>
    <t>1.1.1.1.5.2</t>
    <phoneticPr fontId="22" type="noConversion"/>
  </si>
  <si>
    <t>1.1.1.1.5.3</t>
    <phoneticPr fontId="22" type="noConversion"/>
  </si>
  <si>
    <t>1.1.1.1.1</t>
    <phoneticPr fontId="22" type="noConversion"/>
  </si>
  <si>
    <t>1.1.1.1.2</t>
    <phoneticPr fontId="22" type="noConversion"/>
  </si>
  <si>
    <t>1.1.1.1.3</t>
    <phoneticPr fontId="22" type="noConversion"/>
  </si>
  <si>
    <t>1.1.1.1.4</t>
    <phoneticPr fontId="22" type="noConversion"/>
  </si>
  <si>
    <t>1.1.1.1.5</t>
    <phoneticPr fontId="22" type="noConversion"/>
  </si>
  <si>
    <r>
      <t>1.</t>
    </r>
    <r>
      <rPr>
        <b/>
        <sz val="11"/>
        <color indexed="8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  <scheme val="minor"/>
      </rPr>
      <t>.1</t>
    </r>
    <phoneticPr fontId="22" type="noConversion"/>
  </si>
  <si>
    <r>
      <t>1.</t>
    </r>
    <r>
      <rPr>
        <b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  <scheme val="minor"/>
      </rPr>
      <t>.2</t>
    </r>
    <phoneticPr fontId="22" type="noConversion"/>
  </si>
  <si>
    <t>1.2.1.1</t>
    <phoneticPr fontId="22" type="noConversion"/>
  </si>
  <si>
    <t>1.2.1.2</t>
    <phoneticPr fontId="22" type="noConversion"/>
  </si>
  <si>
    <t>1.2.2.1</t>
    <phoneticPr fontId="22" type="noConversion"/>
  </si>
  <si>
    <t>1.2.2.2</t>
    <phoneticPr fontId="22" type="noConversion"/>
  </si>
  <si>
    <t>1.2.2.3</t>
    <phoneticPr fontId="22" type="noConversion"/>
  </si>
  <si>
    <r>
      <t>1.</t>
    </r>
    <r>
      <rPr>
        <b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  <scheme val="minor"/>
      </rPr>
      <t>.1</t>
    </r>
    <phoneticPr fontId="22" type="noConversion"/>
  </si>
  <si>
    <t>1.3.1.1</t>
    <phoneticPr fontId="22" type="noConversion"/>
  </si>
  <si>
    <t>1.3.1.2</t>
  </si>
  <si>
    <t>1.3.1.3</t>
  </si>
  <si>
    <r>
      <t>1.</t>
    </r>
    <r>
      <rPr>
        <b/>
        <sz val="11"/>
        <color indexed="8"/>
        <rFont val="Calibri"/>
        <family val="2"/>
        <charset val="238"/>
      </rPr>
      <t>4</t>
    </r>
    <r>
      <rPr>
        <b/>
        <sz val="11"/>
        <color theme="1"/>
        <rFont val="Calibri"/>
        <family val="2"/>
        <charset val="238"/>
        <scheme val="minor"/>
      </rPr>
      <t>.1</t>
    </r>
    <phoneticPr fontId="22" type="noConversion"/>
  </si>
  <si>
    <r>
      <t>1.</t>
    </r>
    <r>
      <rPr>
        <b/>
        <sz val="11"/>
        <rFont val="Calibri"/>
        <family val="2"/>
        <charset val="238"/>
      </rPr>
      <t>4</t>
    </r>
    <r>
      <rPr>
        <b/>
        <sz val="11"/>
        <rFont val="Calibri"/>
        <family val="2"/>
        <charset val="238"/>
        <scheme val="minor"/>
      </rPr>
      <t>.2</t>
    </r>
    <phoneticPr fontId="22" type="noConversion"/>
  </si>
  <si>
    <t>1.4.1.1</t>
    <phoneticPr fontId="22" type="noConversion"/>
  </si>
  <si>
    <t>1.4.2.1</t>
    <phoneticPr fontId="22" type="noConversion"/>
  </si>
  <si>
    <t>1.4.2.2</t>
  </si>
  <si>
    <r>
      <t>1.</t>
    </r>
    <r>
      <rPr>
        <b/>
        <sz val="11"/>
        <rFont val="Calibri"/>
        <family val="2"/>
        <charset val="238"/>
      </rPr>
      <t>5</t>
    </r>
    <r>
      <rPr>
        <b/>
        <sz val="11"/>
        <rFont val="Calibri"/>
        <family val="2"/>
        <charset val="238"/>
        <scheme val="minor"/>
      </rPr>
      <t>.</t>
    </r>
    <r>
      <rPr>
        <b/>
        <sz val="11"/>
        <rFont val="Calibri"/>
        <family val="2"/>
        <charset val="238"/>
      </rPr>
      <t>1</t>
    </r>
    <phoneticPr fontId="22" type="noConversion"/>
  </si>
  <si>
    <t>1.5.1.1</t>
    <phoneticPr fontId="22" type="noConversion"/>
  </si>
  <si>
    <t>1.5.1.1.1</t>
    <phoneticPr fontId="22" type="noConversion"/>
  </si>
  <si>
    <t>1.5.1.1.2</t>
  </si>
  <si>
    <t>1.5.1.1.3</t>
  </si>
  <si>
    <t>1.5.1.2</t>
    <phoneticPr fontId="22" type="noConversion"/>
  </si>
  <si>
    <t>1.5.1.2.1</t>
    <phoneticPr fontId="22" type="noConversion"/>
  </si>
  <si>
    <t>1.5.1.2.2</t>
  </si>
  <si>
    <t>1.5.1.2.3</t>
  </si>
  <si>
    <t>1.5.1.3</t>
    <phoneticPr fontId="22" type="noConversion"/>
  </si>
  <si>
    <t>1.5.1.3.1</t>
    <phoneticPr fontId="22" type="noConversion"/>
  </si>
  <si>
    <t>1.5.1.3.2</t>
  </si>
  <si>
    <t>1.5.1.3.3</t>
  </si>
  <si>
    <t>D - náklady na smluvní výzkum, poznatky a patenty zakoupené nebo přímo pořízené v rámci licence z vnějších zdrojů za obvyklých tržních podmínek a rovněž náklady na poradenské a rovnocenné služby využité výlučně pro účely projektu</t>
  </si>
  <si>
    <t>E - dodatečné režijní a ostatní provozní náklady všetně nákladů na materiál, dodávky a podobné výrobky, které vznikly bezprostředně v důsledku projektu</t>
  </si>
  <si>
    <t>C-  náklady na budovy a pozemky v rozsahu a po dobu, kdy jsou využívány pro účely projektu. U budov jsou způsobilými náklady pouze odpisy za dobu trvání projektu vypočítané na základě všeobecně uznávaných účetních zásad. V případě pozemků se za způsobilé náklady považují náklady na obchodní převod nebo skutečně vzniklé náklady na kapitál</t>
  </si>
  <si>
    <t>Tuzemské</t>
  </si>
  <si>
    <t>1.1.2.2.3</t>
  </si>
  <si>
    <t>Dlouhodobý nehmotný majetek</t>
  </si>
  <si>
    <t>Drobný nehmotný majetek</t>
  </si>
  <si>
    <t>Dlouhodobý hmotný majetek</t>
  </si>
  <si>
    <t>majetek a materiál</t>
  </si>
  <si>
    <t xml:space="preserve"> = software, nehmotné výsledky výzkumu a vývoje</t>
  </si>
  <si>
    <t xml:space="preserve"> =  nehmotný majetek do 60tis.</t>
  </si>
  <si>
    <t>Iva: myslím, že odpisy by tu být měly, protože i dobný HM se může odepisovat (má dobu použitelnosti delší než 1 rok) - přes jeho „nízkou cenu“ o něm zaúčtovat jako o běžném dlouhodobém majetku v účtové skupině 0 (včetně odpisování, které lze stanovit individuálně bez ohledu například na tzv. daňové odpisy, nicméně majetek se musí odpisovat déle než jeden rok, aby byla dodržena podmínka „dlouhodobosti“</t>
  </si>
  <si>
    <t>možná do popisu doplnit, že se jedná o leasing strojů a zařízení sloužících k výzkumu?</t>
  </si>
  <si>
    <t xml:space="preserve"> = spotřební/provozní materiál</t>
  </si>
  <si>
    <t>Majetek a materiál</t>
  </si>
  <si>
    <t>C - Budovy a pozemky</t>
  </si>
  <si>
    <t>1.3.</t>
  </si>
  <si>
    <t>Úspory projektu</t>
  </si>
  <si>
    <t>1.3.1.</t>
  </si>
  <si>
    <t>Úspory nad 10%</t>
  </si>
  <si>
    <t>Úspory k rozdělení</t>
  </si>
  <si>
    <t>1.4.</t>
  </si>
  <si>
    <t>Administrativní výdaje</t>
  </si>
  <si>
    <t>1.4.1.</t>
  </si>
  <si>
    <t xml:space="preserve">Tuzemské </t>
  </si>
  <si>
    <t>Místní kancelář</t>
  </si>
  <si>
    <t>Telefony, poštovné, internet</t>
  </si>
  <si>
    <t>Energie</t>
  </si>
  <si>
    <t>Nájem</t>
  </si>
  <si>
    <t>Ostatní výdaje</t>
  </si>
  <si>
    <t>1.1.2.6.1  &lt;=49% z 1.</t>
  </si>
  <si>
    <t>1.4.1.2.</t>
  </si>
  <si>
    <t>1.4.1.3.</t>
  </si>
  <si>
    <t>1.4.1.4.</t>
  </si>
  <si>
    <t>1.4.1.5.</t>
  </si>
  <si>
    <t>1.4.1.2.1</t>
  </si>
  <si>
    <t>1.4.1.3.1</t>
  </si>
  <si>
    <t>1.4.1.3.2</t>
  </si>
  <si>
    <t>ROZPOČET</t>
  </si>
  <si>
    <t>1.4.2.</t>
  </si>
  <si>
    <t>1.4.3.</t>
  </si>
  <si>
    <t>1.4.4.</t>
  </si>
  <si>
    <t>1.4.5.</t>
  </si>
  <si>
    <t>1.4.6.</t>
  </si>
  <si>
    <t>1.4.7.</t>
  </si>
  <si>
    <t>1.4.1.1.</t>
  </si>
  <si>
    <t>1.4.1.1.1</t>
  </si>
  <si>
    <t>1.4.1.1.2</t>
  </si>
  <si>
    <t>1.4.1.1.3</t>
  </si>
  <si>
    <t>1.4.1.1.4</t>
  </si>
  <si>
    <t>1.4.1.2.2</t>
  </si>
  <si>
    <t>1.4.1.5.1</t>
  </si>
  <si>
    <t>1.4.1.5.2</t>
  </si>
  <si>
    <t>1.4.1.5.3</t>
  </si>
  <si>
    <t>1.4.2.1</t>
  </si>
  <si>
    <t>1.4.3.1</t>
  </si>
  <si>
    <t>1.4.3.2</t>
  </si>
  <si>
    <t>1.4.3.3</t>
  </si>
  <si>
    <t>1.4.6.1</t>
  </si>
  <si>
    <t>1.4.6.2</t>
  </si>
  <si>
    <t>1.4.6.3</t>
  </si>
  <si>
    <t>1.4.6.4</t>
  </si>
  <si>
    <t>1.4.7.1</t>
  </si>
  <si>
    <t>1.4.7.2</t>
  </si>
  <si>
    <t>1.4.7.3</t>
  </si>
  <si>
    <t>výpočet 25% z 1.4.2.1.1+1.4.2.1.2</t>
  </si>
  <si>
    <t>výpočet 9% z 1.4.2.1.1+1.4.2.1.2</t>
  </si>
  <si>
    <t>C</t>
  </si>
  <si>
    <r>
      <t>1.</t>
    </r>
    <r>
      <rPr>
        <b/>
        <sz val="11"/>
        <color indexed="8"/>
        <rFont val="Calibri"/>
        <family val="2"/>
        <charset val="238"/>
      </rPr>
      <t>6</t>
    </r>
    <r>
      <rPr>
        <b/>
        <sz val="11"/>
        <color theme="1"/>
        <rFont val="Calibri"/>
        <family val="2"/>
        <charset val="238"/>
        <scheme val="minor"/>
      </rPr>
      <t>.1</t>
    </r>
    <phoneticPr fontId="22" type="noConversion"/>
  </si>
  <si>
    <r>
      <t>1.</t>
    </r>
    <r>
      <rPr>
        <b/>
        <sz val="11"/>
        <color indexed="8"/>
        <rFont val="Calibri"/>
        <family val="2"/>
        <charset val="238"/>
      </rPr>
      <t>6</t>
    </r>
    <r>
      <rPr>
        <b/>
        <sz val="11"/>
        <color theme="1"/>
        <rFont val="Calibri"/>
        <family val="2"/>
        <charset val="238"/>
        <scheme val="minor"/>
      </rPr>
      <t>.2</t>
    </r>
    <r>
      <rPr>
        <b/>
        <sz val="10"/>
        <rFont val="Verdana"/>
        <family val="2"/>
        <charset val="238"/>
      </rPr>
      <t/>
    </r>
  </si>
  <si>
    <r>
      <t>E</t>
    </r>
    <r>
      <rPr>
        <b/>
        <sz val="11"/>
        <rFont val="Calibri"/>
        <family val="2"/>
        <charset val="238"/>
      </rPr>
      <t>xterně zpracovaná studie proveditelnosti</t>
    </r>
    <phoneticPr fontId="22" type="noConversion"/>
  </si>
  <si>
    <r>
      <t>O</t>
    </r>
    <r>
      <rPr>
        <b/>
        <sz val="11"/>
        <rFont val="Calibri"/>
        <family val="2"/>
        <charset val="238"/>
      </rPr>
      <t>sobní náklady – studie zpracovaná interně</t>
    </r>
    <phoneticPr fontId="22" type="noConversion"/>
  </si>
  <si>
    <t xml:space="preserve">F - studie proveditelnosti </t>
  </si>
  <si>
    <r>
      <t>1.1.</t>
    </r>
    <r>
      <rPr>
        <b/>
        <sz val="11"/>
        <color indexed="8"/>
        <rFont val="Calibri"/>
        <family val="2"/>
        <charset val="238"/>
      </rPr>
      <t>1</t>
    </r>
    <phoneticPr fontId="22" type="noConversion"/>
  </si>
  <si>
    <t>1.1.1.1</t>
    <phoneticPr fontId="22" type="noConversion"/>
  </si>
  <si>
    <t>1.1.1.1.1.1</t>
    <phoneticPr fontId="22" type="noConversion"/>
  </si>
  <si>
    <t>1.1.1.1.1.2</t>
    <phoneticPr fontId="22" type="noConversion"/>
  </si>
  <si>
    <t>1.1.1.1.1.3</t>
    <phoneticPr fontId="22" type="noConversion"/>
  </si>
  <si>
    <t>1.1.1.1.1.4</t>
    <phoneticPr fontId="22" type="noConversion"/>
  </si>
  <si>
    <t xml:space="preserve">A- Osobní náklady </t>
  </si>
  <si>
    <t>Legenda: při aplikaci GBER je nutné respektovat způsobilé náklady dle GBER. Je proto nutné  připravit jednotnou strukturu rozpočtu jak pro projekty mimo VP tak projekty dle GBER, , aby mohl žatel při přípravě žádosti jednoznačně přiřadit a zároveň při hodnocení projektů bylo možné jednoznačně zkontrolovat</t>
  </si>
  <si>
    <t>Způsobilé výdaje dle GBER</t>
  </si>
  <si>
    <t>A- osobní náklady - výzkumní pracovní, technici a ostatní podpůrný personál v rozsahu nezbytném pro účely projektu</t>
  </si>
  <si>
    <t>B - náklady na nástroje a vybavení v rozsahu a po dobu, kdy jsou využívány pro účely projektu. Jestliže nejsou tyto nástroje využívány v rámci projektu po celou dobu své životnosti, jsou za způsobilé náklady považovány pouze odpisy za dobu trvání projektu vypočítané na základě všeobecně uznávaných účetních zásad.</t>
  </si>
  <si>
    <t>1.</t>
  </si>
  <si>
    <t>Celkové způsobilé výdaje</t>
  </si>
  <si>
    <t>1.1.</t>
  </si>
  <si>
    <t>Výdaje na přímé aktivity</t>
  </si>
  <si>
    <t>algoritmy výpočtu</t>
  </si>
  <si>
    <t>kontrola limitů</t>
  </si>
  <si>
    <t xml:space="preserve">možnost vytvářet potomky </t>
  </si>
  <si>
    <t>1.1.1.</t>
  </si>
  <si>
    <t>Výdaje na přímé aktivity – investiční (nad 40 tis. Kč HIM a 60 tis. Kč NHIM)</t>
  </si>
  <si>
    <t>1.1.1.1</t>
  </si>
  <si>
    <t>Pozemky</t>
  </si>
  <si>
    <t>1.1.1.2</t>
  </si>
  <si>
    <t>Budovy a stavby</t>
  </si>
  <si>
    <t>1.1.1.3</t>
  </si>
  <si>
    <t>Stroje a zařízení</t>
  </si>
  <si>
    <t>1.1.1.4</t>
  </si>
  <si>
    <t>Hardware a osobní vybavení</t>
  </si>
  <si>
    <t>1.1.1.5</t>
  </si>
  <si>
    <t>Nehmotný investiční majetek</t>
  </si>
  <si>
    <t>1.1.2.</t>
  </si>
  <si>
    <t>Výdaje na přímé aktivity – neinvestiční</t>
  </si>
  <si>
    <t>1.1.2.1</t>
  </si>
  <si>
    <t>Osobní výdaje</t>
  </si>
  <si>
    <t>1.1.2.1.1.</t>
  </si>
  <si>
    <t>Platy, odměny z dohod a autorské příspěvky</t>
  </si>
  <si>
    <t>1.1.2.1.1.1</t>
  </si>
  <si>
    <t>Platy</t>
  </si>
  <si>
    <t>1.1.2.1.1.2</t>
  </si>
  <si>
    <t>DPČ</t>
  </si>
  <si>
    <t>1.1.2.1.1.3</t>
  </si>
  <si>
    <t>DPP</t>
  </si>
  <si>
    <t>1.1.2.1.1.4</t>
  </si>
  <si>
    <t>Autorské příspěvky</t>
  </si>
  <si>
    <t>1.1.2.1.2.</t>
  </si>
  <si>
    <t xml:space="preserve">Pojistné na sociální zabezpečení </t>
  </si>
  <si>
    <t>1.1.2.1.2.1</t>
  </si>
  <si>
    <t xml:space="preserve">Pojistné na sociální zabezpečení z platů a DPČ </t>
  </si>
  <si>
    <t>E - režie, materiál a provozní výdaje</t>
  </si>
  <si>
    <t>B -Výdaje na nástroje a vybavení</t>
  </si>
  <si>
    <t xml:space="preserve">E+B </t>
  </si>
  <si>
    <t>B+E</t>
  </si>
  <si>
    <t>v případě aplikace GBER pouze odpisy po dobu trvání projektu</t>
  </si>
  <si>
    <t>Služby provozního charakteru</t>
  </si>
  <si>
    <t>drobný hmotný majetek</t>
  </si>
  <si>
    <t>drobný nehmotný majetek</t>
  </si>
  <si>
    <t>Drobný hmotný majetek</t>
  </si>
  <si>
    <t>Výdaje na přímé aktivity – investiční</t>
  </si>
  <si>
    <t>Komentáře k rozpočtu</t>
    <phoneticPr fontId="22" type="noConversion"/>
  </si>
  <si>
    <t>Příprava</t>
    <phoneticPr fontId="22" type="noConversion"/>
  </si>
  <si>
    <t>projektu</t>
    <phoneticPr fontId="22" type="noConversion"/>
  </si>
  <si>
    <t>Období fyzické realizace projektu, náklady v Kč</t>
    <phoneticPr fontId="22" type="noConversion"/>
  </si>
  <si>
    <t>Měsíců: 12</t>
    <phoneticPr fontId="22" type="noConversion"/>
  </si>
  <si>
    <t>NR</t>
    <phoneticPr fontId="22" type="noConversion"/>
  </si>
  <si>
    <t>NR</t>
    <phoneticPr fontId="22" type="noConversion"/>
  </si>
  <si>
    <t>součty</t>
    <phoneticPr fontId="22" type="noConversion"/>
  </si>
  <si>
    <t>Celkové způsobilé výdaje</t>
    <phoneticPr fontId="22" type="noConversion"/>
  </si>
  <si>
    <r>
      <t>A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- Osobní náklady </t>
    </r>
    <phoneticPr fontId="22" type="noConversion"/>
  </si>
  <si>
    <t>výpočet 25% z 1.1.2.1.1.1+ 1.1.2.1.1.2</t>
  </si>
  <si>
    <t>ne</t>
  </si>
  <si>
    <t>1.1.2.1.2.2</t>
  </si>
  <si>
    <t>Pojistné na sociální zabezpečení z DPP</t>
  </si>
  <si>
    <t>1.1.2.1.3.</t>
  </si>
  <si>
    <t xml:space="preserve">Pojistné na zdravotní zabezpečení </t>
  </si>
  <si>
    <t>1.1.2.1.3.1</t>
  </si>
  <si>
    <t xml:space="preserve">Pojistné na zdravotní zabezpečení z platů a DPČ </t>
  </si>
  <si>
    <t>výpočet 9% z 1.1.2.1.1.1+ 1.1.2.1.1.2</t>
  </si>
  <si>
    <t>1.1.2.1.3.2</t>
  </si>
  <si>
    <t>Pojistné na zdravotní zabezpečení z DPP</t>
  </si>
  <si>
    <t>1.1.2.1.4.</t>
  </si>
  <si>
    <t>FKSP</t>
  </si>
  <si>
    <t>1.1.2.1.5.</t>
  </si>
  <si>
    <t>Jiné povinné výdaje</t>
  </si>
  <si>
    <t>1.1.2.1.5.1</t>
  </si>
  <si>
    <t>Pojištění odpovědnosti zaměstnavatele</t>
  </si>
  <si>
    <t>1.1.2.1.5.2</t>
  </si>
  <si>
    <t>Nemocenská hrazená zaměstnancům</t>
  </si>
  <si>
    <t>1.1.2.1.5.3</t>
  </si>
  <si>
    <t>Ostatní jiné povinné výdaje</t>
  </si>
  <si>
    <t>1.1.2.2.</t>
  </si>
  <si>
    <t>Cestovní náhrady</t>
  </si>
  <si>
    <t>1.1.2.2.1</t>
  </si>
  <si>
    <t>Zahraniční</t>
  </si>
  <si>
    <t>1.1.2.2.2</t>
  </si>
  <si>
    <t>per diem</t>
  </si>
  <si>
    <t>1.1.2.3.</t>
  </si>
  <si>
    <t>Hmotný majetek a materiál</t>
  </si>
  <si>
    <t>1.1.2.3.1</t>
  </si>
  <si>
    <t xml:space="preserve">HW a osobní vybavení </t>
  </si>
  <si>
    <t>1.1.2.3.2</t>
  </si>
  <si>
    <t>stroje a zařízení</t>
  </si>
  <si>
    <t>1.1.2.3.3</t>
  </si>
  <si>
    <t xml:space="preserve">materiál </t>
  </si>
  <si>
    <t>1.1.2.4</t>
  </si>
  <si>
    <t>Nehmotný majetek</t>
  </si>
  <si>
    <t>1.1.2.5</t>
  </si>
  <si>
    <t>Odpisy</t>
  </si>
  <si>
    <t>1.1.2.6</t>
  </si>
  <si>
    <t>Nákup služeb</t>
  </si>
  <si>
    <t>1.1.2.6.1</t>
  </si>
  <si>
    <t>Outsourcované služby</t>
  </si>
  <si>
    <t>1.1.2.6.2</t>
  </si>
  <si>
    <t>Nájem a leasing</t>
  </si>
  <si>
    <t>1.1.2.6.3</t>
  </si>
  <si>
    <t>Správní a jiné poplatky</t>
  </si>
  <si>
    <t>1.1.2.7</t>
  </si>
  <si>
    <t xml:space="preserve">Přímá podpora </t>
  </si>
  <si>
    <t>1.2.</t>
  </si>
  <si>
    <t>Nepřímé náklady</t>
  </si>
  <si>
    <t>A- osobní náklady</t>
  </si>
  <si>
    <t>B - stroje a vybavení</t>
  </si>
  <si>
    <t>C-  budovy a pozemky</t>
  </si>
  <si>
    <t>D - smluvní výzkum, patenty, licence, nákup poradenství</t>
  </si>
  <si>
    <t>B</t>
  </si>
  <si>
    <t>A</t>
  </si>
  <si>
    <t>E</t>
  </si>
  <si>
    <t>E - režie a provoz - materiál</t>
  </si>
  <si>
    <t>D</t>
  </si>
  <si>
    <t>B+C</t>
  </si>
  <si>
    <t>B nebo E?</t>
  </si>
  <si>
    <t>C - budovy a pozemky</t>
  </si>
  <si>
    <t>D - smluvní výzkum, patenty, licence, poradenské služby</t>
  </si>
  <si>
    <t xml:space="preserve">Pozemky </t>
  </si>
  <si>
    <t>Komentovaný detailní rozpočet (v Kč)</t>
  </si>
  <si>
    <r>
      <t>B -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Výdaje na nástroje a vybavení</t>
    </r>
  </si>
  <si>
    <r>
      <t>A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- Osobní náklady </t>
    </r>
  </si>
  <si>
    <r>
      <t>1.1.</t>
    </r>
    <r>
      <rPr>
        <b/>
        <sz val="11"/>
        <color indexed="8"/>
        <rFont val="Calibri"/>
        <family val="2"/>
        <charset val="238"/>
      </rPr>
      <t>1</t>
    </r>
  </si>
  <si>
    <r>
      <t>1.</t>
    </r>
    <r>
      <rPr>
        <b/>
        <sz val="11"/>
        <color indexed="8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  <scheme val="minor"/>
      </rPr>
      <t>.1</t>
    </r>
  </si>
  <si>
    <r>
      <t>1.</t>
    </r>
    <r>
      <rPr>
        <b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  <scheme val="minor"/>
      </rPr>
      <t>.2</t>
    </r>
  </si>
  <si>
    <r>
      <t>1.</t>
    </r>
    <r>
      <rPr>
        <b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  <scheme val="minor"/>
      </rPr>
      <t>.1</t>
    </r>
  </si>
  <si>
    <r>
      <t>1.</t>
    </r>
    <r>
      <rPr>
        <b/>
        <sz val="11"/>
        <color indexed="8"/>
        <rFont val="Calibri"/>
        <family val="2"/>
        <charset val="238"/>
      </rPr>
      <t>4</t>
    </r>
    <r>
      <rPr>
        <b/>
        <sz val="11"/>
        <color theme="1"/>
        <rFont val="Calibri"/>
        <family val="2"/>
        <charset val="238"/>
        <scheme val="minor"/>
      </rPr>
      <t>.1</t>
    </r>
  </si>
  <si>
    <r>
      <t>1.</t>
    </r>
    <r>
      <rPr>
        <b/>
        <sz val="11"/>
        <rFont val="Calibri"/>
        <family val="2"/>
        <charset val="238"/>
      </rPr>
      <t>4</t>
    </r>
    <r>
      <rPr>
        <b/>
        <sz val="11"/>
        <rFont val="Calibri"/>
        <family val="2"/>
        <charset val="238"/>
        <scheme val="minor"/>
      </rPr>
      <t>.2</t>
    </r>
  </si>
  <si>
    <r>
      <t>1.</t>
    </r>
    <r>
      <rPr>
        <b/>
        <sz val="11"/>
        <rFont val="Calibri"/>
        <family val="2"/>
        <charset val="238"/>
      </rPr>
      <t>5</t>
    </r>
    <r>
      <rPr>
        <b/>
        <sz val="11"/>
        <rFont val="Calibri"/>
        <family val="2"/>
        <charset val="238"/>
        <scheme val="minor"/>
      </rPr>
      <t>.</t>
    </r>
    <r>
      <rPr>
        <b/>
        <sz val="11"/>
        <rFont val="Calibri"/>
        <family val="2"/>
        <charset val="238"/>
      </rPr>
      <t>1</t>
    </r>
  </si>
  <si>
    <r>
      <t>1.</t>
    </r>
    <r>
      <rPr>
        <b/>
        <sz val="11"/>
        <color indexed="8"/>
        <rFont val="Calibri"/>
        <family val="2"/>
        <charset val="238"/>
      </rPr>
      <t>6</t>
    </r>
    <r>
      <rPr>
        <b/>
        <sz val="11"/>
        <color theme="1"/>
        <rFont val="Calibri"/>
        <family val="2"/>
        <charset val="238"/>
        <scheme val="minor"/>
      </rPr>
      <t>.1</t>
    </r>
  </si>
  <si>
    <r>
      <t>O</t>
    </r>
    <r>
      <rPr>
        <b/>
        <sz val="11"/>
        <rFont val="Calibri"/>
        <family val="2"/>
        <charset val="238"/>
      </rPr>
      <t>sobní náklady – studie zpracovaná interně</t>
    </r>
  </si>
  <si>
    <r>
      <t>E</t>
    </r>
    <r>
      <rPr>
        <b/>
        <sz val="11"/>
        <rFont val="Calibri"/>
        <family val="2"/>
        <charset val="238"/>
      </rPr>
      <t>xterně zpracovaná studie proveditelnosti</t>
    </r>
  </si>
  <si>
    <t>Období fyzické realizace projektu, náklady v Kč</t>
    <phoneticPr fontId="22" type="noConversion"/>
  </si>
  <si>
    <t>Příprava</t>
    <phoneticPr fontId="22" type="noConversion"/>
  </si>
  <si>
    <t>Komentáře k rozpočtu</t>
    <phoneticPr fontId="22" type="noConversion"/>
  </si>
  <si>
    <t>projektu</t>
    <phoneticPr fontId="22" type="noConversion"/>
  </si>
  <si>
    <t>1.1.1.1</t>
    <phoneticPr fontId="22" type="noConversion"/>
  </si>
  <si>
    <t>1.1.1.1.1.1</t>
    <phoneticPr fontId="22" type="noConversion"/>
  </si>
  <si>
    <t>1.1.1.1.1.2</t>
    <phoneticPr fontId="22" type="noConversion"/>
  </si>
  <si>
    <t>1.1.1.1.1.3</t>
    <phoneticPr fontId="22" type="noConversion"/>
  </si>
  <si>
    <t>1.1.1.1.3</t>
    <phoneticPr fontId="22" type="noConversion"/>
  </si>
  <si>
    <t>1.1.1.1.5.3</t>
    <phoneticPr fontId="22" type="noConversion"/>
  </si>
  <si>
    <t>NR</t>
    <phoneticPr fontId="22" type="noConversion"/>
  </si>
  <si>
    <t>Celkové způsobilé výdaje</t>
    <phoneticPr fontId="6" type="noConversion"/>
  </si>
  <si>
    <t>součty</t>
    <phoneticPr fontId="6" type="noConversion"/>
  </si>
  <si>
    <t>Období fyzické realizace projektu, náklady v Kč</t>
    <phoneticPr fontId="6" type="noConversion"/>
  </si>
  <si>
    <t>Příprava</t>
    <phoneticPr fontId="6" type="noConversion"/>
  </si>
  <si>
    <t>Komentáře k rozpočtu</t>
    <phoneticPr fontId="6" type="noConversion"/>
  </si>
  <si>
    <t>projektu</t>
    <phoneticPr fontId="6" type="noConversion"/>
  </si>
  <si>
    <t>Měsíců: 12</t>
    <phoneticPr fontId="6" type="noConversion"/>
  </si>
  <si>
    <t>1.1.1.1</t>
    <phoneticPr fontId="6" type="noConversion"/>
  </si>
  <si>
    <t>1.1.1.1.1</t>
    <phoneticPr fontId="6" type="noConversion"/>
  </si>
  <si>
    <t>1.1.1.1.1.1</t>
    <phoneticPr fontId="6" type="noConversion"/>
  </si>
  <si>
    <t>1.1.1.1.1.1.1</t>
  </si>
  <si>
    <t>Hlavní výzkumný pracovník (PI)</t>
  </si>
  <si>
    <t>1.1.1.1.1.1.2</t>
  </si>
  <si>
    <t>Senior PostDoktorský výzkumník</t>
  </si>
  <si>
    <t>1.1.1.1.1.1.3</t>
  </si>
  <si>
    <t>PostDoktorský výzkumník</t>
  </si>
  <si>
    <t>1.1.1.1.1.1.4</t>
  </si>
  <si>
    <t>Ph.D. student</t>
  </si>
  <si>
    <t>1.1.1.1.1.1.5</t>
  </si>
  <si>
    <t>Laboratorní technik</t>
  </si>
  <si>
    <t>1.1.1.1.1.1.6</t>
  </si>
  <si>
    <t>Výzkumný technik</t>
  </si>
  <si>
    <t>1.1.1.1.1.1.7</t>
  </si>
  <si>
    <t>Study coordinator</t>
  </si>
  <si>
    <t>1.1.1.1.1.1.8</t>
  </si>
  <si>
    <t>Vyýzkumný manažer</t>
  </si>
  <si>
    <t>1.1.1.1.1.1.9</t>
  </si>
  <si>
    <t>Výzkumná sestra</t>
  </si>
  <si>
    <t>1.1.1.1.1.1.11</t>
  </si>
  <si>
    <t>Laboratorní specialista</t>
  </si>
  <si>
    <t>1.1.1.1.1.1.12</t>
  </si>
  <si>
    <t>Production specialist</t>
  </si>
  <si>
    <t>1.1.1.1.1.1.13</t>
  </si>
  <si>
    <t>Quality control specialist</t>
  </si>
  <si>
    <t>1.1.1.1.1.1.14</t>
  </si>
  <si>
    <t>1.1.1.1.1.1.15</t>
  </si>
  <si>
    <t>Head of Production</t>
  </si>
  <si>
    <t>1.1.1.1.1.1.16</t>
  </si>
  <si>
    <t>Výzkumný asistent</t>
  </si>
  <si>
    <t>1.1.1.1.1.1.17</t>
  </si>
  <si>
    <t>Projektový manažer</t>
  </si>
  <si>
    <t>1.1.1.1.1.1.18</t>
  </si>
  <si>
    <t>Finanční manažer</t>
  </si>
  <si>
    <t>1.1.1.1.1.1.19</t>
  </si>
  <si>
    <t>Asistent/ka</t>
  </si>
  <si>
    <t>1.1.1.1.1.1.20</t>
  </si>
  <si>
    <t>Účetní</t>
  </si>
  <si>
    <t>1.1.1.1.1.1.21</t>
  </si>
  <si>
    <t>Koordinátor cest</t>
  </si>
  <si>
    <t>1.1.1.1.1.1.22</t>
  </si>
  <si>
    <t>1.1.1.1.1.1.23</t>
  </si>
  <si>
    <t>1.1.1.1.1.1.24</t>
  </si>
  <si>
    <t>1.1.1.1.1.1.25</t>
  </si>
  <si>
    <t>Technolog</t>
  </si>
  <si>
    <t>1.1.1.1.1.1.26</t>
  </si>
  <si>
    <t>Pracovník ekonomického oddělení</t>
  </si>
  <si>
    <t>1.1.1.1.1.1.27</t>
  </si>
  <si>
    <t>Statistik</t>
  </si>
  <si>
    <t>1.1.1.1.1.2</t>
    <phoneticPr fontId="6" type="noConversion"/>
  </si>
  <si>
    <t>1.1.1.1.1.2.1</t>
  </si>
  <si>
    <t>1.1.1.1.1.2.2</t>
  </si>
  <si>
    <t>Výzkumný/á sistent/ka</t>
  </si>
  <si>
    <t>1.1.1.1.1.2.3</t>
  </si>
  <si>
    <t>1.1.1.1.1.3</t>
    <phoneticPr fontId="6" type="noConversion"/>
  </si>
  <si>
    <t>1.1.1.1.1.3.1</t>
  </si>
  <si>
    <t>Konsultant</t>
  </si>
  <si>
    <t>1.1.1.1.1.3.2</t>
  </si>
  <si>
    <t>1.1.1.1.1.3.3</t>
  </si>
  <si>
    <t>Technická asistence</t>
  </si>
  <si>
    <t>1.1.1.1.1.3.4</t>
  </si>
  <si>
    <t>1.1.1.1.1.4</t>
    <phoneticPr fontId="6" type="noConversion"/>
  </si>
  <si>
    <t>1.1.1.1.2</t>
    <phoneticPr fontId="6" type="noConversion"/>
  </si>
  <si>
    <t>1.1.1.1.2.1</t>
    <phoneticPr fontId="6" type="noConversion"/>
  </si>
  <si>
    <t>1.1.1.1.2.2</t>
    <phoneticPr fontId="6" type="noConversion"/>
  </si>
  <si>
    <t>1.1.1.1.3</t>
    <phoneticPr fontId="6" type="noConversion"/>
  </si>
  <si>
    <t>1.1.1.1.3.1</t>
    <phoneticPr fontId="6" type="noConversion"/>
  </si>
  <si>
    <t>1.1.1.1.3.2</t>
    <phoneticPr fontId="6" type="noConversion"/>
  </si>
  <si>
    <t>1.1.1.1.4</t>
    <phoneticPr fontId="6" type="noConversion"/>
  </si>
  <si>
    <t>1.1.1.1.5</t>
    <phoneticPr fontId="6" type="noConversion"/>
  </si>
  <si>
    <t>1.1.1.1.5.1</t>
    <phoneticPr fontId="6" type="noConversion"/>
  </si>
  <si>
    <t>1.1.1.1.5.2</t>
    <phoneticPr fontId="6" type="noConversion"/>
  </si>
  <si>
    <t>1.1.1.1.5.3</t>
    <phoneticPr fontId="6" type="noConversion"/>
  </si>
  <si>
    <t>NR</t>
    <phoneticPr fontId="6" type="noConversion"/>
  </si>
  <si>
    <t>1.2.1.1</t>
    <phoneticPr fontId="6" type="noConversion"/>
  </si>
  <si>
    <t>1.2.1.1</t>
  </si>
  <si>
    <t>Mikrofluidika</t>
  </si>
  <si>
    <t>1.2.1.2</t>
  </si>
  <si>
    <t>Spektrometr</t>
  </si>
  <si>
    <t>1.2.1.3</t>
  </si>
  <si>
    <t>Plynový chromatograf</t>
  </si>
  <si>
    <t>1.2.1.4</t>
  </si>
  <si>
    <t>Plasma čistič a kyslíková pumpa</t>
  </si>
  <si>
    <t>1.2.1.5</t>
  </si>
  <si>
    <t xml:space="preserve">Tkáňový procesor </t>
  </si>
  <si>
    <t>1.2.1.6</t>
  </si>
  <si>
    <t>Tiskárna na mikroskopická skla</t>
  </si>
  <si>
    <t>1.2.1.7</t>
  </si>
  <si>
    <t>Středně velká centrifuga - buněčná kultura</t>
  </si>
  <si>
    <t>1.2.1.9</t>
  </si>
  <si>
    <t>Mrazák</t>
  </si>
  <si>
    <t>1.2.1.10</t>
  </si>
  <si>
    <t>Mrazák  (-80°C)</t>
  </si>
  <si>
    <t>1.2.1.11</t>
  </si>
  <si>
    <t>Systém zaznamenávající pohyby očí</t>
  </si>
  <si>
    <t>1.2.1.12</t>
  </si>
  <si>
    <t xml:space="preserve">Systém monitorování očních pohybů a podpěry hlavy </t>
  </si>
  <si>
    <t>1.2.1.13</t>
  </si>
  <si>
    <t>Biometrický systém zaznamenávající pohyby očí</t>
  </si>
  <si>
    <t>1.2.1.14</t>
  </si>
  <si>
    <t>Dovybavení cGMP facility</t>
  </si>
  <si>
    <t>1.2.1.15</t>
  </si>
  <si>
    <t>Modernizace NAS jednotky a serverů pro archivaci výzkumných dat</t>
  </si>
  <si>
    <t>1.2.1.16</t>
  </si>
  <si>
    <t>Výpočetní stanice</t>
  </si>
  <si>
    <t>1.2.1.17</t>
  </si>
  <si>
    <t>Monitor pro snímání vitálních funkcí (ECG, SpO2 2x, IBP 2x)</t>
  </si>
  <si>
    <t>1.2.1.18</t>
  </si>
  <si>
    <t>Kapesní doppler s plošní nalepovací sondou</t>
  </si>
  <si>
    <t>1.2.1.19</t>
  </si>
  <si>
    <t>RTG s C-ramenem</t>
  </si>
  <si>
    <t>1.2.1.20</t>
  </si>
  <si>
    <t>Tiskárna na histologická sklíčka</t>
  </si>
  <si>
    <t>1.2.1.21</t>
  </si>
  <si>
    <t>Barvící automat skel</t>
  </si>
  <si>
    <t>1.2.1.22</t>
  </si>
  <si>
    <t>Výroba vibračního zařízení</t>
  </si>
  <si>
    <t>1.2.1.23</t>
  </si>
  <si>
    <t>Centrifuga</t>
  </si>
  <si>
    <t>1.2.1.24</t>
  </si>
  <si>
    <t>Výkonná PC pracovní stanice</t>
  </si>
  <si>
    <t>1.2.1.25</t>
  </si>
  <si>
    <t>Upgrade 1,5T MR scanner</t>
  </si>
  <si>
    <t>1.2.1.26</t>
  </si>
  <si>
    <t>Telemetrický systém pro animální laboratoř</t>
  </si>
  <si>
    <t>1.2.1.27</t>
  </si>
  <si>
    <t>TSE implantovatelný snímač - EKG, IBP (pro zvířata)</t>
  </si>
  <si>
    <t>1.2.1.28</t>
  </si>
  <si>
    <t>Soubor microelektrod - celulární elektrofyziologie</t>
  </si>
  <si>
    <t>1.2.1.29</t>
  </si>
  <si>
    <t>Hybridní ablační 3D navigační systém EnSite Precision</t>
  </si>
  <si>
    <t>1.2.1.30</t>
  </si>
  <si>
    <t>Lumos- víceokénková optogenetická stimulace pro Maestro MEA platforu</t>
  </si>
  <si>
    <t>1.2.1.31</t>
  </si>
  <si>
    <t>Leica stereomikroskop DMS1000</t>
  </si>
  <si>
    <t>1.2.1.32</t>
  </si>
  <si>
    <t>Nucleofector 2b zařízení</t>
  </si>
  <si>
    <t>1.2.1.33</t>
  </si>
  <si>
    <t>Velký automatický mrazák</t>
  </si>
  <si>
    <t>1.2.1.34</t>
  </si>
  <si>
    <t>Azure c600 - Western Blot zobrazovaví Systém</t>
  </si>
  <si>
    <t>1.2.1.35</t>
  </si>
  <si>
    <t xml:space="preserve">Metabolické klece s příslušenstvím </t>
  </si>
  <si>
    <t>1.2.1.36</t>
  </si>
  <si>
    <t>Průtokový cytometr</t>
  </si>
  <si>
    <t>1.2.1.2</t>
    <phoneticPr fontId="6" type="noConversion"/>
  </si>
  <si>
    <t>1.2.2.1</t>
    <phoneticPr fontId="6" type="noConversion"/>
  </si>
  <si>
    <t>1.2.2.1.1</t>
  </si>
  <si>
    <t>PC (včetně klávesnice a myši)</t>
  </si>
  <si>
    <t>25000 Kč/set</t>
  </si>
  <si>
    <t>1.2.2.1.2</t>
  </si>
  <si>
    <t>Monitor - standard</t>
  </si>
  <si>
    <t>5000 Kč/kus</t>
  </si>
  <si>
    <t>1.2.2.1.3</t>
  </si>
  <si>
    <t>Notebook (včetně klávesnice a myši) - Standard</t>
  </si>
  <si>
    <t>1.2.2.1.4</t>
  </si>
  <si>
    <t>Notebook (včetně klávesnice a myši) - Výkonný</t>
  </si>
  <si>
    <t>35000 Kč/set</t>
  </si>
  <si>
    <t>1.2.2.1.5</t>
  </si>
  <si>
    <t>Dokovací stanice</t>
  </si>
  <si>
    <t>1.2.2.1.6</t>
  </si>
  <si>
    <t>Mutlifunkční tiskárna</t>
  </si>
  <si>
    <t>26000 Kč/kus</t>
  </si>
  <si>
    <t>1.2.2.1.7</t>
  </si>
  <si>
    <t>HDD - standard (vysokokapacitní, 7200 otáček, USB 3)</t>
  </si>
  <si>
    <t>1.2.2.1.8</t>
  </si>
  <si>
    <t>USB disk - vysokokapacitní, standard</t>
  </si>
  <si>
    <t>1000 Kč/kus</t>
  </si>
  <si>
    <t>1.2.2.1.9</t>
  </si>
  <si>
    <t>USB disk - vysokokapacitní, ultrarychlostní</t>
  </si>
  <si>
    <t>2500 Kč/kus</t>
  </si>
  <si>
    <t>1.2.2.1.10</t>
  </si>
  <si>
    <t>Tiskárna - malá</t>
  </si>
  <si>
    <t>1.2.2.1.11</t>
  </si>
  <si>
    <t>Videokamera</t>
  </si>
  <si>
    <t>10000 Kč/kus</t>
  </si>
  <si>
    <t>1.2.2.1.12</t>
  </si>
  <si>
    <t>Skener</t>
  </si>
  <si>
    <t>1.2.2.1.13</t>
  </si>
  <si>
    <t>Chromatografické kolony - k rozdělování látek na GC-MS</t>
  </si>
  <si>
    <t>40000 Kč/kus</t>
  </si>
  <si>
    <t>1.2.2.1.14</t>
  </si>
  <si>
    <t>Pipety, automatické dávkování kapalin přesných objemů</t>
  </si>
  <si>
    <t>15000 Kč/kus</t>
  </si>
  <si>
    <t>1.2.2.1.15</t>
  </si>
  <si>
    <t>25000 Kč/kus</t>
  </si>
  <si>
    <t>1.2.2.1.16</t>
  </si>
  <si>
    <t>Další přístrojové vybavení (centrifugy, spektrofotometry, šejkry)</t>
  </si>
  <si>
    <t>60000 Kč/set</t>
  </si>
  <si>
    <t>1.2.2.1.17</t>
  </si>
  <si>
    <t>18500 Kč/kus</t>
  </si>
  <si>
    <t>1.2.2.1.18</t>
  </si>
  <si>
    <t>16500 Kč/kus</t>
  </si>
  <si>
    <t>1.2.2.1.19</t>
  </si>
  <si>
    <t>11000 Kč/kus</t>
  </si>
  <si>
    <t>1.2.2.1.20</t>
  </si>
  <si>
    <t>37000 Kč/kus</t>
  </si>
  <si>
    <t>1.2.2.1.21</t>
  </si>
  <si>
    <t>32000 Kč/kus</t>
  </si>
  <si>
    <t>1.2.2.1.22</t>
  </si>
  <si>
    <t>Mrazák (-20°C)</t>
  </si>
  <si>
    <t>1.2.2.1.23</t>
  </si>
  <si>
    <t>30000 Kč/kus</t>
  </si>
  <si>
    <t>1.2.2.1.24</t>
  </si>
  <si>
    <t>20000 Kč/kus</t>
  </si>
  <si>
    <t>1.2.2.1.25</t>
  </si>
  <si>
    <t>1.2.2.1.26</t>
  </si>
  <si>
    <t>35000 Kč/kus</t>
  </si>
  <si>
    <t>1.2.2.1.27</t>
  </si>
  <si>
    <t>39000 Kč/kus</t>
  </si>
  <si>
    <t>1.2.2.1.28</t>
  </si>
  <si>
    <t>1.2.2.1.29</t>
  </si>
  <si>
    <t>1.2.2.1.30</t>
  </si>
  <si>
    <t>1.2.2.1.31</t>
  </si>
  <si>
    <t>1.2.2.1.32</t>
  </si>
  <si>
    <t>Odborné knihy</t>
  </si>
  <si>
    <t>1.2.2.1.33</t>
  </si>
  <si>
    <t>12000 Kč/kus</t>
  </si>
  <si>
    <t>1.2.2.1.34</t>
  </si>
  <si>
    <t>1.2.2.1.35</t>
  </si>
  <si>
    <t>1.2.2.2</t>
    <phoneticPr fontId="6" type="noConversion"/>
  </si>
  <si>
    <t>1.2.2.3</t>
    <phoneticPr fontId="6" type="noConversion"/>
  </si>
  <si>
    <t>1.3.1.1</t>
    <phoneticPr fontId="6" type="noConversion"/>
  </si>
  <si>
    <t>1.4.1.1</t>
    <phoneticPr fontId="6" type="noConversion"/>
  </si>
  <si>
    <t>AutoQuant X v.3 - CF software</t>
  </si>
  <si>
    <t>Specifický databázový SW</t>
  </si>
  <si>
    <t>Matlab SW</t>
  </si>
  <si>
    <t>FloJo Software licence</t>
  </si>
  <si>
    <t>1.4.1.1.5</t>
  </si>
  <si>
    <t>Software pro biometrický systém zaznamenávající pohyby očí</t>
  </si>
  <si>
    <t>1.4.2.1</t>
    <phoneticPr fontId="6" type="noConversion"/>
  </si>
  <si>
    <t>1.4.2.1.1</t>
  </si>
  <si>
    <t>1.4.2.1.2</t>
  </si>
  <si>
    <t>GraphPad Prism 6 licence</t>
  </si>
  <si>
    <t>13750 Kč/licence</t>
  </si>
  <si>
    <t>1.4.2.1.4</t>
  </si>
  <si>
    <t>Poplatek za update SW Matlab</t>
  </si>
  <si>
    <t>15000 Kč/update</t>
  </si>
  <si>
    <t>1.4.2.1.5</t>
  </si>
  <si>
    <t>Poplatek za update database specific SW</t>
  </si>
  <si>
    <t>25000 Kč/update</t>
  </si>
  <si>
    <t>1.4.2.1.6</t>
  </si>
  <si>
    <t>1.4.2.1.7</t>
  </si>
  <si>
    <t>1.4.2.1.8</t>
  </si>
  <si>
    <t>11000 Kč/licence</t>
  </si>
  <si>
    <t>1.4.2.1.9</t>
  </si>
  <si>
    <t>20000 Kč/licence</t>
  </si>
  <si>
    <t>1.4.2.2.1</t>
  </si>
  <si>
    <t>Publikační poplatky</t>
  </si>
  <si>
    <t>1.4.2.2.2</t>
  </si>
  <si>
    <t>Open access publikace - poplatky</t>
  </si>
  <si>
    <t>1.4.2.2.3</t>
  </si>
  <si>
    <t>Údržba využívaných technologií</t>
  </si>
  <si>
    <t>1.4.2.2.4</t>
  </si>
  <si>
    <t>Tisk plakátů a posterů</t>
  </si>
  <si>
    <t>1.4.2.2.5</t>
  </si>
  <si>
    <t xml:space="preserve">Statisktické analýzy </t>
  </si>
  <si>
    <t>1.4.2.2.6</t>
  </si>
  <si>
    <t>Analýzy vzorků ve specializovaných laboratořích</t>
  </si>
  <si>
    <t>1.4.2.2.7</t>
  </si>
  <si>
    <t>Překlady a korekce textu</t>
  </si>
  <si>
    <t>1.4.2.2.8</t>
  </si>
  <si>
    <t>Grafické práce</t>
  </si>
  <si>
    <t>1.4.2.2.9</t>
  </si>
  <si>
    <t>Vzdělávací semináře</t>
  </si>
  <si>
    <t>1.4.2.2.10</t>
  </si>
  <si>
    <t>Organizace letní školy</t>
  </si>
  <si>
    <t>5denni Letni škola proteinového inženýrství (ubytování, strava, příprava výukových materiálů, příprava propagačních materiálů)</t>
  </si>
  <si>
    <t>1.4.2.2.11</t>
  </si>
  <si>
    <t>Likvidace biologického odpadu</t>
  </si>
  <si>
    <t>1.4.2.2.12</t>
  </si>
  <si>
    <t>Quality System certifikace</t>
  </si>
  <si>
    <t>1.4.2.2.13</t>
  </si>
  <si>
    <t>Právní náklady na zajištění práv k výstupům (patenty)</t>
  </si>
  <si>
    <t>1.4.2.2.14</t>
  </si>
  <si>
    <t>Experimenty a měření</t>
  </si>
  <si>
    <t>1.4.2.2.15</t>
  </si>
  <si>
    <t>Služby patentového zástupce</t>
  </si>
  <si>
    <t>1.4.2.2.16</t>
  </si>
  <si>
    <t>Webové stránky (tvorba a správa)</t>
  </si>
  <si>
    <t>1.4.2.2.17</t>
  </si>
  <si>
    <t>Měření úrovně hladiny - externí laboratoř</t>
  </si>
  <si>
    <t>1.4.2.2.18</t>
  </si>
  <si>
    <t>Pojištění provádění klinických studií</t>
  </si>
  <si>
    <t>1.4.2.2.19</t>
  </si>
  <si>
    <t>1.4.2.2.20</t>
  </si>
  <si>
    <t>Outsourcované služby - výzkum (DNA Sequencing)</t>
  </si>
  <si>
    <t>1.5.1.1</t>
    <phoneticPr fontId="6" type="noConversion"/>
  </si>
  <si>
    <t>1.5.1.1.1</t>
    <phoneticPr fontId="6" type="noConversion"/>
  </si>
  <si>
    <t>Poplatek - konference (ICRC)</t>
  </si>
  <si>
    <t>Poplatek - vzdělávací kurzy (ICRC)</t>
  </si>
  <si>
    <t>Cestovné (ICRC)</t>
  </si>
  <si>
    <t>Ubytování (ICRC)</t>
  </si>
  <si>
    <t>Stravné (ICRC)</t>
  </si>
  <si>
    <t>Per diems (ICRC)</t>
  </si>
  <si>
    <t>1.5.1.2</t>
    <phoneticPr fontId="6" type="noConversion"/>
  </si>
  <si>
    <t>1.5.1.2.1</t>
    <phoneticPr fontId="6" type="noConversion"/>
  </si>
  <si>
    <t>1.5.1.2.1.1</t>
  </si>
  <si>
    <t>Monitor</t>
  </si>
  <si>
    <t>1.5.1.2.1.2</t>
  </si>
  <si>
    <t>Notebook (včetně klávesnice a myši)</t>
  </si>
  <si>
    <t>1.5.1.2.1.3</t>
  </si>
  <si>
    <t>1.5.1.2.1.4</t>
  </si>
  <si>
    <t>USB disk</t>
  </si>
  <si>
    <t>1.5.1.2.1.5</t>
  </si>
  <si>
    <t>Multifunkční tiskárna</t>
  </si>
  <si>
    <t>1.5.1.2.1.6</t>
  </si>
  <si>
    <t>1.5.1.2.1.7</t>
  </si>
  <si>
    <t>26 SSD disku datového uložiště</t>
  </si>
  <si>
    <t>1.5.1.2.1</t>
  </si>
  <si>
    <t xml:space="preserve">100 rozšiřujících licencí Zimbra professional </t>
  </si>
  <si>
    <t>10 licenci pro Navision (přístupy pro nové pracovníky)</t>
  </si>
  <si>
    <t>1.5.1.2.3.1</t>
  </si>
  <si>
    <t>Spotřební materiál - výzkumné aktivity</t>
  </si>
  <si>
    <t>1.5.1.2.3.2</t>
  </si>
  <si>
    <t>Spotřební materiál - provoz</t>
  </si>
  <si>
    <t>1.5.1.3</t>
    <phoneticPr fontId="6" type="noConversion"/>
  </si>
  <si>
    <t>1.5.1.3.1</t>
    <phoneticPr fontId="6" type="noConversion"/>
  </si>
  <si>
    <t>1.5.1.3.3.1</t>
  </si>
  <si>
    <t>Režie</t>
  </si>
  <si>
    <t>1.5.1.3.3.2</t>
  </si>
  <si>
    <t>Publicita projektu</t>
  </si>
  <si>
    <t>HR specialista</t>
  </si>
  <si>
    <t>Právní specialista</t>
  </si>
  <si>
    <t>Specialista nákupů</t>
  </si>
  <si>
    <t>Dekontaminační podlahové samolepky</t>
  </si>
  <si>
    <t xml:space="preserve">Head of Quality control </t>
  </si>
  <si>
    <t>Celkové způsobilé výdaje</t>
    <phoneticPr fontId="22" type="noConversion"/>
  </si>
  <si>
    <t>součty</t>
    <phoneticPr fontId="22" type="noConversion"/>
  </si>
  <si>
    <t>Období fyzické realizace projektu, náklady v Kč</t>
    <phoneticPr fontId="22" type="noConversion"/>
  </si>
  <si>
    <t>Příprava</t>
    <phoneticPr fontId="22" type="noConversion"/>
  </si>
  <si>
    <t>Komentáře k rozpočtu</t>
    <phoneticPr fontId="22" type="noConversion"/>
  </si>
  <si>
    <t>projektu</t>
    <phoneticPr fontId="22" type="noConversion"/>
  </si>
  <si>
    <t>Excellent researcher</t>
  </si>
  <si>
    <t>Key researcher</t>
  </si>
  <si>
    <t>Senior researcher</t>
  </si>
  <si>
    <t>Junior researcher</t>
  </si>
  <si>
    <t>Technik/laborant</t>
  </si>
  <si>
    <t>Management projektu</t>
  </si>
  <si>
    <t>Administrativa</t>
  </si>
  <si>
    <t>1.1.1.1.1.4</t>
    <phoneticPr fontId="22" type="noConversion"/>
  </si>
  <si>
    <t>NR</t>
    <phoneticPr fontId="22" type="noConversion"/>
  </si>
  <si>
    <t>1.2.1.1.1</t>
  </si>
  <si>
    <t>Systém pro automatickou obrazovou analýzu se softwarem</t>
  </si>
  <si>
    <t>1.2.1.1.2</t>
  </si>
  <si>
    <t xml:space="preserve">Surface plasmon resonance </t>
  </si>
  <si>
    <t>1.2.1.1.3</t>
  </si>
  <si>
    <t>Preparativní HPLC</t>
  </si>
  <si>
    <t>1.2.1.1.4</t>
  </si>
  <si>
    <t>Sestava kapalinové chromatografie - nano</t>
  </si>
  <si>
    <t>1.2.1.1.5</t>
  </si>
  <si>
    <t>Seahorse</t>
  </si>
  <si>
    <t>1.2.1.1.6</t>
  </si>
  <si>
    <t xml:space="preserve">Komplet pro práci a kultivace buněčných linií za hypoxických podmínek </t>
  </si>
  <si>
    <t>1.2.1.1.7</t>
  </si>
  <si>
    <t>1.2.1.1.8</t>
  </si>
  <si>
    <t xml:space="preserve">Set argon laseru pro konfokální mikroskop včetně zdroje a světlovodičů </t>
  </si>
  <si>
    <t>1.2.1.1.9</t>
  </si>
  <si>
    <t xml:space="preserve">Simple Western technologie </t>
  </si>
  <si>
    <t>1.2.1.1.10</t>
  </si>
  <si>
    <t>1.2.1.1.11</t>
  </si>
  <si>
    <t>Kapilární DNA sekvenátor</t>
  </si>
  <si>
    <t>1.2.1.1.12</t>
  </si>
  <si>
    <t>Digitální PCR termocycler</t>
  </si>
  <si>
    <t>1.2.1.1.13</t>
  </si>
  <si>
    <t xml:space="preserve">Přístroj pro microscale thermophoresis </t>
  </si>
  <si>
    <t>1.2.1.1.14</t>
  </si>
  <si>
    <t>UV sensor gradiometer</t>
  </si>
  <si>
    <t>1.2.1.1.15</t>
  </si>
  <si>
    <t>Solární simulátor</t>
  </si>
  <si>
    <t>1.2.1.1.16</t>
  </si>
  <si>
    <t>Systém pro extrakci a purifikaci nukleových kyselin</t>
  </si>
  <si>
    <t>1.2.1.1.17</t>
  </si>
  <si>
    <t>Spektrometr pro kvantifikaci nukleových kyselin</t>
  </si>
  <si>
    <t>1.2.1.1.18</t>
  </si>
  <si>
    <t>Centrifuga (10 ks)</t>
  </si>
  <si>
    <t>1.2.1.1.19</t>
  </si>
  <si>
    <t>Stolní laboratorní mikroskop  (5 ks)</t>
  </si>
  <si>
    <t>1.2.1.1.20</t>
  </si>
  <si>
    <t>Mrazák  (5 ks)</t>
  </si>
  <si>
    <t>1.2.1.1.21</t>
  </si>
  <si>
    <t>Lednice/chladící zařízení  (10 ks)</t>
  </si>
  <si>
    <t>1.2.1.1.22</t>
  </si>
  <si>
    <t>Flowbox  (5 ks)</t>
  </si>
  <si>
    <t>1.2.1.1.23</t>
  </si>
  <si>
    <t>Digestoř (3 ks)</t>
  </si>
  <si>
    <t>1.2.1.1.24</t>
  </si>
  <si>
    <t>Homogenizér (3 ks)</t>
  </si>
  <si>
    <t>1.2.1.1.25</t>
  </si>
  <si>
    <t>Zařízení pro výrobu ultračisté vody (2 ks)</t>
  </si>
  <si>
    <t>1.2.1.1.26</t>
  </si>
  <si>
    <t>Zvěřinec - stojany a klece  (3 ks)</t>
  </si>
  <si>
    <t>1.2.1.1.27</t>
  </si>
  <si>
    <t>Buněčný inkubátor  (6 ks)</t>
  </si>
  <si>
    <t>1.2.1.1.28</t>
  </si>
  <si>
    <t>Tepelné lázně  (7 ks)</t>
  </si>
  <si>
    <t>Míchačky  (4 ks)</t>
  </si>
  <si>
    <t>Termocykléry  (2 ks)</t>
  </si>
  <si>
    <t>Základní laboratorní vybavení (pipety, třepačky, míchačky apod.)</t>
  </si>
  <si>
    <t>Hardware (PC, notebooky, tiskárny, multifunkční zařízení apod.)</t>
  </si>
  <si>
    <t xml:space="preserve">Software pro analýzu obrazu a velkého objemu dat </t>
  </si>
  <si>
    <t>Software (statistika, citace apod.)</t>
  </si>
  <si>
    <t>Opravy a údržba</t>
  </si>
  <si>
    <t>Materiál - výzkum (lab. Materiál, chemikálie)</t>
  </si>
  <si>
    <t>Materiál - administrativa (kancelář. materiál)</t>
  </si>
  <si>
    <t>NR</t>
    <phoneticPr fontId="22" type="noConversion"/>
  </si>
  <si>
    <t>NR</t>
    <phoneticPr fontId="22" type="noConversion"/>
  </si>
  <si>
    <t>NR</t>
    <phoneticPr fontId="22" type="noConversion"/>
  </si>
  <si>
    <t>Celkové způsobilé výdaje</t>
    <phoneticPr fontId="22" type="noConversion"/>
  </si>
  <si>
    <t>součty</t>
    <phoneticPr fontId="22" type="noConversion"/>
  </si>
  <si>
    <t>Komentáře k rozpočtu</t>
    <phoneticPr fontId="22" type="noConversion"/>
  </si>
  <si>
    <t>1.1.1.1.1.3</t>
    <phoneticPr fontId="22" type="noConversion"/>
  </si>
  <si>
    <t>1.1.1.1.5.3</t>
    <phoneticPr fontId="22" type="noConversion"/>
  </si>
  <si>
    <t>1.5.1.1.1</t>
    <phoneticPr fontId="22" type="noConversion"/>
  </si>
  <si>
    <t>1.5.1.2.1</t>
    <phoneticPr fontId="22" type="noConversion"/>
  </si>
  <si>
    <t>NR</t>
    <phoneticPr fontId="22" type="noConversion"/>
  </si>
  <si>
    <t>1.1.1.1.1</t>
    <phoneticPr fontId="22" type="noConversion"/>
  </si>
  <si>
    <t>Leader</t>
  </si>
  <si>
    <t>Supervisor</t>
  </si>
  <si>
    <t>Project manager</t>
  </si>
  <si>
    <t>Financial manager</t>
  </si>
  <si>
    <t>Administrator</t>
  </si>
  <si>
    <t>Technician</t>
  </si>
  <si>
    <t>Researcher</t>
  </si>
  <si>
    <t>FACS cell sorter</t>
  </si>
  <si>
    <t>Shaking incubator</t>
  </si>
  <si>
    <t>notebook</t>
  </si>
  <si>
    <t>refrigerator</t>
  </si>
  <si>
    <t>thermomixer</t>
  </si>
  <si>
    <t>automatic pipettes (set of 3)</t>
  </si>
  <si>
    <t>thermomixer block 2 ml</t>
  </si>
  <si>
    <t>vakuum minipump</t>
  </si>
  <si>
    <t>orbital shaker</t>
  </si>
  <si>
    <t>Commercial software for next-generation data analysis</t>
  </si>
  <si>
    <t>Open access (gold, green,…)</t>
  </si>
  <si>
    <t>Technology manteinance (pipettes, FACS)</t>
  </si>
  <si>
    <t>Printing</t>
  </si>
  <si>
    <t>Software update</t>
  </si>
  <si>
    <t>1.5.1.2.1</t>
    <phoneticPr fontId="22" type="noConversion"/>
  </si>
  <si>
    <t>Režijní náklady provozního charakteru 19%</t>
  </si>
  <si>
    <t>součty</t>
    <phoneticPr fontId="22" type="noConversion"/>
  </si>
  <si>
    <t>1.1.1.1</t>
    <phoneticPr fontId="22" type="noConversion"/>
  </si>
  <si>
    <t>scientific director</t>
  </si>
  <si>
    <t>senior researcher</t>
  </si>
  <si>
    <t>junior researcher</t>
  </si>
  <si>
    <t>1.1.1.1.1.3</t>
    <phoneticPr fontId="22" type="noConversion"/>
  </si>
  <si>
    <t>1.1.1.1.2</t>
    <phoneticPr fontId="22" type="noConversion"/>
  </si>
  <si>
    <t>1.1.1.1.2.1</t>
    <phoneticPr fontId="22" type="noConversion"/>
  </si>
  <si>
    <t>1.1.1.1.2.2</t>
    <phoneticPr fontId="22" type="noConversion"/>
  </si>
  <si>
    <t>1.1.1.1.4</t>
    <phoneticPr fontId="22" type="noConversion"/>
  </si>
  <si>
    <t>MALDI-TOF/TOF mass spectrometer</t>
  </si>
  <si>
    <t>Capillary electrophoresis system</t>
  </si>
  <si>
    <t>1.2.2.1</t>
    <phoneticPr fontId="22" type="noConversion"/>
  </si>
  <si>
    <t>1.2.2.2</t>
    <phoneticPr fontId="22" type="noConversion"/>
  </si>
  <si>
    <t>1.4.2.1</t>
    <phoneticPr fontId="22" type="noConversion"/>
  </si>
  <si>
    <t>Costs of publishing in  journals</t>
  </si>
  <si>
    <t>Primers, siRNA, peptides and genes synthesis</t>
  </si>
  <si>
    <t>Statistical analysis</t>
  </si>
  <si>
    <t>Analysis of samples in specialized laboratory, sequencing</t>
  </si>
  <si>
    <t>Technology manteinance - services</t>
  </si>
  <si>
    <t>Transport of samples</t>
  </si>
  <si>
    <t>Calibration of micropipettes and other reparation of small equipments</t>
  </si>
  <si>
    <t>1.5.1.2.1</t>
    <phoneticPr fontId="22" type="noConversion"/>
  </si>
  <si>
    <t>1.5.1.3</t>
    <phoneticPr fontId="22" type="noConversion"/>
  </si>
  <si>
    <t>18000 Kč/kus</t>
  </si>
  <si>
    <t>PH měřič</t>
  </si>
  <si>
    <t>QIAvac propojovací systém a QIAvac 24 Plus pro přípravu Quiagen</t>
  </si>
  <si>
    <t>Univerzální okulární fotosystém s kamerou pro mikrofotografii z mikroskopu, stereoskopu, chirurgického mikroskopu</t>
  </si>
  <si>
    <t>MEA chipy</t>
  </si>
  <si>
    <t>Adaptované elektroporaační katetry</t>
  </si>
  <si>
    <t>Hybridní ablační nástroje</t>
  </si>
  <si>
    <t>Manuální mikropipety</t>
  </si>
  <si>
    <t>Pipetovací pomůcky (elektrické pipetory)</t>
  </si>
  <si>
    <t>Sada mikroobjemových mikropipet</t>
  </si>
  <si>
    <t>Mikropipety starter kit</t>
  </si>
  <si>
    <t>Pipetor Macroman</t>
  </si>
  <si>
    <t>Mikrocentriguga</t>
  </si>
  <si>
    <t>Rocker-shaker</t>
  </si>
  <si>
    <t>Sada mikropipet</t>
  </si>
  <si>
    <t>Vícekanálová pipeta</t>
  </si>
  <si>
    <t>Sérologické pipetry - ovládání</t>
  </si>
  <si>
    <t>Lineární dávkovač/portable pump</t>
  </si>
  <si>
    <t>SW (Corel Draw, AMBER, Origin, Lab View apod.)</t>
  </si>
  <si>
    <t>RO2 Mikroelektrodové čipy</t>
  </si>
  <si>
    <t>Licence  GraphPad Prism 6</t>
  </si>
  <si>
    <t>Licence Geneious</t>
  </si>
  <si>
    <t>Licence pro farmakologický software</t>
  </si>
  <si>
    <t>1.5.1.3.3.3</t>
  </si>
  <si>
    <t>Audit projektu</t>
  </si>
  <si>
    <t>40000 Kč/publikace</t>
  </si>
  <si>
    <t>50000 Kč/publikace</t>
  </si>
  <si>
    <t>Publikační polatky</t>
  </si>
  <si>
    <t>Překlady a korektury</t>
  </si>
  <si>
    <t xml:space="preserve">Konferenční servis </t>
  </si>
  <si>
    <t>Analýza vzorků ve specializovaných lanoratořích</t>
  </si>
  <si>
    <t>Statistické zpracování dat</t>
  </si>
  <si>
    <t>Poplatky za patentová řízení</t>
  </si>
  <si>
    <t>Konferenční servis</t>
  </si>
  <si>
    <t>Měsíců: 6</t>
  </si>
  <si>
    <t>Měsíců: 4</t>
  </si>
  <si>
    <t>Měsíců: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</si>
</sst>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\ [$Kč-405]"/>
    <numFmt numFmtId="165" formatCode="0.0%"/>
    <numFmt numFmtId="166" formatCode="#,##0.00\ &quot;Kč&quot;"/>
    <numFmt numFmtId="167" formatCode="#,##0\ &quot;Kč&quot;"/>
    <numFmt numFmtId="168" formatCode="0.000"/>
  </numFmts>
  <fonts count="36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4"/>
      <color rgb="FF1F497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b/>
      <strike/>
      <sz val="11"/>
      <color theme="9" tint="-0.249977111117893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1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6" fillId="0" borderId="0" xfId="0" applyFont="1"/>
    <xf numFmtId="16" fontId="2" fillId="0" borderId="0" xfId="0" applyNumberFormat="1" applyFont="1"/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16" fontId="0" fillId="0" borderId="0" xfId="0" applyNumberFormat="1"/>
    <xf numFmtId="0" fontId="8" fillId="0" borderId="0" xfId="0" applyFont="1"/>
    <xf numFmtId="0" fontId="0" fillId="0" borderId="0" xfId="0" applyAlignment="1">
      <alignment wrapText="1"/>
    </xf>
    <xf numFmtId="16" fontId="5" fillId="0" borderId="0" xfId="0" applyNumberFormat="1" applyFont="1" applyAlignment="1">
      <alignment horizontal="left" vertical="center" indent="2"/>
    </xf>
    <xf numFmtId="0" fontId="0" fillId="0" borderId="0" xfId="0" applyFill="1"/>
    <xf numFmtId="0" fontId="2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/>
    <xf numFmtId="16" fontId="2" fillId="0" borderId="0" xfId="0" applyNumberFormat="1" applyFont="1" applyFill="1"/>
    <xf numFmtId="0" fontId="9" fillId="2" borderId="0" xfId="0" applyFont="1" applyFill="1"/>
    <xf numFmtId="0" fontId="0" fillId="2" borderId="0" xfId="0" applyFill="1"/>
    <xf numFmtId="0" fontId="12" fillId="0" borderId="0" xfId="0" applyFont="1"/>
    <xf numFmtId="16" fontId="13" fillId="0" borderId="0" xfId="0" applyNumberFormat="1" applyFont="1"/>
    <xf numFmtId="0" fontId="13" fillId="0" borderId="0" xfId="0" applyFont="1"/>
    <xf numFmtId="0" fontId="14" fillId="0" borderId="0" xfId="0" applyFont="1"/>
    <xf numFmtId="16" fontId="15" fillId="0" borderId="0" xfId="0" applyNumberFormat="1" applyFont="1"/>
    <xf numFmtId="0" fontId="15" fillId="0" borderId="0" xfId="0" applyFont="1"/>
    <xf numFmtId="0" fontId="16" fillId="0" borderId="0" xfId="0" applyFont="1" applyFill="1"/>
    <xf numFmtId="0" fontId="13" fillId="0" borderId="0" xfId="0" applyFont="1" applyFill="1"/>
    <xf numFmtId="0" fontId="17" fillId="0" borderId="0" xfId="0" applyFont="1" applyFill="1"/>
    <xf numFmtId="0" fontId="12" fillId="0" borderId="0" xfId="0" applyFont="1" applyFill="1"/>
    <xf numFmtId="0" fontId="16" fillId="0" borderId="0" xfId="0" applyFont="1"/>
    <xf numFmtId="16" fontId="12" fillId="0" borderId="0" xfId="0" applyNumberFormat="1" applyFont="1"/>
    <xf numFmtId="0" fontId="0" fillId="3" borderId="0" xfId="0" applyFill="1"/>
    <xf numFmtId="0" fontId="18" fillId="0" borderId="0" xfId="0" applyFont="1" applyFill="1"/>
    <xf numFmtId="0" fontId="17" fillId="3" borderId="0" xfId="0" applyFont="1" applyFill="1"/>
    <xf numFmtId="0" fontId="15" fillId="3" borderId="0" xfId="0" applyFont="1" applyFill="1"/>
    <xf numFmtId="0" fontId="19" fillId="0" borderId="0" xfId="0" applyFont="1"/>
    <xf numFmtId="0" fontId="20" fillId="0" borderId="0" xfId="0" applyFont="1"/>
    <xf numFmtId="16" fontId="20" fillId="0" borderId="0" xfId="0" applyNumberFormat="1" applyFont="1"/>
    <xf numFmtId="0" fontId="19" fillId="0" borderId="0" xfId="0" applyFont="1" applyFill="1"/>
    <xf numFmtId="0" fontId="0" fillId="0" borderId="0" xfId="0" applyAlignment="1">
      <alignment horizontal="left" wrapText="1"/>
    </xf>
    <xf numFmtId="0" fontId="9" fillId="4" borderId="0" xfId="0" applyFont="1" applyFill="1"/>
    <xf numFmtId="0" fontId="0" fillId="4" borderId="0" xfId="0" applyFill="1"/>
    <xf numFmtId="0" fontId="7" fillId="4" borderId="0" xfId="0" applyFont="1" applyFill="1"/>
    <xf numFmtId="0" fontId="2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3" fillId="5" borderId="0" xfId="0" applyFont="1" applyFill="1" applyAlignment="1">
      <alignment horizontal="center"/>
    </xf>
    <xf numFmtId="0" fontId="0" fillId="5" borderId="0" xfId="0" applyFill="1" applyBorder="1"/>
    <xf numFmtId="0" fontId="23" fillId="5" borderId="0" xfId="0" applyFont="1" applyFill="1" applyBorder="1" applyAlignment="1">
      <alignment horizontal="center"/>
    </xf>
    <xf numFmtId="0" fontId="0" fillId="5" borderId="1" xfId="0" applyFill="1" applyBorder="1"/>
    <xf numFmtId="0" fontId="23" fillId="5" borderId="2" xfId="0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top"/>
    </xf>
    <xf numFmtId="0" fontId="23" fillId="5" borderId="4" xfId="0" applyFont="1" applyFill="1" applyBorder="1" applyAlignment="1">
      <alignment horizontal="center" vertical="top"/>
    </xf>
    <xf numFmtId="3" fontId="0" fillId="4" borderId="3" xfId="0" applyNumberFormat="1" applyFill="1" applyBorder="1" applyAlignment="1">
      <alignment horizontal="right"/>
    </xf>
    <xf numFmtId="3" fontId="0" fillId="4" borderId="4" xfId="0" applyNumberFormat="1" applyFill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3" xfId="0" applyNumberFormat="1" applyFont="1" applyFill="1" applyBorder="1" applyAlignment="1">
      <alignment horizontal="right"/>
    </xf>
    <xf numFmtId="3" fontId="19" fillId="0" borderId="4" xfId="0" applyNumberFormat="1" applyFont="1" applyFill="1" applyBorder="1" applyAlignment="1">
      <alignment horizontal="right"/>
    </xf>
    <xf numFmtId="0" fontId="0" fillId="4" borderId="8" xfId="0" applyFill="1" applyBorder="1"/>
    <xf numFmtId="0" fontId="0" fillId="0" borderId="7" xfId="0" applyBorder="1"/>
    <xf numFmtId="0" fontId="0" fillId="4" borderId="7" xfId="0" applyFill="1" applyBorder="1"/>
    <xf numFmtId="0" fontId="19" fillId="0" borderId="7" xfId="0" applyFont="1" applyBorder="1"/>
    <xf numFmtId="0" fontId="19" fillId="0" borderId="7" xfId="0" applyFont="1" applyFill="1" applyBorder="1"/>
    <xf numFmtId="16" fontId="2" fillId="0" borderId="1" xfId="0" applyNumberFormat="1" applyFon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23" fillId="4" borderId="0" xfId="0" applyNumberFormat="1" applyFont="1" applyFill="1" applyAlignment="1">
      <alignment horizontal="left"/>
    </xf>
    <xf numFmtId="0" fontId="23" fillId="5" borderId="14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 vertical="top"/>
    </xf>
    <xf numFmtId="3" fontId="0" fillId="4" borderId="12" xfId="0" applyNumberFormat="1" applyFill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19" fillId="0" borderId="12" xfId="0" applyNumberFormat="1" applyFont="1" applyBorder="1" applyAlignment="1">
      <alignment horizontal="right"/>
    </xf>
    <xf numFmtId="3" fontId="19" fillId="0" borderId="12" xfId="0" applyNumberFormat="1" applyFont="1" applyFill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23" fillId="5" borderId="15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3" fillId="5" borderId="11" xfId="0" applyFont="1" applyFill="1" applyBorder="1" applyAlignment="1">
      <alignment horizontal="center" vertical="top"/>
    </xf>
    <xf numFmtId="3" fontId="0" fillId="4" borderId="11" xfId="0" applyNumberForma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3" fontId="19" fillId="0" borderId="11" xfId="0" applyNumberFormat="1" applyFont="1" applyFill="1" applyBorder="1" applyAlignment="1">
      <alignment horizontal="right"/>
    </xf>
    <xf numFmtId="3" fontId="0" fillId="0" borderId="16" xfId="0" applyNumberFormat="1" applyBorder="1" applyAlignment="1">
      <alignment horizontal="right"/>
    </xf>
    <xf numFmtId="0" fontId="23" fillId="0" borderId="0" xfId="0" applyFont="1" applyAlignment="1">
      <alignment horizontal="left" wrapText="1"/>
    </xf>
    <xf numFmtId="0" fontId="23" fillId="0" borderId="2" xfId="0" applyFont="1" applyBorder="1"/>
    <xf numFmtId="3" fontId="23" fillId="0" borderId="2" xfId="0" applyNumberFormat="1" applyFont="1" applyBorder="1" applyAlignment="1">
      <alignment horizontal="right"/>
    </xf>
    <xf numFmtId="0" fontId="23" fillId="0" borderId="0" xfId="0" applyFont="1"/>
    <xf numFmtId="165" fontId="0" fillId="4" borderId="0" xfId="0" applyNumberFormat="1" applyFill="1" applyAlignment="1">
      <alignment horizontal="right"/>
    </xf>
    <xf numFmtId="0" fontId="23" fillId="0" borderId="2" xfId="0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right"/>
    </xf>
    <xf numFmtId="0" fontId="0" fillId="0" borderId="20" xfId="0" applyBorder="1"/>
    <xf numFmtId="0" fontId="2" fillId="0" borderId="20" xfId="0" applyFont="1" applyBorder="1"/>
    <xf numFmtId="3" fontId="23" fillId="0" borderId="21" xfId="0" applyNumberFormat="1" applyFont="1" applyBorder="1" applyAlignment="1">
      <alignment horizontal="right"/>
    </xf>
    <xf numFmtId="0" fontId="0" fillId="0" borderId="18" xfId="0" applyBorder="1"/>
    <xf numFmtId="16" fontId="0" fillId="0" borderId="18" xfId="0" applyNumberFormat="1" applyBorder="1"/>
    <xf numFmtId="0" fontId="2" fillId="0" borderId="18" xfId="0" applyFont="1" applyBorder="1"/>
    <xf numFmtId="3" fontId="23" fillId="0" borderId="19" xfId="0" applyNumberFormat="1" applyFont="1" applyBorder="1" applyAlignment="1">
      <alignment horizontal="right"/>
    </xf>
    <xf numFmtId="0" fontId="7" fillId="0" borderId="18" xfId="0" applyFont="1" applyBorder="1"/>
    <xf numFmtId="0" fontId="0" fillId="4" borderId="18" xfId="0" applyFill="1" applyBorder="1"/>
    <xf numFmtId="165" fontId="0" fillId="4" borderId="18" xfId="0" applyNumberFormat="1" applyFill="1" applyBorder="1" applyAlignment="1">
      <alignment horizontal="right"/>
    </xf>
    <xf numFmtId="3" fontId="23" fillId="4" borderId="19" xfId="0" applyNumberFormat="1" applyFont="1" applyFill="1" applyBorder="1" applyAlignment="1">
      <alignment horizontal="right"/>
    </xf>
    <xf numFmtId="0" fontId="7" fillId="0" borderId="18" xfId="0" applyFont="1" applyBorder="1" applyAlignment="1">
      <alignment vertical="center"/>
    </xf>
    <xf numFmtId="0" fontId="0" fillId="0" borderId="18" xfId="0" applyBorder="1" applyAlignment="1">
      <alignment horizontal="left"/>
    </xf>
    <xf numFmtId="0" fontId="19" fillId="0" borderId="18" xfId="0" applyFont="1" applyBorder="1"/>
    <xf numFmtId="0" fontId="14" fillId="0" borderId="18" xfId="0" applyFont="1" applyBorder="1"/>
    <xf numFmtId="16" fontId="19" fillId="0" borderId="18" xfId="0" applyNumberFormat="1" applyFont="1" applyBorder="1"/>
    <xf numFmtId="3" fontId="24" fillId="0" borderId="19" xfId="0" applyNumberFormat="1" applyFont="1" applyBorder="1" applyAlignment="1">
      <alignment horizontal="right"/>
    </xf>
    <xf numFmtId="0" fontId="19" fillId="0" borderId="18" xfId="0" applyFont="1" applyFill="1" applyBorder="1"/>
    <xf numFmtId="3" fontId="24" fillId="0" borderId="19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vertical="center"/>
    </xf>
    <xf numFmtId="0" fontId="21" fillId="0" borderId="18" xfId="0" applyFont="1" applyFill="1" applyBorder="1"/>
    <xf numFmtId="3" fontId="30" fillId="0" borderId="19" xfId="0" applyNumberFormat="1" applyFont="1" applyFill="1" applyBorder="1" applyAlignment="1">
      <alignment horizontal="right"/>
    </xf>
    <xf numFmtId="0" fontId="19" fillId="4" borderId="18" xfId="0" applyFont="1" applyFill="1" applyBorder="1"/>
    <xf numFmtId="0" fontId="20" fillId="0" borderId="18" xfId="0" applyFont="1" applyFill="1" applyBorder="1"/>
    <xf numFmtId="0" fontId="20" fillId="4" borderId="18" xfId="0" applyFont="1" applyFill="1" applyBorder="1"/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22" xfId="0" applyBorder="1"/>
    <xf numFmtId="3" fontId="23" fillId="0" borderId="23" xfId="0" applyNumberFormat="1" applyFont="1" applyBorder="1" applyAlignment="1">
      <alignment horizontal="right"/>
    </xf>
    <xf numFmtId="0" fontId="0" fillId="0" borderId="24" xfId="0" applyBorder="1"/>
    <xf numFmtId="0" fontId="23" fillId="4" borderId="2" xfId="0" applyFont="1" applyFill="1" applyBorder="1" applyAlignment="1">
      <alignment horizontal="center"/>
    </xf>
    <xf numFmtId="3" fontId="32" fillId="0" borderId="11" xfId="0" applyNumberFormat="1" applyFont="1" applyBorder="1" applyAlignment="1">
      <alignment horizontal="right"/>
    </xf>
    <xf numFmtId="3" fontId="0" fillId="0" borderId="0" xfId="0" applyNumberFormat="1"/>
    <xf numFmtId="3" fontId="23" fillId="6" borderId="19" xfId="0" applyNumberFormat="1" applyFont="1" applyFill="1" applyBorder="1" applyAlignment="1">
      <alignment horizontal="right"/>
    </xf>
    <xf numFmtId="3" fontId="23" fillId="0" borderId="2" xfId="0" applyNumberFormat="1" applyFont="1" applyBorder="1" applyAlignment="1">
      <alignment horizontal="center" vertical="center" wrapText="1"/>
    </xf>
    <xf numFmtId="3" fontId="0" fillId="4" borderId="7" xfId="0" applyNumberFormat="1" applyFill="1" applyBorder="1"/>
    <xf numFmtId="3" fontId="24" fillId="0" borderId="12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left" wrapText="1"/>
    </xf>
    <xf numFmtId="166" fontId="0" fillId="0" borderId="0" xfId="0" applyNumberFormat="1"/>
    <xf numFmtId="167" fontId="0" fillId="4" borderId="0" xfId="0" applyNumberFormat="1" applyFill="1" applyAlignment="1">
      <alignment horizontal="right"/>
    </xf>
    <xf numFmtId="4" fontId="23" fillId="0" borderId="2" xfId="0" applyNumberFormat="1" applyFont="1" applyBorder="1" applyAlignment="1">
      <alignment horizontal="right"/>
    </xf>
    <xf numFmtId="3" fontId="0" fillId="0" borderId="7" xfId="0" applyNumberFormat="1" applyBorder="1"/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32" fillId="0" borderId="19" xfId="0" applyNumberFormat="1" applyFont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" fontId="23" fillId="0" borderId="19" xfId="0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3" fontId="19" fillId="0" borderId="7" xfId="0" applyNumberFormat="1" applyFont="1" applyBorder="1"/>
    <xf numFmtId="3" fontId="20" fillId="0" borderId="12" xfId="0" applyNumberFormat="1" applyFont="1" applyBorder="1" applyAlignment="1">
      <alignment horizontal="right"/>
    </xf>
    <xf numFmtId="3" fontId="20" fillId="0" borderId="11" xfId="0" applyNumberFormat="1" applyFont="1" applyFill="1" applyBorder="1" applyAlignment="1">
      <alignment horizontal="right"/>
    </xf>
    <xf numFmtId="4" fontId="24" fillId="0" borderId="19" xfId="0" applyNumberFormat="1" applyFont="1" applyFill="1" applyBorder="1" applyAlignment="1">
      <alignment horizontal="right"/>
    </xf>
    <xf numFmtId="3" fontId="32" fillId="6" borderId="19" xfId="0" applyNumberFormat="1" applyFont="1" applyFill="1" applyBorder="1" applyAlignment="1">
      <alignment horizontal="right"/>
    </xf>
    <xf numFmtId="3" fontId="0" fillId="0" borderId="18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0" fontId="19" fillId="6" borderId="18" xfId="0" applyFont="1" applyFill="1" applyBorder="1"/>
    <xf numFmtId="0" fontId="7" fillId="6" borderId="18" xfId="0" applyFont="1" applyFill="1" applyBorder="1"/>
    <xf numFmtId="3" fontId="0" fillId="0" borderId="25" xfId="0" applyNumberFormat="1" applyBorder="1" applyAlignment="1">
      <alignment horizontal="right"/>
    </xf>
    <xf numFmtId="3" fontId="32" fillId="0" borderId="19" xfId="0" applyNumberFormat="1" applyFont="1" applyFill="1" applyBorder="1" applyAlignment="1">
      <alignment horizontal="right"/>
    </xf>
    <xf numFmtId="3" fontId="19" fillId="0" borderId="25" xfId="0" applyNumberFormat="1" applyFont="1" applyBorder="1" applyAlignment="1">
      <alignment horizontal="right"/>
    </xf>
    <xf numFmtId="2" fontId="0" fillId="0" borderId="7" xfId="0" applyNumberFormat="1" applyBorder="1"/>
    <xf numFmtId="168" fontId="0" fillId="0" borderId="7" xfId="0" applyNumberFormat="1" applyBorder="1"/>
    <xf numFmtId="164" fontId="23" fillId="6" borderId="0" xfId="0" applyNumberFormat="1" applyFont="1" applyFill="1" applyAlignment="1">
      <alignment horizontal="left"/>
    </xf>
    <xf numFmtId="3" fontId="23" fillId="0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left" wrapText="1"/>
    </xf>
    <xf numFmtId="16" fontId="0" fillId="7" borderId="18" xfId="0" applyNumberFormat="1" applyFill="1" applyBorder="1"/>
    <xf numFmtId="0" fontId="0" fillId="7" borderId="18" xfId="0" applyFill="1" applyBorder="1"/>
    <xf numFmtId="3" fontId="32" fillId="7" borderId="19" xfId="0" applyNumberFormat="1" applyFont="1" applyFill="1" applyBorder="1" applyAlignment="1">
      <alignment horizontal="right"/>
    </xf>
    <xf numFmtId="3" fontId="0" fillId="7" borderId="11" xfId="0" applyNumberFormat="1" applyFill="1" applyBorder="1" applyAlignment="1">
      <alignment horizontal="right"/>
    </xf>
    <xf numFmtId="3" fontId="0" fillId="7" borderId="12" xfId="0" applyNumberFormat="1" applyFill="1" applyBorder="1" applyAlignment="1">
      <alignment horizontal="right"/>
    </xf>
    <xf numFmtId="16" fontId="0" fillId="8" borderId="18" xfId="0" applyNumberFormat="1" applyFill="1" applyBorder="1"/>
    <xf numFmtId="0" fontId="0" fillId="8" borderId="18" xfId="0" applyFill="1" applyBorder="1"/>
    <xf numFmtId="3" fontId="23" fillId="8" borderId="19" xfId="0" applyNumberFormat="1" applyFont="1" applyFill="1" applyBorder="1" applyAlignment="1">
      <alignment horizontal="right"/>
    </xf>
    <xf numFmtId="3" fontId="35" fillId="8" borderId="11" xfId="0" applyNumberFormat="1" applyFont="1" applyFill="1" applyBorder="1" applyAlignment="1">
      <alignment horizontal="right"/>
    </xf>
    <xf numFmtId="3" fontId="23" fillId="8" borderId="12" xfId="0" applyNumberFormat="1" applyFont="1" applyFill="1" applyBorder="1" applyAlignment="1">
      <alignment horizontal="right"/>
    </xf>
    <xf numFmtId="3" fontId="23" fillId="8" borderId="11" xfId="0" applyNumberFormat="1" applyFont="1" applyFill="1" applyBorder="1" applyAlignment="1">
      <alignment horizontal="right"/>
    </xf>
    <xf numFmtId="3" fontId="0" fillId="8" borderId="12" xfId="0" applyNumberFormat="1" applyFill="1" applyBorder="1" applyAlignment="1">
      <alignment horizontal="right"/>
    </xf>
    <xf numFmtId="0" fontId="19" fillId="7" borderId="18" xfId="0" applyFont="1" applyFill="1" applyBorder="1"/>
    <xf numFmtId="0" fontId="7" fillId="7" borderId="18" xfId="0" applyFont="1" applyFill="1" applyBorder="1"/>
    <xf numFmtId="3" fontId="19" fillId="7" borderId="11" xfId="0" applyNumberFormat="1" applyFont="1" applyFill="1" applyBorder="1" applyAlignment="1">
      <alignment horizontal="right"/>
    </xf>
    <xf numFmtId="3" fontId="31" fillId="7" borderId="12" xfId="0" applyNumberFormat="1" applyFont="1" applyFill="1" applyBorder="1" applyAlignment="1">
      <alignment horizontal="right"/>
    </xf>
    <xf numFmtId="3" fontId="0" fillId="7" borderId="11" xfId="0" applyNumberFormat="1" applyFont="1" applyFill="1" applyBorder="1" applyAlignment="1">
      <alignment horizontal="right"/>
    </xf>
    <xf numFmtId="43" fontId="0" fillId="0" borderId="7" xfId="3" applyFont="1" applyBorder="1"/>
    <xf numFmtId="43" fontId="0" fillId="0" borderId="0" xfId="0" applyNumberFormat="1"/>
    <xf numFmtId="0" fontId="0" fillId="0" borderId="0" xfId="0" applyNumberFormat="1" applyAlignment="1">
      <alignment horizontal="left" vertical="center" wrapText="1"/>
    </xf>
  </cellXfs>
  <cellStyles count="4">
    <cellStyle name="Čárka" xfId="3" builtinId="3"/>
    <cellStyle name="Normální" xfId="0" builtinId="0"/>
    <cellStyle name="Normální 2" xfId="1"/>
    <cellStyle name="Normální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sova.alena/Dropbox/OP%20VVV/ENOCH/BUDGET%20FINAL/Rozpocet_celkem_MSMT_23_6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ICRC (Final)"/>
      <sheetName val="Rozpočet ICRC"/>
      <sheetName val="Rozpočet Beneš"/>
      <sheetName val="Rozpočet Damborský"/>
      <sheetName val="Rozpočet Forte"/>
      <sheetName val="Rozpočet Frič"/>
      <sheetName val="Rozpočet Galligioni"/>
      <sheetName val="Rozpočet Hort"/>
      <sheetName val="Rozpočet Koutná"/>
      <sheetName val="Rozpočet Leinveber"/>
      <sheetName val="Rozpočet Ludka"/>
      <sheetName val="Rozpočet Mikulík"/>
      <sheetName val="Rozpočet Panovský"/>
      <sheetName val="Rozpočet Sochor"/>
      <sheetName val="Rozpočet Stárek"/>
      <sheetName val="Rozpočet Stokin"/>
      <sheetName val="Rozpočet Šrámek"/>
      <sheetName val="Rozpočet Štěrba"/>
      <sheetName val="Rozpočet Uldrijan"/>
      <sheetName val="Rozpočet Veselská"/>
      <sheetName val="Rozpočet Statistici"/>
      <sheetName val="Admin+režie"/>
    </sheetNames>
    <sheetDataSet>
      <sheetData sheetId="0"/>
      <sheetData sheetId="1"/>
      <sheetData sheetId="2"/>
      <sheetData sheetId="3"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</sheetData>
      <sheetData sheetId="4"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</sheetData>
      <sheetData sheetId="5">
        <row r="35">
          <cell r="M35">
            <v>0</v>
          </cell>
        </row>
      </sheetData>
      <sheetData sheetId="6"/>
      <sheetData sheetId="7"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8">
        <row r="37">
          <cell r="M37">
            <v>0</v>
          </cell>
        </row>
      </sheetData>
      <sheetData sheetId="9">
        <row r="36">
          <cell r="M36">
            <v>0</v>
          </cell>
        </row>
        <row r="37">
          <cell r="M37">
            <v>0</v>
          </cell>
        </row>
      </sheetData>
      <sheetData sheetId="10"/>
      <sheetData sheetId="11"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M44">
            <v>0</v>
          </cell>
        </row>
        <row r="45">
          <cell r="M45">
            <v>0</v>
          </cell>
        </row>
      </sheetData>
      <sheetData sheetId="12"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</sheetData>
      <sheetData sheetId="13"/>
      <sheetData sheetId="14">
        <row r="38">
          <cell r="M38">
            <v>0</v>
          </cell>
        </row>
        <row r="39">
          <cell r="M39">
            <v>0</v>
          </cell>
        </row>
      </sheetData>
      <sheetData sheetId="15"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</sheetData>
      <sheetData sheetId="16"/>
      <sheetData sheetId="17"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</sheetData>
      <sheetData sheetId="18"/>
      <sheetData sheetId="19">
        <row r="37">
          <cell r="M37">
            <v>0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5"/>
  <sheetViews>
    <sheetView showGridLines="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D87" sqref="D87"/>
    </sheetView>
  </sheetViews>
  <sheetFormatPr defaultColWidth="8.85546875" defaultRowHeight="15" x14ac:dyDescent="0.25"/>
  <cols>
    <col min="2" max="2" width="8.42578125" customWidth="1"/>
    <col min="3" max="3" width="11.140625" customWidth="1"/>
    <col min="4" max="4" width="15.42578125" customWidth="1"/>
    <col min="5" max="5" width="54.85546875" customWidth="1"/>
    <col min="6" max="6" width="31.28515625" bestFit="1" customWidth="1"/>
    <col min="7" max="7" width="23.42578125" customWidth="1"/>
    <col min="8" max="8" width="26.85546875" customWidth="1"/>
  </cols>
  <sheetData>
    <row r="2" spans="1:8" ht="21" x14ac:dyDescent="0.35">
      <c r="B2" s="1" t="s">
        <v>79</v>
      </c>
    </row>
    <row r="3" spans="1:8" x14ac:dyDescent="0.25">
      <c r="B3" s="2"/>
    </row>
    <row r="4" spans="1:8" s="4" customFormat="1" ht="18.75" x14ac:dyDescent="0.3">
      <c r="A4" s="3" t="s">
        <v>125</v>
      </c>
      <c r="B4" s="3" t="s">
        <v>126</v>
      </c>
    </row>
    <row r="5" spans="1:8" s="4" customFormat="1" ht="18.75" x14ac:dyDescent="0.3"/>
    <row r="6" spans="1:8" s="4" customFormat="1" ht="18.75" x14ac:dyDescent="0.3">
      <c r="A6" s="3" t="s">
        <v>127</v>
      </c>
      <c r="B6" s="3" t="s">
        <v>128</v>
      </c>
      <c r="F6" s="3" t="s">
        <v>129</v>
      </c>
      <c r="G6" s="3" t="s">
        <v>130</v>
      </c>
      <c r="H6" s="3" t="s">
        <v>131</v>
      </c>
    </row>
    <row r="7" spans="1:8" s="4" customFormat="1" ht="18.75" x14ac:dyDescent="0.3">
      <c r="A7" s="5" t="s">
        <v>132</v>
      </c>
      <c r="B7" s="6" t="s">
        <v>133</v>
      </c>
    </row>
    <row r="8" spans="1:8" s="4" customFormat="1" ht="18.75" x14ac:dyDescent="0.3">
      <c r="A8" s="5"/>
      <c r="B8" s="5" t="s">
        <v>134</v>
      </c>
      <c r="C8" s="7" t="s">
        <v>135</v>
      </c>
    </row>
    <row r="9" spans="1:8" s="4" customFormat="1" ht="18.75" x14ac:dyDescent="0.3">
      <c r="A9" s="5"/>
      <c r="B9" s="5" t="s">
        <v>136</v>
      </c>
      <c r="C9" s="7" t="s">
        <v>137</v>
      </c>
    </row>
    <row r="10" spans="1:8" s="4" customFormat="1" ht="18.75" x14ac:dyDescent="0.3">
      <c r="B10" s="5" t="s">
        <v>138</v>
      </c>
      <c r="C10" s="7" t="s">
        <v>139</v>
      </c>
    </row>
    <row r="11" spans="1:8" s="4" customFormat="1" ht="18.75" x14ac:dyDescent="0.3">
      <c r="B11" s="5" t="s">
        <v>140</v>
      </c>
      <c r="C11" s="7" t="s">
        <v>141</v>
      </c>
    </row>
    <row r="12" spans="1:8" s="8" customFormat="1" ht="15.75" x14ac:dyDescent="0.25">
      <c r="B12" s="5" t="s">
        <v>142</v>
      </c>
      <c r="C12" s="7" t="s">
        <v>143</v>
      </c>
    </row>
    <row r="13" spans="1:8" x14ac:dyDescent="0.25">
      <c r="B13" s="5"/>
      <c r="C13" s="7"/>
    </row>
    <row r="14" spans="1:8" ht="15.75" x14ac:dyDescent="0.25">
      <c r="A14" s="7" t="s">
        <v>144</v>
      </c>
      <c r="B14" s="6" t="s">
        <v>145</v>
      </c>
      <c r="C14" s="8"/>
      <c r="D14" s="8"/>
      <c r="E14" s="8"/>
    </row>
    <row r="15" spans="1:8" x14ac:dyDescent="0.25">
      <c r="B15" t="s">
        <v>146</v>
      </c>
      <c r="C15" s="7" t="s">
        <v>147</v>
      </c>
      <c r="D15" s="7"/>
    </row>
    <row r="16" spans="1:8" x14ac:dyDescent="0.25">
      <c r="C16" s="9" t="s">
        <v>148</v>
      </c>
      <c r="D16" s="7" t="s">
        <v>149</v>
      </c>
    </row>
    <row r="17" spans="1:8" x14ac:dyDescent="0.25">
      <c r="D17" s="9" t="s">
        <v>150</v>
      </c>
      <c r="E17" t="s">
        <v>151</v>
      </c>
    </row>
    <row r="18" spans="1:8" s="8" customFormat="1" ht="15.75" x14ac:dyDescent="0.25">
      <c r="C18"/>
      <c r="D18" s="9" t="s">
        <v>152</v>
      </c>
      <c r="E18" t="s">
        <v>153</v>
      </c>
    </row>
    <row r="19" spans="1:8" x14ac:dyDescent="0.25">
      <c r="A19" s="5"/>
      <c r="D19" s="9" t="s">
        <v>154</v>
      </c>
      <c r="E19" t="s">
        <v>155</v>
      </c>
    </row>
    <row r="20" spans="1:8" x14ac:dyDescent="0.25">
      <c r="A20" s="5"/>
      <c r="D20" s="9" t="s">
        <v>156</v>
      </c>
      <c r="E20" t="s">
        <v>157</v>
      </c>
    </row>
    <row r="21" spans="1:8" x14ac:dyDescent="0.25">
      <c r="C21" s="9" t="s">
        <v>158</v>
      </c>
      <c r="D21" s="7" t="s">
        <v>159</v>
      </c>
      <c r="E21" s="7"/>
    </row>
    <row r="22" spans="1:8" x14ac:dyDescent="0.25">
      <c r="D22" s="9" t="s">
        <v>160</v>
      </c>
      <c r="E22" t="s">
        <v>161</v>
      </c>
      <c r="F22" s="10" t="s">
        <v>182</v>
      </c>
      <c r="H22" t="s">
        <v>183</v>
      </c>
    </row>
    <row r="23" spans="1:8" x14ac:dyDescent="0.25">
      <c r="D23" s="9" t="s">
        <v>184</v>
      </c>
      <c r="E23" t="s">
        <v>185</v>
      </c>
      <c r="H23" t="s">
        <v>183</v>
      </c>
    </row>
    <row r="24" spans="1:8" x14ac:dyDescent="0.25">
      <c r="C24" s="9" t="s">
        <v>186</v>
      </c>
      <c r="D24" s="7" t="s">
        <v>187</v>
      </c>
      <c r="E24" s="7"/>
    </row>
    <row r="25" spans="1:8" x14ac:dyDescent="0.25">
      <c r="D25" s="9" t="s">
        <v>188</v>
      </c>
      <c r="E25" t="s">
        <v>189</v>
      </c>
      <c r="F25" s="10" t="s">
        <v>190</v>
      </c>
      <c r="H25" t="s">
        <v>183</v>
      </c>
    </row>
    <row r="26" spans="1:8" x14ac:dyDescent="0.25">
      <c r="D26" s="9" t="s">
        <v>191</v>
      </c>
      <c r="E26" t="s">
        <v>192</v>
      </c>
      <c r="H26" t="s">
        <v>183</v>
      </c>
    </row>
    <row r="27" spans="1:8" x14ac:dyDescent="0.25">
      <c r="C27" s="9" t="s">
        <v>193</v>
      </c>
      <c r="D27" s="7" t="s">
        <v>194</v>
      </c>
      <c r="E27" s="7"/>
      <c r="H27" t="s">
        <v>183</v>
      </c>
    </row>
    <row r="28" spans="1:8" x14ac:dyDescent="0.25">
      <c r="C28" s="9" t="s">
        <v>195</v>
      </c>
      <c r="D28" s="7" t="s">
        <v>196</v>
      </c>
      <c r="E28" s="7"/>
    </row>
    <row r="29" spans="1:8" x14ac:dyDescent="0.25">
      <c r="D29" s="9" t="s">
        <v>197</v>
      </c>
      <c r="E29" t="s">
        <v>198</v>
      </c>
      <c r="H29" t="s">
        <v>183</v>
      </c>
    </row>
    <row r="30" spans="1:8" x14ac:dyDescent="0.25">
      <c r="D30" s="9" t="s">
        <v>199</v>
      </c>
      <c r="E30" t="s">
        <v>200</v>
      </c>
      <c r="H30" t="s">
        <v>183</v>
      </c>
    </row>
    <row r="31" spans="1:8" x14ac:dyDescent="0.25">
      <c r="D31" s="9" t="s">
        <v>201</v>
      </c>
      <c r="E31" t="s">
        <v>202</v>
      </c>
    </row>
    <row r="32" spans="1:8" x14ac:dyDescent="0.25">
      <c r="B32" t="s">
        <v>203</v>
      </c>
      <c r="C32" s="7" t="s">
        <v>204</v>
      </c>
      <c r="D32" s="7"/>
    </row>
    <row r="33" spans="1:8" x14ac:dyDescent="0.25">
      <c r="C33" t="s">
        <v>205</v>
      </c>
      <c r="D33" t="s">
        <v>206</v>
      </c>
      <c r="F33" s="11"/>
    </row>
    <row r="34" spans="1:8" x14ac:dyDescent="0.25">
      <c r="C34" t="s">
        <v>207</v>
      </c>
      <c r="D34" t="s">
        <v>208</v>
      </c>
    </row>
    <row r="35" spans="1:8" x14ac:dyDescent="0.25">
      <c r="A35" s="5"/>
      <c r="B35" t="s">
        <v>209</v>
      </c>
      <c r="C35" s="7" t="s">
        <v>210</v>
      </c>
    </row>
    <row r="36" spans="1:8" x14ac:dyDescent="0.25">
      <c r="C36" t="s">
        <v>211</v>
      </c>
      <c r="D36" t="s">
        <v>212</v>
      </c>
    </row>
    <row r="37" spans="1:8" x14ac:dyDescent="0.25">
      <c r="C37" t="s">
        <v>213</v>
      </c>
      <c r="D37" t="s">
        <v>214</v>
      </c>
    </row>
    <row r="38" spans="1:8" x14ac:dyDescent="0.25">
      <c r="C38" t="s">
        <v>215</v>
      </c>
      <c r="D38" t="s">
        <v>216</v>
      </c>
    </row>
    <row r="39" spans="1:8" x14ac:dyDescent="0.25">
      <c r="B39" t="s">
        <v>217</v>
      </c>
      <c r="C39" s="7" t="s">
        <v>218</v>
      </c>
    </row>
    <row r="40" spans="1:8" x14ac:dyDescent="0.25">
      <c r="B40" t="s">
        <v>219</v>
      </c>
      <c r="C40" s="7" t="s">
        <v>220</v>
      </c>
    </row>
    <row r="41" spans="1:8" x14ac:dyDescent="0.25">
      <c r="B41" t="s">
        <v>221</v>
      </c>
      <c r="C41" s="7" t="s">
        <v>222</v>
      </c>
    </row>
    <row r="42" spans="1:8" x14ac:dyDescent="0.25">
      <c r="C42" t="s">
        <v>223</v>
      </c>
      <c r="D42" t="s">
        <v>224</v>
      </c>
      <c r="G42" t="s">
        <v>71</v>
      </c>
    </row>
    <row r="43" spans="1:8" x14ac:dyDescent="0.25">
      <c r="C43" t="s">
        <v>225</v>
      </c>
      <c r="D43" t="s">
        <v>226</v>
      </c>
    </row>
    <row r="44" spans="1:8" x14ac:dyDescent="0.25">
      <c r="C44" t="s">
        <v>227</v>
      </c>
      <c r="D44" t="s">
        <v>228</v>
      </c>
    </row>
    <row r="45" spans="1:8" x14ac:dyDescent="0.25">
      <c r="B45" t="s">
        <v>229</v>
      </c>
      <c r="C45" s="7" t="s">
        <v>230</v>
      </c>
    </row>
    <row r="46" spans="1:8" x14ac:dyDescent="0.25">
      <c r="C46" s="7"/>
    </row>
    <row r="47" spans="1:8" ht="18.75" x14ac:dyDescent="0.25">
      <c r="A47" s="12" t="s">
        <v>231</v>
      </c>
      <c r="B47" s="3" t="s">
        <v>232</v>
      </c>
      <c r="C47" s="7"/>
      <c r="H47" t="s">
        <v>183</v>
      </c>
    </row>
    <row r="48" spans="1:8" x14ac:dyDescent="0.25">
      <c r="C48" s="7"/>
    </row>
    <row r="49" spans="1:8" ht="18.75" x14ac:dyDescent="0.25">
      <c r="A49" s="12" t="s">
        <v>57</v>
      </c>
      <c r="B49" s="3" t="s">
        <v>58</v>
      </c>
    </row>
    <row r="50" spans="1:8" ht="15.75" x14ac:dyDescent="0.25">
      <c r="A50" s="5" t="s">
        <v>59</v>
      </c>
      <c r="B50" s="6" t="s">
        <v>60</v>
      </c>
      <c r="H50" t="s">
        <v>183</v>
      </c>
    </row>
    <row r="51" spans="1:8" ht="15.75" x14ac:dyDescent="0.25">
      <c r="A51" s="5" t="s">
        <v>59</v>
      </c>
      <c r="B51" s="6" t="s">
        <v>61</v>
      </c>
      <c r="H51" t="s">
        <v>183</v>
      </c>
    </row>
    <row r="52" spans="1:8" x14ac:dyDescent="0.25">
      <c r="C52" s="7"/>
    </row>
    <row r="53" spans="1:8" ht="18.75" x14ac:dyDescent="0.25">
      <c r="A53" s="3" t="s">
        <v>62</v>
      </c>
      <c r="B53" s="3" t="s">
        <v>63</v>
      </c>
    </row>
    <row r="54" spans="1:8" ht="15.75" x14ac:dyDescent="0.25">
      <c r="A54" s="8"/>
      <c r="B54" s="5"/>
      <c r="C54" s="7"/>
    </row>
    <row r="55" spans="1:8" ht="15.75" x14ac:dyDescent="0.25">
      <c r="B55" s="6"/>
    </row>
    <row r="56" spans="1:8" x14ac:dyDescent="0.25">
      <c r="A56" s="7" t="s">
        <v>64</v>
      </c>
      <c r="B56" s="7" t="s">
        <v>147</v>
      </c>
      <c r="C56" s="7"/>
    </row>
    <row r="57" spans="1:8" x14ac:dyDescent="0.25">
      <c r="B57" s="9" t="s">
        <v>86</v>
      </c>
      <c r="C57" s="7" t="s">
        <v>149</v>
      </c>
    </row>
    <row r="58" spans="1:8" x14ac:dyDescent="0.25">
      <c r="C58" s="9" t="s">
        <v>87</v>
      </c>
      <c r="D58" t="s">
        <v>151</v>
      </c>
    </row>
    <row r="59" spans="1:8" s="8" customFormat="1" ht="15.75" x14ac:dyDescent="0.25">
      <c r="B59"/>
      <c r="C59" s="9" t="s">
        <v>88</v>
      </c>
      <c r="D59" t="s">
        <v>153</v>
      </c>
    </row>
    <row r="60" spans="1:8" x14ac:dyDescent="0.25">
      <c r="C60" s="9" t="s">
        <v>89</v>
      </c>
      <c r="D60" t="s">
        <v>155</v>
      </c>
    </row>
    <row r="61" spans="1:8" x14ac:dyDescent="0.25">
      <c r="C61" s="9" t="s">
        <v>90</v>
      </c>
      <c r="D61" t="s">
        <v>157</v>
      </c>
    </row>
    <row r="62" spans="1:8" x14ac:dyDescent="0.25">
      <c r="B62" s="9" t="s">
        <v>72</v>
      </c>
      <c r="C62" s="7" t="s">
        <v>159</v>
      </c>
      <c r="D62" s="7"/>
    </row>
    <row r="63" spans="1:8" x14ac:dyDescent="0.25">
      <c r="C63" s="9" t="s">
        <v>76</v>
      </c>
      <c r="D63" t="s">
        <v>161</v>
      </c>
      <c r="F63" s="10" t="s">
        <v>106</v>
      </c>
      <c r="H63" t="s">
        <v>183</v>
      </c>
    </row>
    <row r="64" spans="1:8" x14ac:dyDescent="0.25">
      <c r="C64" s="9" t="s">
        <v>91</v>
      </c>
      <c r="D64" t="s">
        <v>185</v>
      </c>
      <c r="H64" t="s">
        <v>183</v>
      </c>
    </row>
    <row r="65" spans="1:8" x14ac:dyDescent="0.25">
      <c r="B65" s="9" t="s">
        <v>73</v>
      </c>
      <c r="C65" s="7" t="s">
        <v>187</v>
      </c>
      <c r="D65" s="7"/>
    </row>
    <row r="66" spans="1:8" x14ac:dyDescent="0.25">
      <c r="C66" s="9" t="s">
        <v>77</v>
      </c>
      <c r="D66" t="s">
        <v>189</v>
      </c>
      <c r="F66" s="10" t="s">
        <v>107</v>
      </c>
      <c r="H66" t="s">
        <v>183</v>
      </c>
    </row>
    <row r="67" spans="1:8" x14ac:dyDescent="0.25">
      <c r="C67" s="9" t="s">
        <v>78</v>
      </c>
      <c r="D67" t="s">
        <v>192</v>
      </c>
      <c r="H67" t="s">
        <v>183</v>
      </c>
    </row>
    <row r="68" spans="1:8" x14ac:dyDescent="0.25">
      <c r="B68" s="9" t="s">
        <v>74</v>
      </c>
      <c r="C68" s="7" t="s">
        <v>194</v>
      </c>
      <c r="D68" s="7"/>
      <c r="H68" t="s">
        <v>183</v>
      </c>
    </row>
    <row r="69" spans="1:8" x14ac:dyDescent="0.25">
      <c r="B69" s="9" t="s">
        <v>75</v>
      </c>
      <c r="C69" s="7" t="s">
        <v>196</v>
      </c>
      <c r="D69" s="7"/>
    </row>
    <row r="70" spans="1:8" x14ac:dyDescent="0.25">
      <c r="C70" s="9" t="s">
        <v>92</v>
      </c>
      <c r="D70" t="s">
        <v>198</v>
      </c>
      <c r="H70" t="s">
        <v>183</v>
      </c>
    </row>
    <row r="71" spans="1:8" x14ac:dyDescent="0.25">
      <c r="C71" s="9" t="s">
        <v>93</v>
      </c>
      <c r="D71" t="s">
        <v>200</v>
      </c>
      <c r="H71" t="s">
        <v>183</v>
      </c>
    </row>
    <row r="72" spans="1:8" x14ac:dyDescent="0.25">
      <c r="C72" s="9" t="s">
        <v>94</v>
      </c>
      <c r="D72" t="s">
        <v>202</v>
      </c>
    </row>
    <row r="73" spans="1:8" x14ac:dyDescent="0.25">
      <c r="A73" s="7" t="s">
        <v>80</v>
      </c>
      <c r="B73" s="7" t="s">
        <v>204</v>
      </c>
      <c r="C73" s="7"/>
    </row>
    <row r="74" spans="1:8" x14ac:dyDescent="0.25">
      <c r="B74" t="s">
        <v>95</v>
      </c>
      <c r="C74" t="s">
        <v>65</v>
      </c>
    </row>
    <row r="75" spans="1:8" x14ac:dyDescent="0.25">
      <c r="A75" s="7" t="s">
        <v>81</v>
      </c>
      <c r="B75" s="7" t="s">
        <v>210</v>
      </c>
    </row>
    <row r="76" spans="1:8" x14ac:dyDescent="0.25">
      <c r="B76" t="s">
        <v>96</v>
      </c>
      <c r="C76" t="s">
        <v>212</v>
      </c>
    </row>
    <row r="77" spans="1:8" x14ac:dyDescent="0.25">
      <c r="B77" t="s">
        <v>97</v>
      </c>
      <c r="C77" t="s">
        <v>214</v>
      </c>
    </row>
    <row r="78" spans="1:8" x14ac:dyDescent="0.25">
      <c r="B78" t="s">
        <v>98</v>
      </c>
      <c r="C78" t="s">
        <v>216</v>
      </c>
    </row>
    <row r="79" spans="1:8" x14ac:dyDescent="0.25">
      <c r="A79" s="7" t="s">
        <v>82</v>
      </c>
      <c r="B79" s="7" t="s">
        <v>218</v>
      </c>
    </row>
    <row r="80" spans="1:8" x14ac:dyDescent="0.25">
      <c r="A80" s="7" t="s">
        <v>83</v>
      </c>
      <c r="B80" s="7" t="s">
        <v>220</v>
      </c>
    </row>
    <row r="81" spans="1:3" x14ac:dyDescent="0.25">
      <c r="A81" s="7" t="s">
        <v>84</v>
      </c>
      <c r="B81" s="7" t="s">
        <v>66</v>
      </c>
    </row>
    <row r="82" spans="1:3" x14ac:dyDescent="0.25">
      <c r="A82" s="7"/>
      <c r="B82" t="s">
        <v>99</v>
      </c>
      <c r="C82" t="s">
        <v>67</v>
      </c>
    </row>
    <row r="83" spans="1:3" x14ac:dyDescent="0.25">
      <c r="A83" s="7"/>
      <c r="B83" t="s">
        <v>100</v>
      </c>
      <c r="C83" t="s">
        <v>68</v>
      </c>
    </row>
    <row r="84" spans="1:3" x14ac:dyDescent="0.25">
      <c r="A84" s="7"/>
      <c r="B84" t="s">
        <v>101</v>
      </c>
      <c r="C84" t="s">
        <v>69</v>
      </c>
    </row>
    <row r="85" spans="1:3" x14ac:dyDescent="0.25">
      <c r="A85" s="7"/>
      <c r="B85" t="s">
        <v>102</v>
      </c>
      <c r="C85" t="s">
        <v>70</v>
      </c>
    </row>
    <row r="86" spans="1:3" x14ac:dyDescent="0.25">
      <c r="A86" s="7" t="s">
        <v>85</v>
      </c>
      <c r="B86" s="7" t="s">
        <v>222</v>
      </c>
    </row>
    <row r="87" spans="1:3" x14ac:dyDescent="0.25">
      <c r="B87" t="s">
        <v>103</v>
      </c>
      <c r="C87" t="s">
        <v>224</v>
      </c>
    </row>
    <row r="88" spans="1:3" x14ac:dyDescent="0.25">
      <c r="B88" t="s">
        <v>104</v>
      </c>
      <c r="C88" t="s">
        <v>226</v>
      </c>
    </row>
    <row r="89" spans="1:3" x14ac:dyDescent="0.25">
      <c r="B89" t="s">
        <v>105</v>
      </c>
      <c r="C89" t="s">
        <v>228</v>
      </c>
    </row>
    <row r="95" spans="1:3" ht="18.75" x14ac:dyDescent="0.25">
      <c r="A95" s="3"/>
      <c r="B95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13" workbookViewId="0">
      <selection activeCell="A81" sqref="A81:C81"/>
    </sheetView>
  </sheetViews>
  <sheetFormatPr defaultColWidth="8.85546875" defaultRowHeight="15" x14ac:dyDescent="0.25"/>
  <cols>
    <col min="2" max="2" width="8.42578125" customWidth="1"/>
    <col min="3" max="3" width="11.140625" customWidth="1"/>
    <col min="4" max="4" width="15.42578125" customWidth="1"/>
    <col min="5" max="5" width="54.85546875" customWidth="1"/>
    <col min="6" max="6" width="31.28515625" bestFit="1" customWidth="1"/>
    <col min="7" max="7" width="23.42578125" customWidth="1"/>
    <col min="8" max="8" width="26.85546875" customWidth="1"/>
  </cols>
  <sheetData>
    <row r="1" spans="1:8" x14ac:dyDescent="0.25">
      <c r="F1" t="s">
        <v>233</v>
      </c>
    </row>
    <row r="2" spans="1:8" ht="21" x14ac:dyDescent="0.35">
      <c r="B2" s="1" t="s">
        <v>79</v>
      </c>
      <c r="F2" t="s">
        <v>234</v>
      </c>
    </row>
    <row r="3" spans="1:8" x14ac:dyDescent="0.25">
      <c r="B3" s="2"/>
      <c r="F3" t="s">
        <v>235</v>
      </c>
    </row>
    <row r="4" spans="1:8" s="4" customFormat="1" ht="18.75" x14ac:dyDescent="0.3">
      <c r="A4" s="3" t="s">
        <v>125</v>
      </c>
      <c r="B4" s="3" t="s">
        <v>126</v>
      </c>
      <c r="F4" t="s">
        <v>236</v>
      </c>
    </row>
    <row r="5" spans="1:8" s="4" customFormat="1" ht="18.75" x14ac:dyDescent="0.3">
      <c r="F5" t="s">
        <v>240</v>
      </c>
    </row>
    <row r="6" spans="1:8" s="4" customFormat="1" ht="18.75" x14ac:dyDescent="0.3">
      <c r="A6" s="3" t="s">
        <v>127</v>
      </c>
      <c r="B6" s="3" t="s">
        <v>128</v>
      </c>
      <c r="F6" s="3"/>
      <c r="G6" s="3"/>
      <c r="H6" s="3"/>
    </row>
    <row r="7" spans="1:8" s="4" customFormat="1" ht="18.75" x14ac:dyDescent="0.3">
      <c r="A7" s="5" t="s">
        <v>132</v>
      </c>
      <c r="B7" s="6" t="s">
        <v>133</v>
      </c>
    </row>
    <row r="8" spans="1:8" s="4" customFormat="1" ht="18.75" x14ac:dyDescent="0.3">
      <c r="A8" s="5"/>
      <c r="B8" s="5" t="s">
        <v>134</v>
      </c>
      <c r="C8" s="7" t="s">
        <v>135</v>
      </c>
      <c r="F8" s="4" t="s">
        <v>108</v>
      </c>
    </row>
    <row r="9" spans="1:8" s="4" customFormat="1" ht="18.75" x14ac:dyDescent="0.3">
      <c r="A9" s="5"/>
      <c r="B9" s="5" t="s">
        <v>136</v>
      </c>
      <c r="C9" s="7" t="s">
        <v>137</v>
      </c>
      <c r="F9" s="4" t="s">
        <v>108</v>
      </c>
    </row>
    <row r="10" spans="1:8" s="4" customFormat="1" ht="18.75" x14ac:dyDescent="0.3">
      <c r="B10" s="5" t="s">
        <v>138</v>
      </c>
      <c r="C10" s="7" t="s">
        <v>139</v>
      </c>
      <c r="F10" s="4" t="s">
        <v>237</v>
      </c>
    </row>
    <row r="11" spans="1:8" s="4" customFormat="1" ht="18.75" x14ac:dyDescent="0.3">
      <c r="B11" s="5" t="s">
        <v>140</v>
      </c>
      <c r="C11" s="7" t="s">
        <v>141</v>
      </c>
      <c r="F11" s="4" t="s">
        <v>237</v>
      </c>
    </row>
    <row r="12" spans="1:8" s="8" customFormat="1" ht="15.75" x14ac:dyDescent="0.25">
      <c r="B12" s="5" t="s">
        <v>142</v>
      </c>
      <c r="C12" s="7" t="s">
        <v>143</v>
      </c>
      <c r="F12" s="8" t="s">
        <v>237</v>
      </c>
    </row>
    <row r="13" spans="1:8" x14ac:dyDescent="0.25">
      <c r="B13" s="5"/>
      <c r="C13" s="7"/>
    </row>
    <row r="14" spans="1:8" ht="15.75" x14ac:dyDescent="0.25">
      <c r="A14" s="7" t="s">
        <v>144</v>
      </c>
      <c r="B14" s="6" t="s">
        <v>145</v>
      </c>
      <c r="C14" s="8"/>
      <c r="D14" s="8"/>
      <c r="E14" s="8"/>
    </row>
    <row r="15" spans="1:8" x14ac:dyDescent="0.25">
      <c r="B15" t="s">
        <v>146</v>
      </c>
      <c r="C15" s="7" t="s">
        <v>147</v>
      </c>
      <c r="D15" s="7"/>
    </row>
    <row r="16" spans="1:8" x14ac:dyDescent="0.25">
      <c r="C16" s="9" t="s">
        <v>148</v>
      </c>
      <c r="D16" s="7" t="s">
        <v>149</v>
      </c>
      <c r="F16" t="s">
        <v>238</v>
      </c>
    </row>
    <row r="17" spans="1:6" x14ac:dyDescent="0.25">
      <c r="D17" s="9" t="s">
        <v>150</v>
      </c>
      <c r="E17" t="s">
        <v>151</v>
      </c>
    </row>
    <row r="18" spans="1:6" s="8" customFormat="1" ht="15.75" x14ac:dyDescent="0.25">
      <c r="C18"/>
      <c r="D18" s="9" t="s">
        <v>152</v>
      </c>
      <c r="E18" t="s">
        <v>153</v>
      </c>
    </row>
    <row r="19" spans="1:6" x14ac:dyDescent="0.25">
      <c r="A19" s="5"/>
      <c r="D19" s="9" t="s">
        <v>154</v>
      </c>
      <c r="E19" t="s">
        <v>155</v>
      </c>
    </row>
    <row r="20" spans="1:6" x14ac:dyDescent="0.25">
      <c r="A20" s="5"/>
      <c r="D20" s="9" t="s">
        <v>156</v>
      </c>
      <c r="E20" t="s">
        <v>157</v>
      </c>
    </row>
    <row r="21" spans="1:6" x14ac:dyDescent="0.25">
      <c r="C21" s="9" t="s">
        <v>158</v>
      </c>
      <c r="D21" s="7" t="s">
        <v>159</v>
      </c>
      <c r="E21" s="7"/>
      <c r="F21" t="s">
        <v>238</v>
      </c>
    </row>
    <row r="22" spans="1:6" x14ac:dyDescent="0.25">
      <c r="D22" s="9" t="s">
        <v>160</v>
      </c>
      <c r="E22" t="s">
        <v>161</v>
      </c>
      <c r="F22" s="10"/>
    </row>
    <row r="23" spans="1:6" x14ac:dyDescent="0.25">
      <c r="D23" s="9" t="s">
        <v>184</v>
      </c>
      <c r="E23" t="s">
        <v>185</v>
      </c>
    </row>
    <row r="24" spans="1:6" x14ac:dyDescent="0.25">
      <c r="C24" s="9" t="s">
        <v>186</v>
      </c>
      <c r="D24" s="7" t="s">
        <v>187</v>
      </c>
      <c r="E24" s="7"/>
      <c r="F24" t="s">
        <v>238</v>
      </c>
    </row>
    <row r="25" spans="1:6" x14ac:dyDescent="0.25">
      <c r="D25" s="9" t="s">
        <v>188</v>
      </c>
      <c r="E25" t="s">
        <v>189</v>
      </c>
      <c r="F25" s="10"/>
    </row>
    <row r="26" spans="1:6" x14ac:dyDescent="0.25">
      <c r="D26" s="9" t="s">
        <v>191</v>
      </c>
      <c r="E26" t="s">
        <v>192</v>
      </c>
    </row>
    <row r="27" spans="1:6" x14ac:dyDescent="0.25">
      <c r="C27" s="9" t="s">
        <v>193</v>
      </c>
      <c r="D27" s="7" t="s">
        <v>194</v>
      </c>
      <c r="E27" s="7"/>
      <c r="F27" t="s">
        <v>238</v>
      </c>
    </row>
    <row r="28" spans="1:6" x14ac:dyDescent="0.25">
      <c r="C28" s="9" t="s">
        <v>195</v>
      </c>
      <c r="D28" s="7" t="s">
        <v>196</v>
      </c>
      <c r="E28" s="7"/>
      <c r="F28" t="s">
        <v>238</v>
      </c>
    </row>
    <row r="29" spans="1:6" x14ac:dyDescent="0.25">
      <c r="D29" s="9" t="s">
        <v>197</v>
      </c>
      <c r="E29" t="s">
        <v>198</v>
      </c>
    </row>
    <row r="30" spans="1:6" x14ac:dyDescent="0.25">
      <c r="D30" s="9" t="s">
        <v>199</v>
      </c>
      <c r="E30" t="s">
        <v>200</v>
      </c>
    </row>
    <row r="31" spans="1:6" x14ac:dyDescent="0.25">
      <c r="D31" s="9" t="s">
        <v>201</v>
      </c>
      <c r="E31" t="s">
        <v>202</v>
      </c>
    </row>
    <row r="32" spans="1:6" x14ac:dyDescent="0.25">
      <c r="B32" t="s">
        <v>203</v>
      </c>
      <c r="C32" s="7" t="s">
        <v>204</v>
      </c>
      <c r="D32" s="7"/>
      <c r="F32" t="s">
        <v>239</v>
      </c>
    </row>
    <row r="33" spans="1:7" x14ac:dyDescent="0.25">
      <c r="C33" t="s">
        <v>205</v>
      </c>
      <c r="D33" t="s">
        <v>206</v>
      </c>
      <c r="F33" s="11"/>
    </row>
    <row r="34" spans="1:7" x14ac:dyDescent="0.25">
      <c r="C34" t="s">
        <v>207</v>
      </c>
      <c r="D34" t="s">
        <v>208</v>
      </c>
      <c r="G34" t="s">
        <v>233</v>
      </c>
    </row>
    <row r="35" spans="1:7" x14ac:dyDescent="0.25">
      <c r="A35" s="5"/>
      <c r="B35" t="s">
        <v>209</v>
      </c>
      <c r="C35" s="7" t="s">
        <v>210</v>
      </c>
      <c r="G35" t="s">
        <v>234</v>
      </c>
    </row>
    <row r="36" spans="1:7" x14ac:dyDescent="0.25">
      <c r="C36" t="s">
        <v>211</v>
      </c>
      <c r="D36" t="s">
        <v>212</v>
      </c>
      <c r="F36" t="s">
        <v>237</v>
      </c>
      <c r="G36" t="s">
        <v>235</v>
      </c>
    </row>
    <row r="37" spans="1:7" x14ac:dyDescent="0.25">
      <c r="C37" t="s">
        <v>213</v>
      </c>
      <c r="D37" t="s">
        <v>214</v>
      </c>
      <c r="F37" t="s">
        <v>237</v>
      </c>
      <c r="G37" t="s">
        <v>236</v>
      </c>
    </row>
    <row r="38" spans="1:7" x14ac:dyDescent="0.25">
      <c r="C38" t="s">
        <v>215</v>
      </c>
      <c r="D38" t="s">
        <v>216</v>
      </c>
      <c r="F38" t="s">
        <v>239</v>
      </c>
      <c r="G38" t="s">
        <v>240</v>
      </c>
    </row>
    <row r="39" spans="1:7" x14ac:dyDescent="0.25">
      <c r="B39" t="s">
        <v>217</v>
      </c>
      <c r="C39" s="7" t="s">
        <v>218</v>
      </c>
      <c r="F39" t="s">
        <v>241</v>
      </c>
    </row>
    <row r="40" spans="1:7" x14ac:dyDescent="0.25">
      <c r="B40" t="s">
        <v>219</v>
      </c>
      <c r="C40" s="7" t="s">
        <v>220</v>
      </c>
      <c r="F40" t="s">
        <v>242</v>
      </c>
    </row>
    <row r="41" spans="1:7" x14ac:dyDescent="0.25">
      <c r="B41" t="s">
        <v>221</v>
      </c>
      <c r="C41" s="7" t="s">
        <v>222</v>
      </c>
    </row>
    <row r="42" spans="1:7" x14ac:dyDescent="0.25">
      <c r="C42" t="s">
        <v>223</v>
      </c>
      <c r="D42" t="s">
        <v>224</v>
      </c>
      <c r="F42" t="s">
        <v>241</v>
      </c>
    </row>
    <row r="43" spans="1:7" x14ac:dyDescent="0.25">
      <c r="C43" t="s">
        <v>225</v>
      </c>
      <c r="D43" t="s">
        <v>226</v>
      </c>
      <c r="F43" t="s">
        <v>243</v>
      </c>
    </row>
    <row r="44" spans="1:7" x14ac:dyDescent="0.25">
      <c r="C44" t="s">
        <v>227</v>
      </c>
      <c r="D44" t="s">
        <v>228</v>
      </c>
    </row>
    <row r="45" spans="1:7" x14ac:dyDescent="0.25">
      <c r="B45" t="s">
        <v>229</v>
      </c>
      <c r="C45" s="7" t="s">
        <v>230</v>
      </c>
    </row>
    <row r="46" spans="1:7" x14ac:dyDescent="0.25">
      <c r="C46" s="7"/>
    </row>
    <row r="47" spans="1:7" ht="18.75" x14ac:dyDescent="0.25">
      <c r="A47" s="12" t="s">
        <v>231</v>
      </c>
      <c r="B47" s="3" t="s">
        <v>232</v>
      </c>
      <c r="C47" s="7"/>
    </row>
    <row r="48" spans="1:7" x14ac:dyDescent="0.25">
      <c r="C48" s="7"/>
    </row>
    <row r="49" spans="1:6" ht="18.75" x14ac:dyDescent="0.25">
      <c r="A49" s="12" t="s">
        <v>57</v>
      </c>
      <c r="B49" s="3" t="s">
        <v>58</v>
      </c>
    </row>
    <row r="50" spans="1:6" ht="15.75" x14ac:dyDescent="0.25">
      <c r="A50" s="5" t="s">
        <v>59</v>
      </c>
      <c r="B50" s="6" t="s">
        <v>60</v>
      </c>
    </row>
    <row r="51" spans="1:6" ht="15.75" x14ac:dyDescent="0.25">
      <c r="A51" s="5" t="s">
        <v>59</v>
      </c>
      <c r="B51" s="6" t="s">
        <v>61</v>
      </c>
    </row>
    <row r="52" spans="1:6" x14ac:dyDescent="0.25">
      <c r="C52" s="7"/>
    </row>
    <row r="53" spans="1:6" ht="18.75" x14ac:dyDescent="0.25">
      <c r="A53" s="3" t="s">
        <v>62</v>
      </c>
      <c r="B53" s="3" t="s">
        <v>63</v>
      </c>
    </row>
    <row r="54" spans="1:6" ht="15.75" x14ac:dyDescent="0.25">
      <c r="A54" s="8"/>
      <c r="B54" s="5"/>
      <c r="C54" s="7"/>
    </row>
    <row r="55" spans="1:6" ht="15.75" x14ac:dyDescent="0.25">
      <c r="B55" s="6"/>
    </row>
    <row r="56" spans="1:6" x14ac:dyDescent="0.25">
      <c r="A56" s="7" t="s">
        <v>64</v>
      </c>
      <c r="B56" s="7" t="s">
        <v>147</v>
      </c>
      <c r="C56" s="7"/>
    </row>
    <row r="57" spans="1:6" x14ac:dyDescent="0.25">
      <c r="B57" s="9" t="s">
        <v>86</v>
      </c>
      <c r="C57" s="7" t="s">
        <v>149</v>
      </c>
    </row>
    <row r="58" spans="1:6" x14ac:dyDescent="0.25">
      <c r="C58" s="9" t="s">
        <v>87</v>
      </c>
      <c r="D58" t="s">
        <v>151</v>
      </c>
    </row>
    <row r="59" spans="1:6" s="8" customFormat="1" ht="15.75" x14ac:dyDescent="0.25">
      <c r="B59"/>
      <c r="C59" s="9" t="s">
        <v>88</v>
      </c>
      <c r="D59" t="s">
        <v>153</v>
      </c>
    </row>
    <row r="60" spans="1:6" x14ac:dyDescent="0.25">
      <c r="C60" s="9" t="s">
        <v>89</v>
      </c>
      <c r="D60" t="s">
        <v>155</v>
      </c>
    </row>
    <row r="61" spans="1:6" x14ac:dyDescent="0.25">
      <c r="C61" s="9" t="s">
        <v>90</v>
      </c>
      <c r="D61" t="s">
        <v>157</v>
      </c>
    </row>
    <row r="62" spans="1:6" x14ac:dyDescent="0.25">
      <c r="B62" s="9" t="s">
        <v>72</v>
      </c>
      <c r="C62" s="7" t="s">
        <v>159</v>
      </c>
      <c r="D62" s="7"/>
    </row>
    <row r="63" spans="1:6" x14ac:dyDescent="0.25">
      <c r="C63" s="9" t="s">
        <v>76</v>
      </c>
      <c r="D63" t="s">
        <v>161</v>
      </c>
      <c r="F63" s="10"/>
    </row>
    <row r="64" spans="1:6" x14ac:dyDescent="0.25">
      <c r="C64" s="9" t="s">
        <v>91</v>
      </c>
      <c r="D64" t="s">
        <v>185</v>
      </c>
    </row>
    <row r="65" spans="1:6" x14ac:dyDescent="0.25">
      <c r="B65" s="9" t="s">
        <v>73</v>
      </c>
      <c r="C65" s="7" t="s">
        <v>187</v>
      </c>
      <c r="D65" s="7"/>
    </row>
    <row r="66" spans="1:6" x14ac:dyDescent="0.25">
      <c r="C66" s="9" t="s">
        <v>77</v>
      </c>
      <c r="D66" t="s">
        <v>189</v>
      </c>
      <c r="F66" s="10"/>
    </row>
    <row r="67" spans="1:6" x14ac:dyDescent="0.25">
      <c r="C67" s="9" t="s">
        <v>78</v>
      </c>
      <c r="D67" t="s">
        <v>192</v>
      </c>
    </row>
    <row r="68" spans="1:6" x14ac:dyDescent="0.25">
      <c r="B68" s="9" t="s">
        <v>74</v>
      </c>
      <c r="C68" s="7" t="s">
        <v>194</v>
      </c>
      <c r="D68" s="7"/>
    </row>
    <row r="69" spans="1:6" x14ac:dyDescent="0.25">
      <c r="B69" s="9" t="s">
        <v>75</v>
      </c>
      <c r="C69" s="7" t="s">
        <v>196</v>
      </c>
      <c r="D69" s="7"/>
    </row>
    <row r="70" spans="1:6" x14ac:dyDescent="0.25">
      <c r="C70" s="9" t="s">
        <v>92</v>
      </c>
      <c r="D70" t="s">
        <v>198</v>
      </c>
    </row>
    <row r="71" spans="1:6" x14ac:dyDescent="0.25">
      <c r="C71" s="9" t="s">
        <v>93</v>
      </c>
      <c r="D71" t="s">
        <v>200</v>
      </c>
    </row>
    <row r="72" spans="1:6" x14ac:dyDescent="0.25">
      <c r="C72" s="9" t="s">
        <v>94</v>
      </c>
      <c r="D72" t="s">
        <v>202</v>
      </c>
    </row>
    <row r="73" spans="1:6" x14ac:dyDescent="0.25">
      <c r="A73" s="7" t="s">
        <v>80</v>
      </c>
      <c r="B73" s="7" t="s">
        <v>204</v>
      </c>
      <c r="C73" s="7"/>
    </row>
    <row r="74" spans="1:6" x14ac:dyDescent="0.25">
      <c r="B74" t="s">
        <v>95</v>
      </c>
      <c r="C74" t="s">
        <v>65</v>
      </c>
    </row>
    <row r="75" spans="1:6" x14ac:dyDescent="0.25">
      <c r="A75" s="7" t="s">
        <v>81</v>
      </c>
      <c r="B75" s="7" t="s">
        <v>210</v>
      </c>
    </row>
    <row r="76" spans="1:6" x14ac:dyDescent="0.25">
      <c r="B76" t="s">
        <v>96</v>
      </c>
      <c r="C76" t="s">
        <v>212</v>
      </c>
    </row>
    <row r="77" spans="1:6" x14ac:dyDescent="0.25">
      <c r="B77" t="s">
        <v>97</v>
      </c>
      <c r="C77" t="s">
        <v>214</v>
      </c>
    </row>
    <row r="78" spans="1:6" x14ac:dyDescent="0.25">
      <c r="B78" t="s">
        <v>98</v>
      </c>
      <c r="C78" t="s">
        <v>216</v>
      </c>
    </row>
    <row r="79" spans="1:6" x14ac:dyDescent="0.25">
      <c r="A79" s="7" t="s">
        <v>82</v>
      </c>
      <c r="B79" s="7" t="s">
        <v>218</v>
      </c>
    </row>
    <row r="80" spans="1:6" x14ac:dyDescent="0.25">
      <c r="A80" s="7" t="s">
        <v>83</v>
      </c>
      <c r="B80" s="7" t="s">
        <v>220</v>
      </c>
    </row>
    <row r="81" spans="1:3" x14ac:dyDescent="0.25">
      <c r="A81" s="7" t="s">
        <v>84</v>
      </c>
      <c r="B81" s="7" t="s">
        <v>66</v>
      </c>
    </row>
    <row r="82" spans="1:3" x14ac:dyDescent="0.25">
      <c r="A82" s="7"/>
      <c r="B82" t="s">
        <v>99</v>
      </c>
      <c r="C82" t="s">
        <v>67</v>
      </c>
    </row>
    <row r="83" spans="1:3" x14ac:dyDescent="0.25">
      <c r="A83" s="7"/>
      <c r="B83" t="s">
        <v>100</v>
      </c>
      <c r="C83" t="s">
        <v>68</v>
      </c>
    </row>
    <row r="84" spans="1:3" x14ac:dyDescent="0.25">
      <c r="A84" s="7"/>
      <c r="B84" t="s">
        <v>101</v>
      </c>
      <c r="C84" t="s">
        <v>69</v>
      </c>
    </row>
    <row r="85" spans="1:3" x14ac:dyDescent="0.25">
      <c r="A85" s="7"/>
      <c r="B85" t="s">
        <v>102</v>
      </c>
      <c r="C85" t="s">
        <v>70</v>
      </c>
    </row>
    <row r="86" spans="1:3" x14ac:dyDescent="0.25">
      <c r="A86" s="7" t="s">
        <v>85</v>
      </c>
      <c r="B86" s="7" t="s">
        <v>222</v>
      </c>
    </row>
    <row r="87" spans="1:3" x14ac:dyDescent="0.25">
      <c r="B87" t="s">
        <v>103</v>
      </c>
      <c r="C87" t="s">
        <v>224</v>
      </c>
    </row>
    <row r="88" spans="1:3" x14ac:dyDescent="0.25">
      <c r="B88" t="s">
        <v>104</v>
      </c>
      <c r="C88" t="s">
        <v>226</v>
      </c>
    </row>
    <row r="89" spans="1:3" x14ac:dyDescent="0.25">
      <c r="B89" t="s">
        <v>105</v>
      </c>
      <c r="C89" t="s">
        <v>228</v>
      </c>
    </row>
    <row r="95" spans="1:3" ht="18.75" x14ac:dyDescent="0.25">
      <c r="A95" s="3"/>
      <c r="B95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8"/>
  <sheetViews>
    <sheetView topLeftCell="A61" workbookViewId="0">
      <selection activeCell="E16" sqref="E16"/>
    </sheetView>
  </sheetViews>
  <sheetFormatPr defaultColWidth="8.85546875" defaultRowHeight="15" x14ac:dyDescent="0.25"/>
  <cols>
    <col min="2" max="2" width="10" customWidth="1"/>
    <col min="3" max="3" width="10.28515625" customWidth="1"/>
    <col min="4" max="4" width="16.28515625" customWidth="1"/>
    <col min="5" max="5" width="43.42578125" customWidth="1"/>
    <col min="6" max="6" width="9.42578125" bestFit="1" customWidth="1"/>
    <col min="12" max="12" width="41.28515625" customWidth="1"/>
  </cols>
  <sheetData>
    <row r="1" spans="1:6" ht="56.25" customHeight="1" x14ac:dyDescent="0.25">
      <c r="A1" s="184" t="s">
        <v>121</v>
      </c>
      <c r="B1" s="184"/>
      <c r="C1" s="184"/>
      <c r="D1" s="184"/>
      <c r="E1" s="184"/>
      <c r="F1" s="184"/>
    </row>
    <row r="2" spans="1:6" x14ac:dyDescent="0.25">
      <c r="A2" s="7" t="s">
        <v>122</v>
      </c>
    </row>
    <row r="3" spans="1:6" x14ac:dyDescent="0.25">
      <c r="A3" t="s">
        <v>123</v>
      </c>
    </row>
    <row r="4" spans="1:6" x14ac:dyDescent="0.25">
      <c r="A4" t="s">
        <v>124</v>
      </c>
    </row>
    <row r="5" spans="1:6" x14ac:dyDescent="0.25">
      <c r="A5" t="s">
        <v>43</v>
      </c>
    </row>
    <row r="6" spans="1:6" x14ac:dyDescent="0.25">
      <c r="A6" t="s">
        <v>41</v>
      </c>
    </row>
    <row r="7" spans="1:6" x14ac:dyDescent="0.25">
      <c r="A7" t="s">
        <v>42</v>
      </c>
    </row>
    <row r="9" spans="1:6" ht="15.75" x14ac:dyDescent="0.25">
      <c r="A9" s="18" t="s">
        <v>120</v>
      </c>
      <c r="B9" s="19"/>
      <c r="C9" s="19"/>
      <c r="D9" s="19"/>
      <c r="E9" s="19"/>
    </row>
    <row r="10" spans="1:6" ht="15.75" x14ac:dyDescent="0.25">
      <c r="A10" s="7" t="s">
        <v>144</v>
      </c>
      <c r="B10" s="6" t="s">
        <v>145</v>
      </c>
      <c r="C10" s="8"/>
      <c r="D10" s="8"/>
    </row>
    <row r="11" spans="1:6" x14ac:dyDescent="0.25">
      <c r="B11" t="s">
        <v>146</v>
      </c>
      <c r="C11" s="7" t="s">
        <v>147</v>
      </c>
      <c r="D11" s="7"/>
    </row>
    <row r="12" spans="1:6" x14ac:dyDescent="0.25">
      <c r="C12" s="9" t="s">
        <v>148</v>
      </c>
      <c r="D12" s="7" t="s">
        <v>149</v>
      </c>
      <c r="F12" t="s">
        <v>238</v>
      </c>
    </row>
    <row r="13" spans="1:6" x14ac:dyDescent="0.25">
      <c r="D13" s="9" t="s">
        <v>150</v>
      </c>
      <c r="E13" t="s">
        <v>151</v>
      </c>
      <c r="F13" t="s">
        <v>238</v>
      </c>
    </row>
    <row r="14" spans="1:6" ht="15.75" x14ac:dyDescent="0.25">
      <c r="B14" s="8"/>
      <c r="D14" s="9" t="s">
        <v>152</v>
      </c>
      <c r="E14" t="s">
        <v>153</v>
      </c>
      <c r="F14" t="s">
        <v>238</v>
      </c>
    </row>
    <row r="15" spans="1:6" x14ac:dyDescent="0.25">
      <c r="D15" s="9" t="s">
        <v>154</v>
      </c>
      <c r="E15" t="s">
        <v>155</v>
      </c>
      <c r="F15" t="s">
        <v>238</v>
      </c>
    </row>
    <row r="16" spans="1:6" x14ac:dyDescent="0.25">
      <c r="D16" s="9" t="s">
        <v>156</v>
      </c>
      <c r="E16" t="s">
        <v>157</v>
      </c>
      <c r="F16" t="s">
        <v>238</v>
      </c>
    </row>
    <row r="17" spans="1:6" x14ac:dyDescent="0.25">
      <c r="C17" s="9" t="s">
        <v>158</v>
      </c>
      <c r="D17" s="7" t="s">
        <v>159</v>
      </c>
      <c r="E17" s="7"/>
      <c r="F17" t="s">
        <v>238</v>
      </c>
    </row>
    <row r="18" spans="1:6" x14ac:dyDescent="0.25">
      <c r="D18" s="9" t="s">
        <v>160</v>
      </c>
      <c r="E18" t="s">
        <v>161</v>
      </c>
      <c r="F18" t="s">
        <v>238</v>
      </c>
    </row>
    <row r="19" spans="1:6" x14ac:dyDescent="0.25">
      <c r="D19" s="9" t="s">
        <v>184</v>
      </c>
      <c r="E19" t="s">
        <v>185</v>
      </c>
      <c r="F19" t="s">
        <v>238</v>
      </c>
    </row>
    <row r="20" spans="1:6" x14ac:dyDescent="0.25">
      <c r="C20" s="9" t="s">
        <v>186</v>
      </c>
      <c r="D20" s="7" t="s">
        <v>187</v>
      </c>
      <c r="E20" s="7"/>
      <c r="F20" t="s">
        <v>238</v>
      </c>
    </row>
    <row r="21" spans="1:6" x14ac:dyDescent="0.25">
      <c r="D21" s="9" t="s">
        <v>188</v>
      </c>
      <c r="E21" t="s">
        <v>189</v>
      </c>
      <c r="F21" t="s">
        <v>238</v>
      </c>
    </row>
    <row r="22" spans="1:6" x14ac:dyDescent="0.25">
      <c r="D22" s="9" t="s">
        <v>191</v>
      </c>
      <c r="E22" t="s">
        <v>192</v>
      </c>
      <c r="F22" t="s">
        <v>238</v>
      </c>
    </row>
    <row r="23" spans="1:6" x14ac:dyDescent="0.25">
      <c r="C23" s="9" t="s">
        <v>193</v>
      </c>
      <c r="D23" s="7" t="s">
        <v>194</v>
      </c>
      <c r="E23" s="7"/>
      <c r="F23" t="s">
        <v>238</v>
      </c>
    </row>
    <row r="24" spans="1:6" x14ac:dyDescent="0.25">
      <c r="C24" s="9" t="s">
        <v>195</v>
      </c>
      <c r="D24" s="7" t="s">
        <v>196</v>
      </c>
      <c r="E24" s="7"/>
      <c r="F24" t="s">
        <v>238</v>
      </c>
    </row>
    <row r="25" spans="1:6" x14ac:dyDescent="0.25">
      <c r="D25" s="9" t="s">
        <v>197</v>
      </c>
      <c r="E25" t="s">
        <v>198</v>
      </c>
      <c r="F25" t="s">
        <v>238</v>
      </c>
    </row>
    <row r="26" spans="1:6" x14ac:dyDescent="0.25">
      <c r="D26" s="9" t="s">
        <v>199</v>
      </c>
      <c r="E26" t="s">
        <v>200</v>
      </c>
      <c r="F26" t="s">
        <v>238</v>
      </c>
    </row>
    <row r="27" spans="1:6" x14ac:dyDescent="0.25">
      <c r="D27" s="9" t="s">
        <v>201</v>
      </c>
      <c r="E27" t="s">
        <v>202</v>
      </c>
      <c r="F27" t="s">
        <v>238</v>
      </c>
    </row>
    <row r="29" spans="1:6" ht="15.75" x14ac:dyDescent="0.25">
      <c r="A29" s="18" t="s">
        <v>163</v>
      </c>
      <c r="B29" s="19"/>
      <c r="C29" s="19"/>
      <c r="D29" s="19"/>
      <c r="E29" s="19"/>
    </row>
    <row r="30" spans="1:6" ht="15.75" x14ac:dyDescent="0.25">
      <c r="A30" s="5" t="s">
        <v>132</v>
      </c>
      <c r="B30" s="6" t="s">
        <v>133</v>
      </c>
    </row>
    <row r="31" spans="1:6" ht="18.75" x14ac:dyDescent="0.3">
      <c r="B31" s="21" t="s">
        <v>138</v>
      </c>
      <c r="C31" s="22" t="s">
        <v>139</v>
      </c>
      <c r="D31" s="4"/>
      <c r="E31" s="4"/>
      <c r="F31" t="s">
        <v>237</v>
      </c>
    </row>
    <row r="32" spans="1:6" ht="18.75" x14ac:dyDescent="0.3">
      <c r="B32" s="21" t="s">
        <v>140</v>
      </c>
      <c r="C32" s="22" t="s">
        <v>141</v>
      </c>
      <c r="D32" s="4"/>
      <c r="E32" s="4"/>
      <c r="F32" t="s">
        <v>237</v>
      </c>
    </row>
    <row r="33" spans="1:7" ht="15.75" x14ac:dyDescent="0.25">
      <c r="B33" s="24" t="s">
        <v>142</v>
      </c>
      <c r="C33" s="25" t="s">
        <v>143</v>
      </c>
      <c r="D33" s="23"/>
      <c r="E33" s="8"/>
      <c r="F33" t="s">
        <v>237</v>
      </c>
    </row>
    <row r="34" spans="1:7" ht="15.75" x14ac:dyDescent="0.25">
      <c r="B34" s="24"/>
      <c r="C34" s="20" t="s">
        <v>48</v>
      </c>
      <c r="D34" s="23"/>
      <c r="E34" s="8"/>
      <c r="G34" t="s">
        <v>166</v>
      </c>
    </row>
    <row r="35" spans="1:7" ht="15.75" x14ac:dyDescent="0.25">
      <c r="C35" s="31" t="s">
        <v>220</v>
      </c>
      <c r="D35" s="23"/>
      <c r="E35" s="8"/>
      <c r="G35" t="s">
        <v>166</v>
      </c>
    </row>
    <row r="36" spans="1:7" ht="15.75" x14ac:dyDescent="0.25">
      <c r="A36" s="7" t="s">
        <v>144</v>
      </c>
      <c r="B36" s="6" t="s">
        <v>145</v>
      </c>
    </row>
    <row r="37" spans="1:7" x14ac:dyDescent="0.25">
      <c r="B37" t="s">
        <v>209</v>
      </c>
      <c r="C37" s="20" t="s">
        <v>170</v>
      </c>
    </row>
    <row r="38" spans="1:7" ht="18.75" x14ac:dyDescent="0.3">
      <c r="C38" s="30" t="s">
        <v>211</v>
      </c>
      <c r="D38" s="30" t="s">
        <v>212</v>
      </c>
      <c r="E38" s="30"/>
      <c r="F38" t="s">
        <v>237</v>
      </c>
      <c r="G38" s="16" t="s">
        <v>166</v>
      </c>
    </row>
    <row r="39" spans="1:7" ht="18.75" x14ac:dyDescent="0.3">
      <c r="C39" s="30" t="s">
        <v>213</v>
      </c>
      <c r="D39" s="30" t="s">
        <v>214</v>
      </c>
      <c r="E39" s="30"/>
      <c r="F39" t="s">
        <v>237</v>
      </c>
      <c r="G39" s="16" t="s">
        <v>166</v>
      </c>
    </row>
    <row r="40" spans="1:7" s="32" customFormat="1" x14ac:dyDescent="0.25">
      <c r="B40" s="34" t="s">
        <v>219</v>
      </c>
      <c r="C40" s="35" t="s">
        <v>220</v>
      </c>
      <c r="F40" s="32" t="s">
        <v>242</v>
      </c>
      <c r="G40" s="32" t="s">
        <v>52</v>
      </c>
    </row>
    <row r="41" spans="1:7" x14ac:dyDescent="0.25">
      <c r="B41" s="26" t="s">
        <v>221</v>
      </c>
      <c r="C41" s="27" t="s">
        <v>222</v>
      </c>
      <c r="D41" s="13"/>
      <c r="E41" s="13"/>
    </row>
    <row r="42" spans="1:7" s="32" customFormat="1" x14ac:dyDescent="0.25">
      <c r="C42" s="32" t="s">
        <v>226</v>
      </c>
      <c r="F42" s="32" t="s">
        <v>165</v>
      </c>
      <c r="G42" s="32" t="s">
        <v>53</v>
      </c>
    </row>
    <row r="43" spans="1:7" ht="15.75" x14ac:dyDescent="0.25">
      <c r="A43" s="18" t="s">
        <v>244</v>
      </c>
      <c r="B43" s="19"/>
      <c r="C43" s="19"/>
      <c r="D43" s="19"/>
      <c r="E43" s="19"/>
    </row>
    <row r="44" spans="1:7" ht="18.75" x14ac:dyDescent="0.3">
      <c r="A44" s="5" t="s">
        <v>132</v>
      </c>
      <c r="B44" s="15" t="s">
        <v>133</v>
      </c>
      <c r="C44" s="16"/>
      <c r="D44" s="16"/>
      <c r="E44" s="16"/>
    </row>
    <row r="45" spans="1:7" ht="18.75" x14ac:dyDescent="0.3">
      <c r="B45" s="17" t="s">
        <v>134</v>
      </c>
      <c r="C45" s="14" t="s">
        <v>246</v>
      </c>
      <c r="D45" s="16"/>
      <c r="E45" s="16"/>
      <c r="F45" t="s">
        <v>108</v>
      </c>
      <c r="G45" s="16" t="s">
        <v>166</v>
      </c>
    </row>
    <row r="46" spans="1:7" ht="18.75" x14ac:dyDescent="0.3">
      <c r="B46" s="17" t="s">
        <v>136</v>
      </c>
      <c r="C46" s="14" t="s">
        <v>137</v>
      </c>
      <c r="D46" s="16"/>
      <c r="E46" s="16"/>
      <c r="F46" t="s">
        <v>108</v>
      </c>
      <c r="G46" s="16" t="s">
        <v>166</v>
      </c>
    </row>
    <row r="47" spans="1:7" x14ac:dyDescent="0.25">
      <c r="B47" s="13" t="s">
        <v>219</v>
      </c>
      <c r="C47" s="14" t="s">
        <v>220</v>
      </c>
      <c r="D47" s="13"/>
      <c r="E47" s="13"/>
      <c r="F47" t="s">
        <v>242</v>
      </c>
    </row>
    <row r="48" spans="1:7" ht="15.75" x14ac:dyDescent="0.25">
      <c r="A48" s="18" t="s">
        <v>245</v>
      </c>
      <c r="B48" s="19"/>
      <c r="C48" s="19"/>
      <c r="D48" s="19"/>
      <c r="E48" s="19"/>
    </row>
    <row r="49" spans="1:7" ht="15.75" x14ac:dyDescent="0.25">
      <c r="A49" s="7"/>
      <c r="B49" s="15" t="s">
        <v>171</v>
      </c>
      <c r="C49" s="13"/>
      <c r="D49" s="13"/>
      <c r="E49" s="13"/>
      <c r="G49" s="13"/>
    </row>
    <row r="50" spans="1:7" x14ac:dyDescent="0.25">
      <c r="A50" s="7"/>
      <c r="B50" s="33" t="s">
        <v>217</v>
      </c>
      <c r="C50" s="29" t="s">
        <v>46</v>
      </c>
      <c r="D50" s="13"/>
      <c r="E50" s="13"/>
      <c r="G50" t="s">
        <v>50</v>
      </c>
    </row>
    <row r="51" spans="1:7" ht="15.75" x14ac:dyDescent="0.25">
      <c r="A51" s="7" t="s">
        <v>144</v>
      </c>
      <c r="B51" s="15" t="s">
        <v>145</v>
      </c>
      <c r="C51" s="13"/>
      <c r="D51" s="13"/>
      <c r="E51" s="13"/>
    </row>
    <row r="52" spans="1:7" x14ac:dyDescent="0.25">
      <c r="B52" s="33" t="s">
        <v>217</v>
      </c>
      <c r="C52" s="29" t="s">
        <v>47</v>
      </c>
      <c r="D52" s="13"/>
      <c r="E52" s="13"/>
      <c r="F52" t="s">
        <v>241</v>
      </c>
      <c r="G52" t="s">
        <v>51</v>
      </c>
    </row>
    <row r="53" spans="1:7" x14ac:dyDescent="0.25">
      <c r="B53" s="13" t="s">
        <v>221</v>
      </c>
      <c r="C53" s="14" t="s">
        <v>222</v>
      </c>
      <c r="D53" s="13"/>
      <c r="E53" s="13"/>
      <c r="F53" t="s">
        <v>241</v>
      </c>
    </row>
    <row r="54" spans="1:7" x14ac:dyDescent="0.25">
      <c r="B54" s="13"/>
      <c r="C54" s="28" t="s">
        <v>223</v>
      </c>
      <c r="D54" s="28" t="s">
        <v>224</v>
      </c>
      <c r="E54" s="13"/>
      <c r="F54" t="s">
        <v>241</v>
      </c>
    </row>
    <row r="55" spans="1:7" ht="15.75" x14ac:dyDescent="0.25">
      <c r="A55" s="18" t="s">
        <v>162</v>
      </c>
      <c r="B55" s="19"/>
      <c r="C55" s="19"/>
      <c r="D55" s="19"/>
      <c r="E55" s="19"/>
    </row>
    <row r="56" spans="1:7" ht="15.75" x14ac:dyDescent="0.25">
      <c r="A56" s="7" t="s">
        <v>144</v>
      </c>
      <c r="B56" s="6" t="s">
        <v>145</v>
      </c>
    </row>
    <row r="57" spans="1:7" x14ac:dyDescent="0.25">
      <c r="B57" s="13" t="s">
        <v>203</v>
      </c>
      <c r="C57" s="14" t="s">
        <v>204</v>
      </c>
      <c r="D57" s="14"/>
      <c r="E57" s="13"/>
      <c r="F57" t="s">
        <v>239</v>
      </c>
    </row>
    <row r="58" spans="1:7" x14ac:dyDescent="0.25">
      <c r="B58" s="13"/>
      <c r="C58" s="13" t="s">
        <v>205</v>
      </c>
      <c r="D58" t="s">
        <v>44</v>
      </c>
      <c r="E58" s="13"/>
      <c r="F58" t="s">
        <v>239</v>
      </c>
    </row>
    <row r="59" spans="1:7" x14ac:dyDescent="0.25">
      <c r="B59" s="13"/>
      <c r="C59" s="13" t="s">
        <v>207</v>
      </c>
      <c r="D59" s="13" t="s">
        <v>206</v>
      </c>
      <c r="E59" s="13"/>
    </row>
    <row r="60" spans="1:7" x14ac:dyDescent="0.25">
      <c r="B60" s="13"/>
      <c r="C60" s="13" t="s">
        <v>45</v>
      </c>
      <c r="D60" s="13" t="s">
        <v>208</v>
      </c>
      <c r="E60" s="13"/>
      <c r="F60" t="s">
        <v>239</v>
      </c>
    </row>
    <row r="61" spans="1:7" x14ac:dyDescent="0.25">
      <c r="B61" s="13" t="s">
        <v>209</v>
      </c>
      <c r="C61" s="29" t="s">
        <v>49</v>
      </c>
      <c r="D61" s="13"/>
      <c r="E61" s="13"/>
      <c r="F61" t="s">
        <v>239</v>
      </c>
      <c r="G61" t="s">
        <v>54</v>
      </c>
    </row>
    <row r="62" spans="1:7" x14ac:dyDescent="0.25">
      <c r="B62" s="13"/>
      <c r="D62" s="29" t="s">
        <v>168</v>
      </c>
      <c r="E62" s="13"/>
    </row>
    <row r="63" spans="1:7" x14ac:dyDescent="0.25">
      <c r="B63" s="13"/>
      <c r="D63" s="29" t="s">
        <v>169</v>
      </c>
      <c r="E63" s="13"/>
    </row>
    <row r="64" spans="1:7" x14ac:dyDescent="0.25">
      <c r="B64" s="13"/>
      <c r="D64" s="29" t="s">
        <v>216</v>
      </c>
      <c r="E64" s="13"/>
      <c r="F64" t="s">
        <v>239</v>
      </c>
    </row>
    <row r="65" spans="2:6" x14ac:dyDescent="0.25">
      <c r="B65" s="13" t="s">
        <v>221</v>
      </c>
      <c r="C65" s="14" t="s">
        <v>222</v>
      </c>
      <c r="D65" s="13"/>
      <c r="E65" s="13"/>
    </row>
    <row r="66" spans="2:6" x14ac:dyDescent="0.25">
      <c r="B66" s="13"/>
      <c r="C66" s="13" t="s">
        <v>225</v>
      </c>
      <c r="D66" s="13" t="s">
        <v>226</v>
      </c>
      <c r="E66" s="13"/>
      <c r="F66" t="s">
        <v>164</v>
      </c>
    </row>
    <row r="67" spans="2:6" x14ac:dyDescent="0.25">
      <c r="C67" t="s">
        <v>227</v>
      </c>
      <c r="D67" t="s">
        <v>228</v>
      </c>
      <c r="F67" t="s">
        <v>239</v>
      </c>
    </row>
    <row r="68" spans="2:6" x14ac:dyDescent="0.25">
      <c r="C68" s="7"/>
      <c r="D68" t="s">
        <v>167</v>
      </c>
    </row>
  </sheetData>
  <mergeCells count="1">
    <mergeCell ref="A1:F1"/>
  </mergeCells>
  <phoneticPr fontId="22" type="noConversion"/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O24" sqref="O24"/>
    </sheetView>
  </sheetViews>
  <sheetFormatPr defaultColWidth="8.85546875" defaultRowHeight="15" x14ac:dyDescent="0.25"/>
  <cols>
    <col min="1" max="1" width="6.28515625" customWidth="1"/>
    <col min="2" max="2" width="8.28515625" customWidth="1"/>
    <col min="3" max="3" width="10.28515625" customWidth="1"/>
    <col min="4" max="4" width="16.28515625" customWidth="1"/>
    <col min="5" max="5" width="36.7109375" customWidth="1"/>
    <col min="6" max="6" width="11" style="94" customWidth="1"/>
    <col min="7" max="13" width="10.85546875" customWidth="1"/>
    <col min="14" max="14" width="36.7109375" customWidth="1"/>
  </cols>
  <sheetData>
    <row r="1" spans="1:14" ht="18.75" x14ac:dyDescent="0.3">
      <c r="A1" s="47" t="s">
        <v>247</v>
      </c>
      <c r="B1" s="40"/>
      <c r="C1" s="40"/>
      <c r="D1" s="40"/>
      <c r="E1" s="40"/>
      <c r="F1" s="91"/>
      <c r="G1" s="40"/>
      <c r="H1" s="40"/>
    </row>
    <row r="2" spans="1:14" ht="18.75" x14ac:dyDescent="0.3">
      <c r="A2" s="44"/>
      <c r="B2" s="40"/>
      <c r="C2" s="40"/>
      <c r="D2" s="40"/>
      <c r="E2" s="162"/>
      <c r="F2" s="91"/>
      <c r="G2" s="40"/>
      <c r="H2" s="164">
        <f>H6+H26+H41+H48+H63</f>
        <v>21285217.359999999</v>
      </c>
      <c r="I2" s="164">
        <f t="shared" ref="I2:M2" si="0">I6+I26+I41+I48+I63</f>
        <v>237260457.05920622</v>
      </c>
      <c r="J2" s="164">
        <f t="shared" si="0"/>
        <v>118595326.96000001</v>
      </c>
      <c r="K2" s="164">
        <f>K6+K26+K41+K48+K63</f>
        <v>112484204.96000001</v>
      </c>
      <c r="L2" s="164">
        <f t="shared" si="0"/>
        <v>110746155.96000001</v>
      </c>
      <c r="M2" s="164">
        <f t="shared" si="0"/>
        <v>88249793.700793788</v>
      </c>
      <c r="N2" s="130">
        <f>SUM(H2:M2)</f>
        <v>688621156</v>
      </c>
    </row>
    <row r="3" spans="1:14" ht="15" customHeight="1" x14ac:dyDescent="0.25">
      <c r="A3" s="46">
        <v>1</v>
      </c>
      <c r="B3" s="41" t="s">
        <v>180</v>
      </c>
      <c r="C3" s="42"/>
      <c r="D3" s="42"/>
      <c r="E3" s="73">
        <f>SUM(F6,F26,F35,F41,F48,F63,)</f>
        <v>688621156</v>
      </c>
      <c r="F3" s="128" t="s">
        <v>179</v>
      </c>
      <c r="G3" s="82"/>
      <c r="H3" s="48"/>
      <c r="I3" s="48"/>
      <c r="J3" s="48"/>
      <c r="K3" s="48" t="s">
        <v>175</v>
      </c>
      <c r="L3" s="48"/>
      <c r="M3" s="52"/>
      <c r="N3" s="49"/>
    </row>
    <row r="4" spans="1:14" ht="15" customHeight="1" x14ac:dyDescent="0.25">
      <c r="A4" s="45"/>
      <c r="F4" s="92"/>
      <c r="G4" s="83" t="s">
        <v>173</v>
      </c>
      <c r="H4" s="74">
        <v>2018</v>
      </c>
      <c r="I4" s="53">
        <v>2019</v>
      </c>
      <c r="J4" s="74">
        <v>2020</v>
      </c>
      <c r="K4" s="53">
        <v>2021</v>
      </c>
      <c r="L4" s="74">
        <v>2022</v>
      </c>
      <c r="M4" s="53">
        <v>2023</v>
      </c>
      <c r="N4" s="50" t="s">
        <v>172</v>
      </c>
    </row>
    <row r="5" spans="1:14" ht="15" customHeight="1" x14ac:dyDescent="0.25">
      <c r="F5" s="132"/>
      <c r="G5" s="84" t="s">
        <v>174</v>
      </c>
      <c r="H5" s="75" t="s">
        <v>779</v>
      </c>
      <c r="I5" s="55" t="s">
        <v>176</v>
      </c>
      <c r="J5" s="55" t="s">
        <v>176</v>
      </c>
      <c r="K5" s="55" t="s">
        <v>176</v>
      </c>
      <c r="L5" s="55" t="s">
        <v>176</v>
      </c>
      <c r="M5" s="56" t="s">
        <v>778</v>
      </c>
      <c r="N5" s="51"/>
    </row>
    <row r="6" spans="1:14" ht="15" customHeight="1" x14ac:dyDescent="0.25">
      <c r="A6" s="41" t="s">
        <v>181</v>
      </c>
      <c r="B6" s="42"/>
      <c r="C6" s="42"/>
      <c r="D6" s="42"/>
      <c r="E6" s="95">
        <f>IF($E$3,F6/$E$3,"")</f>
        <v>0.43943713660751949</v>
      </c>
      <c r="F6" s="108">
        <f>SUM(F7:F25)</f>
        <v>302605709</v>
      </c>
      <c r="G6" s="85">
        <f>SUM(G7:G25)</f>
        <v>0</v>
      </c>
      <c r="H6" s="76">
        <f t="shared" ref="H6:M6" si="1">SUM(H7:H25)</f>
        <v>11059569.359999999</v>
      </c>
      <c r="I6" s="57">
        <f t="shared" si="1"/>
        <v>61058330.05920621</v>
      </c>
      <c r="J6" s="57">
        <f t="shared" si="1"/>
        <v>61544161.960000001</v>
      </c>
      <c r="K6" s="57">
        <f t="shared" si="1"/>
        <v>60779478.960000001</v>
      </c>
      <c r="L6" s="57">
        <f t="shared" si="1"/>
        <v>60199278.960000001</v>
      </c>
      <c r="M6" s="58">
        <f t="shared" si="1"/>
        <v>47964889.700793788</v>
      </c>
      <c r="N6" s="65"/>
    </row>
    <row r="7" spans="1:14" ht="15" customHeight="1" x14ac:dyDescent="0.25">
      <c r="A7" s="7" t="s">
        <v>114</v>
      </c>
      <c r="B7" s="6" t="s">
        <v>145</v>
      </c>
      <c r="C7" s="8"/>
      <c r="D7" s="8"/>
      <c r="F7" s="93"/>
      <c r="G7" s="86"/>
      <c r="H7" s="77"/>
      <c r="I7" s="59"/>
      <c r="J7" s="59"/>
      <c r="K7" s="59"/>
      <c r="L7" s="59"/>
      <c r="M7" s="60"/>
      <c r="N7" s="66"/>
    </row>
    <row r="8" spans="1:14" ht="15" customHeight="1" x14ac:dyDescent="0.25">
      <c r="B8" s="98" t="s">
        <v>115</v>
      </c>
      <c r="C8" s="99" t="s">
        <v>147</v>
      </c>
      <c r="D8" s="99"/>
      <c r="E8" s="98"/>
      <c r="F8" s="100"/>
      <c r="G8" s="86"/>
      <c r="H8" s="77"/>
      <c r="I8" s="59"/>
      <c r="J8" s="59"/>
      <c r="K8" s="59"/>
      <c r="L8" s="59"/>
      <c r="M8" s="60"/>
      <c r="N8" s="66"/>
    </row>
    <row r="9" spans="1:14" ht="15" customHeight="1" x14ac:dyDescent="0.25">
      <c r="B9" s="101"/>
      <c r="C9" s="102" t="s">
        <v>7</v>
      </c>
      <c r="D9" s="103" t="s">
        <v>149</v>
      </c>
      <c r="E9" s="101"/>
      <c r="F9" s="104"/>
      <c r="G9" s="86"/>
      <c r="H9" s="77"/>
      <c r="I9" s="59"/>
      <c r="J9" s="59"/>
      <c r="K9" s="59"/>
      <c r="L9" s="59"/>
      <c r="M9" s="60"/>
      <c r="N9" s="66"/>
    </row>
    <row r="10" spans="1:14" ht="15" customHeight="1" x14ac:dyDescent="0.25">
      <c r="B10" s="101"/>
      <c r="C10" s="101"/>
      <c r="D10" s="102" t="s">
        <v>116</v>
      </c>
      <c r="E10" s="101" t="s">
        <v>151</v>
      </c>
      <c r="F10" s="104">
        <f>SUM(H10:M10)</f>
        <v>217953670</v>
      </c>
      <c r="G10" s="86">
        <v>0</v>
      </c>
      <c r="H10" s="77">
        <f>'Rozpočet ICRC (Final)'!H10+'Rozpočet UPOL (Final)'!H10+'Rozpočet FNO (Final)'!H10+'Rozpočet Ostrava (Final)'!H10+'Rozpočet MOU (Final)'!I10</f>
        <v>8444662</v>
      </c>
      <c r="I10" s="77">
        <f>'Rozpočet ICRC (Final)'!I10+'Rozpočet UPOL (Final)'!I10+'Rozpočet FNO (Final)'!I10+'Rozpočet Ostrava (Final)'!I10+'Rozpočet MOU (Final)'!J10</f>
        <v>44301673.099206209</v>
      </c>
      <c r="J10" s="77">
        <f>'Rozpočet ICRC (Final)'!J10+'Rozpočet UPOL (Final)'!J10+'Rozpočet FNO (Final)'!J10+'Rozpočet Ostrava (Final)'!J10+'Rozpočet MOU (Final)'!K10</f>
        <v>44395835</v>
      </c>
      <c r="K10" s="77">
        <f>'Rozpočet ICRC (Final)'!K10+'Rozpočet UPOL (Final)'!K10+'Rozpočet FNO (Final)'!K10+'Rozpočet Ostrava (Final)'!K10+'Rozpočet MOU (Final)'!L10</f>
        <v>43780044</v>
      </c>
      <c r="L10" s="77">
        <f>'Rozpočet ICRC (Final)'!L10+'Rozpočet UPOL (Final)'!L10+'Rozpočet FNO (Final)'!L10+'Rozpočet Ostrava (Final)'!L10+'Rozpočet MOU (Final)'!M10</f>
        <v>43214844</v>
      </c>
      <c r="M10" s="77">
        <f>'Rozpočet ICRC (Final)'!M10+'Rozpočet UPOL (Final)'!M10+'Rozpočet FNO (Final)'!M10+'Rozpočet Ostrava (Final)'!M10+'Rozpočet MOU (Final)'!N10</f>
        <v>33816611.900793791</v>
      </c>
      <c r="N10" s="66"/>
    </row>
    <row r="11" spans="1:14" ht="15" customHeight="1" x14ac:dyDescent="0.25">
      <c r="B11" s="105"/>
      <c r="C11" s="101"/>
      <c r="D11" s="102" t="s">
        <v>117</v>
      </c>
      <c r="E11" s="101" t="s">
        <v>153</v>
      </c>
      <c r="F11" s="104">
        <f>SUM(H11:M11)</f>
        <v>3030000</v>
      </c>
      <c r="G11" s="86">
        <v>0</v>
      </c>
      <c r="H11" s="77">
        <f>'Rozpočet ICRC (Final)'!H37+'Rozpočet UPOL (Final)'!H19+'Rozpočet FNO (Final)'!H16+'Rozpočet Ostrava (Final)'!H18+'Rozpočet MOU (Final)'!H18</f>
        <v>101000</v>
      </c>
      <c r="I11" s="77">
        <f>'Rozpočet ICRC (Final)'!I37+'Rozpočet UPOL (Final)'!I19+'Rozpočet FNO (Final)'!I16+'Rozpočet Ostrava (Final)'!I18+'Rozpočet MOU (Final)'!I18</f>
        <v>606000</v>
      </c>
      <c r="J11" s="77">
        <f>'Rozpočet ICRC (Final)'!J37+'Rozpočet UPOL (Final)'!J19+'Rozpočet FNO (Final)'!J16+'Rozpočet Ostrava (Final)'!J18+'Rozpočet MOU (Final)'!J18</f>
        <v>606000</v>
      </c>
      <c r="K11" s="77">
        <f>'Rozpočet ICRC (Final)'!K37+'Rozpočet UPOL (Final)'!K19+'Rozpočet FNO (Final)'!K16+'Rozpočet Ostrava (Final)'!K18+'Rozpočet MOU (Final)'!K18</f>
        <v>606000</v>
      </c>
      <c r="L11" s="77">
        <f>'Rozpočet ICRC (Final)'!L37+'Rozpočet UPOL (Final)'!L19+'Rozpočet FNO (Final)'!L16+'Rozpočet Ostrava (Final)'!L18+'Rozpočet MOU (Final)'!L18</f>
        <v>606000</v>
      </c>
      <c r="M11" s="77">
        <f>'Rozpočet ICRC (Final)'!M37+'Rozpočet UPOL (Final)'!M19+'Rozpočet FNO (Final)'!M16+'Rozpočet Ostrava (Final)'!M18+'Rozpočet MOU (Final)'!M18</f>
        <v>505000</v>
      </c>
      <c r="N11" s="66"/>
    </row>
    <row r="12" spans="1:14" ht="15" customHeight="1" x14ac:dyDescent="0.25">
      <c r="B12" s="101"/>
      <c r="C12" s="101"/>
      <c r="D12" s="102" t="s">
        <v>118</v>
      </c>
      <c r="E12" s="101" t="s">
        <v>155</v>
      </c>
      <c r="F12" s="104">
        <f>SUM(H12:M12)</f>
        <v>1344300</v>
      </c>
      <c r="G12" s="86">
        <v>0</v>
      </c>
      <c r="H12" s="77">
        <f>'Rozpočet ICRC (Final)'!H41+'Rozpočet UPOL (Final)'!H20+'Rozpočet FNO (Final)'!H17+'Rozpočet Ostrava (Final)'!H19+'Rozpočet MOU (Final)'!H19</f>
        <v>42200</v>
      </c>
      <c r="I12" s="77">
        <f>'Rozpočet ICRC (Final)'!I41+'Rozpočet UPOL (Final)'!I20+'Rozpočet FNO (Final)'!I17+'Rozpočet Ostrava (Final)'!I19+'Rozpočet MOU (Final)'!I19</f>
        <v>269400</v>
      </c>
      <c r="J12" s="77">
        <f>'Rozpočet ICRC (Final)'!J41+'Rozpočet UPOL (Final)'!J20+'Rozpočet FNO (Final)'!J17+'Rozpočet Ostrava (Final)'!J19+'Rozpočet MOU (Final)'!J19</f>
        <v>269400</v>
      </c>
      <c r="K12" s="77">
        <f>'Rozpočet ICRC (Final)'!K41+'Rozpočet UPOL (Final)'!K20+'Rozpočet FNO (Final)'!K17+'Rozpočet Ostrava (Final)'!K19+'Rozpočet MOU (Final)'!K19</f>
        <v>269400</v>
      </c>
      <c r="L12" s="77">
        <f>'Rozpočet ICRC (Final)'!L41+'Rozpočet UPOL (Final)'!L20+'Rozpočet FNO (Final)'!L17+'Rozpočet Ostrava (Final)'!L19+'Rozpočet MOU (Final)'!L19</f>
        <v>269400</v>
      </c>
      <c r="M12" s="77">
        <f>'Rozpočet ICRC (Final)'!M41+'Rozpočet UPOL (Final)'!M20+'Rozpočet FNO (Final)'!M17+'Rozpočet Ostrava (Final)'!M19+'Rozpočet MOU (Final)'!M19</f>
        <v>224500</v>
      </c>
      <c r="N12" s="66"/>
    </row>
    <row r="13" spans="1:14" ht="15" customHeight="1" x14ac:dyDescent="0.25">
      <c r="B13" s="101"/>
      <c r="C13" s="101"/>
      <c r="D13" s="102" t="s">
        <v>119</v>
      </c>
      <c r="E13" s="101" t="s">
        <v>157</v>
      </c>
      <c r="F13" s="104">
        <f>SUM(H13:M13)</f>
        <v>0</v>
      </c>
      <c r="G13" s="86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66"/>
    </row>
    <row r="14" spans="1:14" ht="15" customHeight="1" x14ac:dyDescent="0.25">
      <c r="B14" s="101"/>
      <c r="C14" s="102" t="s">
        <v>8</v>
      </c>
      <c r="D14" s="103" t="s">
        <v>159</v>
      </c>
      <c r="E14" s="103"/>
      <c r="F14" s="104"/>
      <c r="G14" s="86"/>
      <c r="H14" s="77"/>
      <c r="I14" s="59"/>
      <c r="J14" s="59"/>
      <c r="K14" s="59"/>
      <c r="L14" s="59"/>
      <c r="M14" s="60"/>
      <c r="N14" s="66"/>
    </row>
    <row r="15" spans="1:14" ht="15" customHeight="1" x14ac:dyDescent="0.25">
      <c r="B15" s="101"/>
      <c r="C15" s="101"/>
      <c r="D15" s="102" t="s">
        <v>0</v>
      </c>
      <c r="E15" s="101" t="s">
        <v>161</v>
      </c>
      <c r="F15" s="104">
        <f t="shared" ref="F15" si="2">H15+I15+J15+K15+L15+M15</f>
        <v>55249455</v>
      </c>
      <c r="G15" s="87">
        <v>0</v>
      </c>
      <c r="H15" s="78">
        <f>'Rozpočet ICRC (Final)'!H48+'Rozpočet UPOL (Final)'!H23+'Rozpočet FNO (Final)'!H20+'Rozpočet Ostrava (Final)'!H23+'Rozpočet MOU (Final)'!H23</f>
        <v>1700768.5</v>
      </c>
      <c r="I15" s="78">
        <f>'Rozpočet ICRC (Final)'!I48+'Rozpočet UPOL (Final)'!I23+'Rozpočet FNO (Final)'!I20+'Rozpočet Ostrava (Final)'!I23+'Rozpočet MOU (Final)'!I23</f>
        <v>10930511</v>
      </c>
      <c r="J15" s="78">
        <f>'Rozpočet ICRC (Final)'!J48+'Rozpočet UPOL (Final)'!J23+'Rozpočet FNO (Final)'!J20+'Rozpočet Ostrava (Final)'!J23+'Rozpočet MOU (Final)'!J23</f>
        <v>11199511</v>
      </c>
      <c r="K15" s="78">
        <f>'Rozpočet ICRC (Final)'!K48+'Rozpočet UPOL (Final)'!K23+'Rozpočet FNO (Final)'!K20+'Rozpočet Ostrava (Final)'!K23+'Rozpočet MOU (Final)'!K23</f>
        <v>11097411</v>
      </c>
      <c r="L15" s="78">
        <f>'Rozpočet ICRC (Final)'!L48+'Rozpočet UPOL (Final)'!L23+'Rozpočet FNO (Final)'!L20+'Rozpočet Ostrava (Final)'!L23+'Rozpočet MOU (Final)'!L23</f>
        <v>11086411</v>
      </c>
      <c r="M15" s="78">
        <f>'Rozpočet ICRC (Final)'!M48+'Rozpočet UPOL (Final)'!M23+'Rozpočet FNO (Final)'!M20+'Rozpočet Ostrava (Final)'!M23+'Rozpočet MOU (Final)'!M23</f>
        <v>9234842.5</v>
      </c>
      <c r="N15" s="139"/>
    </row>
    <row r="16" spans="1:14" ht="15" customHeight="1" x14ac:dyDescent="0.25">
      <c r="B16" s="101"/>
      <c r="C16" s="101"/>
      <c r="D16" s="102" t="s">
        <v>1</v>
      </c>
      <c r="E16" s="101" t="s">
        <v>185</v>
      </c>
      <c r="F16" s="104"/>
      <c r="G16" s="86">
        <v>0</v>
      </c>
      <c r="H16" s="78">
        <f>'Rozpočet ICRC (Final)'!H49+'Rozpočet UPOL (Final)'!H24+'Rozpočet FNO (Final)'!H21+'Rozpočet Ostrava (Final)'!H24+'Rozpočet MOU (Final)'!H24</f>
        <v>0</v>
      </c>
      <c r="I16" s="77"/>
      <c r="J16" s="77"/>
      <c r="K16" s="77"/>
      <c r="L16" s="77"/>
      <c r="M16" s="77"/>
      <c r="N16" s="66"/>
    </row>
    <row r="17" spans="1:14" ht="15" customHeight="1" x14ac:dyDescent="0.25">
      <c r="B17" s="101"/>
      <c r="C17" s="102" t="s">
        <v>9</v>
      </c>
      <c r="D17" s="103" t="s">
        <v>187</v>
      </c>
      <c r="E17" s="103"/>
      <c r="F17" s="104"/>
      <c r="G17" s="86"/>
      <c r="H17" s="78">
        <f>'Rozpočet ICRC (Final)'!H50+'Rozpočet UPOL (Final)'!H25+'Rozpočet FNO (Final)'!H22+'Rozpočet Ostrava (Final)'!H25+'Rozpočet MOU (Final)'!H25</f>
        <v>0</v>
      </c>
      <c r="I17" s="59"/>
      <c r="J17" s="59"/>
      <c r="K17" s="59"/>
      <c r="L17" s="59"/>
      <c r="M17" s="60"/>
      <c r="N17" s="66"/>
    </row>
    <row r="18" spans="1:14" ht="15" customHeight="1" x14ac:dyDescent="0.25">
      <c r="B18" s="101"/>
      <c r="C18" s="101"/>
      <c r="D18" s="102" t="s">
        <v>2</v>
      </c>
      <c r="E18" s="101" t="s">
        <v>189</v>
      </c>
      <c r="F18" s="104">
        <f>H18+I18+J18+K18+L18+M18</f>
        <v>19891363.800000001</v>
      </c>
      <c r="G18" s="129">
        <v>0</v>
      </c>
      <c r="H18" s="78">
        <f>'Rozpočet ICRC (Final)'!H51+'Rozpočet UPOL (Final)'!H26+'Rozpočet FNO (Final)'!H23+'Rozpočet Ostrava (Final)'!H26+'Rozpočet MOU (Final)'!H26</f>
        <v>612636.66</v>
      </c>
      <c r="I18" s="78">
        <f>'Rozpočet ICRC (Final)'!I51+'Rozpočet UPOL (Final)'!I26+'Rozpočet FNO (Final)'!I23+'Rozpočet Ostrava (Final)'!I26+'Rozpočet MOU (Final)'!I26</f>
        <v>3935743.96</v>
      </c>
      <c r="J18" s="78">
        <f>'Rozpočet ICRC (Final)'!J51+'Rozpočet UPOL (Final)'!J26+'Rozpočet FNO (Final)'!J23+'Rozpočet Ostrava (Final)'!J26+'Rozpočet MOU (Final)'!J26</f>
        <v>4031663.96</v>
      </c>
      <c r="K18" s="78">
        <f>'Rozpočet ICRC (Final)'!K51+'Rozpočet UPOL (Final)'!K26+'Rozpočet FNO (Final)'!K23+'Rozpočet Ostrava (Final)'!K26+'Rozpočet MOU (Final)'!K26</f>
        <v>3995347.96</v>
      </c>
      <c r="L18" s="78">
        <f>'Rozpočet ICRC (Final)'!L51+'Rozpočet UPOL (Final)'!L26+'Rozpočet FNO (Final)'!L23+'Rozpočet Ostrava (Final)'!L26+'Rozpočet MOU (Final)'!L26</f>
        <v>3991347.96</v>
      </c>
      <c r="M18" s="78">
        <f>'Rozpočet ICRC (Final)'!M51+'Rozpočet UPOL (Final)'!M26+'Rozpočet FNO (Final)'!M23+'Rozpočet Ostrava (Final)'!M26+'Rozpočet MOU (Final)'!M26</f>
        <v>3324623.3</v>
      </c>
      <c r="N18" s="66"/>
    </row>
    <row r="19" spans="1:14" ht="15" customHeight="1" x14ac:dyDescent="0.25">
      <c r="B19" s="101"/>
      <c r="C19" s="101"/>
      <c r="D19" s="102" t="s">
        <v>3</v>
      </c>
      <c r="E19" s="101" t="s">
        <v>192</v>
      </c>
      <c r="F19" s="104">
        <f>SUM(H19:M19)</f>
        <v>0</v>
      </c>
      <c r="G19" s="86">
        <v>0</v>
      </c>
      <c r="H19" s="77"/>
      <c r="I19" s="77"/>
      <c r="J19" s="77"/>
      <c r="K19" s="77"/>
      <c r="L19" s="77"/>
      <c r="M19" s="77"/>
      <c r="N19" s="66"/>
    </row>
    <row r="20" spans="1:14" ht="15" customHeight="1" x14ac:dyDescent="0.25">
      <c r="B20" s="101"/>
      <c r="C20" s="102" t="s">
        <v>10</v>
      </c>
      <c r="D20" s="103" t="s">
        <v>194</v>
      </c>
      <c r="E20" s="103"/>
      <c r="F20" s="104">
        <f>SUM(H20:M20)</f>
        <v>4242417</v>
      </c>
      <c r="G20" s="86"/>
      <c r="H20" s="77">
        <f>'Rozpočet ICRC (Final)'!H53+'Rozpočet UPOL (Final)'!H28+'Rozpočet FNO (Final)'!H25+'Rozpočet MOU (Final)'!H28</f>
        <v>130518</v>
      </c>
      <c r="I20" s="77">
        <f>'Rozpočet ICRC (Final)'!I53+'Rozpočet UPOL (Final)'!I28+'Rozpočet FNO (Final)'!I25+'Rozpočet MOU (Final)'!I28</f>
        <v>838477</v>
      </c>
      <c r="J20" s="77">
        <f>'Rozpočet ICRC (Final)'!J53+'Rozpočet UPOL (Final)'!J28+'Rozpočet FNO (Final)'!J25+'Rozpočet MOU (Final)'!J28</f>
        <v>860237</v>
      </c>
      <c r="K20" s="77">
        <f>'Rozpočet ICRC (Final)'!K53+'Rozpočet UPOL (Final)'!K28+'Rozpočet FNO (Final)'!K25+'Rozpočet MOU (Final)'!K28</f>
        <v>851889</v>
      </c>
      <c r="L20" s="77">
        <f>'Rozpočet ICRC (Final)'!L53+'Rozpočet UPOL (Final)'!L28+'Rozpočet FNO (Final)'!L25+'Rozpočet MOU (Final)'!L28</f>
        <v>851889</v>
      </c>
      <c r="M20" s="77">
        <f>'Rozpočet ICRC (Final)'!M53+'Rozpočet UPOL (Final)'!M28+'Rozpočet FNO (Final)'!M25+'Rozpočet MOU (Final)'!M28</f>
        <v>709407</v>
      </c>
      <c r="N20" s="66"/>
    </row>
    <row r="21" spans="1:14" ht="15" customHeight="1" x14ac:dyDescent="0.25">
      <c r="B21" s="101"/>
      <c r="C21" s="102" t="s">
        <v>11</v>
      </c>
      <c r="D21" s="103" t="s">
        <v>196</v>
      </c>
      <c r="E21" s="103"/>
      <c r="F21" s="104"/>
      <c r="G21" s="86"/>
      <c r="H21" s="77"/>
      <c r="I21" s="59"/>
      <c r="J21" s="59"/>
      <c r="K21" s="59"/>
      <c r="L21" s="59"/>
      <c r="M21" s="60"/>
      <c r="N21" s="66"/>
    </row>
    <row r="22" spans="1:14" ht="15" customHeight="1" x14ac:dyDescent="0.25">
      <c r="B22" s="101"/>
      <c r="C22" s="101"/>
      <c r="D22" s="102" t="s">
        <v>4</v>
      </c>
      <c r="E22" s="101" t="s">
        <v>198</v>
      </c>
      <c r="F22" s="104">
        <f>SUM(H22:M22)</f>
        <v>894503.2</v>
      </c>
      <c r="G22" s="86">
        <v>0</v>
      </c>
      <c r="H22" s="77">
        <f>'Rozpočet ICRC (Final)'!H55+'Rozpočet UPOL (Final)'!H30+'Rozpočet FNO (Final)'!H27+'Rozpočet MOU (Final)'!H30</f>
        <v>27784.2</v>
      </c>
      <c r="I22" s="77">
        <f>'Rozpočet ICRC (Final)'!I55+'Rozpočet UPOL (Final)'!I30+'Rozpočet FNO (Final)'!I27+'Rozpočet MOU (Final)'!I30</f>
        <v>176525</v>
      </c>
      <c r="J22" s="77">
        <f>'Rozpočet ICRC (Final)'!J55+'Rozpočet UPOL (Final)'!J30+'Rozpočet FNO (Final)'!J27+'Rozpočet MOU (Final)'!J30</f>
        <v>181515</v>
      </c>
      <c r="K22" s="77">
        <f>'Rozpočet ICRC (Final)'!K55+'Rozpočet UPOL (Final)'!K30+'Rozpočet FNO (Final)'!K27+'Rozpočet MOU (Final)'!K30</f>
        <v>179387</v>
      </c>
      <c r="L22" s="77">
        <f>'Rozpočet ICRC (Final)'!L55+'Rozpočet UPOL (Final)'!L30+'Rozpočet FNO (Final)'!L27+'Rozpočet MOU (Final)'!L30</f>
        <v>179387</v>
      </c>
      <c r="M22" s="77">
        <f>'Rozpočet ICRC (Final)'!M55+'Rozpočet UPOL (Final)'!M30+'Rozpočet FNO (Final)'!M27+'Rozpočet MOU (Final)'!M30</f>
        <v>149905</v>
      </c>
      <c r="N22" s="66"/>
    </row>
    <row r="23" spans="1:14" ht="15" customHeight="1" x14ac:dyDescent="0.25">
      <c r="B23" s="101"/>
      <c r="C23" s="101"/>
      <c r="D23" s="102" t="s">
        <v>5</v>
      </c>
      <c r="E23" s="101" t="s">
        <v>200</v>
      </c>
      <c r="F23" s="104">
        <f>SUM(H23:M23)</f>
        <v>0</v>
      </c>
      <c r="G23" s="86">
        <v>0</v>
      </c>
      <c r="H23" s="77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66"/>
    </row>
    <row r="24" spans="1:14" ht="15" customHeight="1" x14ac:dyDescent="0.25">
      <c r="B24" s="101"/>
      <c r="C24" s="101"/>
      <c r="D24" s="102" t="s">
        <v>6</v>
      </c>
      <c r="E24" s="101" t="s">
        <v>202</v>
      </c>
      <c r="F24" s="104">
        <f>SUM(H24:M24)</f>
        <v>0</v>
      </c>
      <c r="G24" s="86">
        <v>0</v>
      </c>
      <c r="H24" s="77">
        <v>0</v>
      </c>
      <c r="I24" s="59">
        <v>0</v>
      </c>
      <c r="J24" s="59">
        <v>0</v>
      </c>
      <c r="K24" s="59">
        <v>0</v>
      </c>
      <c r="L24" s="59">
        <v>0</v>
      </c>
      <c r="M24" s="60">
        <v>0</v>
      </c>
      <c r="N24" s="66"/>
    </row>
    <row r="25" spans="1:14" ht="15" customHeight="1" x14ac:dyDescent="0.25">
      <c r="B25" s="101"/>
      <c r="C25" s="101"/>
      <c r="D25" s="101"/>
      <c r="E25" s="101"/>
      <c r="F25" s="104"/>
      <c r="G25" s="86"/>
      <c r="H25" s="77"/>
      <c r="I25" s="59"/>
      <c r="J25" s="59"/>
      <c r="K25" s="59"/>
      <c r="L25" s="59"/>
      <c r="M25" s="60"/>
      <c r="N25" s="66"/>
    </row>
    <row r="26" spans="1:14" ht="15" customHeight="1" x14ac:dyDescent="0.25">
      <c r="A26" s="41" t="s">
        <v>248</v>
      </c>
      <c r="B26" s="106"/>
      <c r="C26" s="106"/>
      <c r="D26" s="106"/>
      <c r="E26" s="107">
        <f>IF($E$3,F26/$E$3,"")</f>
        <v>0.18381397942412331</v>
      </c>
      <c r="F26" s="108">
        <f>SUM(F27:F34)</f>
        <v>126578195</v>
      </c>
      <c r="G26" s="85" t="s">
        <v>177</v>
      </c>
      <c r="H26" s="76">
        <f t="shared" ref="H26:M26" si="3">SUM(H27:H34)</f>
        <v>590500</v>
      </c>
      <c r="I26" s="57">
        <f t="shared" si="3"/>
        <v>120075757</v>
      </c>
      <c r="J26" s="57">
        <f t="shared" si="3"/>
        <v>3575000</v>
      </c>
      <c r="K26" s="57">
        <f t="shared" si="3"/>
        <v>1156938</v>
      </c>
      <c r="L26" s="57">
        <f t="shared" si="3"/>
        <v>764000</v>
      </c>
      <c r="M26" s="58">
        <f t="shared" si="3"/>
        <v>416000</v>
      </c>
      <c r="N26" s="133"/>
    </row>
    <row r="27" spans="1:14" ht="15" customHeight="1" x14ac:dyDescent="0.25">
      <c r="A27" s="5" t="s">
        <v>12</v>
      </c>
      <c r="B27" s="109" t="s">
        <v>133</v>
      </c>
      <c r="C27" s="101"/>
      <c r="D27" s="101"/>
      <c r="E27" s="101"/>
      <c r="F27" s="104"/>
      <c r="G27" s="86"/>
      <c r="H27" s="77"/>
      <c r="I27" s="59"/>
      <c r="J27" s="59"/>
      <c r="K27" s="59"/>
      <c r="L27" s="59"/>
      <c r="M27" s="60"/>
      <c r="N27" s="66"/>
    </row>
    <row r="28" spans="1:14" s="36" customFormat="1" ht="15" customHeight="1" x14ac:dyDescent="0.25">
      <c r="B28" s="110" t="s">
        <v>14</v>
      </c>
      <c r="C28" s="111" t="s">
        <v>48</v>
      </c>
      <c r="D28" s="112"/>
      <c r="E28" s="105"/>
      <c r="F28" s="104">
        <f>SUM(H28:M28)</f>
        <v>119024385</v>
      </c>
      <c r="G28" s="88">
        <v>0</v>
      </c>
      <c r="H28" s="97">
        <f>'Rozpočet ICRC (Final)'!H61+'Rozpočet UPOL (Final)'!H36+'Rozpočet FNO (Final)'!H33+'Rozpočet Ostrava (Final)'!H36+'Rozpočet MOU (Final)'!H36</f>
        <v>0</v>
      </c>
      <c r="I28" s="97">
        <f>'Rozpočet ICRC (Final)'!I61+'Rozpočet UPOL (Final)'!I36+'Rozpočet FNO (Final)'!I33+'Rozpočet Ostrava (Final)'!I36+'Rozpočet MOU (Final)'!I36</f>
        <v>116674385</v>
      </c>
      <c r="J28" s="97">
        <f>'Rozpočet ICRC (Final)'!J61+'Rozpočet UPOL (Final)'!J36+'Rozpočet FNO (Final)'!J33+'Rozpočet Ostrava (Final)'!J36+'Rozpočet MOU (Final)'!J36</f>
        <v>2350000</v>
      </c>
      <c r="K28" s="97">
        <f>'Rozpočet ICRC (Final)'!K61+'Rozpočet UPOL (Final)'!K36+'Rozpočet FNO (Final)'!K33+'Rozpočet Ostrava (Final)'!K36+'Rozpočet MOU (Final)'!K36</f>
        <v>0</v>
      </c>
      <c r="L28" s="97">
        <f>'Rozpočet ICRC (Final)'!L61+'Rozpočet UPOL (Final)'!L36+'Rozpočet FNO (Final)'!L33+'Rozpočet Ostrava (Final)'!L36+'Rozpočet MOU (Final)'!L36</f>
        <v>0</v>
      </c>
      <c r="M28" s="97">
        <f>'Rozpočet ICRC (Final)'!M61+'Rozpočet UPOL (Final)'!M36+'Rozpočet FNO (Final)'!M33+'Rozpočet Ostrava (Final)'!M36+'Rozpočet MOU (Final)'!M36</f>
        <v>0</v>
      </c>
      <c r="N28" s="68"/>
    </row>
    <row r="29" spans="1:14" s="36" customFormat="1" ht="15" customHeight="1" x14ac:dyDescent="0.25">
      <c r="B29" s="110" t="s">
        <v>15</v>
      </c>
      <c r="C29" s="113" t="s">
        <v>220</v>
      </c>
      <c r="D29" s="112"/>
      <c r="E29" s="105"/>
      <c r="F29" s="104">
        <f>SUM(H29:M29)</f>
        <v>0</v>
      </c>
      <c r="G29" s="88">
        <v>0</v>
      </c>
      <c r="H29" s="79">
        <v>0</v>
      </c>
      <c r="I29" s="61">
        <v>0</v>
      </c>
      <c r="J29" s="61">
        <v>0</v>
      </c>
      <c r="K29" s="61">
        <v>0</v>
      </c>
      <c r="L29" s="61">
        <v>0</v>
      </c>
      <c r="M29" s="62">
        <v>0</v>
      </c>
      <c r="N29" s="68"/>
    </row>
    <row r="30" spans="1:14" s="36" customFormat="1" ht="15" customHeight="1" x14ac:dyDescent="0.25">
      <c r="A30" s="37" t="s">
        <v>13</v>
      </c>
      <c r="B30" s="109" t="s">
        <v>145</v>
      </c>
      <c r="C30" s="111"/>
      <c r="D30" s="111"/>
      <c r="E30" s="111"/>
      <c r="F30" s="114"/>
      <c r="G30" s="88"/>
      <c r="H30" s="79"/>
      <c r="I30" s="61"/>
      <c r="J30" s="61"/>
      <c r="K30" s="61"/>
      <c r="L30" s="61"/>
      <c r="M30" s="62"/>
      <c r="N30" s="68"/>
    </row>
    <row r="31" spans="1:14" s="36" customFormat="1" ht="15" customHeight="1" x14ac:dyDescent="0.25">
      <c r="B31" s="110" t="s">
        <v>16</v>
      </c>
      <c r="C31" s="111" t="s">
        <v>170</v>
      </c>
      <c r="D31" s="111"/>
      <c r="E31" s="111"/>
      <c r="F31" s="104">
        <f>SUM(H31:M31)</f>
        <v>7553810</v>
      </c>
      <c r="G31" s="88">
        <v>0</v>
      </c>
      <c r="H31" s="79">
        <f>'Rozpočet ICRC (Final)'!H99+'Rozpočet UPOL (Final)'!H67+'Rozpočet FNO (Final)'!H36+'Rozpočet Ostrava (Final)'!H41+'Rozpočet MOU (Final)'!H41</f>
        <v>590500</v>
      </c>
      <c r="I31" s="79">
        <f>'Rozpočet ICRC (Final)'!I99+'Rozpočet UPOL (Final)'!I67+'Rozpočet FNO (Final)'!I36+'Rozpočet Ostrava (Final)'!I41+'Rozpočet MOU (Final)'!I41</f>
        <v>3401372</v>
      </c>
      <c r="J31" s="79">
        <f>'Rozpočet ICRC (Final)'!J99+'Rozpočet UPOL (Final)'!J67+'Rozpočet FNO (Final)'!J36+'Rozpočet Ostrava (Final)'!J41+'Rozpočet MOU (Final)'!J41</f>
        <v>1225000</v>
      </c>
      <c r="K31" s="79">
        <f>'Rozpočet ICRC (Final)'!K99+'Rozpočet UPOL (Final)'!K67+'Rozpočet FNO (Final)'!K36+'Rozpočet Ostrava (Final)'!K41+'Rozpočet MOU (Final)'!K41</f>
        <v>1156938</v>
      </c>
      <c r="L31" s="79">
        <f>'Rozpočet ICRC (Final)'!L99+'Rozpočet UPOL (Final)'!L67+'Rozpočet FNO (Final)'!L36+'Rozpočet Ostrava (Final)'!L41+'Rozpočet MOU (Final)'!L41</f>
        <v>764000</v>
      </c>
      <c r="M31" s="79">
        <f>'Rozpočet ICRC (Final)'!M99+'Rozpočet UPOL (Final)'!M67+'Rozpočet FNO (Final)'!M36+'Rozpočet Ostrava (Final)'!M41+'Rozpočet MOU (Final)'!M41</f>
        <v>416000</v>
      </c>
      <c r="N31" s="68"/>
    </row>
    <row r="32" spans="1:14" s="39" customFormat="1" ht="15" customHeight="1" x14ac:dyDescent="0.25">
      <c r="B32" s="110" t="s">
        <v>17</v>
      </c>
      <c r="C32" s="115" t="s">
        <v>220</v>
      </c>
      <c r="D32" s="115"/>
      <c r="E32" s="115"/>
      <c r="F32" s="104">
        <f>SUM(H32:M32)</f>
        <v>0</v>
      </c>
      <c r="G32" s="89">
        <v>0</v>
      </c>
      <c r="H32" s="80">
        <v>0</v>
      </c>
      <c r="I32" s="63">
        <v>0</v>
      </c>
      <c r="J32" s="63">
        <v>0</v>
      </c>
      <c r="K32" s="63">
        <v>0</v>
      </c>
      <c r="L32" s="63">
        <v>0</v>
      </c>
      <c r="M32" s="64">
        <v>0</v>
      </c>
      <c r="N32" s="69"/>
    </row>
    <row r="33" spans="1:14" s="39" customFormat="1" ht="15" customHeight="1" x14ac:dyDescent="0.25">
      <c r="B33" s="110" t="s">
        <v>18</v>
      </c>
      <c r="C33" s="115" t="s">
        <v>226</v>
      </c>
      <c r="D33" s="115"/>
      <c r="E33" s="115"/>
      <c r="F33" s="104">
        <f>SUM(H33:M33)</f>
        <v>0</v>
      </c>
      <c r="G33" s="89">
        <v>0</v>
      </c>
      <c r="H33" s="80">
        <v>0</v>
      </c>
      <c r="I33" s="63">
        <v>0</v>
      </c>
      <c r="J33" s="63">
        <v>0</v>
      </c>
      <c r="K33" s="63">
        <v>0</v>
      </c>
      <c r="L33" s="63">
        <v>0</v>
      </c>
      <c r="M33" s="64">
        <v>0</v>
      </c>
      <c r="N33" s="69"/>
    </row>
    <row r="34" spans="1:14" s="39" customFormat="1" ht="15" customHeight="1" x14ac:dyDescent="0.25">
      <c r="B34" s="110"/>
      <c r="C34" s="115"/>
      <c r="D34" s="115"/>
      <c r="E34" s="115"/>
      <c r="F34" s="116"/>
      <c r="G34" s="89"/>
      <c r="H34" s="80"/>
      <c r="I34" s="63"/>
      <c r="J34" s="63"/>
      <c r="K34" s="63"/>
      <c r="L34" s="63"/>
      <c r="M34" s="64"/>
      <c r="N34" s="69"/>
    </row>
    <row r="35" spans="1:14" ht="15" customHeight="1" x14ac:dyDescent="0.25">
      <c r="A35" s="41" t="s">
        <v>56</v>
      </c>
      <c r="B35" s="106"/>
      <c r="C35" s="106"/>
      <c r="D35" s="106"/>
      <c r="E35" s="107">
        <f>IF($E$3,F35/$E$3,"")</f>
        <v>0</v>
      </c>
      <c r="F35" s="108">
        <f>SUM(F36:F40)</f>
        <v>0</v>
      </c>
      <c r="G35" s="85" t="s">
        <v>177</v>
      </c>
      <c r="H35" s="76">
        <f t="shared" ref="H35:M35" si="4">SUM(H36:H40)</f>
        <v>0</v>
      </c>
      <c r="I35" s="57">
        <f t="shared" si="4"/>
        <v>0</v>
      </c>
      <c r="J35" s="57">
        <f t="shared" si="4"/>
        <v>0</v>
      </c>
      <c r="K35" s="57">
        <f t="shared" si="4"/>
        <v>0</v>
      </c>
      <c r="L35" s="57">
        <f t="shared" si="4"/>
        <v>0</v>
      </c>
      <c r="M35" s="58">
        <f t="shared" si="4"/>
        <v>0</v>
      </c>
      <c r="N35" s="67"/>
    </row>
    <row r="36" spans="1:14" ht="15" customHeight="1" x14ac:dyDescent="0.3">
      <c r="A36" s="38" t="s">
        <v>19</v>
      </c>
      <c r="B36" s="117" t="s">
        <v>133</v>
      </c>
      <c r="C36" s="118"/>
      <c r="D36" s="118"/>
      <c r="E36" s="118"/>
      <c r="F36" s="119"/>
      <c r="G36" s="86"/>
      <c r="H36" s="77"/>
      <c r="I36" s="59"/>
      <c r="J36" s="59"/>
      <c r="K36" s="59"/>
      <c r="L36" s="59"/>
      <c r="M36" s="60"/>
      <c r="N36" s="66"/>
    </row>
    <row r="37" spans="1:14" ht="15" customHeight="1" x14ac:dyDescent="0.3">
      <c r="A37" s="36"/>
      <c r="B37" s="110" t="s">
        <v>20</v>
      </c>
      <c r="C37" s="115" t="s">
        <v>246</v>
      </c>
      <c r="D37" s="118"/>
      <c r="E37" s="118"/>
      <c r="F37" s="104">
        <f>SUM(H37:M37)</f>
        <v>0</v>
      </c>
      <c r="G37" s="86">
        <v>0</v>
      </c>
      <c r="H37" s="77">
        <v>0</v>
      </c>
      <c r="I37" s="59">
        <v>0</v>
      </c>
      <c r="J37" s="59">
        <v>0</v>
      </c>
      <c r="K37" s="59">
        <v>0</v>
      </c>
      <c r="L37" s="59">
        <v>0</v>
      </c>
      <c r="M37" s="60">
        <v>0</v>
      </c>
      <c r="N37" s="66"/>
    </row>
    <row r="38" spans="1:14" ht="15" customHeight="1" x14ac:dyDescent="0.3">
      <c r="A38" s="36"/>
      <c r="B38" s="110" t="s">
        <v>21</v>
      </c>
      <c r="C38" s="115" t="s">
        <v>137</v>
      </c>
      <c r="D38" s="118"/>
      <c r="E38" s="118"/>
      <c r="F38" s="104">
        <f>SUM(H38:M38)</f>
        <v>0</v>
      </c>
      <c r="G38" s="86">
        <v>0</v>
      </c>
      <c r="H38" s="77">
        <v>0</v>
      </c>
      <c r="I38" s="59">
        <v>0</v>
      </c>
      <c r="J38" s="59">
        <v>0</v>
      </c>
      <c r="K38" s="59">
        <v>0</v>
      </c>
      <c r="L38" s="59">
        <v>0</v>
      </c>
      <c r="M38" s="60">
        <v>0</v>
      </c>
      <c r="N38" s="66"/>
    </row>
    <row r="39" spans="1:14" ht="15" customHeight="1" x14ac:dyDescent="0.25">
      <c r="A39" s="36"/>
      <c r="B39" s="110" t="s">
        <v>22</v>
      </c>
      <c r="C39" s="115" t="s">
        <v>220</v>
      </c>
      <c r="D39" s="115"/>
      <c r="E39" s="115"/>
      <c r="F39" s="104">
        <f>SUM(H39:M39)</f>
        <v>0</v>
      </c>
      <c r="G39" s="86">
        <v>0</v>
      </c>
      <c r="H39" s="77">
        <v>0</v>
      </c>
      <c r="I39" s="59">
        <v>0</v>
      </c>
      <c r="J39" s="59">
        <v>0</v>
      </c>
      <c r="K39" s="59">
        <v>0</v>
      </c>
      <c r="L39" s="59">
        <v>0</v>
      </c>
      <c r="M39" s="60">
        <v>0</v>
      </c>
      <c r="N39" s="66"/>
    </row>
    <row r="40" spans="1:14" ht="15" customHeight="1" x14ac:dyDescent="0.25">
      <c r="A40" s="36"/>
      <c r="B40" s="110"/>
      <c r="C40" s="115"/>
      <c r="D40" s="115"/>
      <c r="E40" s="115"/>
      <c r="F40" s="116"/>
      <c r="G40" s="86"/>
      <c r="H40" s="77"/>
      <c r="I40" s="59"/>
      <c r="J40" s="59"/>
      <c r="K40" s="59"/>
      <c r="L40" s="59"/>
      <c r="M40" s="60"/>
      <c r="N40" s="66"/>
    </row>
    <row r="41" spans="1:14" ht="15" customHeight="1" x14ac:dyDescent="0.25">
      <c r="A41" s="43" t="s">
        <v>245</v>
      </c>
      <c r="B41" s="120"/>
      <c r="C41" s="120"/>
      <c r="D41" s="120"/>
      <c r="E41" s="107">
        <f>IF($E$3,F41/$E$3,"")</f>
        <v>6.0309735822290073E-2</v>
      </c>
      <c r="F41" s="108">
        <f>SUM(F42:F47)</f>
        <v>41530560</v>
      </c>
      <c r="G41" s="85" t="s">
        <v>177</v>
      </c>
      <c r="H41" s="76">
        <f t="shared" ref="H41:M41" si="5">SUM(H42:H47)</f>
        <v>846250</v>
      </c>
      <c r="I41" s="57">
        <f t="shared" si="5"/>
        <v>8777110</v>
      </c>
      <c r="J41" s="57">
        <f t="shared" si="5"/>
        <v>7419000</v>
      </c>
      <c r="K41" s="57">
        <f t="shared" si="5"/>
        <v>8994000</v>
      </c>
      <c r="L41" s="57">
        <f t="shared" si="5"/>
        <v>9139000</v>
      </c>
      <c r="M41" s="58">
        <f t="shared" si="5"/>
        <v>6355200</v>
      </c>
      <c r="N41" s="133"/>
    </row>
    <row r="42" spans="1:14" ht="15" customHeight="1" x14ac:dyDescent="0.25">
      <c r="A42" s="5" t="s">
        <v>23</v>
      </c>
      <c r="B42" s="117" t="s">
        <v>171</v>
      </c>
      <c r="C42" s="115"/>
      <c r="D42" s="115"/>
      <c r="E42" s="115"/>
      <c r="F42" s="116"/>
      <c r="G42" s="86"/>
      <c r="H42" s="77"/>
      <c r="I42" s="59"/>
      <c r="J42" s="59"/>
      <c r="K42" s="59"/>
      <c r="L42" s="59"/>
      <c r="M42" s="60"/>
      <c r="N42" s="66"/>
    </row>
    <row r="43" spans="1:14" ht="15" customHeight="1" x14ac:dyDescent="0.25">
      <c r="A43" s="37"/>
      <c r="B43" s="110" t="s">
        <v>25</v>
      </c>
      <c r="C43" s="115" t="s">
        <v>46</v>
      </c>
      <c r="D43" s="115"/>
      <c r="E43" s="115"/>
      <c r="F43" s="104">
        <f>SUM(H43:M43)</f>
        <v>2429360</v>
      </c>
      <c r="G43" s="86">
        <v>0</v>
      </c>
      <c r="H43" s="77">
        <f>'Rozpočet ICRC (Final)'!H146+'Rozpočet UPOL (Final)'!H81+'Rozpočet FNO (Final)'!H50+'Rozpočet Ostrava (Final)'!H60+'Rozpočet MOU (Final)'!H53</f>
        <v>0</v>
      </c>
      <c r="I43" s="77">
        <f>'Rozpočet ICRC (Final)'!I146+'Rozpočet UPOL (Final)'!I81+'Rozpočet FNO (Final)'!I50+'Rozpočet Ostrava (Final)'!I60+'Rozpočet MOU (Final)'!I53</f>
        <v>2179360</v>
      </c>
      <c r="J43" s="77">
        <f>'Rozpočet ICRC (Final)'!J146+'Rozpočet UPOL (Final)'!J81+'Rozpočet FNO (Final)'!J50+'Rozpočet Ostrava (Final)'!J60+'Rozpočet MOU (Final)'!J53</f>
        <v>250000</v>
      </c>
      <c r="K43" s="77">
        <f>'Rozpočet ICRC (Final)'!K146+'Rozpočet UPOL (Final)'!K81+'Rozpočet FNO (Final)'!K50+'Rozpočet Ostrava (Final)'!K60+'Rozpočet MOU (Final)'!K53</f>
        <v>0</v>
      </c>
      <c r="L43" s="77">
        <f>'Rozpočet ICRC (Final)'!L146+'Rozpočet UPOL (Final)'!L81+'Rozpočet FNO (Final)'!L50+'Rozpočet Ostrava (Final)'!L60+'Rozpočet MOU (Final)'!L53</f>
        <v>0</v>
      </c>
      <c r="M43" s="77">
        <f>'Rozpočet ICRC (Final)'!M146+'Rozpočet UPOL (Final)'!M81+'Rozpočet FNO (Final)'!M50+'Rozpočet Ostrava (Final)'!M60+'Rozpočet MOU (Final)'!M53</f>
        <v>0</v>
      </c>
      <c r="N43" s="66"/>
    </row>
    <row r="44" spans="1:14" ht="15" customHeight="1" x14ac:dyDescent="0.25">
      <c r="A44" s="37" t="s">
        <v>24</v>
      </c>
      <c r="B44" s="117" t="s">
        <v>145</v>
      </c>
      <c r="C44" s="115"/>
      <c r="D44" s="115"/>
      <c r="E44" s="115"/>
      <c r="F44" s="116"/>
      <c r="G44" s="86"/>
      <c r="H44" s="77"/>
      <c r="I44" s="59"/>
      <c r="J44" s="59"/>
      <c r="K44" s="59"/>
      <c r="L44" s="59"/>
      <c r="M44" s="60"/>
      <c r="N44" s="66"/>
    </row>
    <row r="45" spans="1:14" ht="15" customHeight="1" x14ac:dyDescent="0.25">
      <c r="A45" s="36"/>
      <c r="B45" s="110" t="s">
        <v>26</v>
      </c>
      <c r="C45" s="115" t="s">
        <v>47</v>
      </c>
      <c r="D45" s="115"/>
      <c r="E45" s="115"/>
      <c r="F45" s="104">
        <f>SUM(H45:M45)</f>
        <v>942500</v>
      </c>
      <c r="G45" s="86">
        <v>0</v>
      </c>
      <c r="H45" s="77">
        <f>'Rozpočet ICRC (Final)'!H153+'Rozpočet UPOL (Final)'!H84+'Rozpočet FNO (Final)'!H52+'Rozpočet Ostrava (Final)'!H63+'Rozpočet MOU (Final)'!H56</f>
        <v>94250</v>
      </c>
      <c r="I45" s="77">
        <f>'Rozpočet ICRC (Final)'!I153+'Rozpočet UPOL (Final)'!I84+'Rozpočet FNO (Final)'!I52+'Rozpočet Ostrava (Final)'!I63+'Rozpočet MOU (Final)'!I56</f>
        <v>258250</v>
      </c>
      <c r="J45" s="77">
        <f>'Rozpočet ICRC (Final)'!J153+'Rozpočet UPOL (Final)'!J84+'Rozpočet FNO (Final)'!J52+'Rozpočet Ostrava (Final)'!J63+'Rozpočet MOU (Final)'!J56</f>
        <v>160000</v>
      </c>
      <c r="K45" s="77">
        <f>'Rozpočet ICRC (Final)'!K153+'Rozpočet UPOL (Final)'!K84+'Rozpočet FNO (Final)'!K52+'Rozpočet Ostrava (Final)'!K63+'Rozpočet MOU (Final)'!K56</f>
        <v>115000</v>
      </c>
      <c r="L45" s="77">
        <f>'Rozpočet ICRC (Final)'!L153+'Rozpočet UPOL (Final)'!L84+'Rozpočet FNO (Final)'!L52+'Rozpočet Ostrava (Final)'!L63+'Rozpočet MOU (Final)'!L56</f>
        <v>160000</v>
      </c>
      <c r="M45" s="77">
        <f>'Rozpočet ICRC (Final)'!M153+'Rozpočet UPOL (Final)'!M84+'Rozpočet FNO (Final)'!M52+'Rozpočet Ostrava (Final)'!M63+'Rozpočet MOU (Final)'!M56</f>
        <v>155000</v>
      </c>
      <c r="N45" s="66"/>
    </row>
    <row r="46" spans="1:14" ht="15" customHeight="1" x14ac:dyDescent="0.25">
      <c r="A46" s="36"/>
      <c r="B46" s="110" t="s">
        <v>27</v>
      </c>
      <c r="C46" s="115" t="s">
        <v>224</v>
      </c>
      <c r="D46" s="115"/>
      <c r="E46" s="115"/>
      <c r="F46" s="131">
        <f>SUM(H46:M46)</f>
        <v>38158700</v>
      </c>
      <c r="G46" s="86">
        <v>0</v>
      </c>
      <c r="H46" s="77">
        <f>'Rozpočet ICRC (Final)'!H162+'Rozpočet UPOL (Final)'!H86+'Rozpočet FNO (Final)'!H53+'Rozpočet Ostrava (Final)'!H64+'Rozpočet MOU (Final)'!H58</f>
        <v>752000</v>
      </c>
      <c r="I46" s="77">
        <f>'Rozpočet ICRC (Final)'!I162+'Rozpočet UPOL (Final)'!I86+'Rozpočet FNO (Final)'!I53+'Rozpočet Ostrava (Final)'!I64+'Rozpočet MOU (Final)'!I58</f>
        <v>6339500</v>
      </c>
      <c r="J46" s="77">
        <f>'Rozpočet ICRC (Final)'!J162+'Rozpočet UPOL (Final)'!J86+'Rozpočet FNO (Final)'!J53+'Rozpočet Ostrava (Final)'!J64+'Rozpočet MOU (Final)'!J58</f>
        <v>7009000</v>
      </c>
      <c r="K46" s="77">
        <f>'Rozpočet ICRC (Final)'!K162+'Rozpočet UPOL (Final)'!K86+'Rozpočet FNO (Final)'!K53+'Rozpočet Ostrava (Final)'!K64+'Rozpočet MOU (Final)'!K58</f>
        <v>8879000</v>
      </c>
      <c r="L46" s="77">
        <f>'Rozpočet ICRC (Final)'!L162+'Rozpočet UPOL (Final)'!L86+'Rozpočet FNO (Final)'!L53+'Rozpočet Ostrava (Final)'!L64+'Rozpočet MOU (Final)'!L58</f>
        <v>8979000</v>
      </c>
      <c r="M46" s="77">
        <f>'Rozpočet ICRC (Final)'!M162+'Rozpočet UPOL (Final)'!M86+'Rozpočet FNO (Final)'!M53+'Rozpočet Ostrava (Final)'!M64+'Rozpočet MOU (Final)'!M58</f>
        <v>6200200</v>
      </c>
      <c r="N46" s="66"/>
    </row>
    <row r="47" spans="1:14" ht="15" customHeight="1" x14ac:dyDescent="0.25">
      <c r="A47" s="36"/>
      <c r="B47" s="110"/>
      <c r="C47" s="115"/>
      <c r="D47" s="115"/>
      <c r="E47" s="115"/>
      <c r="F47" s="116"/>
      <c r="G47" s="86"/>
      <c r="H47" s="77"/>
      <c r="I47" s="59"/>
      <c r="J47" s="59"/>
      <c r="K47" s="59"/>
      <c r="L47" s="59"/>
      <c r="M47" s="60"/>
      <c r="N47" s="66"/>
    </row>
    <row r="48" spans="1:14" ht="15" customHeight="1" x14ac:dyDescent="0.25">
      <c r="A48" s="43" t="s">
        <v>162</v>
      </c>
      <c r="B48" s="120"/>
      <c r="C48" s="120"/>
      <c r="D48" s="120"/>
      <c r="E48" s="107">
        <f>IF($E$3,F48/$E$3,"")</f>
        <v>0.31643914814606711</v>
      </c>
      <c r="F48" s="108">
        <f>SUM(F49:F62)</f>
        <v>217906692</v>
      </c>
      <c r="G48" s="85" t="s">
        <v>177</v>
      </c>
      <c r="H48" s="76">
        <f t="shared" ref="H48:M48" si="6">SUM(H49:H62)</f>
        <v>8788898</v>
      </c>
      <c r="I48" s="57">
        <f t="shared" si="6"/>
        <v>47349260</v>
      </c>
      <c r="J48" s="57">
        <f t="shared" si="6"/>
        <v>46057165</v>
      </c>
      <c r="K48" s="57">
        <f t="shared" si="6"/>
        <v>41553788</v>
      </c>
      <c r="L48" s="57">
        <f t="shared" si="6"/>
        <v>40643877</v>
      </c>
      <c r="M48" s="58">
        <f t="shared" si="6"/>
        <v>33513704</v>
      </c>
      <c r="N48" s="133"/>
    </row>
    <row r="49" spans="1:14" ht="15" customHeight="1" x14ac:dyDescent="0.25">
      <c r="A49" s="37" t="s">
        <v>28</v>
      </c>
      <c r="B49" s="109" t="s">
        <v>145</v>
      </c>
      <c r="C49" s="111"/>
      <c r="D49" s="111"/>
      <c r="E49" s="111"/>
      <c r="F49" s="114"/>
      <c r="G49" s="86"/>
      <c r="H49" s="77"/>
      <c r="I49" s="59"/>
      <c r="J49" s="59"/>
      <c r="K49" s="59"/>
      <c r="L49" s="59"/>
      <c r="M49" s="60"/>
      <c r="N49" s="66"/>
    </row>
    <row r="50" spans="1:14" ht="15" customHeight="1" x14ac:dyDescent="0.25">
      <c r="A50" s="36"/>
      <c r="B50" s="110" t="s">
        <v>29</v>
      </c>
      <c r="C50" s="121" t="s">
        <v>204</v>
      </c>
      <c r="D50" s="121"/>
      <c r="E50" s="115"/>
      <c r="F50" s="116"/>
      <c r="G50" s="86"/>
      <c r="H50" s="77"/>
      <c r="I50" s="59"/>
      <c r="J50" s="59"/>
      <c r="K50" s="59"/>
      <c r="L50" s="59"/>
      <c r="M50" s="60"/>
      <c r="N50" s="66"/>
    </row>
    <row r="51" spans="1:14" ht="15" customHeight="1" x14ac:dyDescent="0.25">
      <c r="A51" s="36"/>
      <c r="B51" s="115"/>
      <c r="C51" s="110" t="s">
        <v>30</v>
      </c>
      <c r="D51" s="111" t="s">
        <v>44</v>
      </c>
      <c r="E51" s="115"/>
      <c r="F51" s="104">
        <f>SUM(H51:M51)</f>
        <v>2651800</v>
      </c>
      <c r="G51" s="86">
        <v>0</v>
      </c>
      <c r="H51" s="77">
        <f>'Rozpočet ICRC (Final)'!H186+'Rozpočet UPOL (Final)'!H100+'Rozpočet FNO (Final)'!H63+'Rozpočet Ostrava (Final)'!H72+'Rozpočet MOU (Final)'!H70</f>
        <v>125200</v>
      </c>
      <c r="I51" s="77">
        <f>'Rozpočet ICRC (Final)'!I186+'Rozpočet UPOL (Final)'!I100+'Rozpočet FNO (Final)'!I63+'Rozpočet Ostrava (Final)'!I72+'Rozpočet MOU (Final)'!I70</f>
        <v>515000</v>
      </c>
      <c r="J51" s="77">
        <f>'Rozpočet ICRC (Final)'!J186+'Rozpočet UPOL (Final)'!J100+'Rozpočet FNO (Final)'!J63+'Rozpočet Ostrava (Final)'!J72+'Rozpočet MOU (Final)'!J70</f>
        <v>524500</v>
      </c>
      <c r="K51" s="77">
        <f>'Rozpočet ICRC (Final)'!K186+'Rozpočet UPOL (Final)'!K100+'Rozpočet FNO (Final)'!K63+'Rozpočet Ostrava (Final)'!K72+'Rozpočet MOU (Final)'!K70</f>
        <v>535500</v>
      </c>
      <c r="L51" s="77">
        <f>'Rozpočet ICRC (Final)'!L186+'Rozpočet UPOL (Final)'!L100+'Rozpočet FNO (Final)'!L63+'Rozpočet Ostrava (Final)'!L72+'Rozpočet MOU (Final)'!L70</f>
        <v>477000</v>
      </c>
      <c r="M51" s="77">
        <f>'Rozpočet ICRC (Final)'!M186+'Rozpočet UPOL (Final)'!M100+'Rozpočet FNO (Final)'!M63+'Rozpočet Ostrava (Final)'!M72+'Rozpočet MOU (Final)'!M70</f>
        <v>474600</v>
      </c>
      <c r="N51" s="66"/>
    </row>
    <row r="52" spans="1:14" ht="15" customHeight="1" x14ac:dyDescent="0.25">
      <c r="A52" s="36"/>
      <c r="B52" s="115"/>
      <c r="C52" s="110" t="s">
        <v>31</v>
      </c>
      <c r="D52" s="115" t="s">
        <v>206</v>
      </c>
      <c r="E52" s="115"/>
      <c r="F52" s="104">
        <f>SUM(H52:M52)</f>
        <v>22408000</v>
      </c>
      <c r="G52" s="86">
        <v>0</v>
      </c>
      <c r="H52" s="77">
        <f>'Rozpočet ICRC (Final)'!H192+'Rozpočet UPOL (Final)'!H101+'Rozpočet FNO (Final)'!H64+'Rozpočet Ostrava (Final)'!H73+'Rozpočet MOU (Final)'!H71</f>
        <v>912500</v>
      </c>
      <c r="I52" s="77">
        <f>'Rozpočet ICRC (Final)'!I192+'Rozpočet UPOL (Final)'!I101+'Rozpočet FNO (Final)'!I64+'Rozpočet Ostrava (Final)'!I73+'Rozpočet MOU (Final)'!I71</f>
        <v>4907000</v>
      </c>
      <c r="J52" s="77">
        <f>'Rozpočet ICRC (Final)'!J192+'Rozpočet UPOL (Final)'!J101+'Rozpočet FNO (Final)'!J64+'Rozpočet Ostrava (Final)'!J73+'Rozpočet MOU (Final)'!J71</f>
        <v>4989000</v>
      </c>
      <c r="K52" s="77">
        <f>'Rozpočet ICRC (Final)'!K192+'Rozpočet UPOL (Final)'!K101+'Rozpočet FNO (Final)'!K64+'Rozpočet Ostrava (Final)'!K73+'Rozpočet MOU (Final)'!K71</f>
        <v>4135500</v>
      </c>
      <c r="L52" s="77">
        <f>'Rozpočet ICRC (Final)'!L192+'Rozpočet UPOL (Final)'!L101+'Rozpočet FNO (Final)'!L64+'Rozpočet Ostrava (Final)'!L73+'Rozpočet MOU (Final)'!L71</f>
        <v>3852000</v>
      </c>
      <c r="M52" s="77">
        <f>'Rozpočet ICRC (Final)'!M192+'Rozpočet UPOL (Final)'!M101+'Rozpočet FNO (Final)'!M64+'Rozpočet Ostrava (Final)'!M73+'Rozpočet MOU (Final)'!M71</f>
        <v>3612000</v>
      </c>
      <c r="N52" s="66"/>
    </row>
    <row r="53" spans="1:14" ht="15" customHeight="1" x14ac:dyDescent="0.25">
      <c r="A53" s="36"/>
      <c r="B53" s="115"/>
      <c r="C53" s="110" t="s">
        <v>32</v>
      </c>
      <c r="D53" s="115" t="s">
        <v>208</v>
      </c>
      <c r="E53" s="115"/>
      <c r="F53" s="104">
        <f>SUM(H53:M53)</f>
        <v>4343725</v>
      </c>
      <c r="G53" s="86">
        <v>0</v>
      </c>
      <c r="H53" s="77">
        <f>'Rozpočet ICRC (Final)'!H198+'Rozpočet UPOL (Final)'!H102+'Rozpočet FNO (Final)'!H65+'Rozpočet Ostrava (Final)'!H74+'Rozpočet MOU (Final)'!H72</f>
        <v>48975</v>
      </c>
      <c r="I53" s="77">
        <f>'Rozpočet ICRC (Final)'!I198+'Rozpočet UPOL (Final)'!I102+'Rozpočet FNO (Final)'!I65+'Rozpočet Ostrava (Final)'!I74+'Rozpočet MOU (Final)'!I72</f>
        <v>724025</v>
      </c>
      <c r="J53" s="77">
        <f>'Rozpočet ICRC (Final)'!J198+'Rozpočet UPOL (Final)'!J102+'Rozpočet FNO (Final)'!J65+'Rozpočet Ostrava (Final)'!J74+'Rozpočet MOU (Final)'!J72</f>
        <v>736675</v>
      </c>
      <c r="K53" s="77">
        <f>'Rozpočet ICRC (Final)'!K198+'Rozpočet UPOL (Final)'!K102+'Rozpočet FNO (Final)'!K65+'Rozpočet Ostrava (Final)'!K74+'Rozpočet MOU (Final)'!K72</f>
        <v>1017875</v>
      </c>
      <c r="L53" s="77">
        <f>'Rozpočet ICRC (Final)'!L198+'Rozpočet UPOL (Final)'!L102+'Rozpočet FNO (Final)'!L65+'Rozpočet Ostrava (Final)'!L74+'Rozpočet MOU (Final)'!L72</f>
        <v>883600</v>
      </c>
      <c r="M53" s="77">
        <f>'Rozpočet ICRC (Final)'!M198+'Rozpočet UPOL (Final)'!M102+'Rozpočet FNO (Final)'!M65+'Rozpočet Ostrava (Final)'!M74+'Rozpočet MOU (Final)'!M72</f>
        <v>932575</v>
      </c>
      <c r="N53" s="66"/>
    </row>
    <row r="54" spans="1:14" ht="15" customHeight="1" x14ac:dyDescent="0.25">
      <c r="A54" s="36"/>
      <c r="B54" s="110" t="s">
        <v>33</v>
      </c>
      <c r="C54" s="121" t="s">
        <v>55</v>
      </c>
      <c r="D54" s="115"/>
      <c r="E54" s="115"/>
      <c r="F54" s="116"/>
      <c r="G54" s="86"/>
      <c r="H54" s="77"/>
      <c r="I54" s="59"/>
      <c r="J54" s="59"/>
      <c r="K54" s="59"/>
      <c r="L54" s="59"/>
      <c r="M54" s="60"/>
      <c r="N54" s="66"/>
    </row>
    <row r="55" spans="1:14" ht="15" customHeight="1" x14ac:dyDescent="0.25">
      <c r="A55" s="36"/>
      <c r="B55" s="115"/>
      <c r="C55" s="110" t="s">
        <v>34</v>
      </c>
      <c r="D55" s="115" t="s">
        <v>168</v>
      </c>
      <c r="E55" s="115"/>
      <c r="F55" s="104">
        <f>SUM(H55:M55)</f>
        <v>2422000</v>
      </c>
      <c r="G55" s="86">
        <v>0</v>
      </c>
      <c r="H55" s="77">
        <f>'Rozpočet ICRC (Final)'!H202+'Rozpočet UPOL (Final)'!H104+'Rozpočet FNO (Final)'!H67+'Rozpočet Ostrava (Final)'!H76+'Rozpočet MOU (Final)'!H74</f>
        <v>0</v>
      </c>
      <c r="I55" s="77">
        <f>'Rozpočet ICRC (Final)'!I202+'Rozpočet UPOL (Final)'!I104+'Rozpočet FNO (Final)'!I67+'Rozpočet Ostrava (Final)'!I76+'Rozpočet MOU (Final)'!I74</f>
        <v>1301000</v>
      </c>
      <c r="J55" s="77">
        <f>'Rozpočet ICRC (Final)'!J202+'Rozpočet UPOL (Final)'!J104+'Rozpočet FNO (Final)'!J67+'Rozpočet Ostrava (Final)'!J76+'Rozpočet MOU (Final)'!J74</f>
        <v>200000</v>
      </c>
      <c r="K55" s="77">
        <f>'Rozpočet ICRC (Final)'!K202+'Rozpočet UPOL (Final)'!K104+'Rozpočet FNO (Final)'!K67+'Rozpočet Ostrava (Final)'!K76+'Rozpočet MOU (Final)'!K74</f>
        <v>200000</v>
      </c>
      <c r="L55" s="77">
        <f>'Rozpočet ICRC (Final)'!L202+'Rozpočet UPOL (Final)'!L104+'Rozpočet FNO (Final)'!L67+'Rozpočet Ostrava (Final)'!L76+'Rozpočet MOU (Final)'!L74</f>
        <v>521000</v>
      </c>
      <c r="M55" s="77">
        <f>'Rozpočet ICRC (Final)'!M202+'Rozpočet UPOL (Final)'!M104+'Rozpočet FNO (Final)'!M67+'Rozpočet Ostrava (Final)'!M76+'Rozpočet MOU (Final)'!M74</f>
        <v>200000</v>
      </c>
      <c r="N55" s="66"/>
    </row>
    <row r="56" spans="1:14" ht="15" customHeight="1" x14ac:dyDescent="0.25">
      <c r="A56" s="36"/>
      <c r="B56" s="115"/>
      <c r="C56" s="110" t="s">
        <v>35</v>
      </c>
      <c r="D56" s="115" t="s">
        <v>169</v>
      </c>
      <c r="E56" s="115"/>
      <c r="F56" s="104">
        <f>SUM(H56:M56)</f>
        <v>600000</v>
      </c>
      <c r="G56" s="86">
        <v>0</v>
      </c>
      <c r="H56" s="77">
        <f>'Rozpočet ICRC (Final)'!H210+'Rozpočet UPOL (Final)'!H105+'Rozpočet FNO (Final)'!H68+'Rozpočet Ostrava (Final)'!H77+'Rozpočet MOU (Final)'!H75</f>
        <v>0</v>
      </c>
      <c r="I56" s="77">
        <f>'Rozpočet ICRC (Final)'!I210+'Rozpočet UPOL (Final)'!I105+'Rozpočet FNO (Final)'!I68+'Rozpočet Ostrava (Final)'!I77+'Rozpočet MOU (Final)'!I75</f>
        <v>400000</v>
      </c>
      <c r="J56" s="77">
        <f>'Rozpočet ICRC (Final)'!J210+'Rozpočet UPOL (Final)'!J105+'Rozpočet FNO (Final)'!J68+'Rozpočet Ostrava (Final)'!J77+'Rozpočet MOU (Final)'!J75</f>
        <v>50000</v>
      </c>
      <c r="K56" s="77">
        <f>'Rozpočet ICRC (Final)'!K210+'Rozpočet UPOL (Final)'!K105+'Rozpočet FNO (Final)'!K68+'Rozpočet Ostrava (Final)'!K77+'Rozpočet MOU (Final)'!K75</f>
        <v>50000</v>
      </c>
      <c r="L56" s="77">
        <f>'Rozpočet ICRC (Final)'!L210+'Rozpočet UPOL (Final)'!L105+'Rozpočet FNO (Final)'!L68+'Rozpočet Ostrava (Final)'!L77+'Rozpočet MOU (Final)'!L75</f>
        <v>50000</v>
      </c>
      <c r="M56" s="77">
        <f>'Rozpočet ICRC (Final)'!M210+'Rozpočet UPOL (Final)'!M105+'Rozpočet FNO (Final)'!M68+'Rozpočet Ostrava (Final)'!M77+'Rozpočet MOU (Final)'!M75</f>
        <v>50000</v>
      </c>
      <c r="N56" s="66"/>
    </row>
    <row r="57" spans="1:14" ht="15" customHeight="1" x14ac:dyDescent="0.25">
      <c r="A57" s="36"/>
      <c r="B57" s="115"/>
      <c r="C57" s="110" t="s">
        <v>36</v>
      </c>
      <c r="D57" s="115" t="s">
        <v>216</v>
      </c>
      <c r="E57" s="115"/>
      <c r="F57" s="104">
        <f>SUM(H57:M57)</f>
        <v>126211277</v>
      </c>
      <c r="G57" s="86">
        <v>0</v>
      </c>
      <c r="H57" s="77">
        <f>'Rozpočet ICRC (Final)'!H213+'Rozpočet UPOL (Final)'!H106+'Rozpočet FNO (Final)'!H69+'Rozpočet Ostrava (Final)'!H78+'Rozpočet MOU (Final)'!H76</f>
        <v>6191100</v>
      </c>
      <c r="I57" s="77">
        <f>'Rozpočet ICRC (Final)'!I213+'Rozpočet UPOL (Final)'!I106+'Rozpočet FNO (Final)'!I69+'Rozpočet Ostrava (Final)'!I78+'Rozpočet MOU (Final)'!I76</f>
        <v>27606445</v>
      </c>
      <c r="J57" s="77">
        <f>'Rozpočet ICRC (Final)'!J213+'Rozpočet UPOL (Final)'!J106+'Rozpočet FNO (Final)'!J69+'Rozpočet Ostrava (Final)'!J78+'Rozpočet MOU (Final)'!J76</f>
        <v>27766295</v>
      </c>
      <c r="K57" s="77">
        <f>'Rozpočet ICRC (Final)'!K213+'Rozpočet UPOL (Final)'!K106+'Rozpočet FNO (Final)'!K69+'Rozpočet Ostrava (Final)'!K78+'Rozpočet MOU (Final)'!K76</f>
        <v>23707695</v>
      </c>
      <c r="L57" s="77">
        <f>'Rozpočet ICRC (Final)'!L213+'Rozpočet UPOL (Final)'!L106+'Rozpočet FNO (Final)'!L69+'Rozpočet Ostrava (Final)'!L78+'Rozpočet MOU (Final)'!L76</f>
        <v>22989696</v>
      </c>
      <c r="M57" s="77">
        <f>'Rozpočet ICRC (Final)'!M213+'Rozpočet UPOL (Final)'!M106+'Rozpočet FNO (Final)'!M69+'Rozpočet Ostrava (Final)'!M78+'Rozpočet MOU (Final)'!M76</f>
        <v>17950046</v>
      </c>
      <c r="N57" s="66"/>
    </row>
    <row r="58" spans="1:14" ht="15" customHeight="1" x14ac:dyDescent="0.25">
      <c r="A58" s="36"/>
      <c r="B58" s="110" t="s">
        <v>37</v>
      </c>
      <c r="C58" s="121" t="s">
        <v>222</v>
      </c>
      <c r="D58" s="115"/>
      <c r="E58" s="115"/>
      <c r="F58" s="116"/>
      <c r="G58" s="86">
        <f>SUM(G59:G61)</f>
        <v>0</v>
      </c>
      <c r="H58" s="77"/>
      <c r="I58" s="59"/>
      <c r="J58" s="59"/>
      <c r="K58" s="59"/>
      <c r="L58" s="59"/>
      <c r="M58" s="60"/>
      <c r="N58" s="66"/>
    </row>
    <row r="59" spans="1:14" ht="15" customHeight="1" x14ac:dyDescent="0.25">
      <c r="A59" s="36"/>
      <c r="B59" s="115"/>
      <c r="C59" s="110" t="s">
        <v>38</v>
      </c>
      <c r="D59" s="115" t="s">
        <v>226</v>
      </c>
      <c r="E59" s="115"/>
      <c r="F59" s="104">
        <f>SUM(H59:M59)</f>
        <v>0</v>
      </c>
      <c r="G59" s="86">
        <v>0</v>
      </c>
      <c r="H59" s="77"/>
      <c r="I59" s="59"/>
      <c r="J59" s="59"/>
      <c r="K59" s="59"/>
      <c r="L59" s="59"/>
      <c r="M59" s="60"/>
      <c r="N59" s="66"/>
    </row>
    <row r="60" spans="1:14" ht="15" customHeight="1" x14ac:dyDescent="0.25">
      <c r="A60" s="36"/>
      <c r="B60" s="111"/>
      <c r="C60" s="110" t="s">
        <v>39</v>
      </c>
      <c r="D60" s="111" t="s">
        <v>228</v>
      </c>
      <c r="E60" s="111"/>
      <c r="F60" s="104">
        <f>SUM(H60:M60)</f>
        <v>250000</v>
      </c>
      <c r="G60" s="86">
        <v>0</v>
      </c>
      <c r="H60" s="77">
        <f>'Rozpočet UPOL (Final)'!H111</f>
        <v>0</v>
      </c>
      <c r="I60" s="77">
        <f>'Rozpočet UPOL (Final)'!I111</f>
        <v>50000</v>
      </c>
      <c r="J60" s="77">
        <f>'Rozpočet UPOL (Final)'!J111</f>
        <v>50000</v>
      </c>
      <c r="K60" s="77">
        <f>'Rozpočet UPOL (Final)'!K111</f>
        <v>50000</v>
      </c>
      <c r="L60" s="77">
        <f>'Rozpočet UPOL (Final)'!L111</f>
        <v>50000</v>
      </c>
      <c r="M60" s="77">
        <f>'Rozpočet UPOL (Final)'!M111</f>
        <v>50000</v>
      </c>
      <c r="N60" s="66"/>
    </row>
    <row r="61" spans="1:14" ht="15" customHeight="1" x14ac:dyDescent="0.25">
      <c r="A61" s="36"/>
      <c r="B61" s="111"/>
      <c r="C61" s="110" t="s">
        <v>40</v>
      </c>
      <c r="D61" s="111" t="s">
        <v>167</v>
      </c>
      <c r="E61" s="111"/>
      <c r="F61" s="104">
        <f>SUM(H61:M61)</f>
        <v>59019890</v>
      </c>
      <c r="G61" s="86">
        <v>0</v>
      </c>
      <c r="H61" s="77">
        <f>'Rozpočet ICRC (Final)'!H219+'Rozpočet UPOL (Final)'!H112+'Rozpočet FNO (Final)'!H75+'Rozpočet Ostrava (Final)'!H84+'Rozpočet MOU (Final)'!H82</f>
        <v>1511123</v>
      </c>
      <c r="I61" s="77">
        <f>'Rozpočet ICRC (Final)'!I219+'Rozpočet UPOL (Final)'!I112+'Rozpočet FNO (Final)'!I75+'Rozpočet Ostrava (Final)'!I84+'Rozpočet MOU (Final)'!I82</f>
        <v>11845790</v>
      </c>
      <c r="J61" s="77">
        <f>'Rozpočet ICRC (Final)'!J219+'Rozpočet UPOL (Final)'!J112+'Rozpočet FNO (Final)'!J75+'Rozpočet Ostrava (Final)'!J84+'Rozpočet MOU (Final)'!J82</f>
        <v>11740695</v>
      </c>
      <c r="K61" s="77">
        <f>'Rozpočet ICRC (Final)'!K219+'Rozpočet UPOL (Final)'!K112+'Rozpočet FNO (Final)'!K75+'Rozpočet Ostrava (Final)'!K84+'Rozpočet MOU (Final)'!K82</f>
        <v>11857218</v>
      </c>
      <c r="L61" s="77">
        <f>'Rozpočet ICRC (Final)'!L219+'Rozpočet UPOL (Final)'!L112+'Rozpočet FNO (Final)'!L75+'Rozpočet Ostrava (Final)'!L84+'Rozpočet MOU (Final)'!L82</f>
        <v>11820581</v>
      </c>
      <c r="M61" s="77">
        <f>'Rozpočet ICRC (Final)'!M219+'Rozpočet UPOL (Final)'!M112+'Rozpočet FNO (Final)'!M75+'Rozpočet Ostrava (Final)'!M84+'Rozpočet MOU (Final)'!M82</f>
        <v>10244483</v>
      </c>
      <c r="N61" s="66"/>
    </row>
    <row r="62" spans="1:14" ht="15" customHeight="1" x14ac:dyDescent="0.25">
      <c r="A62" s="36"/>
      <c r="B62" s="111"/>
      <c r="C62" s="110"/>
      <c r="D62" s="111"/>
      <c r="E62" s="111"/>
      <c r="F62" s="114"/>
      <c r="G62" s="86"/>
      <c r="H62" s="77"/>
      <c r="I62" s="59"/>
      <c r="J62" s="59"/>
      <c r="K62" s="59"/>
      <c r="L62" s="59"/>
      <c r="M62" s="60"/>
      <c r="N62" s="66"/>
    </row>
    <row r="63" spans="1:14" ht="15" customHeight="1" x14ac:dyDescent="0.25">
      <c r="A63" s="43" t="s">
        <v>113</v>
      </c>
      <c r="B63" s="122"/>
      <c r="C63" s="122"/>
      <c r="D63" s="122"/>
      <c r="E63" s="107">
        <f>IF($E$3,F63/$E$3,"")</f>
        <v>0</v>
      </c>
      <c r="F63" s="108">
        <f>SUM(F64:F65)</f>
        <v>0</v>
      </c>
      <c r="G63" s="85">
        <f>SUM(G64:G65)</f>
        <v>0</v>
      </c>
      <c r="H63" s="76"/>
      <c r="I63" s="57"/>
      <c r="J63" s="57"/>
      <c r="K63" s="57"/>
      <c r="L63" s="57"/>
      <c r="M63" s="58"/>
      <c r="N63" s="67"/>
    </row>
    <row r="64" spans="1:14" ht="15" customHeight="1" x14ac:dyDescent="0.25">
      <c r="A64" s="5" t="s">
        <v>109</v>
      </c>
      <c r="B64" s="123" t="s">
        <v>112</v>
      </c>
      <c r="C64" s="123"/>
      <c r="D64" s="101"/>
      <c r="E64" s="101"/>
      <c r="F64" s="104">
        <f>SUM(G64:M64)</f>
        <v>0</v>
      </c>
      <c r="G64" s="86">
        <v>0</v>
      </c>
      <c r="H64" s="77" t="s">
        <v>177</v>
      </c>
      <c r="I64" s="59" t="s">
        <v>177</v>
      </c>
      <c r="J64" s="59" t="s">
        <v>177</v>
      </c>
      <c r="K64" s="59" t="s">
        <v>177</v>
      </c>
      <c r="L64" s="59" t="s">
        <v>177</v>
      </c>
      <c r="M64" s="60" t="s">
        <v>177</v>
      </c>
      <c r="N64" s="66"/>
    </row>
    <row r="65" spans="1:14" ht="15" customHeight="1" x14ac:dyDescent="0.25">
      <c r="A65" s="70" t="s">
        <v>110</v>
      </c>
      <c r="B65" s="124" t="s">
        <v>111</v>
      </c>
      <c r="C65" s="124"/>
      <c r="D65" s="125"/>
      <c r="E65" s="125"/>
      <c r="F65" s="126">
        <f>SUM(G65:M65)</f>
        <v>0</v>
      </c>
      <c r="G65" s="90">
        <v>0</v>
      </c>
      <c r="H65" s="81" t="s">
        <v>178</v>
      </c>
      <c r="I65" s="71" t="s">
        <v>177</v>
      </c>
      <c r="J65" s="71" t="s">
        <v>177</v>
      </c>
      <c r="K65" s="71" t="s">
        <v>177</v>
      </c>
      <c r="L65" s="71" t="s">
        <v>177</v>
      </c>
      <c r="M65" s="72" t="s">
        <v>177</v>
      </c>
      <c r="N65" s="1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4" sqref="H4:M5"/>
    </sheetView>
  </sheetViews>
  <sheetFormatPr defaultColWidth="8.85546875" defaultRowHeight="15" x14ac:dyDescent="0.25"/>
  <cols>
    <col min="1" max="1" width="6.28515625" customWidth="1"/>
    <col min="2" max="2" width="8.28515625" customWidth="1"/>
    <col min="3" max="3" width="10.28515625" customWidth="1"/>
    <col min="4" max="4" width="16.28515625" customWidth="1"/>
    <col min="5" max="5" width="36.7109375" customWidth="1"/>
    <col min="6" max="6" width="16.7109375" style="94" bestFit="1" customWidth="1"/>
    <col min="7" max="13" width="10.85546875" customWidth="1"/>
    <col min="14" max="14" width="36.7109375" customWidth="1"/>
    <col min="15" max="15" width="13.85546875" customWidth="1"/>
    <col min="16" max="16" width="16" bestFit="1" customWidth="1"/>
  </cols>
  <sheetData>
    <row r="1" spans="1:16" ht="18.75" x14ac:dyDescent="0.3">
      <c r="A1" s="47" t="s">
        <v>247</v>
      </c>
      <c r="B1" s="40"/>
      <c r="C1" s="40"/>
      <c r="D1" s="40"/>
      <c r="E1" s="135"/>
      <c r="F1" s="135"/>
      <c r="G1" s="40"/>
      <c r="H1" s="40"/>
    </row>
    <row r="2" spans="1:16" ht="18.75" x14ac:dyDescent="0.3">
      <c r="A2" s="44"/>
      <c r="B2" s="40"/>
      <c r="C2" s="40"/>
      <c r="D2" s="40"/>
      <c r="E2" s="135"/>
      <c r="F2" s="91"/>
      <c r="G2" s="40"/>
      <c r="H2" s="40"/>
    </row>
    <row r="3" spans="1:16" ht="15" customHeight="1" x14ac:dyDescent="0.25">
      <c r="A3" s="46">
        <v>1</v>
      </c>
      <c r="B3" s="41" t="s">
        <v>271</v>
      </c>
      <c r="C3" s="42"/>
      <c r="D3" s="42"/>
      <c r="E3" s="73">
        <f>SUM(F6,F59,F138,F144,F183,F223,)</f>
        <v>309358555</v>
      </c>
      <c r="F3" s="128" t="s">
        <v>272</v>
      </c>
      <c r="G3" s="82"/>
      <c r="H3" s="48"/>
      <c r="I3" s="48"/>
      <c r="J3" s="48"/>
      <c r="K3" s="48" t="s">
        <v>273</v>
      </c>
      <c r="L3" s="48"/>
      <c r="M3" s="52"/>
      <c r="N3" s="49"/>
    </row>
    <row r="4" spans="1:16" ht="15" customHeight="1" x14ac:dyDescent="0.25">
      <c r="A4" s="45"/>
      <c r="F4" s="92"/>
      <c r="G4" s="83" t="s">
        <v>274</v>
      </c>
      <c r="H4" s="74">
        <v>2018</v>
      </c>
      <c r="I4" s="53">
        <v>2019</v>
      </c>
      <c r="J4" s="74">
        <v>2020</v>
      </c>
      <c r="K4" s="53">
        <v>2021</v>
      </c>
      <c r="L4" s="74">
        <v>2022</v>
      </c>
      <c r="M4" s="53">
        <v>2023</v>
      </c>
      <c r="N4" s="50" t="s">
        <v>275</v>
      </c>
    </row>
    <row r="5" spans="1:16" ht="15" customHeight="1" x14ac:dyDescent="0.25">
      <c r="G5" s="84" t="s">
        <v>276</v>
      </c>
      <c r="H5" s="75" t="s">
        <v>779</v>
      </c>
      <c r="I5" s="55" t="s">
        <v>277</v>
      </c>
      <c r="J5" s="55" t="s">
        <v>277</v>
      </c>
      <c r="K5" s="55" t="s">
        <v>277</v>
      </c>
      <c r="L5" s="55" t="s">
        <v>277</v>
      </c>
      <c r="M5" s="56" t="s">
        <v>778</v>
      </c>
      <c r="N5" s="51"/>
      <c r="P5" s="136"/>
    </row>
    <row r="6" spans="1:16" ht="15" customHeight="1" x14ac:dyDescent="0.25">
      <c r="A6" s="41" t="s">
        <v>249</v>
      </c>
      <c r="B6" s="42"/>
      <c r="C6" s="42"/>
      <c r="D6" s="42"/>
      <c r="F6" s="163">
        <f>F10+F37+F46+F41+F48+F51+F53+F55</f>
        <v>136512650</v>
      </c>
      <c r="G6" s="85">
        <f>SUM(G7:G58)</f>
        <v>0</v>
      </c>
      <c r="H6" s="76">
        <f t="shared" ref="H6:M6" si="0">H10+H37+H41+H48+H51+H53+H55</f>
        <v>4396588</v>
      </c>
      <c r="I6" s="76">
        <f t="shared" si="0"/>
        <v>27975429.099206213</v>
      </c>
      <c r="J6" s="76">
        <f t="shared" si="0"/>
        <v>27820991</v>
      </c>
      <c r="K6" s="76">
        <f t="shared" si="0"/>
        <v>26980700</v>
      </c>
      <c r="L6" s="76">
        <f t="shared" si="0"/>
        <v>26923700</v>
      </c>
      <c r="M6" s="76">
        <f t="shared" si="0"/>
        <v>22415241.900793787</v>
      </c>
      <c r="N6" s="137"/>
      <c r="P6" s="130"/>
    </row>
    <row r="7" spans="1:16" ht="15" customHeight="1" x14ac:dyDescent="0.25">
      <c r="A7" s="7" t="s">
        <v>250</v>
      </c>
      <c r="B7" s="6" t="s">
        <v>145</v>
      </c>
      <c r="C7" s="8"/>
      <c r="D7" s="8"/>
      <c r="F7" s="138"/>
      <c r="G7" s="86"/>
      <c r="H7" s="77"/>
      <c r="I7" s="59"/>
      <c r="J7" s="59"/>
      <c r="K7" s="59"/>
      <c r="L7" s="59"/>
      <c r="M7" s="60"/>
      <c r="N7" s="66"/>
      <c r="P7" s="130"/>
    </row>
    <row r="8" spans="1:16" ht="15" customHeight="1" x14ac:dyDescent="0.25">
      <c r="B8" s="98" t="s">
        <v>278</v>
      </c>
      <c r="C8" s="99" t="s">
        <v>147</v>
      </c>
      <c r="D8" s="99"/>
      <c r="E8" s="98"/>
      <c r="F8" s="100"/>
      <c r="G8" s="86"/>
      <c r="H8" s="77"/>
      <c r="I8" s="59"/>
      <c r="J8" s="59"/>
      <c r="K8" s="59"/>
      <c r="L8" s="59"/>
      <c r="M8" s="60"/>
      <c r="N8" s="139"/>
      <c r="O8" s="130"/>
    </row>
    <row r="9" spans="1:16" ht="15" customHeight="1" x14ac:dyDescent="0.25">
      <c r="B9" s="101"/>
      <c r="C9" s="102" t="s">
        <v>279</v>
      </c>
      <c r="D9" s="103" t="s">
        <v>149</v>
      </c>
      <c r="E9" s="101"/>
      <c r="F9" s="104"/>
      <c r="G9" s="86"/>
      <c r="H9" s="77"/>
      <c r="I9" s="59"/>
      <c r="J9" s="59"/>
      <c r="K9" s="59"/>
      <c r="L9" s="59"/>
      <c r="M9" s="60"/>
      <c r="N9" s="66"/>
    </row>
    <row r="10" spans="1:16" ht="15" customHeight="1" x14ac:dyDescent="0.25">
      <c r="B10" s="101"/>
      <c r="C10" s="101"/>
      <c r="D10" s="102" t="s">
        <v>280</v>
      </c>
      <c r="E10" s="103" t="s">
        <v>151</v>
      </c>
      <c r="F10" s="104">
        <f>SUM(H10:M10)</f>
        <v>96171850</v>
      </c>
      <c r="G10" s="140">
        <v>0</v>
      </c>
      <c r="H10" s="141">
        <f>SUM(H11:H36)</f>
        <v>3093988</v>
      </c>
      <c r="I10" s="141">
        <f t="shared" ref="I10:M10" si="1">SUM(I11:I36)</f>
        <v>19727629.099206213</v>
      </c>
      <c r="J10" s="141">
        <f t="shared" si="1"/>
        <v>19614191</v>
      </c>
      <c r="K10" s="141">
        <f t="shared" si="1"/>
        <v>18998400</v>
      </c>
      <c r="L10" s="141">
        <f t="shared" si="1"/>
        <v>18956400</v>
      </c>
      <c r="M10" s="141">
        <f t="shared" si="1"/>
        <v>15781241.900793787</v>
      </c>
      <c r="N10" s="66"/>
      <c r="P10" s="130"/>
    </row>
    <row r="11" spans="1:16" ht="15" customHeight="1" x14ac:dyDescent="0.25">
      <c r="B11" s="101"/>
      <c r="C11" s="101"/>
      <c r="D11" s="102" t="s">
        <v>281</v>
      </c>
      <c r="E11" s="101" t="s">
        <v>282</v>
      </c>
      <c r="F11" s="142">
        <f>SUM(H11:M11)</f>
        <v>18799200</v>
      </c>
      <c r="G11" s="86">
        <v>0</v>
      </c>
      <c r="H11" s="77">
        <v>587538</v>
      </c>
      <c r="I11" s="77">
        <v>4023791</v>
      </c>
      <c r="J11" s="77">
        <v>4023791</v>
      </c>
      <c r="K11" s="77">
        <v>3613200</v>
      </c>
      <c r="L11" s="77">
        <v>3613200</v>
      </c>
      <c r="M11" s="77">
        <v>2937680</v>
      </c>
      <c r="N11" s="66"/>
      <c r="P11" s="130"/>
    </row>
    <row r="12" spans="1:16" ht="15" customHeight="1" x14ac:dyDescent="0.25">
      <c r="B12" s="101"/>
      <c r="C12" s="101"/>
      <c r="D12" s="102" t="s">
        <v>283</v>
      </c>
      <c r="E12" s="101" t="s">
        <v>284</v>
      </c>
      <c r="F12" s="142">
        <f>SUM(H12:M12)</f>
        <v>14962500</v>
      </c>
      <c r="G12" s="86">
        <v>0</v>
      </c>
      <c r="H12" s="77">
        <v>498750</v>
      </c>
      <c r="I12" s="77">
        <v>2992500</v>
      </c>
      <c r="J12" s="77">
        <v>2992500</v>
      </c>
      <c r="K12" s="77">
        <v>2992500</v>
      </c>
      <c r="L12" s="77">
        <v>2992500</v>
      </c>
      <c r="M12" s="77">
        <v>2493750</v>
      </c>
      <c r="N12" s="66"/>
      <c r="P12" s="130"/>
    </row>
    <row r="13" spans="1:16" ht="15" customHeight="1" x14ac:dyDescent="0.25">
      <c r="B13" s="101"/>
      <c r="C13" s="101"/>
      <c r="D13" s="102" t="s">
        <v>285</v>
      </c>
      <c r="E13" s="101" t="s">
        <v>286</v>
      </c>
      <c r="F13" s="142">
        <f>SUM(H13:M13)</f>
        <v>21858750</v>
      </c>
      <c r="G13" s="86">
        <v>0</v>
      </c>
      <c r="H13" s="77">
        <v>728625</v>
      </c>
      <c r="I13" s="77">
        <v>4314188.0992062129</v>
      </c>
      <c r="J13" s="77">
        <v>4371750</v>
      </c>
      <c r="K13" s="77">
        <v>4371750</v>
      </c>
      <c r="L13" s="77">
        <v>4371750</v>
      </c>
      <c r="M13" s="77">
        <v>3700686.9007937866</v>
      </c>
      <c r="N13" s="66"/>
      <c r="P13" s="130"/>
    </row>
    <row r="14" spans="1:16" ht="15" customHeight="1" x14ac:dyDescent="0.25">
      <c r="B14" s="101"/>
      <c r="C14" s="101"/>
      <c r="D14" s="102" t="s">
        <v>287</v>
      </c>
      <c r="E14" s="101" t="s">
        <v>288</v>
      </c>
      <c r="F14" s="142">
        <f t="shared" ref="F14:F36" si="2">SUM(H14:M14)</f>
        <v>11164450</v>
      </c>
      <c r="G14" s="86">
        <v>0</v>
      </c>
      <c r="H14" s="77">
        <v>328600</v>
      </c>
      <c r="I14" s="77">
        <v>2241900</v>
      </c>
      <c r="J14" s="77">
        <v>2241900</v>
      </c>
      <c r="K14" s="77">
        <v>2241900</v>
      </c>
      <c r="L14" s="77">
        <v>2241900</v>
      </c>
      <c r="M14" s="77">
        <v>1868250</v>
      </c>
      <c r="N14" s="66"/>
      <c r="P14" s="130"/>
    </row>
    <row r="15" spans="1:16" ht="15" customHeight="1" x14ac:dyDescent="0.25">
      <c r="B15" s="101"/>
      <c r="C15" s="101"/>
      <c r="D15" s="102" t="s">
        <v>289</v>
      </c>
      <c r="E15" s="101" t="s">
        <v>290</v>
      </c>
      <c r="F15" s="142">
        <f t="shared" si="2"/>
        <v>855000</v>
      </c>
      <c r="G15" s="86">
        <v>0</v>
      </c>
      <c r="H15" s="77">
        <v>28500</v>
      </c>
      <c r="I15" s="77">
        <v>171000</v>
      </c>
      <c r="J15" s="77">
        <v>171000</v>
      </c>
      <c r="K15" s="77">
        <v>171000</v>
      </c>
      <c r="L15" s="77">
        <v>171000</v>
      </c>
      <c r="M15" s="77">
        <v>142500</v>
      </c>
      <c r="N15" s="66"/>
      <c r="P15" s="130"/>
    </row>
    <row r="16" spans="1:16" ht="15" customHeight="1" x14ac:dyDescent="0.25">
      <c r="B16" s="101"/>
      <c r="C16" s="101"/>
      <c r="D16" s="102" t="s">
        <v>291</v>
      </c>
      <c r="E16" s="101" t="s">
        <v>292</v>
      </c>
      <c r="F16" s="142">
        <f t="shared" si="2"/>
        <v>2969700</v>
      </c>
      <c r="G16" s="86">
        <v>0</v>
      </c>
      <c r="H16" s="77">
        <v>74100</v>
      </c>
      <c r="I16" s="77">
        <v>855000</v>
      </c>
      <c r="J16" s="77">
        <v>684000</v>
      </c>
      <c r="K16" s="77">
        <v>478800</v>
      </c>
      <c r="L16" s="77">
        <v>478800</v>
      </c>
      <c r="M16" s="77">
        <v>399000</v>
      </c>
      <c r="N16" s="66"/>
      <c r="P16" s="130"/>
    </row>
    <row r="17" spans="2:16" ht="15" customHeight="1" x14ac:dyDescent="0.25">
      <c r="B17" s="101"/>
      <c r="C17" s="101"/>
      <c r="D17" s="102" t="s">
        <v>293</v>
      </c>
      <c r="E17" s="101" t="s">
        <v>294</v>
      </c>
      <c r="F17" s="142">
        <f t="shared" si="2"/>
        <v>3078000</v>
      </c>
      <c r="G17" s="86">
        <v>0</v>
      </c>
      <c r="H17" s="77">
        <v>102600</v>
      </c>
      <c r="I17" s="77">
        <v>615600</v>
      </c>
      <c r="J17" s="77">
        <v>615600</v>
      </c>
      <c r="K17" s="77">
        <v>615600</v>
      </c>
      <c r="L17" s="77">
        <v>615600</v>
      </c>
      <c r="M17" s="77">
        <v>513000</v>
      </c>
      <c r="N17" s="66"/>
      <c r="P17" s="130"/>
    </row>
    <row r="18" spans="2:16" ht="15" customHeight="1" x14ac:dyDescent="0.25">
      <c r="B18" s="101"/>
      <c r="C18" s="101"/>
      <c r="D18" s="102" t="s">
        <v>295</v>
      </c>
      <c r="E18" s="101" t="s">
        <v>296</v>
      </c>
      <c r="F18" s="142">
        <f t="shared" si="2"/>
        <v>126000</v>
      </c>
      <c r="G18" s="86">
        <v>0</v>
      </c>
      <c r="H18" s="77">
        <v>0</v>
      </c>
      <c r="I18" s="77">
        <v>42000</v>
      </c>
      <c r="J18" s="77">
        <v>42000</v>
      </c>
      <c r="K18" s="77">
        <v>42000</v>
      </c>
      <c r="L18" s="77">
        <v>0</v>
      </c>
      <c r="M18" s="77">
        <v>0</v>
      </c>
      <c r="N18" s="66"/>
      <c r="P18" s="130"/>
    </row>
    <row r="19" spans="2:16" ht="15" customHeight="1" x14ac:dyDescent="0.25">
      <c r="B19" s="101"/>
      <c r="C19" s="101"/>
      <c r="D19" s="102" t="s">
        <v>297</v>
      </c>
      <c r="E19" s="101" t="s">
        <v>298</v>
      </c>
      <c r="F19" s="142">
        <f t="shared" si="2"/>
        <v>427500</v>
      </c>
      <c r="G19" s="86">
        <v>0</v>
      </c>
      <c r="H19" s="77">
        <v>14250</v>
      </c>
      <c r="I19" s="77">
        <v>85500</v>
      </c>
      <c r="J19" s="77">
        <v>85500</v>
      </c>
      <c r="K19" s="77">
        <v>85500</v>
      </c>
      <c r="L19" s="77">
        <v>85500</v>
      </c>
      <c r="M19" s="77">
        <v>71250</v>
      </c>
      <c r="N19" s="66"/>
      <c r="P19" s="130"/>
    </row>
    <row r="20" spans="2:16" ht="15" customHeight="1" x14ac:dyDescent="0.25">
      <c r="B20" s="101"/>
      <c r="C20" s="101"/>
      <c r="D20" s="102" t="s">
        <v>299</v>
      </c>
      <c r="E20" s="101" t="s">
        <v>300</v>
      </c>
      <c r="F20" s="142">
        <f t="shared" si="2"/>
        <v>2037750</v>
      </c>
      <c r="G20" s="86">
        <v>0</v>
      </c>
      <c r="H20" s="77">
        <v>67925</v>
      </c>
      <c r="I20" s="77">
        <v>407550</v>
      </c>
      <c r="J20" s="77">
        <v>407550</v>
      </c>
      <c r="K20" s="77">
        <v>407550</v>
      </c>
      <c r="L20" s="77">
        <v>407550</v>
      </c>
      <c r="M20" s="77">
        <v>339625</v>
      </c>
      <c r="N20" s="66"/>
      <c r="P20" s="130"/>
    </row>
    <row r="21" spans="2:16" ht="15" customHeight="1" x14ac:dyDescent="0.25">
      <c r="B21" s="101"/>
      <c r="C21" s="101"/>
      <c r="D21" s="102" t="s">
        <v>301</v>
      </c>
      <c r="E21" s="101" t="s">
        <v>302</v>
      </c>
      <c r="F21" s="142">
        <f t="shared" si="2"/>
        <v>1440000</v>
      </c>
      <c r="G21" s="86">
        <v>0</v>
      </c>
      <c r="H21" s="77">
        <v>48000</v>
      </c>
      <c r="I21" s="77">
        <v>288000</v>
      </c>
      <c r="J21" s="77">
        <v>288000</v>
      </c>
      <c r="K21" s="77">
        <v>288000</v>
      </c>
      <c r="L21" s="77">
        <v>288000</v>
      </c>
      <c r="M21" s="77">
        <v>240000</v>
      </c>
      <c r="N21" s="66"/>
      <c r="P21" s="130"/>
    </row>
    <row r="22" spans="2:16" ht="15" customHeight="1" x14ac:dyDescent="0.25">
      <c r="B22" s="101"/>
      <c r="C22" s="101"/>
      <c r="D22" s="102" t="s">
        <v>303</v>
      </c>
      <c r="E22" s="101" t="s">
        <v>304</v>
      </c>
      <c r="F22" s="142">
        <f t="shared" si="2"/>
        <v>1440000</v>
      </c>
      <c r="G22" s="86">
        <v>0</v>
      </c>
      <c r="H22" s="77">
        <v>48000</v>
      </c>
      <c r="I22" s="77">
        <v>288000</v>
      </c>
      <c r="J22" s="77">
        <v>288000</v>
      </c>
      <c r="K22" s="77">
        <v>288000</v>
      </c>
      <c r="L22" s="77">
        <v>288000</v>
      </c>
      <c r="M22" s="77">
        <v>240000</v>
      </c>
      <c r="N22" s="66"/>
      <c r="P22" s="130"/>
    </row>
    <row r="23" spans="2:16" ht="15" customHeight="1" x14ac:dyDescent="0.25">
      <c r="B23" s="101"/>
      <c r="C23" s="101"/>
      <c r="D23" s="102" t="s">
        <v>305</v>
      </c>
      <c r="E23" s="101" t="s">
        <v>606</v>
      </c>
      <c r="F23" s="142">
        <f t="shared" si="2"/>
        <v>300000</v>
      </c>
      <c r="G23" s="86">
        <v>0</v>
      </c>
      <c r="H23" s="77">
        <v>10000</v>
      </c>
      <c r="I23" s="77">
        <v>60000</v>
      </c>
      <c r="J23" s="77">
        <v>60000</v>
      </c>
      <c r="K23" s="77">
        <v>60000</v>
      </c>
      <c r="L23" s="77">
        <v>60000</v>
      </c>
      <c r="M23" s="77">
        <v>50000</v>
      </c>
      <c r="N23" s="66"/>
      <c r="P23" s="130"/>
    </row>
    <row r="24" spans="2:16" ht="15" customHeight="1" x14ac:dyDescent="0.25">
      <c r="B24" s="101"/>
      <c r="C24" s="101"/>
      <c r="D24" s="102" t="s">
        <v>306</v>
      </c>
      <c r="E24" s="101" t="s">
        <v>307</v>
      </c>
      <c r="F24" s="142">
        <f t="shared" si="2"/>
        <v>300000</v>
      </c>
      <c r="G24" s="86">
        <v>0</v>
      </c>
      <c r="H24" s="77">
        <v>10000</v>
      </c>
      <c r="I24" s="77">
        <v>60000</v>
      </c>
      <c r="J24" s="77">
        <v>60000</v>
      </c>
      <c r="K24" s="77">
        <v>60000</v>
      </c>
      <c r="L24" s="77">
        <v>60000</v>
      </c>
      <c r="M24" s="77">
        <v>50000</v>
      </c>
      <c r="N24" s="66"/>
      <c r="P24" s="130"/>
    </row>
    <row r="25" spans="2:16" ht="15" customHeight="1" x14ac:dyDescent="0.25">
      <c r="B25" s="101"/>
      <c r="C25" s="101"/>
      <c r="D25" s="102" t="s">
        <v>308</v>
      </c>
      <c r="E25" s="101" t="s">
        <v>309</v>
      </c>
      <c r="F25" s="142">
        <f t="shared" si="2"/>
        <v>1710000</v>
      </c>
      <c r="G25" s="86">
        <v>0</v>
      </c>
      <c r="H25" s="77">
        <v>57000</v>
      </c>
      <c r="I25" s="77">
        <v>342000</v>
      </c>
      <c r="J25" s="77">
        <v>342000</v>
      </c>
      <c r="K25" s="77">
        <v>342000</v>
      </c>
      <c r="L25" s="77">
        <v>342000</v>
      </c>
      <c r="M25" s="77">
        <v>285000</v>
      </c>
      <c r="N25" s="66"/>
      <c r="P25" s="130"/>
    </row>
    <row r="26" spans="2:16" ht="15" customHeight="1" x14ac:dyDescent="0.25">
      <c r="B26" s="101"/>
      <c r="C26" s="101"/>
      <c r="D26" s="102" t="s">
        <v>310</v>
      </c>
      <c r="E26" s="101" t="s">
        <v>311</v>
      </c>
      <c r="F26" s="142">
        <f t="shared" si="2"/>
        <v>3300000</v>
      </c>
      <c r="G26" s="86">
        <v>0</v>
      </c>
      <c r="H26" s="77">
        <v>110000</v>
      </c>
      <c r="I26" s="77">
        <v>660000</v>
      </c>
      <c r="J26" s="77">
        <v>660000</v>
      </c>
      <c r="K26" s="77">
        <v>660000</v>
      </c>
      <c r="L26" s="77">
        <v>660000</v>
      </c>
      <c r="M26" s="77">
        <v>550000</v>
      </c>
      <c r="N26" s="66"/>
      <c r="P26" s="130"/>
    </row>
    <row r="27" spans="2:16" ht="15" customHeight="1" x14ac:dyDescent="0.25">
      <c r="B27" s="101"/>
      <c r="C27" s="101"/>
      <c r="D27" s="102" t="s">
        <v>312</v>
      </c>
      <c r="E27" s="101" t="s">
        <v>313</v>
      </c>
      <c r="F27" s="142">
        <f t="shared" si="2"/>
        <v>2700000</v>
      </c>
      <c r="G27" s="86">
        <v>0</v>
      </c>
      <c r="H27" s="77">
        <v>90000</v>
      </c>
      <c r="I27" s="77">
        <v>540000</v>
      </c>
      <c r="J27" s="77">
        <v>540000</v>
      </c>
      <c r="K27" s="77">
        <v>540000</v>
      </c>
      <c r="L27" s="77">
        <v>540000</v>
      </c>
      <c r="M27" s="77">
        <v>450000</v>
      </c>
      <c r="N27" s="66"/>
      <c r="P27" s="130"/>
    </row>
    <row r="28" spans="2:16" ht="15" customHeight="1" x14ac:dyDescent="0.25">
      <c r="B28" s="101"/>
      <c r="C28" s="101"/>
      <c r="D28" s="102" t="s">
        <v>314</v>
      </c>
      <c r="E28" s="101" t="s">
        <v>315</v>
      </c>
      <c r="F28" s="142">
        <f t="shared" si="2"/>
        <v>1710000</v>
      </c>
      <c r="G28" s="86">
        <v>0</v>
      </c>
      <c r="H28" s="77">
        <v>57000</v>
      </c>
      <c r="I28" s="77">
        <v>342000</v>
      </c>
      <c r="J28" s="77">
        <v>342000</v>
      </c>
      <c r="K28" s="77">
        <v>342000</v>
      </c>
      <c r="L28" s="77">
        <v>342000</v>
      </c>
      <c r="M28" s="77">
        <v>285000</v>
      </c>
      <c r="N28" s="66"/>
      <c r="P28" s="130"/>
    </row>
    <row r="29" spans="2:16" ht="15" customHeight="1" x14ac:dyDescent="0.25">
      <c r="B29" s="101"/>
      <c r="C29" s="101"/>
      <c r="D29" s="102" t="s">
        <v>316</v>
      </c>
      <c r="E29" s="101" t="s">
        <v>317</v>
      </c>
      <c r="F29" s="142">
        <f t="shared" si="2"/>
        <v>672000</v>
      </c>
      <c r="G29" s="86">
        <v>0</v>
      </c>
      <c r="H29" s="77">
        <v>22400</v>
      </c>
      <c r="I29" s="77">
        <v>134400</v>
      </c>
      <c r="J29" s="77">
        <v>134400</v>
      </c>
      <c r="K29" s="77">
        <v>134400</v>
      </c>
      <c r="L29" s="77">
        <v>134400</v>
      </c>
      <c r="M29" s="77">
        <v>112000</v>
      </c>
      <c r="N29" s="66"/>
      <c r="P29" s="130"/>
    </row>
    <row r="30" spans="2:16" ht="15" customHeight="1" x14ac:dyDescent="0.25">
      <c r="B30" s="101"/>
      <c r="C30" s="101"/>
      <c r="D30" s="165" t="s">
        <v>318</v>
      </c>
      <c r="E30" s="166" t="s">
        <v>319</v>
      </c>
      <c r="F30" s="167">
        <f t="shared" si="2"/>
        <v>0</v>
      </c>
      <c r="G30" s="168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66"/>
      <c r="P30" s="130"/>
    </row>
    <row r="31" spans="2:16" ht="15" customHeight="1" x14ac:dyDescent="0.25">
      <c r="B31" s="101"/>
      <c r="C31" s="101"/>
      <c r="D31" s="102" t="s">
        <v>320</v>
      </c>
      <c r="E31" s="101" t="s">
        <v>602</v>
      </c>
      <c r="F31" s="142">
        <f t="shared" si="2"/>
        <v>1800000</v>
      </c>
      <c r="G31" s="86">
        <v>0</v>
      </c>
      <c r="H31" s="77">
        <v>60000</v>
      </c>
      <c r="I31" s="77">
        <v>360000</v>
      </c>
      <c r="J31" s="77">
        <v>360000</v>
      </c>
      <c r="K31" s="77">
        <v>360000</v>
      </c>
      <c r="L31" s="77">
        <v>360000</v>
      </c>
      <c r="M31" s="77">
        <v>300000</v>
      </c>
      <c r="N31" s="66"/>
      <c r="P31" s="130"/>
    </row>
    <row r="32" spans="2:16" ht="15" customHeight="1" x14ac:dyDescent="0.25">
      <c r="B32" s="101"/>
      <c r="C32" s="101"/>
      <c r="D32" s="102" t="s">
        <v>321</v>
      </c>
      <c r="E32" s="101" t="s">
        <v>603</v>
      </c>
      <c r="F32" s="142">
        <f t="shared" si="2"/>
        <v>840000</v>
      </c>
      <c r="G32" s="86">
        <v>0</v>
      </c>
      <c r="H32" s="77">
        <v>28000</v>
      </c>
      <c r="I32" s="77">
        <v>168000</v>
      </c>
      <c r="J32" s="77">
        <v>168000</v>
      </c>
      <c r="K32" s="77">
        <v>168000</v>
      </c>
      <c r="L32" s="77">
        <v>168000</v>
      </c>
      <c r="M32" s="77">
        <v>140000</v>
      </c>
      <c r="N32" s="66"/>
      <c r="P32" s="130"/>
    </row>
    <row r="33" spans="2:16" ht="15" customHeight="1" x14ac:dyDescent="0.25">
      <c r="B33" s="101"/>
      <c r="C33" s="101"/>
      <c r="D33" s="102" t="s">
        <v>322</v>
      </c>
      <c r="E33" s="101" t="s">
        <v>604</v>
      </c>
      <c r="F33" s="142">
        <f t="shared" si="2"/>
        <v>900000</v>
      </c>
      <c r="G33" s="86">
        <v>0</v>
      </c>
      <c r="H33" s="77">
        <v>30000</v>
      </c>
      <c r="I33" s="77">
        <v>180000</v>
      </c>
      <c r="J33" s="77">
        <v>180000</v>
      </c>
      <c r="K33" s="77">
        <v>180000</v>
      </c>
      <c r="L33" s="77">
        <v>180000</v>
      </c>
      <c r="M33" s="77">
        <v>150000</v>
      </c>
      <c r="N33" s="66"/>
      <c r="P33" s="130"/>
    </row>
    <row r="34" spans="2:16" ht="15" customHeight="1" x14ac:dyDescent="0.25">
      <c r="B34" s="101"/>
      <c r="C34" s="101"/>
      <c r="D34" s="102" t="s">
        <v>323</v>
      </c>
      <c r="E34" s="101" t="s">
        <v>324</v>
      </c>
      <c r="F34" s="142">
        <f t="shared" si="2"/>
        <v>540000</v>
      </c>
      <c r="G34" s="86">
        <v>0</v>
      </c>
      <c r="H34" s="77">
        <v>18000</v>
      </c>
      <c r="I34" s="77">
        <v>108000</v>
      </c>
      <c r="J34" s="77">
        <v>108000</v>
      </c>
      <c r="K34" s="77">
        <v>108000</v>
      </c>
      <c r="L34" s="77">
        <v>108000</v>
      </c>
      <c r="M34" s="77">
        <v>90000</v>
      </c>
      <c r="N34" s="66"/>
      <c r="P34" s="130"/>
    </row>
    <row r="35" spans="2:16" ht="15" customHeight="1" x14ac:dyDescent="0.25">
      <c r="B35" s="101"/>
      <c r="C35" s="101"/>
      <c r="D35" s="102" t="s">
        <v>325</v>
      </c>
      <c r="E35" s="101" t="s">
        <v>326</v>
      </c>
      <c r="F35" s="142">
        <f t="shared" si="2"/>
        <v>360000</v>
      </c>
      <c r="G35" s="86">
        <v>0</v>
      </c>
      <c r="H35" s="77">
        <v>12000</v>
      </c>
      <c r="I35" s="77">
        <v>72000</v>
      </c>
      <c r="J35" s="77">
        <v>72000</v>
      </c>
      <c r="K35" s="77">
        <v>72000</v>
      </c>
      <c r="L35" s="77">
        <v>72000</v>
      </c>
      <c r="M35" s="77">
        <v>60000</v>
      </c>
      <c r="N35" s="66"/>
      <c r="P35" s="130"/>
    </row>
    <row r="36" spans="2:16" ht="15" customHeight="1" x14ac:dyDescent="0.25">
      <c r="B36" s="101"/>
      <c r="C36" s="101"/>
      <c r="D36" s="102" t="s">
        <v>327</v>
      </c>
      <c r="E36" s="101" t="s">
        <v>328</v>
      </c>
      <c r="F36" s="142">
        <f t="shared" si="2"/>
        <v>1881000</v>
      </c>
      <c r="G36" s="86">
        <v>0</v>
      </c>
      <c r="H36" s="77">
        <v>62700</v>
      </c>
      <c r="I36" s="77">
        <v>376200</v>
      </c>
      <c r="J36" s="77">
        <v>376200</v>
      </c>
      <c r="K36" s="77">
        <v>376200</v>
      </c>
      <c r="L36" s="77">
        <v>376200</v>
      </c>
      <c r="M36" s="77">
        <v>313500</v>
      </c>
      <c r="N36" s="66"/>
    </row>
    <row r="37" spans="2:16" ht="15" customHeight="1" x14ac:dyDescent="0.25">
      <c r="B37" s="105"/>
      <c r="C37" s="101"/>
      <c r="D37" s="102" t="s">
        <v>329</v>
      </c>
      <c r="E37" s="103" t="s">
        <v>153</v>
      </c>
      <c r="F37" s="104">
        <f>SUM(H37:M37)</f>
        <v>3030000</v>
      </c>
      <c r="G37" s="140">
        <v>0</v>
      </c>
      <c r="H37" s="141">
        <f t="shared" ref="H37:M37" si="3">SUM(H38:H40)</f>
        <v>101000</v>
      </c>
      <c r="I37" s="141">
        <f t="shared" si="3"/>
        <v>606000</v>
      </c>
      <c r="J37" s="141">
        <f t="shared" si="3"/>
        <v>606000</v>
      </c>
      <c r="K37" s="141">
        <f t="shared" si="3"/>
        <v>606000</v>
      </c>
      <c r="L37" s="141">
        <f t="shared" si="3"/>
        <v>606000</v>
      </c>
      <c r="M37" s="141">
        <f t="shared" si="3"/>
        <v>505000</v>
      </c>
      <c r="N37" s="66"/>
    </row>
    <row r="38" spans="2:16" ht="15" customHeight="1" x14ac:dyDescent="0.25">
      <c r="B38" s="105"/>
      <c r="C38" s="101"/>
      <c r="D38" s="102" t="s">
        <v>330</v>
      </c>
      <c r="E38" s="101" t="s">
        <v>294</v>
      </c>
      <c r="F38" s="142">
        <f t="shared" ref="F38:F46" si="4">SUM(H38:M38)</f>
        <v>1440000</v>
      </c>
      <c r="G38" s="143">
        <v>0</v>
      </c>
      <c r="H38" s="77">
        <v>48000</v>
      </c>
      <c r="I38" s="77">
        <v>288000</v>
      </c>
      <c r="J38" s="77">
        <v>288000</v>
      </c>
      <c r="K38" s="77">
        <v>288000</v>
      </c>
      <c r="L38" s="77">
        <v>288000</v>
      </c>
      <c r="M38" s="77">
        <v>240000</v>
      </c>
      <c r="N38" s="66"/>
    </row>
    <row r="39" spans="2:16" ht="15" customHeight="1" x14ac:dyDescent="0.25">
      <c r="B39" s="105"/>
      <c r="C39" s="101"/>
      <c r="D39" s="102" t="s">
        <v>331</v>
      </c>
      <c r="E39" s="101" t="s">
        <v>332</v>
      </c>
      <c r="F39" s="142">
        <f t="shared" si="4"/>
        <v>1080000</v>
      </c>
      <c r="G39" s="143">
        <v>0</v>
      </c>
      <c r="H39" s="77">
        <v>36000</v>
      </c>
      <c r="I39" s="77">
        <v>216000</v>
      </c>
      <c r="J39" s="77">
        <v>216000</v>
      </c>
      <c r="K39" s="77">
        <v>216000</v>
      </c>
      <c r="L39" s="77">
        <v>216000</v>
      </c>
      <c r="M39" s="77">
        <v>180000</v>
      </c>
      <c r="N39" s="66"/>
    </row>
    <row r="40" spans="2:16" ht="15" customHeight="1" x14ac:dyDescent="0.25">
      <c r="B40" s="105"/>
      <c r="C40" s="101"/>
      <c r="D40" s="102" t="s">
        <v>333</v>
      </c>
      <c r="E40" s="101" t="s">
        <v>292</v>
      </c>
      <c r="F40" s="142">
        <f t="shared" si="4"/>
        <v>510000</v>
      </c>
      <c r="G40" s="143">
        <v>0</v>
      </c>
      <c r="H40" s="77">
        <v>17000</v>
      </c>
      <c r="I40" s="77">
        <v>102000</v>
      </c>
      <c r="J40" s="77">
        <v>102000</v>
      </c>
      <c r="K40" s="77">
        <v>102000</v>
      </c>
      <c r="L40" s="77">
        <v>102000</v>
      </c>
      <c r="M40" s="77">
        <v>85000</v>
      </c>
      <c r="N40" s="66"/>
    </row>
    <row r="41" spans="2:16" ht="15" customHeight="1" x14ac:dyDescent="0.25">
      <c r="B41" s="101"/>
      <c r="C41" s="101"/>
      <c r="D41" s="102" t="s">
        <v>334</v>
      </c>
      <c r="E41" s="103" t="s">
        <v>155</v>
      </c>
      <c r="F41" s="104">
        <f>SUM(H41:M41)</f>
        <v>1236300</v>
      </c>
      <c r="G41" s="140">
        <f>G43</f>
        <v>0</v>
      </c>
      <c r="H41" s="140">
        <f t="shared" ref="H41:M41" si="5">SUM(H42:H45)</f>
        <v>38600</v>
      </c>
      <c r="I41" s="140">
        <f t="shared" si="5"/>
        <v>247800</v>
      </c>
      <c r="J41" s="140">
        <f t="shared" si="5"/>
        <v>247800</v>
      </c>
      <c r="K41" s="140">
        <f t="shared" si="5"/>
        <v>247800</v>
      </c>
      <c r="L41" s="140">
        <f t="shared" si="5"/>
        <v>247800</v>
      </c>
      <c r="M41" s="140">
        <f t="shared" si="5"/>
        <v>206500</v>
      </c>
      <c r="N41" s="66"/>
    </row>
    <row r="42" spans="2:16" ht="15" customHeight="1" x14ac:dyDescent="0.25">
      <c r="B42" s="101"/>
      <c r="C42" s="101"/>
      <c r="D42" s="102" t="s">
        <v>335</v>
      </c>
      <c r="E42" s="101" t="s">
        <v>336</v>
      </c>
      <c r="F42" s="142">
        <f t="shared" si="4"/>
        <v>43500</v>
      </c>
      <c r="G42" s="86">
        <v>0</v>
      </c>
      <c r="H42" s="77">
        <v>0</v>
      </c>
      <c r="I42" s="77">
        <v>9000</v>
      </c>
      <c r="J42" s="77">
        <v>9000</v>
      </c>
      <c r="K42" s="77">
        <v>9000</v>
      </c>
      <c r="L42" s="77">
        <v>9000</v>
      </c>
      <c r="M42" s="77">
        <v>7500</v>
      </c>
      <c r="N42" s="66"/>
    </row>
    <row r="43" spans="2:16" ht="15" customHeight="1" x14ac:dyDescent="0.25">
      <c r="B43" s="101"/>
      <c r="C43" s="101"/>
      <c r="D43" s="102" t="s">
        <v>337</v>
      </c>
      <c r="E43" s="101" t="s">
        <v>300</v>
      </c>
      <c r="F43" s="142">
        <f t="shared" si="4"/>
        <v>504000</v>
      </c>
      <c r="G43" s="86">
        <v>0</v>
      </c>
      <c r="H43" s="77">
        <v>16800</v>
      </c>
      <c r="I43" s="77">
        <v>100800</v>
      </c>
      <c r="J43" s="77">
        <v>100800</v>
      </c>
      <c r="K43" s="77">
        <v>100800</v>
      </c>
      <c r="L43" s="77">
        <v>100800</v>
      </c>
      <c r="M43" s="77">
        <v>84000</v>
      </c>
      <c r="N43" s="66"/>
    </row>
    <row r="44" spans="2:16" ht="15" customHeight="1" x14ac:dyDescent="0.25">
      <c r="B44" s="101"/>
      <c r="C44" s="101"/>
      <c r="D44" s="102" t="s">
        <v>338</v>
      </c>
      <c r="E44" s="101" t="s">
        <v>339</v>
      </c>
      <c r="F44" s="142">
        <f t="shared" si="4"/>
        <v>538800</v>
      </c>
      <c r="G44" s="86">
        <v>0</v>
      </c>
      <c r="H44" s="77">
        <v>16800</v>
      </c>
      <c r="I44" s="77">
        <v>108000</v>
      </c>
      <c r="J44" s="77">
        <v>108000</v>
      </c>
      <c r="K44" s="77">
        <v>108000</v>
      </c>
      <c r="L44" s="77">
        <v>108000</v>
      </c>
      <c r="M44" s="77">
        <v>90000</v>
      </c>
      <c r="N44" s="66"/>
    </row>
    <row r="45" spans="2:16" ht="15" customHeight="1" x14ac:dyDescent="0.25">
      <c r="B45" s="101"/>
      <c r="C45" s="101"/>
      <c r="D45" s="102" t="s">
        <v>340</v>
      </c>
      <c r="E45" s="101" t="s">
        <v>292</v>
      </c>
      <c r="F45" s="142">
        <f t="shared" si="4"/>
        <v>150000</v>
      </c>
      <c r="G45" s="86">
        <v>0</v>
      </c>
      <c r="H45" s="77">
        <v>5000</v>
      </c>
      <c r="I45" s="77">
        <v>30000</v>
      </c>
      <c r="J45" s="77">
        <v>30000</v>
      </c>
      <c r="K45" s="77">
        <v>30000</v>
      </c>
      <c r="L45" s="77">
        <v>30000</v>
      </c>
      <c r="M45" s="77">
        <v>25000</v>
      </c>
      <c r="N45" s="66"/>
    </row>
    <row r="46" spans="2:16" ht="15" customHeight="1" x14ac:dyDescent="0.25">
      <c r="B46" s="101"/>
      <c r="C46" s="101"/>
      <c r="D46" s="102" t="s">
        <v>341</v>
      </c>
      <c r="E46" s="101" t="s">
        <v>157</v>
      </c>
      <c r="F46" s="104">
        <f t="shared" si="4"/>
        <v>0</v>
      </c>
      <c r="G46" s="140">
        <v>0</v>
      </c>
      <c r="H46" s="141">
        <v>0</v>
      </c>
      <c r="I46" s="144">
        <v>0</v>
      </c>
      <c r="J46" s="144">
        <v>0</v>
      </c>
      <c r="K46" s="144">
        <v>0</v>
      </c>
      <c r="L46" s="144">
        <v>0</v>
      </c>
      <c r="M46" s="145">
        <v>0</v>
      </c>
      <c r="N46" s="66"/>
    </row>
    <row r="47" spans="2:16" ht="15" customHeight="1" x14ac:dyDescent="0.25">
      <c r="B47" s="101"/>
      <c r="C47" s="102" t="s">
        <v>342</v>
      </c>
      <c r="D47" s="103" t="s">
        <v>159</v>
      </c>
      <c r="E47" s="103"/>
      <c r="F47" s="104"/>
      <c r="G47" s="86"/>
      <c r="H47" s="77"/>
      <c r="I47" s="59"/>
      <c r="J47" s="59"/>
      <c r="K47" s="59"/>
      <c r="L47" s="59"/>
      <c r="M47" s="60"/>
      <c r="N47" s="66"/>
    </row>
    <row r="48" spans="2:16" ht="15" customHeight="1" x14ac:dyDescent="0.25">
      <c r="B48" s="101"/>
      <c r="C48" s="101"/>
      <c r="D48" s="170" t="s">
        <v>343</v>
      </c>
      <c r="E48" s="171" t="s">
        <v>161</v>
      </c>
      <c r="F48" s="172">
        <f>SUM(H48:M48)</f>
        <v>24804000</v>
      </c>
      <c r="G48" s="173">
        <v>0</v>
      </c>
      <c r="H48" s="174">
        <v>799000</v>
      </c>
      <c r="I48" s="174">
        <v>5084000</v>
      </c>
      <c r="J48" s="174">
        <v>5056000</v>
      </c>
      <c r="K48" s="174">
        <v>4902000</v>
      </c>
      <c r="L48" s="174">
        <v>4891000</v>
      </c>
      <c r="M48" s="174">
        <v>4072000</v>
      </c>
      <c r="N48" s="66"/>
    </row>
    <row r="49" spans="1:16" ht="15" customHeight="1" x14ac:dyDescent="0.25">
      <c r="B49" s="101"/>
      <c r="C49" s="101"/>
      <c r="D49" s="102" t="s">
        <v>344</v>
      </c>
      <c r="E49" s="101" t="s">
        <v>185</v>
      </c>
      <c r="F49" s="104">
        <f>SUM(H49:M49)</f>
        <v>0</v>
      </c>
      <c r="G49" s="140">
        <v>0</v>
      </c>
      <c r="H49" s="141">
        <v>0</v>
      </c>
      <c r="I49" s="141">
        <v>0</v>
      </c>
      <c r="J49" s="141">
        <v>0</v>
      </c>
      <c r="K49" s="141">
        <v>0</v>
      </c>
      <c r="L49" s="141">
        <v>0</v>
      </c>
      <c r="M49" s="141">
        <v>0</v>
      </c>
      <c r="N49" s="66"/>
    </row>
    <row r="50" spans="1:16" ht="15" customHeight="1" x14ac:dyDescent="0.25">
      <c r="B50" s="101"/>
      <c r="C50" s="102" t="s">
        <v>345</v>
      </c>
      <c r="D50" s="103" t="s">
        <v>187</v>
      </c>
      <c r="E50" s="103"/>
      <c r="F50" s="104"/>
      <c r="G50" s="86"/>
      <c r="H50" s="77"/>
      <c r="I50" s="59"/>
      <c r="J50" s="59"/>
      <c r="K50" s="59"/>
      <c r="L50" s="59"/>
      <c r="M50" s="60"/>
      <c r="N50" s="66"/>
    </row>
    <row r="51" spans="1:16" ht="15" customHeight="1" x14ac:dyDescent="0.25">
      <c r="B51" s="101"/>
      <c r="C51" s="101"/>
      <c r="D51" s="170" t="s">
        <v>346</v>
      </c>
      <c r="E51" s="171" t="s">
        <v>189</v>
      </c>
      <c r="F51" s="172">
        <f>SUM(H51:M51)</f>
        <v>8931000</v>
      </c>
      <c r="G51" s="175">
        <v>0</v>
      </c>
      <c r="H51" s="174">
        <v>288000</v>
      </c>
      <c r="I51" s="174">
        <v>1831000</v>
      </c>
      <c r="J51" s="174">
        <v>1820000</v>
      </c>
      <c r="K51" s="174">
        <v>1765000</v>
      </c>
      <c r="L51" s="174">
        <v>1761000</v>
      </c>
      <c r="M51" s="174">
        <v>1466000</v>
      </c>
      <c r="N51" s="66"/>
    </row>
    <row r="52" spans="1:16" ht="15" customHeight="1" x14ac:dyDescent="0.25">
      <c r="B52" s="101"/>
      <c r="C52" s="101"/>
      <c r="D52" s="102" t="s">
        <v>347</v>
      </c>
      <c r="E52" s="101" t="s">
        <v>192</v>
      </c>
      <c r="F52" s="104">
        <f>SUM(H52:M52)</f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66"/>
    </row>
    <row r="53" spans="1:16" ht="15" customHeight="1" x14ac:dyDescent="0.25">
      <c r="B53" s="101"/>
      <c r="C53" s="102" t="s">
        <v>348</v>
      </c>
      <c r="D53" s="103" t="s">
        <v>194</v>
      </c>
      <c r="E53" s="103"/>
      <c r="F53" s="104">
        <f>SUM(H53:M53)</f>
        <v>1930500</v>
      </c>
      <c r="G53" s="140">
        <v>0</v>
      </c>
      <c r="H53" s="140">
        <v>62500</v>
      </c>
      <c r="I53" s="140">
        <v>395500</v>
      </c>
      <c r="J53" s="140">
        <v>393500</v>
      </c>
      <c r="K53" s="140">
        <v>381000</v>
      </c>
      <c r="L53" s="140">
        <v>381000</v>
      </c>
      <c r="M53" s="140">
        <v>317000</v>
      </c>
      <c r="N53" s="66"/>
    </row>
    <row r="54" spans="1:16" ht="15" customHeight="1" x14ac:dyDescent="0.25">
      <c r="B54" s="101"/>
      <c r="C54" s="102" t="s">
        <v>349</v>
      </c>
      <c r="D54" s="103" t="s">
        <v>196</v>
      </c>
      <c r="E54" s="103"/>
      <c r="F54" s="104"/>
      <c r="G54" s="86"/>
      <c r="H54" s="176"/>
      <c r="I54" s="176"/>
      <c r="J54" s="176"/>
      <c r="K54" s="176"/>
      <c r="L54" s="176"/>
      <c r="M54" s="176"/>
      <c r="N54" s="66"/>
    </row>
    <row r="55" spans="1:16" ht="15" customHeight="1" x14ac:dyDescent="0.25">
      <c r="B55" s="101"/>
      <c r="C55" s="101"/>
      <c r="D55" s="102" t="s">
        <v>350</v>
      </c>
      <c r="E55" s="101" t="s">
        <v>198</v>
      </c>
      <c r="F55" s="104">
        <f>SUM(H55:M55)</f>
        <v>409000</v>
      </c>
      <c r="G55" s="140">
        <v>0</v>
      </c>
      <c r="H55" s="140">
        <v>13500</v>
      </c>
      <c r="I55" s="140">
        <v>83500</v>
      </c>
      <c r="J55" s="140">
        <v>83500</v>
      </c>
      <c r="K55" s="140">
        <v>80500</v>
      </c>
      <c r="L55" s="140">
        <v>80500</v>
      </c>
      <c r="M55" s="140">
        <v>67500</v>
      </c>
      <c r="N55" s="66"/>
    </row>
    <row r="56" spans="1:16" ht="15" customHeight="1" x14ac:dyDescent="0.25">
      <c r="B56" s="101"/>
      <c r="C56" s="101"/>
      <c r="D56" s="102" t="s">
        <v>351</v>
      </c>
      <c r="E56" s="101" t="s">
        <v>200</v>
      </c>
      <c r="F56" s="104">
        <v>0</v>
      </c>
      <c r="G56" s="86">
        <v>0</v>
      </c>
      <c r="H56" s="176"/>
      <c r="I56" s="176"/>
      <c r="J56" s="176"/>
      <c r="K56" s="176"/>
      <c r="L56" s="176"/>
      <c r="M56" s="176"/>
      <c r="N56" s="66"/>
    </row>
    <row r="57" spans="1:16" ht="15" customHeight="1" x14ac:dyDescent="0.25">
      <c r="B57" s="101"/>
      <c r="C57" s="101"/>
      <c r="D57" s="102" t="s">
        <v>352</v>
      </c>
      <c r="E57" s="101" t="s">
        <v>202</v>
      </c>
      <c r="F57" s="104">
        <f>SUM(H57:M57)</f>
        <v>0</v>
      </c>
      <c r="G57" s="86">
        <v>0</v>
      </c>
      <c r="H57" s="77">
        <v>0</v>
      </c>
      <c r="I57" s="59">
        <v>0</v>
      </c>
      <c r="J57" s="59">
        <v>0</v>
      </c>
      <c r="K57" s="59">
        <v>0</v>
      </c>
      <c r="L57" s="59">
        <v>0</v>
      </c>
      <c r="M57" s="60">
        <v>0</v>
      </c>
      <c r="N57" s="66"/>
    </row>
    <row r="58" spans="1:16" ht="15" customHeight="1" x14ac:dyDescent="0.25">
      <c r="B58" s="101"/>
      <c r="C58" s="101"/>
      <c r="D58" s="101"/>
      <c r="E58" s="101"/>
      <c r="F58" s="104"/>
      <c r="G58" s="86"/>
      <c r="H58" s="77"/>
      <c r="I58" s="59"/>
      <c r="J58" s="59"/>
      <c r="K58" s="59"/>
      <c r="L58" s="59"/>
      <c r="M58" s="60"/>
      <c r="N58" s="66"/>
    </row>
    <row r="59" spans="1:16" ht="15" customHeight="1" x14ac:dyDescent="0.25">
      <c r="A59" s="41" t="s">
        <v>248</v>
      </c>
      <c r="B59" s="106"/>
      <c r="C59" s="106"/>
      <c r="D59" s="106"/>
      <c r="E59" s="107">
        <f>IF($E$3,F59/$E$3,"")</f>
        <v>0.11748826535603646</v>
      </c>
      <c r="F59" s="108">
        <f>F61+F97+F99+F135+F136</f>
        <v>36346000</v>
      </c>
      <c r="G59" s="85" t="s">
        <v>353</v>
      </c>
      <c r="H59" s="76">
        <f t="shared" ref="H59:M59" si="6">H61+H97+H99+H135+H136</f>
        <v>590500</v>
      </c>
      <c r="I59" s="76">
        <f t="shared" si="6"/>
        <v>31311000</v>
      </c>
      <c r="J59" s="76">
        <f t="shared" si="6"/>
        <v>2967000</v>
      </c>
      <c r="K59" s="76">
        <f t="shared" si="6"/>
        <v>622500</v>
      </c>
      <c r="L59" s="76">
        <f t="shared" si="6"/>
        <v>439000</v>
      </c>
      <c r="M59" s="76">
        <f t="shared" si="6"/>
        <v>416000</v>
      </c>
      <c r="N59" s="133"/>
      <c r="P59" s="130"/>
    </row>
    <row r="60" spans="1:16" ht="15" customHeight="1" x14ac:dyDescent="0.25">
      <c r="A60" s="5" t="s">
        <v>251</v>
      </c>
      <c r="B60" s="109" t="s">
        <v>133</v>
      </c>
      <c r="C60" s="101"/>
      <c r="D60" s="101"/>
      <c r="E60" s="101"/>
      <c r="F60" s="146"/>
      <c r="G60" s="86"/>
      <c r="H60" s="77"/>
      <c r="I60" s="59"/>
      <c r="J60" s="59"/>
      <c r="K60" s="59"/>
      <c r="L60" s="59"/>
      <c r="M60" s="60"/>
      <c r="N60" s="139"/>
      <c r="O60" s="130"/>
    </row>
    <row r="61" spans="1:16" s="36" customFormat="1" ht="15" customHeight="1" x14ac:dyDescent="0.25">
      <c r="B61" s="110" t="s">
        <v>354</v>
      </c>
      <c r="C61" s="111" t="s">
        <v>48</v>
      </c>
      <c r="D61" s="112"/>
      <c r="E61" s="105"/>
      <c r="F61" s="104">
        <f t="shared" ref="F61:F97" si="7">SUM(H61:M61)</f>
        <v>32057000</v>
      </c>
      <c r="G61" s="147">
        <v>0</v>
      </c>
      <c r="H61" s="134">
        <f t="shared" ref="H61:M61" si="8">SUM(H62:H96)</f>
        <v>0</v>
      </c>
      <c r="I61" s="134">
        <f t="shared" si="8"/>
        <v>29707000</v>
      </c>
      <c r="J61" s="134">
        <f t="shared" si="8"/>
        <v>2350000</v>
      </c>
      <c r="K61" s="134">
        <f t="shared" si="8"/>
        <v>0</v>
      </c>
      <c r="L61" s="134">
        <f t="shared" si="8"/>
        <v>0</v>
      </c>
      <c r="M61" s="134">
        <f t="shared" si="8"/>
        <v>0</v>
      </c>
      <c r="N61" s="148"/>
    </row>
    <row r="62" spans="1:16" s="36" customFormat="1" ht="15" customHeight="1" x14ac:dyDescent="0.25">
      <c r="B62" s="110"/>
      <c r="C62" s="111" t="s">
        <v>355</v>
      </c>
      <c r="D62" s="111" t="s">
        <v>356</v>
      </c>
      <c r="E62" s="105"/>
      <c r="F62" s="142">
        <f t="shared" si="7"/>
        <v>4350000</v>
      </c>
      <c r="G62" s="88">
        <v>0</v>
      </c>
      <c r="H62" s="97">
        <v>0</v>
      </c>
      <c r="I62" s="97">
        <v>4350000</v>
      </c>
      <c r="J62" s="97">
        <v>0</v>
      </c>
      <c r="K62" s="97">
        <v>0</v>
      </c>
      <c r="L62" s="97">
        <v>0</v>
      </c>
      <c r="M62" s="97">
        <f>'[1]Rozpočet Damborský'!M33</f>
        <v>0</v>
      </c>
      <c r="N62" s="68"/>
    </row>
    <row r="63" spans="1:16" s="36" customFormat="1" ht="15" customHeight="1" x14ac:dyDescent="0.25">
      <c r="B63" s="110"/>
      <c r="C63" s="111" t="s">
        <v>357</v>
      </c>
      <c r="D63" s="111" t="s">
        <v>358</v>
      </c>
      <c r="E63" s="105"/>
      <c r="F63" s="142">
        <f t="shared" si="7"/>
        <v>2178000</v>
      </c>
      <c r="G63" s="88">
        <v>0</v>
      </c>
      <c r="H63" s="97">
        <v>0</v>
      </c>
      <c r="I63" s="97">
        <v>2178000</v>
      </c>
      <c r="J63" s="97">
        <v>0</v>
      </c>
      <c r="K63" s="97">
        <v>0</v>
      </c>
      <c r="L63" s="97">
        <v>0</v>
      </c>
      <c r="M63" s="97">
        <f>'[1]Rozpočet Damborský'!M34</f>
        <v>0</v>
      </c>
      <c r="N63" s="68"/>
    </row>
    <row r="64" spans="1:16" s="36" customFormat="1" ht="15" customHeight="1" x14ac:dyDescent="0.25">
      <c r="B64" s="110"/>
      <c r="C64" s="111" t="s">
        <v>359</v>
      </c>
      <c r="D64" s="111" t="s">
        <v>360</v>
      </c>
      <c r="E64" s="105"/>
      <c r="F64" s="142">
        <f t="shared" si="7"/>
        <v>2350000</v>
      </c>
      <c r="G64" s="88">
        <v>0</v>
      </c>
      <c r="H64" s="97">
        <v>0</v>
      </c>
      <c r="I64" s="97">
        <v>0</v>
      </c>
      <c r="J64" s="97">
        <v>2350000</v>
      </c>
      <c r="K64" s="97">
        <v>0</v>
      </c>
      <c r="L64" s="97">
        <v>0</v>
      </c>
      <c r="M64" s="97">
        <f>'[1]Rozpočet Damborský'!M35</f>
        <v>0</v>
      </c>
      <c r="N64" s="68"/>
    </row>
    <row r="65" spans="2:14" s="36" customFormat="1" ht="15" customHeight="1" x14ac:dyDescent="0.25">
      <c r="B65" s="110"/>
      <c r="C65" s="111" t="s">
        <v>361</v>
      </c>
      <c r="D65" s="155" t="s">
        <v>362</v>
      </c>
      <c r="E65" s="156"/>
      <c r="F65" s="142">
        <f t="shared" si="7"/>
        <v>350000</v>
      </c>
      <c r="G65" s="88">
        <v>0</v>
      </c>
      <c r="H65" s="97">
        <v>0</v>
      </c>
      <c r="I65" s="97">
        <v>350000</v>
      </c>
      <c r="J65" s="97">
        <v>0</v>
      </c>
      <c r="K65" s="97">
        <v>0</v>
      </c>
      <c r="L65" s="97">
        <v>0</v>
      </c>
      <c r="M65" s="97">
        <f>'[1]Rozpočet Forte'!M35</f>
        <v>0</v>
      </c>
      <c r="N65" s="68"/>
    </row>
    <row r="66" spans="2:14" s="36" customFormat="1" ht="15" customHeight="1" x14ac:dyDescent="0.25">
      <c r="B66" s="110"/>
      <c r="C66" s="111" t="s">
        <v>363</v>
      </c>
      <c r="D66" s="155" t="s">
        <v>364</v>
      </c>
      <c r="E66" s="156"/>
      <c r="F66" s="142">
        <f t="shared" si="7"/>
        <v>650000</v>
      </c>
      <c r="G66" s="88">
        <v>0</v>
      </c>
      <c r="H66" s="97">
        <v>0</v>
      </c>
      <c r="I66" s="97">
        <v>650000</v>
      </c>
      <c r="J66" s="97">
        <v>0</v>
      </c>
      <c r="K66" s="97">
        <v>0</v>
      </c>
      <c r="L66" s="97">
        <v>0</v>
      </c>
      <c r="M66" s="97">
        <f>'[1]Rozpočet Forte'!M36</f>
        <v>0</v>
      </c>
      <c r="N66" s="68"/>
    </row>
    <row r="67" spans="2:14" s="36" customFormat="1" ht="15" customHeight="1" x14ac:dyDescent="0.25">
      <c r="B67" s="110"/>
      <c r="C67" s="111" t="s">
        <v>365</v>
      </c>
      <c r="D67" s="155" t="s">
        <v>366</v>
      </c>
      <c r="E67" s="156"/>
      <c r="F67" s="142">
        <f t="shared" si="7"/>
        <v>680000</v>
      </c>
      <c r="G67" s="88">
        <v>0</v>
      </c>
      <c r="H67" s="97">
        <v>0</v>
      </c>
      <c r="I67" s="97">
        <v>680000</v>
      </c>
      <c r="J67" s="97">
        <v>0</v>
      </c>
      <c r="K67" s="97">
        <v>0</v>
      </c>
      <c r="L67" s="97">
        <v>0</v>
      </c>
      <c r="M67" s="97">
        <f>'[1]Rozpočet Forte'!M37</f>
        <v>0</v>
      </c>
      <c r="N67" s="68"/>
    </row>
    <row r="68" spans="2:14" s="36" customFormat="1" ht="15" customHeight="1" x14ac:dyDescent="0.25">
      <c r="B68" s="110"/>
      <c r="C68" s="111" t="s">
        <v>367</v>
      </c>
      <c r="D68" s="155" t="s">
        <v>368</v>
      </c>
      <c r="E68" s="156"/>
      <c r="F68" s="142">
        <f t="shared" si="7"/>
        <v>50000</v>
      </c>
      <c r="G68" s="88">
        <v>0</v>
      </c>
      <c r="H68" s="97">
        <v>0</v>
      </c>
      <c r="I68" s="97">
        <v>50000</v>
      </c>
      <c r="J68" s="97">
        <v>0</v>
      </c>
      <c r="K68" s="97">
        <v>0</v>
      </c>
      <c r="L68" s="97">
        <v>0</v>
      </c>
      <c r="M68" s="97">
        <f>'[1]Rozpočet Frič'!M35</f>
        <v>0</v>
      </c>
      <c r="N68" s="68"/>
    </row>
    <row r="69" spans="2:14" s="36" customFormat="1" ht="15" customHeight="1" x14ac:dyDescent="0.25">
      <c r="B69" s="110"/>
      <c r="C69" s="111" t="s">
        <v>369</v>
      </c>
      <c r="D69" s="155" t="s">
        <v>370</v>
      </c>
      <c r="E69" s="156"/>
      <c r="F69" s="142">
        <f t="shared" si="7"/>
        <v>100000</v>
      </c>
      <c r="G69" s="88">
        <v>0</v>
      </c>
      <c r="H69" s="97">
        <v>0</v>
      </c>
      <c r="I69" s="97">
        <v>100000</v>
      </c>
      <c r="J69" s="97">
        <v>0</v>
      </c>
      <c r="K69" s="97">
        <v>0</v>
      </c>
      <c r="L69" s="97">
        <v>0</v>
      </c>
      <c r="M69" s="97">
        <f>'[1]Rozpočet Štěrba'!M37</f>
        <v>0</v>
      </c>
      <c r="N69" s="68"/>
    </row>
    <row r="70" spans="2:14" s="36" customFormat="1" ht="15" customHeight="1" x14ac:dyDescent="0.25">
      <c r="B70" s="110"/>
      <c r="C70" s="111" t="s">
        <v>371</v>
      </c>
      <c r="D70" s="155" t="s">
        <v>372</v>
      </c>
      <c r="E70" s="156"/>
      <c r="F70" s="142">
        <f t="shared" si="7"/>
        <v>200000</v>
      </c>
      <c r="G70" s="88">
        <v>0</v>
      </c>
      <c r="H70" s="97">
        <v>0</v>
      </c>
      <c r="I70" s="97">
        <v>200000</v>
      </c>
      <c r="J70" s="97">
        <v>0</v>
      </c>
      <c r="K70" s="97">
        <v>0</v>
      </c>
      <c r="L70" s="97">
        <v>0</v>
      </c>
      <c r="M70" s="97">
        <f>'[1]Rozpočet Hort'!M37</f>
        <v>0</v>
      </c>
      <c r="N70" s="68"/>
    </row>
    <row r="71" spans="2:14" s="36" customFormat="1" ht="15" customHeight="1" x14ac:dyDescent="0.25">
      <c r="B71" s="110"/>
      <c r="C71" s="111" t="s">
        <v>373</v>
      </c>
      <c r="D71" s="111" t="s">
        <v>374</v>
      </c>
      <c r="E71" s="105"/>
      <c r="F71" s="142">
        <f t="shared" si="7"/>
        <v>640000</v>
      </c>
      <c r="G71" s="88">
        <v>0</v>
      </c>
      <c r="H71" s="97">
        <v>0</v>
      </c>
      <c r="I71" s="97">
        <v>640000</v>
      </c>
      <c r="J71" s="97">
        <v>0</v>
      </c>
      <c r="K71" s="97">
        <v>0</v>
      </c>
      <c r="L71" s="97">
        <v>0</v>
      </c>
      <c r="M71" s="97">
        <f>'[1]Rozpočet Hort'!M38</f>
        <v>0</v>
      </c>
      <c r="N71" s="68"/>
    </row>
    <row r="72" spans="2:14" s="36" customFormat="1" ht="15" customHeight="1" x14ac:dyDescent="0.25">
      <c r="B72" s="110"/>
      <c r="C72" s="111" t="s">
        <v>375</v>
      </c>
      <c r="D72" s="111" t="s">
        <v>376</v>
      </c>
      <c r="E72" s="105"/>
      <c r="F72" s="142">
        <f t="shared" si="7"/>
        <v>770000</v>
      </c>
      <c r="G72" s="88">
        <v>0</v>
      </c>
      <c r="H72" s="97">
        <v>0</v>
      </c>
      <c r="I72" s="97">
        <v>770000</v>
      </c>
      <c r="J72" s="97">
        <v>0</v>
      </c>
      <c r="K72" s="97">
        <v>0</v>
      </c>
      <c r="L72" s="97">
        <v>0</v>
      </c>
      <c r="M72" s="97">
        <f>'[1]Rozpočet Hort'!M39</f>
        <v>0</v>
      </c>
      <c r="N72" s="68"/>
    </row>
    <row r="73" spans="2:14" s="36" customFormat="1" ht="15" customHeight="1" x14ac:dyDescent="0.25">
      <c r="B73" s="110"/>
      <c r="C73" s="111" t="s">
        <v>377</v>
      </c>
      <c r="D73" s="111" t="s">
        <v>378</v>
      </c>
      <c r="E73" s="105"/>
      <c r="F73" s="142">
        <f t="shared" si="7"/>
        <v>225000</v>
      </c>
      <c r="G73" s="88">
        <v>0</v>
      </c>
      <c r="H73" s="97">
        <v>0</v>
      </c>
      <c r="I73" s="97">
        <v>225000</v>
      </c>
      <c r="J73" s="97">
        <v>0</v>
      </c>
      <c r="K73" s="97">
        <v>0</v>
      </c>
      <c r="L73" s="97">
        <v>0</v>
      </c>
      <c r="M73" s="97">
        <f>'[1]Rozpočet Hort'!M40</f>
        <v>0</v>
      </c>
      <c r="N73" s="68"/>
    </row>
    <row r="74" spans="2:14" s="36" customFormat="1" ht="15" customHeight="1" x14ac:dyDescent="0.25">
      <c r="B74" s="110"/>
      <c r="C74" s="111" t="s">
        <v>379</v>
      </c>
      <c r="D74" s="111" t="s">
        <v>380</v>
      </c>
      <c r="E74" s="105"/>
      <c r="F74" s="142">
        <f t="shared" si="7"/>
        <v>550000</v>
      </c>
      <c r="G74" s="88">
        <v>0</v>
      </c>
      <c r="H74" s="97">
        <v>0</v>
      </c>
      <c r="I74" s="97">
        <v>550000</v>
      </c>
      <c r="J74" s="97">
        <v>0</v>
      </c>
      <c r="K74" s="97">
        <v>0</v>
      </c>
      <c r="L74" s="97">
        <v>0</v>
      </c>
      <c r="M74" s="97">
        <f>'[1]Rozpočet Koutná'!M37</f>
        <v>0</v>
      </c>
      <c r="N74" s="68"/>
    </row>
    <row r="75" spans="2:14" s="36" customFormat="1" ht="15" customHeight="1" x14ac:dyDescent="0.25">
      <c r="B75" s="110"/>
      <c r="C75" s="111" t="s">
        <v>381</v>
      </c>
      <c r="D75" s="111" t="s">
        <v>382</v>
      </c>
      <c r="E75" s="105"/>
      <c r="F75" s="142">
        <f t="shared" si="7"/>
        <v>1400000</v>
      </c>
      <c r="G75" s="88">
        <v>0</v>
      </c>
      <c r="H75" s="97">
        <v>0</v>
      </c>
      <c r="I75" s="97">
        <v>1400000</v>
      </c>
      <c r="J75" s="97">
        <v>0</v>
      </c>
      <c r="K75" s="97">
        <v>0</v>
      </c>
      <c r="L75" s="97">
        <v>0</v>
      </c>
      <c r="M75" s="97">
        <f>'[1]Rozpočet Leinveber'!M36</f>
        <v>0</v>
      </c>
      <c r="N75" s="68"/>
    </row>
    <row r="76" spans="2:14" s="36" customFormat="1" ht="15" customHeight="1" x14ac:dyDescent="0.25">
      <c r="B76" s="110"/>
      <c r="C76" s="111" t="s">
        <v>383</v>
      </c>
      <c r="D76" s="111" t="s">
        <v>384</v>
      </c>
      <c r="E76" s="105"/>
      <c r="F76" s="142">
        <f t="shared" si="7"/>
        <v>360000</v>
      </c>
      <c r="G76" s="88">
        <v>0</v>
      </c>
      <c r="H76" s="97">
        <v>0</v>
      </c>
      <c r="I76" s="97">
        <v>360000</v>
      </c>
      <c r="J76" s="97">
        <v>0</v>
      </c>
      <c r="K76" s="97">
        <v>0</v>
      </c>
      <c r="L76" s="97">
        <v>0</v>
      </c>
      <c r="M76" s="97">
        <f>'[1]Rozpočet Leinveber'!M37</f>
        <v>0</v>
      </c>
      <c r="N76" s="68"/>
    </row>
    <row r="77" spans="2:14" s="36" customFormat="1" ht="15" customHeight="1" x14ac:dyDescent="0.25">
      <c r="B77" s="110"/>
      <c r="C77" s="111" t="s">
        <v>385</v>
      </c>
      <c r="D77" s="111" t="s">
        <v>386</v>
      </c>
      <c r="E77" s="105"/>
      <c r="F77" s="142">
        <f t="shared" si="7"/>
        <v>59000</v>
      </c>
      <c r="G77" s="88">
        <v>0</v>
      </c>
      <c r="H77" s="97">
        <v>0</v>
      </c>
      <c r="I77" s="97">
        <v>59000</v>
      </c>
      <c r="J77" s="97">
        <v>0</v>
      </c>
      <c r="K77" s="97">
        <v>0</v>
      </c>
      <c r="L77" s="97">
        <v>0</v>
      </c>
      <c r="M77" s="97">
        <f>'[1]Rozpočet Mikulík'!M39</f>
        <v>0</v>
      </c>
      <c r="N77" s="68"/>
    </row>
    <row r="78" spans="2:14" s="36" customFormat="1" ht="15" customHeight="1" x14ac:dyDescent="0.25">
      <c r="B78" s="110"/>
      <c r="C78" s="111" t="s">
        <v>387</v>
      </c>
      <c r="D78" s="111" t="s">
        <v>388</v>
      </c>
      <c r="E78" s="105"/>
      <c r="F78" s="142">
        <f t="shared" si="7"/>
        <v>49000</v>
      </c>
      <c r="G78" s="88">
        <v>0</v>
      </c>
      <c r="H78" s="97">
        <v>0</v>
      </c>
      <c r="I78" s="97">
        <v>49000</v>
      </c>
      <c r="J78" s="97">
        <v>0</v>
      </c>
      <c r="K78" s="97">
        <v>0</v>
      </c>
      <c r="L78" s="97">
        <v>0</v>
      </c>
      <c r="M78" s="97">
        <f>'[1]Rozpočet Mikulík'!M40</f>
        <v>0</v>
      </c>
      <c r="N78" s="68"/>
    </row>
    <row r="79" spans="2:14" s="36" customFormat="1" ht="15" customHeight="1" x14ac:dyDescent="0.25">
      <c r="B79" s="110"/>
      <c r="C79" s="177" t="s">
        <v>389</v>
      </c>
      <c r="D79" s="177" t="s">
        <v>390</v>
      </c>
      <c r="E79" s="178"/>
      <c r="F79" s="167">
        <f t="shared" si="7"/>
        <v>0</v>
      </c>
      <c r="G79" s="179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0</v>
      </c>
      <c r="M79" s="180">
        <f>'[1]Rozpočet Mikulík'!M41</f>
        <v>0</v>
      </c>
      <c r="N79" s="68"/>
    </row>
    <row r="80" spans="2:14" s="36" customFormat="1" ht="15" customHeight="1" x14ac:dyDescent="0.25">
      <c r="B80" s="110"/>
      <c r="C80" s="111" t="s">
        <v>391</v>
      </c>
      <c r="D80" s="111" t="s">
        <v>392</v>
      </c>
      <c r="E80" s="105"/>
      <c r="F80" s="142">
        <f t="shared" si="7"/>
        <v>230000</v>
      </c>
      <c r="G80" s="88">
        <v>0</v>
      </c>
      <c r="H80" s="97">
        <v>0</v>
      </c>
      <c r="I80" s="97">
        <v>230000</v>
      </c>
      <c r="J80" s="97">
        <v>0</v>
      </c>
      <c r="K80" s="97">
        <v>0</v>
      </c>
      <c r="L80" s="97">
        <v>0</v>
      </c>
      <c r="M80" s="97">
        <f>'[1]Rozpočet Mikulík'!M42</f>
        <v>0</v>
      </c>
      <c r="N80" s="68"/>
    </row>
    <row r="81" spans="2:14" s="36" customFormat="1" ht="15" customHeight="1" x14ac:dyDescent="0.25">
      <c r="B81" s="110"/>
      <c r="C81" s="111" t="s">
        <v>393</v>
      </c>
      <c r="D81" s="111" t="s">
        <v>394</v>
      </c>
      <c r="E81" s="105"/>
      <c r="F81" s="142">
        <f t="shared" si="7"/>
        <v>390000</v>
      </c>
      <c r="G81" s="88">
        <v>0</v>
      </c>
      <c r="H81" s="97">
        <v>0</v>
      </c>
      <c r="I81" s="97">
        <v>390000</v>
      </c>
      <c r="J81" s="97">
        <v>0</v>
      </c>
      <c r="K81" s="97">
        <v>0</v>
      </c>
      <c r="L81" s="97">
        <v>0</v>
      </c>
      <c r="M81" s="97">
        <f>'[1]Rozpočet Mikulík'!M43</f>
        <v>0</v>
      </c>
      <c r="N81" s="68"/>
    </row>
    <row r="82" spans="2:14" s="36" customFormat="1" ht="15" customHeight="1" x14ac:dyDescent="0.25">
      <c r="B82" s="110"/>
      <c r="C82" s="111" t="s">
        <v>395</v>
      </c>
      <c r="D82" s="111" t="s">
        <v>396</v>
      </c>
      <c r="E82" s="105"/>
      <c r="F82" s="142">
        <f t="shared" si="7"/>
        <v>110000</v>
      </c>
      <c r="G82" s="88">
        <v>0</v>
      </c>
      <c r="H82" s="97">
        <v>0</v>
      </c>
      <c r="I82" s="97">
        <v>110000</v>
      </c>
      <c r="J82" s="97">
        <v>0</v>
      </c>
      <c r="K82" s="97">
        <v>0</v>
      </c>
      <c r="L82" s="97">
        <v>0</v>
      </c>
      <c r="M82" s="97">
        <f>'[1]Rozpočet Mikulík'!M44</f>
        <v>0</v>
      </c>
      <c r="N82" s="68"/>
    </row>
    <row r="83" spans="2:14" s="36" customFormat="1" ht="15" customHeight="1" x14ac:dyDescent="0.25">
      <c r="B83" s="110"/>
      <c r="C83" s="111" t="s">
        <v>397</v>
      </c>
      <c r="D83" s="111" t="s">
        <v>398</v>
      </c>
      <c r="E83" s="105"/>
      <c r="F83" s="142">
        <f>SUM(H83:M83)</f>
        <v>100000</v>
      </c>
      <c r="G83" s="88">
        <v>0</v>
      </c>
      <c r="H83" s="97">
        <v>0</v>
      </c>
      <c r="I83" s="97">
        <v>100000</v>
      </c>
      <c r="J83" s="97">
        <v>0</v>
      </c>
      <c r="K83" s="97">
        <v>0</v>
      </c>
      <c r="L83" s="97">
        <v>0</v>
      </c>
      <c r="M83" s="97">
        <f>'[1]Rozpočet Mikulík'!M45</f>
        <v>0</v>
      </c>
      <c r="N83" s="68"/>
    </row>
    <row r="84" spans="2:14" s="36" customFormat="1" ht="15" customHeight="1" x14ac:dyDescent="0.25">
      <c r="B84" s="110"/>
      <c r="C84" s="111" t="s">
        <v>399</v>
      </c>
      <c r="D84" s="111" t="s">
        <v>400</v>
      </c>
      <c r="E84" s="105"/>
      <c r="F84" s="142">
        <f t="shared" ref="F84:F94" si="9">SUM(H84:M84)</f>
        <v>60000</v>
      </c>
      <c r="G84" s="88">
        <v>0</v>
      </c>
      <c r="H84" s="97">
        <v>0</v>
      </c>
      <c r="I84" s="97">
        <v>60000</v>
      </c>
      <c r="J84" s="97">
        <v>0</v>
      </c>
      <c r="K84" s="97">
        <v>0</v>
      </c>
      <c r="L84" s="97">
        <v>0</v>
      </c>
      <c r="M84" s="97">
        <f>'[1]Rozpočet Panovský'!M36</f>
        <v>0</v>
      </c>
      <c r="N84" s="68"/>
    </row>
    <row r="85" spans="2:14" s="36" customFormat="1" ht="15" customHeight="1" x14ac:dyDescent="0.25">
      <c r="B85" s="110"/>
      <c r="C85" s="111" t="s">
        <v>401</v>
      </c>
      <c r="D85" s="111" t="s">
        <v>402</v>
      </c>
      <c r="E85" s="105"/>
      <c r="F85" s="142">
        <f t="shared" si="9"/>
        <v>650000</v>
      </c>
      <c r="G85" s="88">
        <v>0</v>
      </c>
      <c r="H85" s="97">
        <v>0</v>
      </c>
      <c r="I85" s="97">
        <v>650000</v>
      </c>
      <c r="J85" s="97">
        <v>0</v>
      </c>
      <c r="K85" s="97">
        <v>0</v>
      </c>
      <c r="L85" s="97">
        <v>0</v>
      </c>
      <c r="M85" s="97">
        <f>'[1]Rozpočet Panovský'!M37</f>
        <v>0</v>
      </c>
      <c r="N85" s="68"/>
    </row>
    <row r="86" spans="2:14" s="36" customFormat="1" ht="15" customHeight="1" x14ac:dyDescent="0.25">
      <c r="B86" s="110"/>
      <c r="C86" s="111" t="s">
        <v>403</v>
      </c>
      <c r="D86" s="111" t="s">
        <v>404</v>
      </c>
      <c r="E86" s="105"/>
      <c r="F86" s="142">
        <f t="shared" si="9"/>
        <v>620000</v>
      </c>
      <c r="G86" s="88">
        <v>0</v>
      </c>
      <c r="H86" s="97">
        <v>0</v>
      </c>
      <c r="I86" s="97">
        <v>620000</v>
      </c>
      <c r="J86" s="97">
        <v>0</v>
      </c>
      <c r="K86" s="97">
        <v>0</v>
      </c>
      <c r="L86" s="97">
        <v>0</v>
      </c>
      <c r="M86" s="97">
        <f>'[1]Rozpočet Panovský'!M38</f>
        <v>0</v>
      </c>
      <c r="N86" s="68"/>
    </row>
    <row r="87" spans="2:14" s="36" customFormat="1" ht="15" customHeight="1" x14ac:dyDescent="0.25">
      <c r="B87" s="110"/>
      <c r="C87" s="111" t="s">
        <v>405</v>
      </c>
      <c r="D87" s="111" t="s">
        <v>406</v>
      </c>
      <c r="E87" s="105"/>
      <c r="F87" s="142">
        <f t="shared" si="9"/>
        <v>368000</v>
      </c>
      <c r="G87" s="88">
        <v>0</v>
      </c>
      <c r="H87" s="97">
        <v>0</v>
      </c>
      <c r="I87" s="97">
        <v>368000</v>
      </c>
      <c r="J87" s="97">
        <v>0</v>
      </c>
      <c r="K87" s="97">
        <v>0</v>
      </c>
      <c r="L87" s="97">
        <v>0</v>
      </c>
      <c r="M87" s="97">
        <f>'[1]Rozpočet Panovský'!M39</f>
        <v>0</v>
      </c>
      <c r="N87" s="68"/>
    </row>
    <row r="88" spans="2:14" s="36" customFormat="1" ht="15" customHeight="1" x14ac:dyDescent="0.25">
      <c r="B88" s="110"/>
      <c r="C88" s="111" t="s">
        <v>407</v>
      </c>
      <c r="D88" s="111" t="s">
        <v>408</v>
      </c>
      <c r="E88" s="105"/>
      <c r="F88" s="142">
        <f t="shared" si="9"/>
        <v>500000</v>
      </c>
      <c r="G88" s="88">
        <v>0</v>
      </c>
      <c r="H88" s="97">
        <v>0</v>
      </c>
      <c r="I88" s="97">
        <v>500000</v>
      </c>
      <c r="J88" s="97">
        <v>0</v>
      </c>
      <c r="K88" s="97">
        <v>0</v>
      </c>
      <c r="L88" s="97">
        <v>0</v>
      </c>
      <c r="M88" s="97">
        <f>'[1]Rozpočet Stárek'!M38</f>
        <v>0</v>
      </c>
      <c r="N88" s="68"/>
    </row>
    <row r="89" spans="2:14" s="36" customFormat="1" ht="15" customHeight="1" x14ac:dyDescent="0.25">
      <c r="B89" s="110"/>
      <c r="C89" s="111" t="s">
        <v>409</v>
      </c>
      <c r="D89" s="111" t="s">
        <v>410</v>
      </c>
      <c r="E89" s="105"/>
      <c r="F89" s="142">
        <f t="shared" si="9"/>
        <v>4500000</v>
      </c>
      <c r="G89" s="88">
        <v>0</v>
      </c>
      <c r="H89" s="97">
        <v>0</v>
      </c>
      <c r="I89" s="97">
        <v>4500000</v>
      </c>
      <c r="J89" s="97">
        <v>0</v>
      </c>
      <c r="K89" s="97">
        <v>0</v>
      </c>
      <c r="L89" s="97">
        <v>0</v>
      </c>
      <c r="M89" s="97">
        <f>'[1]Rozpočet Stárek'!M39</f>
        <v>0</v>
      </c>
      <c r="N89" s="68"/>
    </row>
    <row r="90" spans="2:14" s="36" customFormat="1" ht="15" customHeight="1" x14ac:dyDescent="0.25">
      <c r="B90" s="110"/>
      <c r="C90" s="111" t="s">
        <v>411</v>
      </c>
      <c r="D90" s="111" t="s">
        <v>412</v>
      </c>
      <c r="E90" s="105"/>
      <c r="F90" s="142">
        <f t="shared" si="9"/>
        <v>800000</v>
      </c>
      <c r="G90" s="88">
        <v>0</v>
      </c>
      <c r="H90" s="97">
        <v>0</v>
      </c>
      <c r="I90" s="97">
        <v>800000</v>
      </c>
      <c r="J90" s="97">
        <v>0</v>
      </c>
      <c r="K90" s="97">
        <v>0</v>
      </c>
      <c r="L90" s="97">
        <v>0</v>
      </c>
      <c r="M90" s="97">
        <f>'[1]Rozpočet Stokin'!M37</f>
        <v>0</v>
      </c>
      <c r="N90" s="68"/>
    </row>
    <row r="91" spans="2:14" s="36" customFormat="1" ht="15" customHeight="1" x14ac:dyDescent="0.25">
      <c r="B91" s="110"/>
      <c r="C91" s="111" t="s">
        <v>413</v>
      </c>
      <c r="D91" s="111" t="s">
        <v>414</v>
      </c>
      <c r="E91" s="105"/>
      <c r="F91" s="142">
        <f t="shared" si="9"/>
        <v>320000</v>
      </c>
      <c r="G91" s="88">
        <v>0</v>
      </c>
      <c r="H91" s="97">
        <v>0</v>
      </c>
      <c r="I91" s="97">
        <v>320000</v>
      </c>
      <c r="J91" s="97">
        <v>0</v>
      </c>
      <c r="K91" s="97">
        <v>0</v>
      </c>
      <c r="L91" s="97">
        <v>0</v>
      </c>
      <c r="M91" s="97">
        <f>'[1]Rozpočet Stokin'!M38</f>
        <v>0</v>
      </c>
      <c r="N91" s="68"/>
    </row>
    <row r="92" spans="2:14" s="36" customFormat="1" ht="15" customHeight="1" x14ac:dyDescent="0.25">
      <c r="B92" s="110"/>
      <c r="C92" s="111" t="s">
        <v>415</v>
      </c>
      <c r="D92" s="111" t="s">
        <v>416</v>
      </c>
      <c r="E92" s="105"/>
      <c r="F92" s="142">
        <f t="shared" si="9"/>
        <v>1000000</v>
      </c>
      <c r="G92" s="88">
        <v>0</v>
      </c>
      <c r="H92" s="97">
        <v>0</v>
      </c>
      <c r="I92" s="97">
        <v>1000000</v>
      </c>
      <c r="J92" s="97">
        <v>0</v>
      </c>
      <c r="K92" s="97">
        <v>0</v>
      </c>
      <c r="L92" s="97">
        <v>0</v>
      </c>
      <c r="M92" s="97">
        <f>'[1]Rozpočet Stokin'!M39</f>
        <v>0</v>
      </c>
      <c r="N92" s="68"/>
    </row>
    <row r="93" spans="2:14" s="36" customFormat="1" ht="15" customHeight="1" x14ac:dyDescent="0.25">
      <c r="B93" s="110"/>
      <c r="C93" s="111" t="s">
        <v>417</v>
      </c>
      <c r="D93" s="111" t="s">
        <v>418</v>
      </c>
      <c r="E93" s="105"/>
      <c r="F93" s="142">
        <f t="shared" si="9"/>
        <v>200000</v>
      </c>
      <c r="G93" s="88">
        <v>0</v>
      </c>
      <c r="H93" s="97">
        <v>0</v>
      </c>
      <c r="I93" s="97">
        <v>200000</v>
      </c>
      <c r="J93" s="97">
        <v>0</v>
      </c>
      <c r="K93" s="97">
        <v>0</v>
      </c>
      <c r="L93" s="97">
        <v>0</v>
      </c>
      <c r="M93" s="97">
        <f>'[1]Rozpočet Štěrba'!M37</f>
        <v>0</v>
      </c>
      <c r="N93" s="68"/>
    </row>
    <row r="94" spans="2:14" s="36" customFormat="1" ht="15" customHeight="1" x14ac:dyDescent="0.25">
      <c r="B94" s="110"/>
      <c r="C94" s="111" t="s">
        <v>419</v>
      </c>
      <c r="D94" s="111" t="s">
        <v>420</v>
      </c>
      <c r="E94" s="105"/>
      <c r="F94" s="142">
        <f t="shared" si="9"/>
        <v>1800000</v>
      </c>
      <c r="G94" s="88">
        <v>0</v>
      </c>
      <c r="H94" s="97">
        <v>0</v>
      </c>
      <c r="I94" s="97">
        <v>1800000</v>
      </c>
      <c r="J94" s="97">
        <v>0</v>
      </c>
      <c r="K94" s="97">
        <v>0</v>
      </c>
      <c r="L94" s="97">
        <v>0</v>
      </c>
      <c r="M94" s="97">
        <f>'[1]Rozpočet Štěrba'!M38</f>
        <v>0</v>
      </c>
      <c r="N94" s="68"/>
    </row>
    <row r="95" spans="2:14" s="36" customFormat="1" ht="15" customHeight="1" x14ac:dyDescent="0.25">
      <c r="B95" s="110"/>
      <c r="C95" s="111" t="s">
        <v>421</v>
      </c>
      <c r="D95" s="111" t="s">
        <v>422</v>
      </c>
      <c r="E95" s="105"/>
      <c r="F95" s="142">
        <f t="shared" si="7"/>
        <v>198000</v>
      </c>
      <c r="G95" s="88">
        <v>0</v>
      </c>
      <c r="H95" s="97">
        <v>0</v>
      </c>
      <c r="I95" s="97">
        <v>198000</v>
      </c>
      <c r="J95" s="97">
        <v>0</v>
      </c>
      <c r="K95" s="97">
        <v>0</v>
      </c>
      <c r="L95" s="97">
        <v>0</v>
      </c>
      <c r="M95" s="97">
        <f>'[1]Rozpočet Štěrba'!M39</f>
        <v>0</v>
      </c>
      <c r="N95" s="68"/>
    </row>
    <row r="96" spans="2:14" s="36" customFormat="1" ht="15" customHeight="1" x14ac:dyDescent="0.25">
      <c r="B96" s="110"/>
      <c r="C96" s="111" t="s">
        <v>423</v>
      </c>
      <c r="D96" s="111" t="s">
        <v>424</v>
      </c>
      <c r="E96" s="105"/>
      <c r="F96" s="142">
        <f t="shared" si="7"/>
        <v>5250000</v>
      </c>
      <c r="G96" s="88">
        <v>0</v>
      </c>
      <c r="H96" s="97">
        <v>0</v>
      </c>
      <c r="I96" s="97">
        <v>5250000</v>
      </c>
      <c r="J96" s="97">
        <v>0</v>
      </c>
      <c r="K96" s="97">
        <v>0</v>
      </c>
      <c r="L96" s="97">
        <v>0</v>
      </c>
      <c r="M96" s="97">
        <f>'[1]Rozpočet Veselská'!M37</f>
        <v>0</v>
      </c>
      <c r="N96" s="68"/>
    </row>
    <row r="97" spans="1:14" s="36" customFormat="1" ht="15" customHeight="1" x14ac:dyDescent="0.25">
      <c r="B97" s="110" t="s">
        <v>425</v>
      </c>
      <c r="C97" s="113" t="s">
        <v>220</v>
      </c>
      <c r="D97" s="112"/>
      <c r="E97" s="105"/>
      <c r="F97" s="104">
        <f t="shared" si="7"/>
        <v>0</v>
      </c>
      <c r="G97" s="147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68"/>
    </row>
    <row r="98" spans="1:14" s="36" customFormat="1" ht="15" customHeight="1" x14ac:dyDescent="0.25">
      <c r="A98" s="37" t="s">
        <v>252</v>
      </c>
      <c r="B98" s="109" t="s">
        <v>145</v>
      </c>
      <c r="C98" s="111"/>
      <c r="D98" s="111"/>
      <c r="E98" s="111"/>
      <c r="F98" s="114"/>
      <c r="G98" s="88"/>
      <c r="H98" s="79"/>
      <c r="I98" s="61"/>
      <c r="J98" s="61"/>
      <c r="K98" s="61"/>
      <c r="L98" s="61"/>
      <c r="M98" s="62"/>
      <c r="N98" s="68"/>
    </row>
    <row r="99" spans="1:14" s="36" customFormat="1" ht="15" customHeight="1" x14ac:dyDescent="0.25">
      <c r="B99" s="110" t="s">
        <v>426</v>
      </c>
      <c r="C99" s="111" t="s">
        <v>170</v>
      </c>
      <c r="D99" s="111"/>
      <c r="E99" s="111"/>
      <c r="F99" s="104">
        <f t="shared" ref="F99:F136" si="10">SUM(H99:M99)</f>
        <v>4289000</v>
      </c>
      <c r="G99" s="147">
        <v>0</v>
      </c>
      <c r="H99" s="149">
        <f t="shared" ref="H99:M99" si="11">SUM(H100:H134)</f>
        <v>590500</v>
      </c>
      <c r="I99" s="149">
        <f t="shared" si="11"/>
        <v>1604000</v>
      </c>
      <c r="J99" s="149">
        <f t="shared" si="11"/>
        <v>617000</v>
      </c>
      <c r="K99" s="149">
        <f t="shared" si="11"/>
        <v>622500</v>
      </c>
      <c r="L99" s="149">
        <f t="shared" si="11"/>
        <v>439000</v>
      </c>
      <c r="M99" s="149">
        <f t="shared" si="11"/>
        <v>416000</v>
      </c>
      <c r="N99" s="68"/>
    </row>
    <row r="100" spans="1:14" s="36" customFormat="1" ht="15" customHeight="1" x14ac:dyDescent="0.25">
      <c r="B100" s="110"/>
      <c r="C100" s="111" t="s">
        <v>427</v>
      </c>
      <c r="D100" s="111" t="s">
        <v>428</v>
      </c>
      <c r="E100" s="111"/>
      <c r="F100" s="142">
        <f t="shared" si="10"/>
        <v>50000</v>
      </c>
      <c r="G100" s="88">
        <v>0</v>
      </c>
      <c r="H100" s="79">
        <v>0</v>
      </c>
      <c r="I100" s="79">
        <v>50000</v>
      </c>
      <c r="J100" s="79">
        <v>0</v>
      </c>
      <c r="K100" s="79">
        <v>0</v>
      </c>
      <c r="L100" s="79">
        <v>0</v>
      </c>
      <c r="M100" s="79">
        <v>0</v>
      </c>
      <c r="N100" s="68" t="s">
        <v>429</v>
      </c>
    </row>
    <row r="101" spans="1:14" s="36" customFormat="1" ht="15" customHeight="1" x14ac:dyDescent="0.25">
      <c r="B101" s="110"/>
      <c r="C101" s="111" t="s">
        <v>430</v>
      </c>
      <c r="D101" s="111" t="s">
        <v>431</v>
      </c>
      <c r="E101" s="111"/>
      <c r="F101" s="142">
        <f t="shared" si="10"/>
        <v>60000</v>
      </c>
      <c r="G101" s="88">
        <v>0</v>
      </c>
      <c r="H101" s="79">
        <v>0</v>
      </c>
      <c r="I101" s="79">
        <v>60000</v>
      </c>
      <c r="J101" s="79">
        <v>0</v>
      </c>
      <c r="K101" s="79">
        <v>0</v>
      </c>
      <c r="L101" s="79">
        <v>0</v>
      </c>
      <c r="M101" s="79">
        <v>0</v>
      </c>
      <c r="N101" s="68" t="s">
        <v>432</v>
      </c>
    </row>
    <row r="102" spans="1:14" s="36" customFormat="1" ht="15" customHeight="1" x14ac:dyDescent="0.25">
      <c r="B102" s="110"/>
      <c r="C102" s="111" t="s">
        <v>433</v>
      </c>
      <c r="D102" s="111" t="s">
        <v>434</v>
      </c>
      <c r="E102" s="111"/>
      <c r="F102" s="142">
        <f t="shared" si="10"/>
        <v>425000</v>
      </c>
      <c r="G102" s="88">
        <v>0</v>
      </c>
      <c r="H102" s="79">
        <v>0</v>
      </c>
      <c r="I102" s="79">
        <v>300000</v>
      </c>
      <c r="J102" s="79">
        <v>50000</v>
      </c>
      <c r="K102" s="79">
        <v>75000</v>
      </c>
      <c r="L102" s="79">
        <v>0</v>
      </c>
      <c r="M102" s="79">
        <v>0</v>
      </c>
      <c r="N102" s="68" t="s">
        <v>429</v>
      </c>
    </row>
    <row r="103" spans="1:14" s="36" customFormat="1" ht="15" customHeight="1" x14ac:dyDescent="0.25">
      <c r="B103" s="110"/>
      <c r="C103" s="111" t="s">
        <v>435</v>
      </c>
      <c r="D103" s="111" t="s">
        <v>436</v>
      </c>
      <c r="E103" s="111"/>
      <c r="F103" s="142">
        <f t="shared" si="10"/>
        <v>350000</v>
      </c>
      <c r="G103" s="88">
        <v>0</v>
      </c>
      <c r="H103" s="79">
        <v>0</v>
      </c>
      <c r="I103" s="79">
        <v>210000</v>
      </c>
      <c r="J103" s="79">
        <v>140000</v>
      </c>
      <c r="K103" s="79">
        <v>0</v>
      </c>
      <c r="L103" s="79">
        <v>0</v>
      </c>
      <c r="M103" s="79">
        <v>0</v>
      </c>
      <c r="N103" s="68" t="s">
        <v>437</v>
      </c>
    </row>
    <row r="104" spans="1:14" s="36" customFormat="1" ht="15" customHeight="1" x14ac:dyDescent="0.25">
      <c r="B104" s="110"/>
      <c r="C104" s="111" t="s">
        <v>438</v>
      </c>
      <c r="D104" s="111" t="s">
        <v>439</v>
      </c>
      <c r="E104" s="111"/>
      <c r="F104" s="142">
        <f t="shared" si="10"/>
        <v>35000</v>
      </c>
      <c r="G104" s="88">
        <v>0</v>
      </c>
      <c r="H104" s="79">
        <v>0</v>
      </c>
      <c r="I104" s="79">
        <v>35000</v>
      </c>
      <c r="J104" s="79">
        <v>0</v>
      </c>
      <c r="K104" s="79">
        <v>0</v>
      </c>
      <c r="L104" s="79">
        <v>0</v>
      </c>
      <c r="M104" s="79">
        <v>0</v>
      </c>
      <c r="N104" s="68" t="s">
        <v>432</v>
      </c>
    </row>
    <row r="105" spans="1:14" s="36" customFormat="1" ht="15" customHeight="1" x14ac:dyDescent="0.25">
      <c r="B105" s="110"/>
      <c r="C105" s="111" t="s">
        <v>440</v>
      </c>
      <c r="D105" s="111" t="s">
        <v>441</v>
      </c>
      <c r="E105" s="111"/>
      <c r="F105" s="142">
        <f t="shared" si="10"/>
        <v>182000</v>
      </c>
      <c r="G105" s="88">
        <v>0</v>
      </c>
      <c r="H105" s="79">
        <v>0</v>
      </c>
      <c r="I105" s="79">
        <v>104000</v>
      </c>
      <c r="J105" s="79">
        <v>0</v>
      </c>
      <c r="K105" s="79">
        <v>52000</v>
      </c>
      <c r="L105" s="79">
        <v>26000</v>
      </c>
      <c r="M105" s="79">
        <v>0</v>
      </c>
      <c r="N105" s="68" t="s">
        <v>442</v>
      </c>
    </row>
    <row r="106" spans="1:14" s="36" customFormat="1" ht="15" customHeight="1" x14ac:dyDescent="0.25">
      <c r="B106" s="110"/>
      <c r="C106" s="111" t="s">
        <v>443</v>
      </c>
      <c r="D106" s="111" t="s">
        <v>444</v>
      </c>
      <c r="E106" s="111"/>
      <c r="F106" s="142">
        <f t="shared" si="10"/>
        <v>95000</v>
      </c>
      <c r="G106" s="88">
        <v>0</v>
      </c>
      <c r="H106" s="79">
        <v>20000</v>
      </c>
      <c r="I106" s="79">
        <v>35000</v>
      </c>
      <c r="J106" s="79">
        <v>10000</v>
      </c>
      <c r="K106" s="79">
        <v>20000</v>
      </c>
      <c r="L106" s="79">
        <v>10000</v>
      </c>
      <c r="M106" s="79">
        <v>0</v>
      </c>
      <c r="N106" s="68" t="s">
        <v>432</v>
      </c>
    </row>
    <row r="107" spans="1:14" s="36" customFormat="1" ht="15" customHeight="1" x14ac:dyDescent="0.25">
      <c r="B107" s="110"/>
      <c r="C107" s="111" t="s">
        <v>445</v>
      </c>
      <c r="D107" s="111" t="s">
        <v>446</v>
      </c>
      <c r="E107" s="111"/>
      <c r="F107" s="142">
        <f t="shared" si="10"/>
        <v>29000</v>
      </c>
      <c r="G107" s="88">
        <v>0</v>
      </c>
      <c r="H107" s="79">
        <v>0</v>
      </c>
      <c r="I107" s="79">
        <v>15000</v>
      </c>
      <c r="J107" s="79">
        <v>4000</v>
      </c>
      <c r="K107" s="79">
        <v>0</v>
      </c>
      <c r="L107" s="79">
        <v>10000</v>
      </c>
      <c r="M107" s="79">
        <v>0</v>
      </c>
      <c r="N107" s="68" t="s">
        <v>447</v>
      </c>
    </row>
    <row r="108" spans="1:14" s="36" customFormat="1" ht="15" customHeight="1" x14ac:dyDescent="0.25">
      <c r="B108" s="110"/>
      <c r="C108" s="111" t="s">
        <v>448</v>
      </c>
      <c r="D108" s="111" t="s">
        <v>449</v>
      </c>
      <c r="E108" s="111"/>
      <c r="F108" s="142">
        <f t="shared" si="10"/>
        <v>25000</v>
      </c>
      <c r="G108" s="88">
        <v>0</v>
      </c>
      <c r="H108" s="79">
        <v>12500</v>
      </c>
      <c r="I108" s="79">
        <v>0</v>
      </c>
      <c r="J108" s="79">
        <v>0</v>
      </c>
      <c r="K108" s="79">
        <v>12500</v>
      </c>
      <c r="L108" s="79">
        <v>0</v>
      </c>
      <c r="M108" s="79">
        <v>0</v>
      </c>
      <c r="N108" s="68" t="s">
        <v>450</v>
      </c>
    </row>
    <row r="109" spans="1:14" s="36" customFormat="1" ht="15" customHeight="1" x14ac:dyDescent="0.25">
      <c r="B109" s="110"/>
      <c r="C109" s="111" t="s">
        <v>451</v>
      </c>
      <c r="D109" s="111" t="s">
        <v>452</v>
      </c>
      <c r="E109" s="111"/>
      <c r="F109" s="142">
        <f t="shared" si="10"/>
        <v>30000</v>
      </c>
      <c r="G109" s="88">
        <v>0</v>
      </c>
      <c r="H109" s="79">
        <v>0</v>
      </c>
      <c r="I109" s="79">
        <v>25000</v>
      </c>
      <c r="J109" s="79">
        <v>0</v>
      </c>
      <c r="K109" s="79">
        <v>0</v>
      </c>
      <c r="L109" s="79">
        <v>5000</v>
      </c>
      <c r="M109" s="79">
        <v>0</v>
      </c>
      <c r="N109" s="68" t="s">
        <v>432</v>
      </c>
    </row>
    <row r="110" spans="1:14" s="36" customFormat="1" ht="15" customHeight="1" x14ac:dyDescent="0.25">
      <c r="B110" s="110"/>
      <c r="C110" s="111" t="s">
        <v>453</v>
      </c>
      <c r="D110" s="111" t="s">
        <v>454</v>
      </c>
      <c r="E110" s="111"/>
      <c r="F110" s="142">
        <f t="shared" si="10"/>
        <v>30000</v>
      </c>
      <c r="G110" s="88">
        <v>0</v>
      </c>
      <c r="H110" s="79">
        <v>0</v>
      </c>
      <c r="I110" s="79">
        <v>30000</v>
      </c>
      <c r="J110" s="79">
        <v>0</v>
      </c>
      <c r="K110" s="79">
        <v>0</v>
      </c>
      <c r="L110" s="79">
        <v>0</v>
      </c>
      <c r="M110" s="79">
        <v>0</v>
      </c>
      <c r="N110" s="68" t="s">
        <v>455</v>
      </c>
    </row>
    <row r="111" spans="1:14" s="36" customFormat="1" ht="15" customHeight="1" x14ac:dyDescent="0.25">
      <c r="B111" s="110"/>
      <c r="C111" s="111" t="s">
        <v>456</v>
      </c>
      <c r="D111" s="111" t="s">
        <v>457</v>
      </c>
      <c r="E111" s="111"/>
      <c r="F111" s="142">
        <f t="shared" si="10"/>
        <v>18000</v>
      </c>
      <c r="G111" s="88">
        <v>0</v>
      </c>
      <c r="H111" s="79">
        <v>0</v>
      </c>
      <c r="I111" s="79">
        <v>18000</v>
      </c>
      <c r="J111" s="79">
        <v>0</v>
      </c>
      <c r="K111" s="79">
        <v>0</v>
      </c>
      <c r="L111" s="79">
        <v>0</v>
      </c>
      <c r="M111" s="79">
        <v>0</v>
      </c>
      <c r="N111" s="68" t="s">
        <v>744</v>
      </c>
    </row>
    <row r="112" spans="1:14" s="36" customFormat="1" x14ac:dyDescent="0.25">
      <c r="B112" s="110"/>
      <c r="C112" s="111" t="s">
        <v>458</v>
      </c>
      <c r="D112" s="111" t="s">
        <v>459</v>
      </c>
      <c r="E112" s="111"/>
      <c r="F112" s="142">
        <f t="shared" si="10"/>
        <v>600000</v>
      </c>
      <c r="G112" s="88">
        <v>0</v>
      </c>
      <c r="H112" s="79">
        <v>40000</v>
      </c>
      <c r="I112" s="79">
        <v>120000</v>
      </c>
      <c r="J112" s="79">
        <v>120000</v>
      </c>
      <c r="K112" s="79">
        <v>120000</v>
      </c>
      <c r="L112" s="79">
        <v>120000</v>
      </c>
      <c r="M112" s="79">
        <v>80000</v>
      </c>
      <c r="N112" s="68" t="s">
        <v>460</v>
      </c>
    </row>
    <row r="113" spans="2:14" s="36" customFormat="1" x14ac:dyDescent="0.25">
      <c r="B113" s="110"/>
      <c r="C113" s="111" t="s">
        <v>461</v>
      </c>
      <c r="D113" s="111" t="s">
        <v>462</v>
      </c>
      <c r="E113" s="111"/>
      <c r="F113" s="142">
        <f t="shared" si="10"/>
        <v>240000</v>
      </c>
      <c r="G113" s="88">
        <v>0</v>
      </c>
      <c r="H113" s="79">
        <v>15000</v>
      </c>
      <c r="I113" s="79">
        <v>45000</v>
      </c>
      <c r="J113" s="79">
        <v>45000</v>
      </c>
      <c r="K113" s="79">
        <v>45000</v>
      </c>
      <c r="L113" s="79">
        <v>45000</v>
      </c>
      <c r="M113" s="79">
        <v>45000</v>
      </c>
      <c r="N113" s="68" t="s">
        <v>463</v>
      </c>
    </row>
    <row r="114" spans="2:14" s="36" customFormat="1" ht="15" customHeight="1" x14ac:dyDescent="0.25">
      <c r="B114" s="110"/>
      <c r="C114" s="111" t="s">
        <v>464</v>
      </c>
      <c r="D114" s="111" t="s">
        <v>745</v>
      </c>
      <c r="E114" s="111"/>
      <c r="F114" s="142">
        <f t="shared" si="10"/>
        <v>25000</v>
      </c>
      <c r="G114" s="88">
        <v>0</v>
      </c>
      <c r="H114" s="79">
        <v>25000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68" t="s">
        <v>465</v>
      </c>
    </row>
    <row r="115" spans="2:14" s="36" customFormat="1" ht="15" customHeight="1" x14ac:dyDescent="0.25">
      <c r="B115" s="110"/>
      <c r="C115" s="111" t="s">
        <v>466</v>
      </c>
      <c r="D115" s="111" t="s">
        <v>467</v>
      </c>
      <c r="E115" s="111"/>
      <c r="F115" s="142">
        <f t="shared" si="10"/>
        <v>720000</v>
      </c>
      <c r="G115" s="88">
        <v>0</v>
      </c>
      <c r="H115" s="79">
        <v>120000</v>
      </c>
      <c r="I115" s="79">
        <v>120000</v>
      </c>
      <c r="J115" s="79">
        <v>120000</v>
      </c>
      <c r="K115" s="79">
        <v>120000</v>
      </c>
      <c r="L115" s="79">
        <v>120000</v>
      </c>
      <c r="M115" s="79">
        <v>120000</v>
      </c>
      <c r="N115" s="68" t="s">
        <v>468</v>
      </c>
    </row>
    <row r="116" spans="2:14" s="36" customFormat="1" ht="15" customHeight="1" x14ac:dyDescent="0.25">
      <c r="B116" s="110"/>
      <c r="C116" s="111" t="s">
        <v>469</v>
      </c>
      <c r="D116" s="111" t="s">
        <v>753</v>
      </c>
      <c r="E116" s="111"/>
      <c r="F116" s="142">
        <f t="shared" si="10"/>
        <v>18500</v>
      </c>
      <c r="G116" s="88">
        <v>0</v>
      </c>
      <c r="H116" s="79">
        <v>0</v>
      </c>
      <c r="I116" s="79">
        <v>18500</v>
      </c>
      <c r="J116" s="79">
        <v>0</v>
      </c>
      <c r="K116" s="79">
        <v>0</v>
      </c>
      <c r="L116" s="79">
        <v>0</v>
      </c>
      <c r="M116" s="79">
        <v>0</v>
      </c>
      <c r="N116" s="68" t="s">
        <v>470</v>
      </c>
    </row>
    <row r="117" spans="2:14" s="36" customFormat="1" ht="15" customHeight="1" x14ac:dyDescent="0.25">
      <c r="B117" s="110"/>
      <c r="C117" s="111" t="s">
        <v>471</v>
      </c>
      <c r="D117" s="111" t="s">
        <v>754</v>
      </c>
      <c r="E117" s="111"/>
      <c r="F117" s="142">
        <f t="shared" si="10"/>
        <v>16500</v>
      </c>
      <c r="G117" s="88">
        <v>0</v>
      </c>
      <c r="H117" s="79">
        <v>0</v>
      </c>
      <c r="I117" s="79">
        <v>16500</v>
      </c>
      <c r="J117" s="79">
        <v>0</v>
      </c>
      <c r="K117" s="79">
        <v>0</v>
      </c>
      <c r="L117" s="79">
        <v>0</v>
      </c>
      <c r="M117" s="79">
        <v>0</v>
      </c>
      <c r="N117" s="68" t="s">
        <v>472</v>
      </c>
    </row>
    <row r="118" spans="2:14" s="36" customFormat="1" ht="15" customHeight="1" x14ac:dyDescent="0.25">
      <c r="B118" s="110"/>
      <c r="C118" s="111" t="s">
        <v>473</v>
      </c>
      <c r="D118" s="111" t="s">
        <v>755</v>
      </c>
      <c r="E118" s="111"/>
      <c r="F118" s="142">
        <f t="shared" si="10"/>
        <v>11000</v>
      </c>
      <c r="G118" s="88">
        <v>0</v>
      </c>
      <c r="H118" s="79">
        <v>0</v>
      </c>
      <c r="I118" s="79">
        <v>11000</v>
      </c>
      <c r="J118" s="79">
        <v>0</v>
      </c>
      <c r="K118" s="79">
        <v>0</v>
      </c>
      <c r="L118" s="79">
        <v>0</v>
      </c>
      <c r="M118" s="79">
        <v>0</v>
      </c>
      <c r="N118" s="68" t="s">
        <v>474</v>
      </c>
    </row>
    <row r="119" spans="2:14" s="36" customFormat="1" ht="15" customHeight="1" x14ac:dyDescent="0.25">
      <c r="B119" s="110"/>
      <c r="C119" s="111" t="s">
        <v>475</v>
      </c>
      <c r="D119" s="111" t="s">
        <v>756</v>
      </c>
      <c r="E119" s="111"/>
      <c r="F119" s="142">
        <f t="shared" si="10"/>
        <v>37000</v>
      </c>
      <c r="G119" s="88">
        <v>0</v>
      </c>
      <c r="H119" s="79">
        <v>0</v>
      </c>
      <c r="I119" s="79">
        <v>37000</v>
      </c>
      <c r="J119" s="79">
        <v>0</v>
      </c>
      <c r="K119" s="79">
        <v>0</v>
      </c>
      <c r="L119" s="79">
        <v>0</v>
      </c>
      <c r="M119" s="79">
        <v>0</v>
      </c>
      <c r="N119" s="68" t="s">
        <v>476</v>
      </c>
    </row>
    <row r="120" spans="2:14" s="36" customFormat="1" ht="15" customHeight="1" x14ac:dyDescent="0.25">
      <c r="B120" s="110"/>
      <c r="C120" s="111" t="s">
        <v>477</v>
      </c>
      <c r="D120" s="111" t="s">
        <v>757</v>
      </c>
      <c r="E120" s="111"/>
      <c r="F120" s="142">
        <f t="shared" si="10"/>
        <v>32000</v>
      </c>
      <c r="G120" s="88">
        <v>0</v>
      </c>
      <c r="H120" s="79">
        <v>0</v>
      </c>
      <c r="I120" s="79">
        <v>32000</v>
      </c>
      <c r="J120" s="79">
        <v>0</v>
      </c>
      <c r="K120" s="79">
        <v>0</v>
      </c>
      <c r="L120" s="79">
        <v>0</v>
      </c>
      <c r="M120" s="79">
        <v>0</v>
      </c>
      <c r="N120" s="68" t="s">
        <v>478</v>
      </c>
    </row>
    <row r="121" spans="2:14" s="36" customFormat="1" ht="15" customHeight="1" x14ac:dyDescent="0.25">
      <c r="B121" s="110"/>
      <c r="C121" s="111" t="s">
        <v>479</v>
      </c>
      <c r="D121" s="111" t="s">
        <v>480</v>
      </c>
      <c r="E121" s="111"/>
      <c r="F121" s="142">
        <f t="shared" si="10"/>
        <v>100000</v>
      </c>
      <c r="G121" s="88">
        <v>0</v>
      </c>
      <c r="H121" s="79">
        <v>25000</v>
      </c>
      <c r="I121" s="79">
        <v>50000</v>
      </c>
      <c r="J121" s="79">
        <v>0</v>
      </c>
      <c r="K121" s="79">
        <v>25000</v>
      </c>
      <c r="L121" s="79">
        <v>0</v>
      </c>
      <c r="M121" s="79">
        <v>0</v>
      </c>
      <c r="N121" s="68" t="s">
        <v>465</v>
      </c>
    </row>
    <row r="122" spans="2:14" s="36" customFormat="1" ht="15" customHeight="1" x14ac:dyDescent="0.25">
      <c r="B122" s="110"/>
      <c r="C122" s="111" t="s">
        <v>481</v>
      </c>
      <c r="D122" s="111" t="s">
        <v>758</v>
      </c>
      <c r="E122" s="111"/>
      <c r="F122" s="142">
        <f t="shared" si="10"/>
        <v>60000</v>
      </c>
      <c r="G122" s="88">
        <v>0</v>
      </c>
      <c r="H122" s="79">
        <v>0</v>
      </c>
      <c r="I122" s="79">
        <v>30000</v>
      </c>
      <c r="J122" s="79">
        <v>0</v>
      </c>
      <c r="K122" s="79">
        <v>30000</v>
      </c>
      <c r="L122" s="79">
        <v>0</v>
      </c>
      <c r="M122" s="79">
        <v>0</v>
      </c>
      <c r="N122" s="68" t="s">
        <v>482</v>
      </c>
    </row>
    <row r="123" spans="2:14" s="36" customFormat="1" ht="15" customHeight="1" x14ac:dyDescent="0.25">
      <c r="B123" s="110"/>
      <c r="C123" s="111" t="s">
        <v>483</v>
      </c>
      <c r="D123" s="111" t="s">
        <v>759</v>
      </c>
      <c r="E123" s="111"/>
      <c r="F123" s="142">
        <f t="shared" si="10"/>
        <v>20000</v>
      </c>
      <c r="G123" s="88">
        <v>0</v>
      </c>
      <c r="H123" s="79">
        <v>0</v>
      </c>
      <c r="I123" s="79">
        <v>20000</v>
      </c>
      <c r="J123" s="79">
        <v>0</v>
      </c>
      <c r="K123" s="79">
        <v>0</v>
      </c>
      <c r="L123" s="79">
        <v>0</v>
      </c>
      <c r="M123" s="79">
        <v>0</v>
      </c>
      <c r="N123" s="68" t="s">
        <v>484</v>
      </c>
    </row>
    <row r="124" spans="2:14" s="36" customFormat="1" ht="15" customHeight="1" x14ac:dyDescent="0.25">
      <c r="B124" s="110"/>
      <c r="C124" s="111" t="s">
        <v>485</v>
      </c>
      <c r="D124" s="111" t="s">
        <v>760</v>
      </c>
      <c r="E124" s="111"/>
      <c r="F124" s="142">
        <f t="shared" si="10"/>
        <v>20000</v>
      </c>
      <c r="G124" s="88">
        <v>0</v>
      </c>
      <c r="H124" s="79">
        <v>0</v>
      </c>
      <c r="I124" s="79">
        <v>20000</v>
      </c>
      <c r="J124" s="79">
        <v>0</v>
      </c>
      <c r="K124" s="79">
        <v>0</v>
      </c>
      <c r="L124" s="79">
        <v>0</v>
      </c>
      <c r="M124" s="79">
        <v>0</v>
      </c>
      <c r="N124" s="68" t="s">
        <v>484</v>
      </c>
    </row>
    <row r="125" spans="2:14" s="36" customFormat="1" ht="15" customHeight="1" x14ac:dyDescent="0.25">
      <c r="B125" s="110"/>
      <c r="C125" s="111" t="s">
        <v>486</v>
      </c>
      <c r="D125" s="111" t="s">
        <v>746</v>
      </c>
      <c r="E125" s="111"/>
      <c r="F125" s="142">
        <f t="shared" si="10"/>
        <v>35000</v>
      </c>
      <c r="G125" s="88">
        <v>0</v>
      </c>
      <c r="H125" s="79">
        <v>35000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68" t="s">
        <v>487</v>
      </c>
    </row>
    <row r="126" spans="2:14" s="36" customFormat="1" ht="15" customHeight="1" x14ac:dyDescent="0.25">
      <c r="B126" s="110"/>
      <c r="C126" s="111" t="s">
        <v>488</v>
      </c>
      <c r="D126" s="111" t="s">
        <v>761</v>
      </c>
      <c r="E126" s="111"/>
      <c r="F126" s="142">
        <f t="shared" si="10"/>
        <v>39000</v>
      </c>
      <c r="G126" s="88">
        <v>0</v>
      </c>
      <c r="H126" s="79">
        <v>0</v>
      </c>
      <c r="I126" s="79">
        <v>39000</v>
      </c>
      <c r="J126" s="79">
        <v>0</v>
      </c>
      <c r="K126" s="79">
        <v>0</v>
      </c>
      <c r="L126" s="79">
        <v>0</v>
      </c>
      <c r="M126" s="79">
        <v>0</v>
      </c>
      <c r="N126" s="68" t="s">
        <v>489</v>
      </c>
    </row>
    <row r="127" spans="2:14" s="36" customFormat="1" ht="15" customHeight="1" x14ac:dyDescent="0.25">
      <c r="B127" s="110"/>
      <c r="C127" s="111" t="s">
        <v>490</v>
      </c>
      <c r="D127" s="111" t="s">
        <v>747</v>
      </c>
      <c r="E127" s="111"/>
      <c r="F127" s="142">
        <f t="shared" si="10"/>
        <v>35000</v>
      </c>
      <c r="G127" s="88">
        <v>0</v>
      </c>
      <c r="H127" s="79">
        <v>0</v>
      </c>
      <c r="I127" s="79">
        <v>35000</v>
      </c>
      <c r="J127" s="79">
        <v>0</v>
      </c>
      <c r="K127" s="79">
        <v>0</v>
      </c>
      <c r="L127" s="79">
        <v>0</v>
      </c>
      <c r="M127" s="79">
        <v>0</v>
      </c>
      <c r="N127" s="68" t="s">
        <v>487</v>
      </c>
    </row>
    <row r="128" spans="2:14" s="36" customFormat="1" ht="15" customHeight="1" x14ac:dyDescent="0.25">
      <c r="B128" s="110"/>
      <c r="C128" s="111" t="s">
        <v>491</v>
      </c>
      <c r="D128" s="111" t="s">
        <v>748</v>
      </c>
      <c r="E128" s="111"/>
      <c r="F128" s="142">
        <f t="shared" si="10"/>
        <v>100000</v>
      </c>
      <c r="G128" s="88">
        <v>0</v>
      </c>
      <c r="H128" s="79">
        <v>20000</v>
      </c>
      <c r="I128" s="79">
        <v>20000</v>
      </c>
      <c r="J128" s="79">
        <v>20000</v>
      </c>
      <c r="K128" s="79">
        <v>20000</v>
      </c>
      <c r="L128" s="79">
        <v>20000</v>
      </c>
      <c r="M128" s="79">
        <v>0</v>
      </c>
      <c r="N128" s="68" t="s">
        <v>432</v>
      </c>
    </row>
    <row r="129" spans="1:16" s="36" customFormat="1" ht="15" customHeight="1" x14ac:dyDescent="0.25">
      <c r="B129" s="110"/>
      <c r="C129" s="111" t="s">
        <v>492</v>
      </c>
      <c r="D129" s="111" t="s">
        <v>749</v>
      </c>
      <c r="E129" s="111"/>
      <c r="F129" s="142">
        <f t="shared" si="10"/>
        <v>220000</v>
      </c>
      <c r="G129" s="88">
        <v>0</v>
      </c>
      <c r="H129" s="79">
        <v>40000</v>
      </c>
      <c r="I129" s="79">
        <v>40000</v>
      </c>
      <c r="J129" s="79">
        <v>40000</v>
      </c>
      <c r="K129" s="79">
        <v>40000</v>
      </c>
      <c r="L129" s="79">
        <v>20000</v>
      </c>
      <c r="M129" s="79">
        <v>40000</v>
      </c>
      <c r="N129" s="68" t="s">
        <v>460</v>
      </c>
    </row>
    <row r="130" spans="1:16" s="36" customFormat="1" ht="15" customHeight="1" x14ac:dyDescent="0.25">
      <c r="B130" s="110"/>
      <c r="C130" s="111" t="s">
        <v>493</v>
      </c>
      <c r="D130" s="111" t="s">
        <v>750</v>
      </c>
      <c r="E130" s="111"/>
      <c r="F130" s="142">
        <f t="shared" si="10"/>
        <v>320000</v>
      </c>
      <c r="G130" s="88">
        <v>0</v>
      </c>
      <c r="H130" s="79">
        <v>40000</v>
      </c>
      <c r="I130" s="79">
        <v>40000</v>
      </c>
      <c r="J130" s="79">
        <v>40000</v>
      </c>
      <c r="K130" s="79">
        <v>40000</v>
      </c>
      <c r="L130" s="79">
        <v>40000</v>
      </c>
      <c r="M130" s="79">
        <v>120000</v>
      </c>
      <c r="N130" s="68" t="s">
        <v>460</v>
      </c>
    </row>
    <row r="131" spans="1:16" s="36" customFormat="1" ht="15" customHeight="1" x14ac:dyDescent="0.25">
      <c r="B131" s="110"/>
      <c r="C131" s="111" t="s">
        <v>494</v>
      </c>
      <c r="D131" s="111" t="s">
        <v>495</v>
      </c>
      <c r="E131" s="111"/>
      <c r="F131" s="142">
        <f t="shared" si="10"/>
        <v>50000</v>
      </c>
      <c r="G131" s="88">
        <v>0</v>
      </c>
      <c r="H131" s="79">
        <v>15000</v>
      </c>
      <c r="I131" s="79">
        <v>10000</v>
      </c>
      <c r="J131" s="79">
        <v>10000</v>
      </c>
      <c r="K131" s="79">
        <v>5000</v>
      </c>
      <c r="L131" s="79">
        <v>5000</v>
      </c>
      <c r="M131" s="79">
        <v>5000</v>
      </c>
      <c r="N131" s="68"/>
    </row>
    <row r="132" spans="1:16" s="36" customFormat="1" ht="15" customHeight="1" x14ac:dyDescent="0.25">
      <c r="B132" s="110"/>
      <c r="C132" s="111" t="s">
        <v>496</v>
      </c>
      <c r="D132" s="111" t="s">
        <v>751</v>
      </c>
      <c r="E132" s="111"/>
      <c r="F132" s="142">
        <f t="shared" si="10"/>
        <v>96000</v>
      </c>
      <c r="G132" s="88">
        <v>0</v>
      </c>
      <c r="H132" s="79">
        <v>96000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68" t="s">
        <v>497</v>
      </c>
    </row>
    <row r="133" spans="1:16" s="36" customFormat="1" ht="15" customHeight="1" x14ac:dyDescent="0.25">
      <c r="B133" s="110"/>
      <c r="C133" s="111" t="s">
        <v>498</v>
      </c>
      <c r="D133" s="111" t="s">
        <v>752</v>
      </c>
      <c r="E133" s="111"/>
      <c r="F133" s="142">
        <f t="shared" si="10"/>
        <v>75000</v>
      </c>
      <c r="G133" s="88">
        <v>0</v>
      </c>
      <c r="H133" s="79">
        <v>75000</v>
      </c>
      <c r="I133" s="79">
        <v>0</v>
      </c>
      <c r="J133" s="79">
        <v>0</v>
      </c>
      <c r="K133" s="79">
        <v>0</v>
      </c>
      <c r="L133" s="79">
        <v>0</v>
      </c>
      <c r="M133" s="79">
        <v>0</v>
      </c>
      <c r="N133" s="68" t="s">
        <v>465</v>
      </c>
    </row>
    <row r="134" spans="1:16" s="36" customFormat="1" ht="15" customHeight="1" x14ac:dyDescent="0.25">
      <c r="B134" s="110"/>
      <c r="C134" s="111" t="s">
        <v>499</v>
      </c>
      <c r="D134" s="111" t="s">
        <v>605</v>
      </c>
      <c r="E134" s="111"/>
      <c r="F134" s="142">
        <f t="shared" si="10"/>
        <v>90000</v>
      </c>
      <c r="G134" s="88">
        <v>0</v>
      </c>
      <c r="H134" s="79">
        <v>12000</v>
      </c>
      <c r="I134" s="79">
        <v>18000</v>
      </c>
      <c r="J134" s="79">
        <v>18000</v>
      </c>
      <c r="K134" s="79">
        <v>18000</v>
      </c>
      <c r="L134" s="79">
        <v>18000</v>
      </c>
      <c r="M134" s="79">
        <v>6000</v>
      </c>
      <c r="N134" s="68"/>
    </row>
    <row r="135" spans="1:16" s="39" customFormat="1" ht="15" customHeight="1" x14ac:dyDescent="0.25">
      <c r="B135" s="110" t="s">
        <v>500</v>
      </c>
      <c r="C135" s="115" t="s">
        <v>220</v>
      </c>
      <c r="D135" s="115"/>
      <c r="E135" s="115"/>
      <c r="F135" s="104">
        <f t="shared" si="10"/>
        <v>0</v>
      </c>
      <c r="G135" s="150">
        <v>0</v>
      </c>
      <c r="H135" s="149">
        <v>0</v>
      </c>
      <c r="I135" s="149">
        <v>0</v>
      </c>
      <c r="J135" s="149">
        <v>0</v>
      </c>
      <c r="K135" s="149">
        <v>0</v>
      </c>
      <c r="L135" s="149">
        <v>0</v>
      </c>
      <c r="M135" s="149">
        <v>0</v>
      </c>
      <c r="N135" s="69"/>
    </row>
    <row r="136" spans="1:16" s="39" customFormat="1" ht="15" customHeight="1" x14ac:dyDescent="0.25">
      <c r="B136" s="110" t="s">
        <v>501</v>
      </c>
      <c r="C136" s="115" t="s">
        <v>226</v>
      </c>
      <c r="D136" s="115"/>
      <c r="E136" s="115"/>
      <c r="F136" s="104">
        <f t="shared" si="10"/>
        <v>0</v>
      </c>
      <c r="G136" s="150">
        <v>0</v>
      </c>
      <c r="H136" s="149">
        <v>0</v>
      </c>
      <c r="I136" s="149">
        <v>0</v>
      </c>
      <c r="J136" s="149">
        <v>0</v>
      </c>
      <c r="K136" s="149">
        <v>0</v>
      </c>
      <c r="L136" s="149">
        <v>0</v>
      </c>
      <c r="M136" s="149">
        <v>0</v>
      </c>
      <c r="N136" s="69"/>
    </row>
    <row r="137" spans="1:16" s="39" customFormat="1" ht="15" customHeight="1" x14ac:dyDescent="0.25">
      <c r="B137" s="110"/>
      <c r="C137" s="115"/>
      <c r="D137" s="115"/>
      <c r="E137" s="115"/>
      <c r="F137" s="116"/>
      <c r="G137" s="89"/>
      <c r="H137" s="80"/>
      <c r="I137" s="63"/>
      <c r="J137" s="63"/>
      <c r="K137" s="63"/>
      <c r="L137" s="63"/>
      <c r="M137" s="64"/>
      <c r="N137" s="69"/>
    </row>
    <row r="138" spans="1:16" ht="15" customHeight="1" x14ac:dyDescent="0.25">
      <c r="A138" s="41" t="s">
        <v>56</v>
      </c>
      <c r="B138" s="106"/>
      <c r="C138" s="106"/>
      <c r="D138" s="106"/>
      <c r="E138" s="107">
        <f>IF($E$3,F138/$E$3,"")</f>
        <v>0</v>
      </c>
      <c r="F138" s="108">
        <f>SUM(F139:F143)</f>
        <v>0</v>
      </c>
      <c r="G138" s="85" t="s">
        <v>353</v>
      </c>
      <c r="H138" s="76">
        <f t="shared" ref="H138:M138" si="12">SUM(H139:H143)</f>
        <v>0</v>
      </c>
      <c r="I138" s="57">
        <f t="shared" si="12"/>
        <v>0</v>
      </c>
      <c r="J138" s="57">
        <f t="shared" si="12"/>
        <v>0</v>
      </c>
      <c r="K138" s="57">
        <f t="shared" si="12"/>
        <v>0</v>
      </c>
      <c r="L138" s="57">
        <f t="shared" si="12"/>
        <v>0</v>
      </c>
      <c r="M138" s="58">
        <f t="shared" si="12"/>
        <v>0</v>
      </c>
      <c r="N138" s="67">
        <v>0</v>
      </c>
    </row>
    <row r="139" spans="1:16" ht="15" customHeight="1" x14ac:dyDescent="0.3">
      <c r="A139" s="38" t="s">
        <v>253</v>
      </c>
      <c r="B139" s="117" t="s">
        <v>133</v>
      </c>
      <c r="C139" s="118"/>
      <c r="D139" s="118"/>
      <c r="E139" s="118"/>
      <c r="F139" s="119"/>
      <c r="G139" s="86"/>
      <c r="H139" s="77"/>
      <c r="I139" s="59"/>
      <c r="J139" s="59"/>
      <c r="K139" s="59"/>
      <c r="L139" s="59"/>
      <c r="M139" s="60"/>
      <c r="N139" s="66"/>
    </row>
    <row r="140" spans="1:16" ht="15" customHeight="1" x14ac:dyDescent="0.3">
      <c r="A140" s="36"/>
      <c r="B140" s="110" t="s">
        <v>502</v>
      </c>
      <c r="C140" s="115" t="s">
        <v>246</v>
      </c>
      <c r="D140" s="118"/>
      <c r="E140" s="118"/>
      <c r="F140" s="104">
        <f>SUM(H140:M140)</f>
        <v>0</v>
      </c>
      <c r="G140" s="86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66"/>
    </row>
    <row r="141" spans="1:16" ht="15" customHeight="1" x14ac:dyDescent="0.3">
      <c r="A141" s="36"/>
      <c r="B141" s="110" t="s">
        <v>21</v>
      </c>
      <c r="C141" s="115" t="s">
        <v>137</v>
      </c>
      <c r="D141" s="118"/>
      <c r="E141" s="118"/>
      <c r="F141" s="104">
        <f>SUM(H141:M141)</f>
        <v>0</v>
      </c>
      <c r="G141" s="86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66"/>
    </row>
    <row r="142" spans="1:16" ht="15" customHeight="1" x14ac:dyDescent="0.25">
      <c r="A142" s="36"/>
      <c r="B142" s="110" t="s">
        <v>22</v>
      </c>
      <c r="C142" s="115" t="s">
        <v>220</v>
      </c>
      <c r="D142" s="115"/>
      <c r="E142" s="115"/>
      <c r="F142" s="104">
        <f>SUM(H142:M142)</f>
        <v>0</v>
      </c>
      <c r="G142" s="86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66"/>
    </row>
    <row r="143" spans="1:16" ht="15" customHeight="1" x14ac:dyDescent="0.25">
      <c r="A143" s="36"/>
      <c r="B143" s="110"/>
      <c r="C143" s="115"/>
      <c r="D143" s="115"/>
      <c r="E143" s="115"/>
      <c r="F143" s="116"/>
      <c r="G143" s="86"/>
      <c r="H143" s="77"/>
      <c r="I143" s="59"/>
      <c r="J143" s="59"/>
      <c r="K143" s="59"/>
      <c r="L143" s="59"/>
      <c r="M143" s="60"/>
      <c r="N143" s="66"/>
    </row>
    <row r="144" spans="1:16" ht="15" customHeight="1" x14ac:dyDescent="0.25">
      <c r="A144" s="43" t="s">
        <v>245</v>
      </c>
      <c r="B144" s="120"/>
      <c r="C144" s="120"/>
      <c r="D144" s="120"/>
      <c r="E144" s="107">
        <f>IF($E$3,F144/$E$3,"")</f>
        <v>5.7590131942528627E-2</v>
      </c>
      <c r="F144" s="108">
        <f>F146+F153+F162</f>
        <v>17816000</v>
      </c>
      <c r="G144" s="85" t="s">
        <v>353</v>
      </c>
      <c r="H144" s="76">
        <f t="shared" ref="H144:M144" si="13">H146+H153+H162</f>
        <v>596250</v>
      </c>
      <c r="I144" s="76">
        <f t="shared" si="13"/>
        <v>3933750</v>
      </c>
      <c r="J144" s="76">
        <f t="shared" si="13"/>
        <v>3574000</v>
      </c>
      <c r="K144" s="76">
        <f t="shared" si="13"/>
        <v>3629000</v>
      </c>
      <c r="L144" s="76">
        <f t="shared" si="13"/>
        <v>3394000</v>
      </c>
      <c r="M144" s="76">
        <f t="shared" si="13"/>
        <v>2689000</v>
      </c>
      <c r="N144" s="133"/>
      <c r="P144" s="130"/>
    </row>
    <row r="145" spans="1:15" ht="15" customHeight="1" x14ac:dyDescent="0.25">
      <c r="A145" s="5" t="s">
        <v>254</v>
      </c>
      <c r="B145" s="117" t="s">
        <v>171</v>
      </c>
      <c r="C145" s="115"/>
      <c r="D145" s="115"/>
      <c r="E145" s="115"/>
      <c r="F145" s="151"/>
      <c r="G145" s="86"/>
      <c r="H145" s="77"/>
      <c r="I145" s="59"/>
      <c r="J145" s="59"/>
      <c r="K145" s="59"/>
      <c r="L145" s="59"/>
      <c r="M145" s="60"/>
      <c r="N145" s="139"/>
      <c r="O145" s="130"/>
    </row>
    <row r="146" spans="1:15" ht="15" customHeight="1" x14ac:dyDescent="0.25">
      <c r="A146" s="37"/>
      <c r="B146" s="110" t="s">
        <v>503</v>
      </c>
      <c r="C146" s="115" t="s">
        <v>46</v>
      </c>
      <c r="D146" s="115"/>
      <c r="E146" s="115"/>
      <c r="F146" s="104">
        <f t="shared" ref="F146:F182" si="14">SUM(H146:M146)</f>
        <v>805000</v>
      </c>
      <c r="G146" s="140">
        <v>0</v>
      </c>
      <c r="H146" s="140">
        <f t="shared" ref="H146:M146" si="15">SUM(H147:H151)</f>
        <v>0</v>
      </c>
      <c r="I146" s="140">
        <f t="shared" si="15"/>
        <v>555000</v>
      </c>
      <c r="J146" s="140">
        <f t="shared" si="15"/>
        <v>250000</v>
      </c>
      <c r="K146" s="140">
        <f t="shared" si="15"/>
        <v>0</v>
      </c>
      <c r="L146" s="140">
        <f t="shared" si="15"/>
        <v>0</v>
      </c>
      <c r="M146" s="140">
        <f t="shared" si="15"/>
        <v>0</v>
      </c>
      <c r="N146" s="66"/>
    </row>
    <row r="147" spans="1:15" ht="15" customHeight="1" x14ac:dyDescent="0.25">
      <c r="A147" s="37"/>
      <c r="B147" s="110"/>
      <c r="C147" s="115" t="s">
        <v>87</v>
      </c>
      <c r="D147" s="115" t="s">
        <v>504</v>
      </c>
      <c r="E147" s="115"/>
      <c r="F147" s="142">
        <f t="shared" si="14"/>
        <v>250000</v>
      </c>
      <c r="G147" s="143">
        <v>0</v>
      </c>
      <c r="H147" s="79">
        <v>0</v>
      </c>
      <c r="I147" s="79">
        <v>0</v>
      </c>
      <c r="J147" s="79">
        <v>250000</v>
      </c>
      <c r="K147" s="79">
        <v>0</v>
      </c>
      <c r="L147" s="79">
        <v>0</v>
      </c>
      <c r="M147" s="79">
        <v>0</v>
      </c>
      <c r="N147" s="66"/>
    </row>
    <row r="148" spans="1:15" ht="15" customHeight="1" x14ac:dyDescent="0.25">
      <c r="A148" s="37"/>
      <c r="B148" s="110"/>
      <c r="C148" s="115" t="s">
        <v>88</v>
      </c>
      <c r="D148" s="115" t="s">
        <v>505</v>
      </c>
      <c r="E148" s="115"/>
      <c r="F148" s="142">
        <f t="shared" si="14"/>
        <v>60000</v>
      </c>
      <c r="G148" s="143">
        <v>0</v>
      </c>
      <c r="H148" s="79">
        <v>0</v>
      </c>
      <c r="I148" s="79">
        <v>60000</v>
      </c>
      <c r="J148" s="79">
        <v>0</v>
      </c>
      <c r="K148" s="79">
        <v>0</v>
      </c>
      <c r="L148" s="79">
        <v>0</v>
      </c>
      <c r="M148" s="79">
        <v>0</v>
      </c>
      <c r="N148" s="66"/>
    </row>
    <row r="149" spans="1:15" ht="15" customHeight="1" x14ac:dyDescent="0.25">
      <c r="A149" s="37"/>
      <c r="B149" s="110"/>
      <c r="C149" s="115" t="s">
        <v>89</v>
      </c>
      <c r="D149" s="115" t="s">
        <v>506</v>
      </c>
      <c r="E149" s="115"/>
      <c r="F149" s="142">
        <f t="shared" si="14"/>
        <v>300000</v>
      </c>
      <c r="G149" s="143">
        <v>0</v>
      </c>
      <c r="H149" s="79">
        <v>0</v>
      </c>
      <c r="I149" s="79">
        <v>300000</v>
      </c>
      <c r="J149" s="79">
        <v>0</v>
      </c>
      <c r="K149" s="79">
        <v>0</v>
      </c>
      <c r="L149" s="79">
        <v>0</v>
      </c>
      <c r="M149" s="79">
        <v>0</v>
      </c>
      <c r="N149" s="66"/>
    </row>
    <row r="150" spans="1:15" ht="15" customHeight="1" x14ac:dyDescent="0.25">
      <c r="A150" s="37"/>
      <c r="B150" s="110"/>
      <c r="C150" s="115" t="s">
        <v>90</v>
      </c>
      <c r="D150" s="115" t="s">
        <v>507</v>
      </c>
      <c r="E150" s="115"/>
      <c r="F150" s="142">
        <f t="shared" si="14"/>
        <v>70000</v>
      </c>
      <c r="G150" s="143">
        <v>0</v>
      </c>
      <c r="H150" s="79">
        <v>0</v>
      </c>
      <c r="I150" s="79">
        <v>70000</v>
      </c>
      <c r="J150" s="79">
        <v>0</v>
      </c>
      <c r="K150" s="79">
        <v>0</v>
      </c>
      <c r="L150" s="79">
        <v>0</v>
      </c>
      <c r="M150" s="79">
        <v>0</v>
      </c>
      <c r="N150" s="66"/>
    </row>
    <row r="151" spans="1:15" ht="15" customHeight="1" x14ac:dyDescent="0.25">
      <c r="A151" s="37"/>
      <c r="B151" s="110"/>
      <c r="C151" s="115" t="s">
        <v>508</v>
      </c>
      <c r="D151" s="115" t="s">
        <v>509</v>
      </c>
      <c r="E151" s="115"/>
      <c r="F151" s="142">
        <f t="shared" si="14"/>
        <v>125000</v>
      </c>
      <c r="G151" s="143">
        <v>0</v>
      </c>
      <c r="H151" s="79">
        <v>0</v>
      </c>
      <c r="I151" s="79">
        <v>125000</v>
      </c>
      <c r="J151" s="79">
        <v>0</v>
      </c>
      <c r="K151" s="79">
        <v>0</v>
      </c>
      <c r="L151" s="79">
        <v>0</v>
      </c>
      <c r="M151" s="79">
        <v>0</v>
      </c>
      <c r="N151" s="66"/>
    </row>
    <row r="152" spans="1:15" ht="15" customHeight="1" x14ac:dyDescent="0.25">
      <c r="A152" s="37" t="s">
        <v>255</v>
      </c>
      <c r="B152" s="117" t="s">
        <v>145</v>
      </c>
      <c r="C152" s="115"/>
      <c r="D152" s="115"/>
      <c r="E152" s="115"/>
      <c r="F152" s="142">
        <f t="shared" si="14"/>
        <v>0</v>
      </c>
      <c r="G152" s="143">
        <v>0</v>
      </c>
      <c r="H152" s="79"/>
      <c r="I152" s="79"/>
      <c r="J152" s="79"/>
      <c r="K152" s="79"/>
      <c r="L152" s="79"/>
      <c r="M152" s="79"/>
      <c r="N152" s="66"/>
    </row>
    <row r="153" spans="1:15" ht="15" customHeight="1" x14ac:dyDescent="0.25">
      <c r="A153" s="36"/>
      <c r="B153" s="110" t="s">
        <v>510</v>
      </c>
      <c r="C153" s="115" t="s">
        <v>47</v>
      </c>
      <c r="D153" s="115"/>
      <c r="E153" s="115"/>
      <c r="F153" s="104">
        <f t="shared" si="14"/>
        <v>892500</v>
      </c>
      <c r="G153" s="140">
        <v>0</v>
      </c>
      <c r="H153" s="140">
        <f t="shared" ref="H153:M153" si="16">SUM(H154:H161)</f>
        <v>94250</v>
      </c>
      <c r="I153" s="140">
        <f t="shared" si="16"/>
        <v>208250</v>
      </c>
      <c r="J153" s="140">
        <f t="shared" si="16"/>
        <v>160000</v>
      </c>
      <c r="K153" s="140">
        <f t="shared" si="16"/>
        <v>115000</v>
      </c>
      <c r="L153" s="140">
        <f t="shared" si="16"/>
        <v>160000</v>
      </c>
      <c r="M153" s="140">
        <f t="shared" si="16"/>
        <v>155000</v>
      </c>
      <c r="N153" s="66"/>
    </row>
    <row r="154" spans="1:15" ht="15" customHeight="1" x14ac:dyDescent="0.25">
      <c r="A154" s="36"/>
      <c r="B154" s="110"/>
      <c r="C154" s="115" t="s">
        <v>511</v>
      </c>
      <c r="D154" s="115" t="s">
        <v>762</v>
      </c>
      <c r="E154" s="115"/>
      <c r="F154" s="142">
        <f t="shared" si="14"/>
        <v>300000</v>
      </c>
      <c r="G154" s="143">
        <v>0</v>
      </c>
      <c r="H154" s="143">
        <v>50000</v>
      </c>
      <c r="I154" s="143">
        <v>50000</v>
      </c>
      <c r="J154" s="143">
        <v>50000</v>
      </c>
      <c r="K154" s="143">
        <v>50000</v>
      </c>
      <c r="L154" s="143">
        <v>50000</v>
      </c>
      <c r="M154" s="143">
        <v>50000</v>
      </c>
      <c r="N154" s="66"/>
    </row>
    <row r="155" spans="1:15" ht="15" customHeight="1" x14ac:dyDescent="0.25">
      <c r="A155" s="36"/>
      <c r="B155" s="110"/>
      <c r="C155" s="115" t="s">
        <v>512</v>
      </c>
      <c r="D155" s="115" t="s">
        <v>513</v>
      </c>
      <c r="E155" s="115"/>
      <c r="F155" s="142">
        <f t="shared" si="14"/>
        <v>41250</v>
      </c>
      <c r="G155" s="143">
        <v>0</v>
      </c>
      <c r="H155" s="143">
        <v>41250</v>
      </c>
      <c r="I155" s="143">
        <v>0</v>
      </c>
      <c r="J155" s="143">
        <v>0</v>
      </c>
      <c r="K155" s="143">
        <v>0</v>
      </c>
      <c r="L155" s="143">
        <v>0</v>
      </c>
      <c r="M155" s="143">
        <v>0</v>
      </c>
      <c r="N155" s="66" t="s">
        <v>514</v>
      </c>
    </row>
    <row r="156" spans="1:15" ht="15" customHeight="1" x14ac:dyDescent="0.25">
      <c r="A156" s="36"/>
      <c r="B156" s="110"/>
      <c r="C156" s="115" t="s">
        <v>515</v>
      </c>
      <c r="D156" s="115" t="s">
        <v>516</v>
      </c>
      <c r="E156" s="115"/>
      <c r="F156" s="142">
        <f t="shared" si="14"/>
        <v>135000</v>
      </c>
      <c r="G156" s="143">
        <v>0</v>
      </c>
      <c r="H156" s="143">
        <v>0</v>
      </c>
      <c r="I156" s="143">
        <v>0</v>
      </c>
      <c r="J156" s="143">
        <v>45000</v>
      </c>
      <c r="K156" s="143">
        <v>0</v>
      </c>
      <c r="L156" s="143">
        <v>45000</v>
      </c>
      <c r="M156" s="143">
        <v>45000</v>
      </c>
      <c r="N156" s="66" t="s">
        <v>517</v>
      </c>
    </row>
    <row r="157" spans="1:15" ht="15" customHeight="1" x14ac:dyDescent="0.25">
      <c r="A157" s="36"/>
      <c r="B157" s="110"/>
      <c r="C157" s="115" t="s">
        <v>518</v>
      </c>
      <c r="D157" s="115" t="s">
        <v>519</v>
      </c>
      <c r="E157" s="115"/>
      <c r="F157" s="142">
        <f t="shared" si="14"/>
        <v>100000</v>
      </c>
      <c r="G157" s="143">
        <v>0</v>
      </c>
      <c r="H157" s="143">
        <v>0</v>
      </c>
      <c r="I157" s="143">
        <v>0</v>
      </c>
      <c r="J157" s="143">
        <v>25000</v>
      </c>
      <c r="K157" s="143">
        <v>25000</v>
      </c>
      <c r="L157" s="143">
        <v>25000</v>
      </c>
      <c r="M157" s="143">
        <v>25000</v>
      </c>
      <c r="N157" s="66" t="s">
        <v>520</v>
      </c>
    </row>
    <row r="158" spans="1:15" ht="15" customHeight="1" x14ac:dyDescent="0.25">
      <c r="A158" s="36"/>
      <c r="B158" s="110"/>
      <c r="C158" s="115" t="s">
        <v>521</v>
      </c>
      <c r="D158" s="115" t="s">
        <v>763</v>
      </c>
      <c r="E158" s="115"/>
      <c r="F158" s="142">
        <f t="shared" si="14"/>
        <v>98000</v>
      </c>
      <c r="G158" s="143">
        <v>0</v>
      </c>
      <c r="H158" s="143">
        <v>3000</v>
      </c>
      <c r="I158" s="143">
        <v>20000</v>
      </c>
      <c r="J158" s="143">
        <v>20000</v>
      </c>
      <c r="K158" s="143">
        <v>20000</v>
      </c>
      <c r="L158" s="143">
        <v>20000</v>
      </c>
      <c r="M158" s="143">
        <v>15000</v>
      </c>
      <c r="N158" s="66"/>
    </row>
    <row r="159" spans="1:15" ht="15" customHeight="1" x14ac:dyDescent="0.25">
      <c r="A159" s="36"/>
      <c r="B159" s="110"/>
      <c r="C159" s="115" t="s">
        <v>522</v>
      </c>
      <c r="D159" s="115" t="s">
        <v>764</v>
      </c>
      <c r="E159" s="115"/>
      <c r="F159" s="142">
        <f t="shared" si="14"/>
        <v>96250</v>
      </c>
      <c r="G159" s="143">
        <v>0</v>
      </c>
      <c r="H159" s="143">
        <v>0</v>
      </c>
      <c r="I159" s="143">
        <v>96250</v>
      </c>
      <c r="J159" s="143">
        <v>0</v>
      </c>
      <c r="K159" s="143">
        <v>0</v>
      </c>
      <c r="L159" s="143">
        <v>0</v>
      </c>
      <c r="M159" s="143">
        <v>0</v>
      </c>
      <c r="N159" s="66" t="s">
        <v>514</v>
      </c>
    </row>
    <row r="160" spans="1:15" ht="15" customHeight="1" x14ac:dyDescent="0.25">
      <c r="A160" s="36"/>
      <c r="B160" s="110"/>
      <c r="C160" s="115" t="s">
        <v>523</v>
      </c>
      <c r="D160" s="115" t="s">
        <v>765</v>
      </c>
      <c r="E160" s="115"/>
      <c r="F160" s="142">
        <f t="shared" si="14"/>
        <v>22000</v>
      </c>
      <c r="G160" s="143">
        <v>0</v>
      </c>
      <c r="H160" s="143">
        <v>0</v>
      </c>
      <c r="I160" s="143">
        <v>22000</v>
      </c>
      <c r="J160" s="143">
        <v>0</v>
      </c>
      <c r="K160" s="143">
        <v>0</v>
      </c>
      <c r="L160" s="143">
        <v>0</v>
      </c>
      <c r="M160" s="143">
        <v>0</v>
      </c>
      <c r="N160" s="66" t="s">
        <v>524</v>
      </c>
    </row>
    <row r="161" spans="1:15" ht="15" customHeight="1" x14ac:dyDescent="0.25">
      <c r="A161" s="36"/>
      <c r="B161" s="110"/>
      <c r="C161" s="115" t="s">
        <v>525</v>
      </c>
      <c r="D161" s="115" t="s">
        <v>766</v>
      </c>
      <c r="E161" s="115"/>
      <c r="F161" s="142">
        <f t="shared" si="14"/>
        <v>100000</v>
      </c>
      <c r="G161" s="143">
        <v>0</v>
      </c>
      <c r="H161" s="143">
        <v>0</v>
      </c>
      <c r="I161" s="143">
        <v>20000</v>
      </c>
      <c r="J161" s="143">
        <v>20000</v>
      </c>
      <c r="K161" s="143">
        <v>20000</v>
      </c>
      <c r="L161" s="143">
        <v>20000</v>
      </c>
      <c r="M161" s="143">
        <v>20000</v>
      </c>
      <c r="N161" s="66" t="s">
        <v>526</v>
      </c>
    </row>
    <row r="162" spans="1:15" ht="15" customHeight="1" x14ac:dyDescent="0.25">
      <c r="A162" s="36"/>
      <c r="B162" s="110" t="s">
        <v>27</v>
      </c>
      <c r="C162" s="115" t="s">
        <v>224</v>
      </c>
      <c r="D162" s="115"/>
      <c r="E162" s="115"/>
      <c r="F162" s="131">
        <f t="shared" si="14"/>
        <v>16118500</v>
      </c>
      <c r="G162" s="140">
        <f>SUM(G163:G174)</f>
        <v>0</v>
      </c>
      <c r="H162" s="140">
        <f t="shared" ref="H162:M162" si="17">SUM(H163:H182)</f>
        <v>502000</v>
      </c>
      <c r="I162" s="140">
        <f t="shared" si="17"/>
        <v>3170500</v>
      </c>
      <c r="J162" s="140">
        <f t="shared" si="17"/>
        <v>3164000</v>
      </c>
      <c r="K162" s="140">
        <f t="shared" si="17"/>
        <v>3514000</v>
      </c>
      <c r="L162" s="140">
        <f t="shared" si="17"/>
        <v>3234000</v>
      </c>
      <c r="M162" s="140">
        <f t="shared" si="17"/>
        <v>2534000</v>
      </c>
      <c r="N162" s="182">
        <v>16118500</v>
      </c>
      <c r="O162" s="183">
        <f>N162-F162</f>
        <v>0</v>
      </c>
    </row>
    <row r="163" spans="1:15" ht="15" customHeight="1" x14ac:dyDescent="0.25">
      <c r="A163" s="36"/>
      <c r="B163" s="110"/>
      <c r="C163" s="115" t="s">
        <v>527</v>
      </c>
      <c r="D163" s="115" t="s">
        <v>528</v>
      </c>
      <c r="E163" s="115"/>
      <c r="F163" s="152">
        <f t="shared" si="14"/>
        <v>2360000</v>
      </c>
      <c r="G163" s="86">
        <v>0</v>
      </c>
      <c r="H163" s="86">
        <v>40000</v>
      </c>
      <c r="I163" s="86">
        <v>340000</v>
      </c>
      <c r="J163" s="86">
        <v>440000</v>
      </c>
      <c r="K163" s="86">
        <v>540000</v>
      </c>
      <c r="L163" s="86">
        <v>560000</v>
      </c>
      <c r="M163" s="86">
        <v>440000</v>
      </c>
      <c r="N163" s="66" t="s">
        <v>769</v>
      </c>
    </row>
    <row r="164" spans="1:15" ht="15" customHeight="1" x14ac:dyDescent="0.25">
      <c r="A164" s="36"/>
      <c r="B164" s="110"/>
      <c r="C164" s="115" t="s">
        <v>529</v>
      </c>
      <c r="D164" s="115" t="s">
        <v>530</v>
      </c>
      <c r="E164" s="115"/>
      <c r="F164" s="152">
        <f t="shared" si="14"/>
        <v>2250000</v>
      </c>
      <c r="G164" s="86">
        <v>0</v>
      </c>
      <c r="H164" s="86">
        <v>90000</v>
      </c>
      <c r="I164" s="86">
        <v>330000</v>
      </c>
      <c r="J164" s="86">
        <v>450000</v>
      </c>
      <c r="K164" s="86">
        <v>420000</v>
      </c>
      <c r="L164" s="86">
        <v>450000</v>
      </c>
      <c r="M164" s="86">
        <v>510000</v>
      </c>
      <c r="N164" s="66" t="s">
        <v>770</v>
      </c>
    </row>
    <row r="165" spans="1:15" ht="15" customHeight="1" x14ac:dyDescent="0.25">
      <c r="A165" s="36"/>
      <c r="B165" s="110"/>
      <c r="C165" s="115" t="s">
        <v>531</v>
      </c>
      <c r="D165" s="115" t="s">
        <v>532</v>
      </c>
      <c r="E165" s="115"/>
      <c r="F165" s="152">
        <f t="shared" si="14"/>
        <v>2920000</v>
      </c>
      <c r="G165" s="86">
        <v>0</v>
      </c>
      <c r="H165" s="86">
        <v>175000</v>
      </c>
      <c r="I165" s="86">
        <v>587000</v>
      </c>
      <c r="J165" s="86">
        <v>577000</v>
      </c>
      <c r="K165" s="86">
        <v>637000</v>
      </c>
      <c r="L165" s="86">
        <v>537000</v>
      </c>
      <c r="M165" s="86">
        <v>407000</v>
      </c>
      <c r="N165" s="66"/>
    </row>
    <row r="166" spans="1:15" ht="15" customHeight="1" x14ac:dyDescent="0.25">
      <c r="A166" s="36"/>
      <c r="B166" s="110"/>
      <c r="C166" s="115" t="s">
        <v>533</v>
      </c>
      <c r="D166" s="115" t="s">
        <v>534</v>
      </c>
      <c r="E166" s="115"/>
      <c r="F166" s="152">
        <f t="shared" si="14"/>
        <v>95000</v>
      </c>
      <c r="G166" s="86">
        <v>0</v>
      </c>
      <c r="H166" s="86">
        <v>0</v>
      </c>
      <c r="I166" s="86">
        <v>20000</v>
      </c>
      <c r="J166" s="86">
        <v>20000</v>
      </c>
      <c r="K166" s="86">
        <v>20000</v>
      </c>
      <c r="L166" s="86">
        <v>20000</v>
      </c>
      <c r="M166" s="86">
        <v>15000</v>
      </c>
      <c r="N166" s="66"/>
    </row>
    <row r="167" spans="1:15" ht="15" customHeight="1" x14ac:dyDescent="0.25">
      <c r="A167" s="36"/>
      <c r="B167" s="110"/>
      <c r="C167" s="115" t="s">
        <v>535</v>
      </c>
      <c r="D167" s="115" t="s">
        <v>536</v>
      </c>
      <c r="E167" s="115"/>
      <c r="F167" s="152">
        <f t="shared" si="14"/>
        <v>1180000</v>
      </c>
      <c r="G167" s="86">
        <v>0</v>
      </c>
      <c r="H167" s="86">
        <v>20000</v>
      </c>
      <c r="I167" s="86">
        <v>270000</v>
      </c>
      <c r="J167" s="86">
        <v>260000</v>
      </c>
      <c r="K167" s="86">
        <v>280000</v>
      </c>
      <c r="L167" s="86">
        <v>220000</v>
      </c>
      <c r="M167" s="86">
        <v>130000</v>
      </c>
      <c r="N167" s="66"/>
    </row>
    <row r="168" spans="1:15" ht="15" customHeight="1" x14ac:dyDescent="0.25">
      <c r="A168" s="36"/>
      <c r="B168" s="110"/>
      <c r="C168" s="115" t="s">
        <v>537</v>
      </c>
      <c r="D168" s="115" t="s">
        <v>538</v>
      </c>
      <c r="E168" s="115"/>
      <c r="F168" s="152">
        <f t="shared" si="14"/>
        <v>2585000</v>
      </c>
      <c r="G168" s="86">
        <v>0</v>
      </c>
      <c r="H168" s="86">
        <v>20000</v>
      </c>
      <c r="I168" s="86">
        <v>715000</v>
      </c>
      <c r="J168" s="86">
        <v>395000</v>
      </c>
      <c r="K168" s="86">
        <v>715000</v>
      </c>
      <c r="L168" s="86">
        <v>395000</v>
      </c>
      <c r="M168" s="86">
        <v>345000</v>
      </c>
      <c r="N168" s="66"/>
    </row>
    <row r="169" spans="1:15" ht="15" customHeight="1" x14ac:dyDescent="0.25">
      <c r="A169" s="36"/>
      <c r="B169" s="110"/>
      <c r="C169" s="115" t="s">
        <v>539</v>
      </c>
      <c r="D169" s="115" t="s">
        <v>540</v>
      </c>
      <c r="E169" s="115"/>
      <c r="F169" s="152">
        <f t="shared" si="14"/>
        <v>997000</v>
      </c>
      <c r="G169" s="86">
        <v>0</v>
      </c>
      <c r="H169" s="86">
        <v>27000</v>
      </c>
      <c r="I169" s="86">
        <v>197000</v>
      </c>
      <c r="J169" s="86">
        <v>192000</v>
      </c>
      <c r="K169" s="86">
        <v>212000</v>
      </c>
      <c r="L169" s="86">
        <v>172000</v>
      </c>
      <c r="M169" s="86">
        <v>197000</v>
      </c>
      <c r="N169" s="66"/>
    </row>
    <row r="170" spans="1:15" ht="15" customHeight="1" x14ac:dyDescent="0.25">
      <c r="A170" s="36"/>
      <c r="B170" s="110"/>
      <c r="C170" s="115" t="s">
        <v>541</v>
      </c>
      <c r="D170" s="115" t="s">
        <v>542</v>
      </c>
      <c r="E170" s="115"/>
      <c r="F170" s="152">
        <f t="shared" si="14"/>
        <v>81500</v>
      </c>
      <c r="G170" s="86">
        <v>0</v>
      </c>
      <c r="H170" s="86"/>
      <c r="I170" s="86">
        <v>11500</v>
      </c>
      <c r="J170" s="86">
        <v>20000</v>
      </c>
      <c r="K170" s="86">
        <v>20000</v>
      </c>
      <c r="L170" s="86">
        <v>20000</v>
      </c>
      <c r="M170" s="86">
        <v>10000</v>
      </c>
      <c r="N170" s="66"/>
    </row>
    <row r="171" spans="1:15" ht="15" customHeight="1" x14ac:dyDescent="0.25">
      <c r="A171" s="36"/>
      <c r="B171" s="110"/>
      <c r="C171" s="177" t="s">
        <v>543</v>
      </c>
      <c r="D171" s="177" t="s">
        <v>544</v>
      </c>
      <c r="E171" s="177"/>
      <c r="F171" s="167">
        <f t="shared" si="14"/>
        <v>0</v>
      </c>
      <c r="G171" s="168">
        <v>0</v>
      </c>
      <c r="H171" s="168">
        <v>0</v>
      </c>
      <c r="I171" s="168">
        <v>0</v>
      </c>
      <c r="J171" s="168">
        <v>0</v>
      </c>
      <c r="K171" s="168">
        <v>0</v>
      </c>
      <c r="L171" s="168">
        <v>0</v>
      </c>
      <c r="M171" s="168">
        <v>0</v>
      </c>
      <c r="N171" s="66"/>
    </row>
    <row r="172" spans="1:15" ht="15" customHeight="1" x14ac:dyDescent="0.25">
      <c r="A172" s="36"/>
      <c r="B172" s="110"/>
      <c r="C172" s="177" t="s">
        <v>545</v>
      </c>
      <c r="D172" s="177" t="s">
        <v>546</v>
      </c>
      <c r="E172" s="177"/>
      <c r="F172" s="167">
        <f t="shared" si="14"/>
        <v>0</v>
      </c>
      <c r="G172" s="168">
        <v>0</v>
      </c>
      <c r="H172" s="168">
        <v>0</v>
      </c>
      <c r="I172" s="168">
        <v>0</v>
      </c>
      <c r="J172" s="168">
        <v>0</v>
      </c>
      <c r="K172" s="168">
        <v>0</v>
      </c>
      <c r="L172" s="168">
        <v>0</v>
      </c>
      <c r="M172" s="168">
        <v>0</v>
      </c>
      <c r="N172" s="66" t="s">
        <v>547</v>
      </c>
    </row>
    <row r="173" spans="1:15" ht="15" customHeight="1" x14ac:dyDescent="0.25">
      <c r="A173" s="36"/>
      <c r="B173" s="110"/>
      <c r="C173" s="115" t="s">
        <v>548</v>
      </c>
      <c r="D173" s="115" t="s">
        <v>549</v>
      </c>
      <c r="E173" s="115"/>
      <c r="F173" s="152">
        <f t="shared" si="14"/>
        <v>450000</v>
      </c>
      <c r="G173" s="86">
        <v>0</v>
      </c>
      <c r="H173" s="86">
        <v>0</v>
      </c>
      <c r="I173" s="86">
        <v>50000</v>
      </c>
      <c r="J173" s="86">
        <v>100000</v>
      </c>
      <c r="K173" s="86">
        <v>100000</v>
      </c>
      <c r="L173" s="86">
        <v>100000</v>
      </c>
      <c r="M173" s="86">
        <v>100000</v>
      </c>
      <c r="N173" s="66"/>
    </row>
    <row r="174" spans="1:15" ht="15" customHeight="1" x14ac:dyDescent="0.25">
      <c r="A174" s="36"/>
      <c r="B174" s="110"/>
      <c r="C174" s="115" t="s">
        <v>550</v>
      </c>
      <c r="D174" s="115" t="s">
        <v>551</v>
      </c>
      <c r="E174" s="115"/>
      <c r="F174" s="152">
        <f t="shared" si="14"/>
        <v>180000</v>
      </c>
      <c r="G174" s="86">
        <v>0</v>
      </c>
      <c r="H174" s="86">
        <v>30000</v>
      </c>
      <c r="I174" s="86">
        <v>30000</v>
      </c>
      <c r="J174" s="86">
        <v>30000</v>
      </c>
      <c r="K174" s="86">
        <v>30000</v>
      </c>
      <c r="L174" s="86">
        <v>30000</v>
      </c>
      <c r="M174" s="86">
        <v>30000</v>
      </c>
      <c r="N174" s="66"/>
    </row>
    <row r="175" spans="1:15" ht="15" customHeight="1" x14ac:dyDescent="0.25">
      <c r="A175" s="36"/>
      <c r="B175" s="110"/>
      <c r="C175" s="115" t="s">
        <v>552</v>
      </c>
      <c r="D175" s="115" t="s">
        <v>553</v>
      </c>
      <c r="E175" s="115"/>
      <c r="F175" s="152">
        <f t="shared" si="14"/>
        <v>200000</v>
      </c>
      <c r="G175" s="86">
        <v>0</v>
      </c>
      <c r="H175" s="77">
        <v>0</v>
      </c>
      <c r="I175" s="77">
        <v>40000</v>
      </c>
      <c r="J175" s="77">
        <v>40000</v>
      </c>
      <c r="K175" s="77">
        <v>40000</v>
      </c>
      <c r="L175" s="77">
        <v>40000</v>
      </c>
      <c r="M175" s="77">
        <v>40000</v>
      </c>
      <c r="N175" s="66"/>
    </row>
    <row r="176" spans="1:15" ht="15" customHeight="1" x14ac:dyDescent="0.25">
      <c r="A176" s="36"/>
      <c r="B176" s="110"/>
      <c r="C176" s="115" t="s">
        <v>554</v>
      </c>
      <c r="D176" s="115" t="s">
        <v>555</v>
      </c>
      <c r="E176" s="115"/>
      <c r="F176" s="152">
        <f t="shared" si="14"/>
        <v>900000</v>
      </c>
      <c r="G176" s="86">
        <v>0</v>
      </c>
      <c r="H176" s="77">
        <v>0</v>
      </c>
      <c r="I176" s="77">
        <v>180000</v>
      </c>
      <c r="J176" s="77">
        <v>180000</v>
      </c>
      <c r="K176" s="77">
        <v>180000</v>
      </c>
      <c r="L176" s="77">
        <v>180000</v>
      </c>
      <c r="M176" s="77">
        <v>180000</v>
      </c>
      <c r="N176" s="66"/>
    </row>
    <row r="177" spans="1:16" ht="15" customHeight="1" x14ac:dyDescent="0.25">
      <c r="A177" s="36"/>
      <c r="B177" s="110"/>
      <c r="C177" s="115" t="s">
        <v>556</v>
      </c>
      <c r="D177" s="115" t="s">
        <v>557</v>
      </c>
      <c r="E177" s="115"/>
      <c r="F177" s="152">
        <f t="shared" si="14"/>
        <v>50000</v>
      </c>
      <c r="G177" s="86">
        <v>0</v>
      </c>
      <c r="H177" s="77">
        <v>0</v>
      </c>
      <c r="I177" s="77">
        <v>0</v>
      </c>
      <c r="J177" s="77">
        <v>0</v>
      </c>
      <c r="K177" s="77">
        <v>0</v>
      </c>
      <c r="L177" s="77">
        <v>50000</v>
      </c>
      <c r="M177" s="77">
        <v>0</v>
      </c>
      <c r="N177" s="66"/>
    </row>
    <row r="178" spans="1:16" ht="15" customHeight="1" x14ac:dyDescent="0.25">
      <c r="A178" s="36"/>
      <c r="B178" s="110"/>
      <c r="C178" s="115" t="s">
        <v>558</v>
      </c>
      <c r="D178" s="115" t="s">
        <v>559</v>
      </c>
      <c r="E178" s="115"/>
      <c r="F178" s="152">
        <f t="shared" si="14"/>
        <v>160000</v>
      </c>
      <c r="G178" s="86">
        <v>0</v>
      </c>
      <c r="H178" s="77">
        <v>0</v>
      </c>
      <c r="I178" s="77">
        <v>100000</v>
      </c>
      <c r="J178" s="77">
        <v>20000</v>
      </c>
      <c r="K178" s="77">
        <v>20000</v>
      </c>
      <c r="L178" s="77">
        <v>20000</v>
      </c>
      <c r="M178" s="77">
        <v>0</v>
      </c>
      <c r="N178" s="66"/>
    </row>
    <row r="179" spans="1:16" ht="15" customHeight="1" x14ac:dyDescent="0.25">
      <c r="A179" s="36"/>
      <c r="B179" s="110"/>
      <c r="C179" s="115" t="s">
        <v>560</v>
      </c>
      <c r="D179" s="115" t="s">
        <v>561</v>
      </c>
      <c r="E179" s="115"/>
      <c r="F179" s="152">
        <f t="shared" si="14"/>
        <v>810000</v>
      </c>
      <c r="G179" s="86">
        <v>0</v>
      </c>
      <c r="H179" s="77">
        <v>50000</v>
      </c>
      <c r="I179" s="77">
        <v>170000</v>
      </c>
      <c r="J179" s="77">
        <v>170000</v>
      </c>
      <c r="K179" s="77">
        <v>170000</v>
      </c>
      <c r="L179" s="77">
        <v>170000</v>
      </c>
      <c r="M179" s="77">
        <v>80000</v>
      </c>
      <c r="N179" s="66"/>
    </row>
    <row r="180" spans="1:16" ht="15" customHeight="1" x14ac:dyDescent="0.25">
      <c r="A180" s="36"/>
      <c r="B180" s="110"/>
      <c r="C180" s="115" t="s">
        <v>562</v>
      </c>
      <c r="D180" s="115" t="s">
        <v>563</v>
      </c>
      <c r="E180" s="115"/>
      <c r="F180" s="152">
        <f t="shared" si="14"/>
        <v>500000</v>
      </c>
      <c r="G180" s="86">
        <v>0</v>
      </c>
      <c r="H180" s="77">
        <v>50000</v>
      </c>
      <c r="I180" s="77">
        <v>100000</v>
      </c>
      <c r="J180" s="77">
        <v>100000</v>
      </c>
      <c r="K180" s="77">
        <v>100000</v>
      </c>
      <c r="L180" s="77">
        <v>100000</v>
      </c>
      <c r="M180" s="77">
        <v>50000</v>
      </c>
      <c r="N180" s="66"/>
    </row>
    <row r="181" spans="1:16" ht="15" customHeight="1" x14ac:dyDescent="0.25">
      <c r="A181" s="36"/>
      <c r="B181" s="110"/>
      <c r="C181" s="115" t="s">
        <v>564</v>
      </c>
      <c r="D181" s="115" t="s">
        <v>777</v>
      </c>
      <c r="E181" s="115"/>
      <c r="F181" s="152">
        <f t="shared" si="14"/>
        <v>340000</v>
      </c>
      <c r="G181" s="86">
        <v>0</v>
      </c>
      <c r="H181" s="77"/>
      <c r="I181" s="77"/>
      <c r="J181" s="77">
        <v>170000</v>
      </c>
      <c r="K181" s="77"/>
      <c r="L181" s="77">
        <v>170000</v>
      </c>
      <c r="M181" s="77">
        <v>0</v>
      </c>
      <c r="N181" s="66"/>
    </row>
    <row r="182" spans="1:16" ht="15" customHeight="1" x14ac:dyDescent="0.25">
      <c r="A182" s="36"/>
      <c r="B182" s="110"/>
      <c r="C182" s="115" t="s">
        <v>565</v>
      </c>
      <c r="D182" s="115" t="s">
        <v>566</v>
      </c>
      <c r="E182" s="115"/>
      <c r="F182" s="152">
        <f t="shared" si="14"/>
        <v>60000</v>
      </c>
      <c r="G182" s="86">
        <v>0</v>
      </c>
      <c r="H182" s="77">
        <v>0</v>
      </c>
      <c r="I182" s="77">
        <v>30000</v>
      </c>
      <c r="J182" s="77">
        <v>0</v>
      </c>
      <c r="K182" s="77">
        <v>30000</v>
      </c>
      <c r="L182" s="77">
        <v>0</v>
      </c>
      <c r="M182" s="77">
        <v>0</v>
      </c>
      <c r="N182" s="66"/>
    </row>
    <row r="183" spans="1:16" ht="15" customHeight="1" x14ac:dyDescent="0.25">
      <c r="A183" s="43" t="s">
        <v>162</v>
      </c>
      <c r="B183" s="120"/>
      <c r="C183" s="120"/>
      <c r="D183" s="120"/>
      <c r="E183" s="107">
        <f>IF($E$3,F183/$E$3,"")</f>
        <v>0.38364513630469987</v>
      </c>
      <c r="F183" s="108">
        <f>F186+F192+F198++F202+F210+F213+F218+F219</f>
        <v>118683905</v>
      </c>
      <c r="G183" s="85" t="s">
        <v>353</v>
      </c>
      <c r="H183" s="76">
        <f t="shared" ref="H183:M183" si="18">H186+H192+H198+H202+H210+H213+H217+H218+H219</f>
        <v>7143241</v>
      </c>
      <c r="I183" s="76">
        <f t="shared" si="18"/>
        <v>28532321</v>
      </c>
      <c r="J183" s="76">
        <f t="shared" si="18"/>
        <v>26572271</v>
      </c>
      <c r="K183" s="76">
        <f t="shared" si="18"/>
        <v>20429396</v>
      </c>
      <c r="L183" s="76">
        <f t="shared" si="18"/>
        <v>19807871</v>
      </c>
      <c r="M183" s="76">
        <f t="shared" si="18"/>
        <v>16198805</v>
      </c>
      <c r="N183" s="133"/>
      <c r="P183" s="130"/>
    </row>
    <row r="184" spans="1:16" ht="15" customHeight="1" x14ac:dyDescent="0.25">
      <c r="A184" s="37" t="s">
        <v>256</v>
      </c>
      <c r="B184" s="109" t="s">
        <v>145</v>
      </c>
      <c r="C184" s="111"/>
      <c r="D184" s="111"/>
      <c r="E184" s="111"/>
      <c r="F184" s="114"/>
      <c r="G184" s="86"/>
      <c r="H184" s="77"/>
      <c r="I184" s="59"/>
      <c r="J184" s="59"/>
      <c r="K184" s="59"/>
      <c r="L184" s="59"/>
      <c r="M184" s="60"/>
      <c r="N184" s="139"/>
      <c r="O184" s="130"/>
    </row>
    <row r="185" spans="1:16" ht="15" customHeight="1" x14ac:dyDescent="0.25">
      <c r="A185" s="36"/>
      <c r="B185" s="110" t="s">
        <v>567</v>
      </c>
      <c r="C185" s="121" t="s">
        <v>204</v>
      </c>
      <c r="D185" s="121"/>
      <c r="E185" s="115"/>
      <c r="F185" s="116">
        <f>F186+F192+F198</f>
        <v>21749775</v>
      </c>
      <c r="G185" s="86"/>
      <c r="H185" s="77"/>
      <c r="I185" s="59"/>
      <c r="J185" s="59"/>
      <c r="K185" s="59"/>
      <c r="L185" s="59"/>
      <c r="M185" s="60"/>
      <c r="N185" s="66"/>
    </row>
    <row r="186" spans="1:16" ht="15" customHeight="1" x14ac:dyDescent="0.25">
      <c r="A186" s="36"/>
      <c r="B186" s="115"/>
      <c r="C186" s="110" t="s">
        <v>568</v>
      </c>
      <c r="D186" s="111" t="s">
        <v>44</v>
      </c>
      <c r="E186" s="115"/>
      <c r="F186" s="104">
        <f>SUM(H186:M186)</f>
        <v>1864800</v>
      </c>
      <c r="G186" s="140">
        <v>0</v>
      </c>
      <c r="H186" s="141">
        <f t="shared" ref="H186:M186" si="19">H187+H188+H189+H190+H191</f>
        <v>105200</v>
      </c>
      <c r="I186" s="141">
        <f t="shared" si="19"/>
        <v>385000</v>
      </c>
      <c r="J186" s="141">
        <f t="shared" si="19"/>
        <v>375000</v>
      </c>
      <c r="K186" s="141">
        <f t="shared" si="19"/>
        <v>366500</v>
      </c>
      <c r="L186" s="141">
        <f t="shared" si="19"/>
        <v>308000</v>
      </c>
      <c r="M186" s="141">
        <f t="shared" si="19"/>
        <v>325100</v>
      </c>
      <c r="N186" s="66"/>
    </row>
    <row r="187" spans="1:16" ht="15" customHeight="1" x14ac:dyDescent="0.25">
      <c r="A187" s="36"/>
      <c r="B187" s="115"/>
      <c r="C187" s="110"/>
      <c r="D187" s="111"/>
      <c r="E187" s="115" t="s">
        <v>569</v>
      </c>
      <c r="F187" s="142">
        <f t="shared" ref="F187:F200" si="20">SUM(G187:M187)</f>
        <v>305000</v>
      </c>
      <c r="G187" s="86">
        <v>0</v>
      </c>
      <c r="H187" s="77">
        <v>20000</v>
      </c>
      <c r="I187" s="77">
        <v>65000</v>
      </c>
      <c r="J187" s="77">
        <v>55000</v>
      </c>
      <c r="K187" s="77">
        <v>65000</v>
      </c>
      <c r="L187" s="77">
        <v>45000</v>
      </c>
      <c r="M187" s="77">
        <v>55000</v>
      </c>
      <c r="N187" s="66"/>
    </row>
    <row r="188" spans="1:16" ht="15" customHeight="1" x14ac:dyDescent="0.25">
      <c r="A188" s="36"/>
      <c r="B188" s="115"/>
      <c r="C188" s="110"/>
      <c r="D188" s="111"/>
      <c r="E188" s="115" t="s">
        <v>570</v>
      </c>
      <c r="F188" s="142">
        <f t="shared" si="20"/>
        <v>430000</v>
      </c>
      <c r="G188" s="86">
        <v>0</v>
      </c>
      <c r="H188" s="77">
        <v>20000</v>
      </c>
      <c r="I188" s="77">
        <v>80000</v>
      </c>
      <c r="J188" s="77">
        <v>80000</v>
      </c>
      <c r="K188" s="77">
        <v>90000</v>
      </c>
      <c r="L188" s="77">
        <v>80000</v>
      </c>
      <c r="M188" s="77">
        <v>80000</v>
      </c>
      <c r="N188" s="66"/>
    </row>
    <row r="189" spans="1:16" ht="15" customHeight="1" x14ac:dyDescent="0.25">
      <c r="A189" s="36"/>
      <c r="B189" s="115"/>
      <c r="C189" s="110"/>
      <c r="D189" s="111"/>
      <c r="E189" s="115" t="s">
        <v>571</v>
      </c>
      <c r="F189" s="142">
        <f t="shared" si="20"/>
        <v>163000</v>
      </c>
      <c r="G189" s="86">
        <v>0</v>
      </c>
      <c r="H189" s="77">
        <v>9000</v>
      </c>
      <c r="I189" s="77">
        <v>34000</v>
      </c>
      <c r="J189" s="77">
        <v>34000</v>
      </c>
      <c r="K189" s="77">
        <v>31000</v>
      </c>
      <c r="L189" s="77">
        <v>28000</v>
      </c>
      <c r="M189" s="77">
        <v>27000</v>
      </c>
      <c r="N189" s="66"/>
    </row>
    <row r="190" spans="1:16" ht="15" customHeight="1" x14ac:dyDescent="0.25">
      <c r="A190" s="36"/>
      <c r="B190" s="115"/>
      <c r="C190" s="110"/>
      <c r="D190" s="111"/>
      <c r="E190" s="115" t="s">
        <v>572</v>
      </c>
      <c r="F190" s="142">
        <f t="shared" si="20"/>
        <v>843000</v>
      </c>
      <c r="G190" s="86">
        <v>0</v>
      </c>
      <c r="H190" s="77">
        <v>48000</v>
      </c>
      <c r="I190" s="77">
        <v>180000</v>
      </c>
      <c r="J190" s="77">
        <v>180000</v>
      </c>
      <c r="K190" s="77">
        <v>157500</v>
      </c>
      <c r="L190" s="77">
        <v>135000</v>
      </c>
      <c r="M190" s="77">
        <v>142500</v>
      </c>
      <c r="N190" s="66"/>
    </row>
    <row r="191" spans="1:16" ht="15" customHeight="1" x14ac:dyDescent="0.25">
      <c r="A191" s="36"/>
      <c r="B191" s="115"/>
      <c r="C191" s="110"/>
      <c r="D191" s="111"/>
      <c r="E191" s="115" t="s">
        <v>573</v>
      </c>
      <c r="F191" s="142">
        <f t="shared" si="20"/>
        <v>123800</v>
      </c>
      <c r="G191" s="86">
        <v>0</v>
      </c>
      <c r="H191" s="77">
        <v>8200</v>
      </c>
      <c r="I191" s="77">
        <v>26000</v>
      </c>
      <c r="J191" s="77">
        <v>26000</v>
      </c>
      <c r="K191" s="77">
        <v>23000</v>
      </c>
      <c r="L191" s="77">
        <v>20000</v>
      </c>
      <c r="M191" s="77">
        <v>20600</v>
      </c>
      <c r="N191" s="66"/>
    </row>
    <row r="192" spans="1:16" ht="15" customHeight="1" x14ac:dyDescent="0.25">
      <c r="A192" s="36"/>
      <c r="B192" s="115"/>
      <c r="C192" s="110" t="s">
        <v>31</v>
      </c>
      <c r="D192" s="115" t="s">
        <v>206</v>
      </c>
      <c r="E192" s="115"/>
      <c r="F192" s="104">
        <f t="shared" si="20"/>
        <v>16531000</v>
      </c>
      <c r="G192" s="140">
        <v>0</v>
      </c>
      <c r="H192" s="141">
        <f t="shared" ref="H192:M192" si="21">H193+H194+H195+H196+H197</f>
        <v>852500</v>
      </c>
      <c r="I192" s="141">
        <f t="shared" si="21"/>
        <v>3930750</v>
      </c>
      <c r="J192" s="141">
        <f t="shared" si="21"/>
        <v>3947750</v>
      </c>
      <c r="K192" s="141">
        <f t="shared" si="21"/>
        <v>2771750</v>
      </c>
      <c r="L192" s="141">
        <f t="shared" si="21"/>
        <v>2538500</v>
      </c>
      <c r="M192" s="141">
        <f t="shared" si="21"/>
        <v>2489750</v>
      </c>
      <c r="N192" s="66"/>
    </row>
    <row r="193" spans="1:14" ht="15" customHeight="1" x14ac:dyDescent="0.25">
      <c r="A193" s="36"/>
      <c r="B193" s="115"/>
      <c r="C193" s="110"/>
      <c r="D193" s="115"/>
      <c r="E193" s="115" t="s">
        <v>569</v>
      </c>
      <c r="F193" s="142">
        <f t="shared" si="20"/>
        <v>3160000</v>
      </c>
      <c r="G193" s="86">
        <v>0</v>
      </c>
      <c r="H193" s="77">
        <v>120000</v>
      </c>
      <c r="I193" s="77">
        <v>760000</v>
      </c>
      <c r="J193" s="77">
        <v>740000</v>
      </c>
      <c r="K193" s="77">
        <v>540000</v>
      </c>
      <c r="L193" s="77">
        <v>500000</v>
      </c>
      <c r="M193" s="77">
        <v>500000</v>
      </c>
      <c r="N193" s="66"/>
    </row>
    <row r="194" spans="1:14" ht="15" customHeight="1" x14ac:dyDescent="0.25">
      <c r="A194" s="36"/>
      <c r="B194" s="115"/>
      <c r="C194" s="110"/>
      <c r="D194" s="115"/>
      <c r="E194" s="115" t="s">
        <v>570</v>
      </c>
      <c r="F194" s="142">
        <f t="shared" si="20"/>
        <v>540000</v>
      </c>
      <c r="G194" s="86">
        <v>0</v>
      </c>
      <c r="H194" s="77">
        <v>30000</v>
      </c>
      <c r="I194" s="77">
        <v>120000</v>
      </c>
      <c r="J194" s="77">
        <v>90000</v>
      </c>
      <c r="K194" s="77">
        <v>120000</v>
      </c>
      <c r="L194" s="77">
        <v>75000</v>
      </c>
      <c r="M194" s="77">
        <v>105000</v>
      </c>
      <c r="N194" s="66"/>
    </row>
    <row r="195" spans="1:14" ht="15" customHeight="1" x14ac:dyDescent="0.25">
      <c r="A195" s="36"/>
      <c r="B195" s="115"/>
      <c r="C195" s="110"/>
      <c r="D195" s="115"/>
      <c r="E195" s="115" t="s">
        <v>571</v>
      </c>
      <c r="F195" s="142">
        <f t="shared" si="20"/>
        <v>6725000</v>
      </c>
      <c r="G195" s="86">
        <v>0</v>
      </c>
      <c r="H195" s="77">
        <v>355000</v>
      </c>
      <c r="I195" s="77">
        <v>1580000</v>
      </c>
      <c r="J195" s="77">
        <v>1690000</v>
      </c>
      <c r="K195" s="77">
        <v>1090000</v>
      </c>
      <c r="L195" s="77">
        <v>1045000</v>
      </c>
      <c r="M195" s="77">
        <v>965000</v>
      </c>
      <c r="N195" s="66"/>
    </row>
    <row r="196" spans="1:14" ht="15" customHeight="1" x14ac:dyDescent="0.25">
      <c r="A196" s="36"/>
      <c r="B196" s="115"/>
      <c r="C196" s="110"/>
      <c r="D196" s="115"/>
      <c r="E196" s="115" t="s">
        <v>572</v>
      </c>
      <c r="F196" s="142">
        <f t="shared" si="20"/>
        <v>4186000</v>
      </c>
      <c r="G196" s="86">
        <v>0</v>
      </c>
      <c r="H196" s="77">
        <v>238000</v>
      </c>
      <c r="I196" s="77">
        <v>1008000</v>
      </c>
      <c r="J196" s="77">
        <v>980000</v>
      </c>
      <c r="K196" s="77">
        <v>700000</v>
      </c>
      <c r="L196" s="77">
        <v>630000</v>
      </c>
      <c r="M196" s="77">
        <v>630000</v>
      </c>
      <c r="N196" s="66"/>
    </row>
    <row r="197" spans="1:14" ht="15" customHeight="1" x14ac:dyDescent="0.25">
      <c r="A197" s="36"/>
      <c r="B197" s="115"/>
      <c r="C197" s="110"/>
      <c r="D197" s="115"/>
      <c r="E197" s="115" t="s">
        <v>573</v>
      </c>
      <c r="F197" s="142">
        <f t="shared" si="20"/>
        <v>1920000</v>
      </c>
      <c r="G197" s="86">
        <v>0</v>
      </c>
      <c r="H197" s="77">
        <v>109500</v>
      </c>
      <c r="I197" s="77">
        <v>462750</v>
      </c>
      <c r="J197" s="77">
        <v>447750</v>
      </c>
      <c r="K197" s="77">
        <v>321750</v>
      </c>
      <c r="L197" s="77">
        <v>288500</v>
      </c>
      <c r="M197" s="77">
        <v>289750</v>
      </c>
      <c r="N197" s="66"/>
    </row>
    <row r="198" spans="1:14" ht="15" customHeight="1" x14ac:dyDescent="0.25">
      <c r="A198" s="36"/>
      <c r="B198" s="115"/>
      <c r="C198" s="110" t="s">
        <v>32</v>
      </c>
      <c r="D198" s="115" t="s">
        <v>208</v>
      </c>
      <c r="E198" s="115"/>
      <c r="F198" s="104">
        <f t="shared" si="20"/>
        <v>3353975</v>
      </c>
      <c r="G198" s="140">
        <v>0</v>
      </c>
      <c r="H198" s="141">
        <f t="shared" ref="H198:M198" si="22">H199+H200</f>
        <v>48975</v>
      </c>
      <c r="I198" s="141">
        <f t="shared" si="22"/>
        <v>624025</v>
      </c>
      <c r="J198" s="141">
        <f t="shared" si="22"/>
        <v>538725</v>
      </c>
      <c r="K198" s="141">
        <f t="shared" si="22"/>
        <v>770950</v>
      </c>
      <c r="L198" s="141">
        <f t="shared" si="22"/>
        <v>636675</v>
      </c>
      <c r="M198" s="141">
        <f t="shared" si="22"/>
        <v>734625</v>
      </c>
      <c r="N198" s="66"/>
    </row>
    <row r="199" spans="1:14" ht="15" customHeight="1" x14ac:dyDescent="0.25">
      <c r="A199" s="36"/>
      <c r="B199" s="115"/>
      <c r="C199" s="110"/>
      <c r="D199" s="115"/>
      <c r="E199" s="115" t="s">
        <v>574</v>
      </c>
      <c r="F199" s="142">
        <f t="shared" si="20"/>
        <v>1283975</v>
      </c>
      <c r="G199" s="86">
        <v>0</v>
      </c>
      <c r="H199" s="77">
        <v>18975</v>
      </c>
      <c r="I199" s="77">
        <v>234025</v>
      </c>
      <c r="J199" s="77">
        <v>208725</v>
      </c>
      <c r="K199" s="77">
        <v>290950</v>
      </c>
      <c r="L199" s="77">
        <v>246675</v>
      </c>
      <c r="M199" s="77">
        <v>284625</v>
      </c>
      <c r="N199" s="66"/>
    </row>
    <row r="200" spans="1:14" ht="15" customHeight="1" x14ac:dyDescent="0.25">
      <c r="A200" s="36"/>
      <c r="B200" s="115"/>
      <c r="C200" s="110"/>
      <c r="D200" s="115"/>
      <c r="E200" s="115" t="s">
        <v>571</v>
      </c>
      <c r="F200" s="142">
        <f t="shared" si="20"/>
        <v>2070000</v>
      </c>
      <c r="G200" s="86">
        <v>0</v>
      </c>
      <c r="H200" s="77">
        <v>30000</v>
      </c>
      <c r="I200" s="77">
        <v>390000</v>
      </c>
      <c r="J200" s="77">
        <v>330000</v>
      </c>
      <c r="K200" s="77">
        <v>480000</v>
      </c>
      <c r="L200" s="77">
        <v>390000</v>
      </c>
      <c r="M200" s="77">
        <v>450000</v>
      </c>
      <c r="N200" s="66"/>
    </row>
    <row r="201" spans="1:14" ht="15" customHeight="1" x14ac:dyDescent="0.25">
      <c r="A201" s="36"/>
      <c r="B201" s="110" t="s">
        <v>575</v>
      </c>
      <c r="C201" s="121" t="s">
        <v>55</v>
      </c>
      <c r="D201" s="115"/>
      <c r="E201" s="115"/>
      <c r="F201" s="116"/>
      <c r="G201" s="86"/>
      <c r="H201" s="77"/>
      <c r="I201" s="59"/>
      <c r="J201" s="59"/>
      <c r="K201" s="59"/>
      <c r="L201" s="59"/>
      <c r="M201" s="60"/>
      <c r="N201" s="66"/>
    </row>
    <row r="202" spans="1:14" ht="15" customHeight="1" x14ac:dyDescent="0.25">
      <c r="A202" s="36"/>
      <c r="B202" s="115"/>
      <c r="C202" s="110" t="s">
        <v>576</v>
      </c>
      <c r="D202" s="115" t="s">
        <v>168</v>
      </c>
      <c r="E202" s="115"/>
      <c r="F202" s="104">
        <f t="shared" ref="F202:F213" si="23">SUM(H202:M202)</f>
        <v>1422000</v>
      </c>
      <c r="G202" s="140">
        <v>0</v>
      </c>
      <c r="H202" s="141">
        <f>SUM(H203:H208)</f>
        <v>0</v>
      </c>
      <c r="I202" s="141">
        <f>SUM(I203:I209)</f>
        <v>1101000</v>
      </c>
      <c r="J202" s="141">
        <f>SUM(J203:J208)</f>
        <v>0</v>
      </c>
      <c r="K202" s="141">
        <f>SUM(K203:K208)</f>
        <v>0</v>
      </c>
      <c r="L202" s="141">
        <f>SUM(L203:L208)</f>
        <v>321000</v>
      </c>
      <c r="M202" s="141">
        <f>SUM(M203:M208)</f>
        <v>0</v>
      </c>
      <c r="N202" s="66"/>
    </row>
    <row r="203" spans="1:14" ht="15" customHeight="1" x14ac:dyDescent="0.25">
      <c r="A203" s="36"/>
      <c r="B203" s="115"/>
      <c r="C203" s="110"/>
      <c r="D203" s="115" t="s">
        <v>577</v>
      </c>
      <c r="E203" s="115" t="s">
        <v>578</v>
      </c>
      <c r="F203" s="142">
        <f t="shared" si="23"/>
        <v>80000</v>
      </c>
      <c r="G203" s="143">
        <v>0</v>
      </c>
      <c r="H203" s="153">
        <v>0</v>
      </c>
      <c r="I203" s="153">
        <v>40000</v>
      </c>
      <c r="J203" s="153">
        <v>0</v>
      </c>
      <c r="K203" s="153">
        <v>0</v>
      </c>
      <c r="L203" s="153">
        <v>40000</v>
      </c>
      <c r="M203" s="153">
        <v>0</v>
      </c>
      <c r="N203" s="66"/>
    </row>
    <row r="204" spans="1:14" ht="15" customHeight="1" x14ac:dyDescent="0.25">
      <c r="A204" s="36"/>
      <c r="B204" s="115"/>
      <c r="C204" s="110"/>
      <c r="D204" s="115" t="s">
        <v>579</v>
      </c>
      <c r="E204" s="115" t="s">
        <v>580</v>
      </c>
      <c r="F204" s="142">
        <f t="shared" si="23"/>
        <v>400000</v>
      </c>
      <c r="G204" s="143">
        <v>0</v>
      </c>
      <c r="H204" s="153">
        <v>0</v>
      </c>
      <c r="I204" s="153">
        <v>200000</v>
      </c>
      <c r="J204" s="153">
        <v>0</v>
      </c>
      <c r="K204" s="153">
        <v>0</v>
      </c>
      <c r="L204" s="153">
        <v>200000</v>
      </c>
      <c r="M204" s="153">
        <v>0</v>
      </c>
      <c r="N204" s="66"/>
    </row>
    <row r="205" spans="1:14" ht="15" customHeight="1" x14ac:dyDescent="0.25">
      <c r="A205" s="36"/>
      <c r="B205" s="115"/>
      <c r="C205" s="110"/>
      <c r="D205" s="115" t="s">
        <v>581</v>
      </c>
      <c r="E205" s="115" t="s">
        <v>439</v>
      </c>
      <c r="F205" s="142">
        <f t="shared" si="23"/>
        <v>80000</v>
      </c>
      <c r="G205" s="143">
        <v>0</v>
      </c>
      <c r="H205" s="153">
        <v>0</v>
      </c>
      <c r="I205" s="153">
        <v>40000</v>
      </c>
      <c r="J205" s="153">
        <v>0</v>
      </c>
      <c r="K205" s="153">
        <v>0</v>
      </c>
      <c r="L205" s="153">
        <v>40000</v>
      </c>
      <c r="M205" s="153">
        <v>0</v>
      </c>
      <c r="N205" s="66"/>
    </row>
    <row r="206" spans="1:14" ht="15" customHeight="1" x14ac:dyDescent="0.25">
      <c r="A206" s="36"/>
      <c r="B206" s="115"/>
      <c r="C206" s="110"/>
      <c r="D206" s="115" t="s">
        <v>582</v>
      </c>
      <c r="E206" s="115" t="s">
        <v>583</v>
      </c>
      <c r="F206" s="142">
        <f t="shared" si="23"/>
        <v>10000</v>
      </c>
      <c r="G206" s="143">
        <v>0</v>
      </c>
      <c r="H206" s="153">
        <v>0</v>
      </c>
      <c r="I206" s="153">
        <v>5000</v>
      </c>
      <c r="J206" s="153">
        <v>0</v>
      </c>
      <c r="K206" s="153">
        <v>0</v>
      </c>
      <c r="L206" s="153">
        <v>5000</v>
      </c>
      <c r="M206" s="153">
        <v>0</v>
      </c>
      <c r="N206" s="66"/>
    </row>
    <row r="207" spans="1:14" ht="15" customHeight="1" x14ac:dyDescent="0.25">
      <c r="A207" s="36"/>
      <c r="B207" s="115"/>
      <c r="C207" s="110"/>
      <c r="D207" s="115" t="s">
        <v>584</v>
      </c>
      <c r="E207" s="115" t="s">
        <v>585</v>
      </c>
      <c r="F207" s="142">
        <f t="shared" si="23"/>
        <v>52000</v>
      </c>
      <c r="G207" s="143">
        <v>0</v>
      </c>
      <c r="H207" s="153">
        <v>0</v>
      </c>
      <c r="I207" s="153">
        <v>26000</v>
      </c>
      <c r="J207" s="153">
        <v>0</v>
      </c>
      <c r="K207" s="153">
        <v>0</v>
      </c>
      <c r="L207" s="153">
        <v>26000</v>
      </c>
      <c r="M207" s="153">
        <v>0</v>
      </c>
      <c r="N207" s="66"/>
    </row>
    <row r="208" spans="1:14" ht="15" customHeight="1" x14ac:dyDescent="0.25">
      <c r="A208" s="36"/>
      <c r="B208" s="115"/>
      <c r="C208" s="110"/>
      <c r="D208" s="115" t="s">
        <v>586</v>
      </c>
      <c r="E208" s="115" t="s">
        <v>452</v>
      </c>
      <c r="F208" s="142">
        <f t="shared" si="23"/>
        <v>20000</v>
      </c>
      <c r="G208" s="143">
        <v>0</v>
      </c>
      <c r="H208" s="153">
        <v>0</v>
      </c>
      <c r="I208" s="153">
        <v>10000</v>
      </c>
      <c r="J208" s="153">
        <v>0</v>
      </c>
      <c r="K208" s="153">
        <v>0</v>
      </c>
      <c r="L208" s="153">
        <v>10000</v>
      </c>
      <c r="M208" s="153">
        <v>0</v>
      </c>
      <c r="N208" s="66"/>
    </row>
    <row r="209" spans="1:14" ht="15" customHeight="1" x14ac:dyDescent="0.25">
      <c r="A209" s="36"/>
      <c r="B209" s="115"/>
      <c r="C209" s="110"/>
      <c r="D209" s="115" t="s">
        <v>587</v>
      </c>
      <c r="E209" s="115" t="s">
        <v>588</v>
      </c>
      <c r="F209" s="142">
        <f t="shared" si="23"/>
        <v>780000</v>
      </c>
      <c r="G209" s="143">
        <v>0</v>
      </c>
      <c r="H209" s="153">
        <v>0</v>
      </c>
      <c r="I209" s="153">
        <v>780000</v>
      </c>
      <c r="J209" s="153">
        <v>0</v>
      </c>
      <c r="K209" s="153">
        <v>0</v>
      </c>
      <c r="L209" s="153">
        <v>0</v>
      </c>
      <c r="M209" s="153">
        <v>0</v>
      </c>
      <c r="N209" s="66"/>
    </row>
    <row r="210" spans="1:14" ht="15" customHeight="1" x14ac:dyDescent="0.25">
      <c r="A210" s="36"/>
      <c r="B210" s="115"/>
      <c r="C210" s="110" t="s">
        <v>35</v>
      </c>
      <c r="D210" s="115" t="s">
        <v>169</v>
      </c>
      <c r="E210" s="115"/>
      <c r="F210" s="104">
        <f t="shared" si="23"/>
        <v>350000</v>
      </c>
      <c r="G210" s="140">
        <v>0</v>
      </c>
      <c r="H210" s="141">
        <v>0</v>
      </c>
      <c r="I210" s="141">
        <f>I211+I212</f>
        <v>350000</v>
      </c>
      <c r="J210" s="141">
        <v>0</v>
      </c>
      <c r="K210" s="141">
        <v>0</v>
      </c>
      <c r="L210" s="141">
        <v>0</v>
      </c>
      <c r="M210" s="141">
        <v>0</v>
      </c>
      <c r="N210" s="66"/>
    </row>
    <row r="211" spans="1:14" ht="15" customHeight="1" x14ac:dyDescent="0.25">
      <c r="A211" s="36"/>
      <c r="B211" s="115"/>
      <c r="C211" s="110"/>
      <c r="D211" s="115" t="s">
        <v>589</v>
      </c>
      <c r="E211" s="115" t="s">
        <v>590</v>
      </c>
      <c r="F211" s="104"/>
      <c r="G211" s="143">
        <v>0</v>
      </c>
      <c r="H211" s="154">
        <v>0</v>
      </c>
      <c r="I211" s="154">
        <v>150000</v>
      </c>
      <c r="J211" s="154">
        <v>0</v>
      </c>
      <c r="K211" s="154">
        <v>0</v>
      </c>
      <c r="L211" s="154">
        <v>0</v>
      </c>
      <c r="M211" s="154">
        <v>0</v>
      </c>
      <c r="N211" s="66"/>
    </row>
    <row r="212" spans="1:14" ht="15" customHeight="1" x14ac:dyDescent="0.25">
      <c r="A212" s="36"/>
      <c r="B212" s="115"/>
      <c r="C212" s="110"/>
      <c r="D212" s="115" t="s">
        <v>35</v>
      </c>
      <c r="E212" s="115" t="s">
        <v>591</v>
      </c>
      <c r="F212" s="104"/>
      <c r="G212" s="143">
        <v>0</v>
      </c>
      <c r="H212" s="154">
        <v>0</v>
      </c>
      <c r="I212" s="154">
        <v>200000</v>
      </c>
      <c r="J212" s="154">
        <v>0</v>
      </c>
      <c r="K212" s="154">
        <v>0</v>
      </c>
      <c r="L212" s="154">
        <v>0</v>
      </c>
      <c r="M212" s="154">
        <v>0</v>
      </c>
      <c r="N212" s="66"/>
    </row>
    <row r="213" spans="1:14" ht="15" customHeight="1" x14ac:dyDescent="0.25">
      <c r="A213" s="36"/>
      <c r="B213" s="115"/>
      <c r="C213" s="110" t="s">
        <v>36</v>
      </c>
      <c r="D213" s="115" t="s">
        <v>216</v>
      </c>
      <c r="E213" s="115"/>
      <c r="F213" s="104">
        <f t="shared" si="23"/>
        <v>66578150</v>
      </c>
      <c r="G213" s="140">
        <v>0</v>
      </c>
      <c r="H213" s="141">
        <f t="shared" ref="H213:M213" si="24">H214+H215</f>
        <v>5191100</v>
      </c>
      <c r="I213" s="141">
        <f t="shared" si="24"/>
        <v>16388750</v>
      </c>
      <c r="J213" s="141">
        <f t="shared" si="24"/>
        <v>16058000</v>
      </c>
      <c r="K213" s="141">
        <f t="shared" si="24"/>
        <v>10767400</v>
      </c>
      <c r="L213" s="141">
        <f t="shared" si="24"/>
        <v>10250900</v>
      </c>
      <c r="M213" s="141">
        <f t="shared" si="24"/>
        <v>7922000</v>
      </c>
      <c r="N213" s="66"/>
    </row>
    <row r="214" spans="1:14" ht="15" customHeight="1" x14ac:dyDescent="0.25">
      <c r="A214" s="36"/>
      <c r="B214" s="115"/>
      <c r="C214" s="110"/>
      <c r="D214" s="115" t="s">
        <v>592</v>
      </c>
      <c r="E214" s="115" t="s">
        <v>593</v>
      </c>
      <c r="F214" s="142">
        <f>SUM(H214:M214)</f>
        <v>64158150</v>
      </c>
      <c r="G214" s="86">
        <v>0</v>
      </c>
      <c r="H214" s="77">
        <v>5171100</v>
      </c>
      <c r="I214" s="77">
        <v>15888750</v>
      </c>
      <c r="J214" s="77">
        <v>15558000</v>
      </c>
      <c r="K214" s="77">
        <v>10267400</v>
      </c>
      <c r="L214" s="77">
        <v>9750900</v>
      </c>
      <c r="M214" s="77">
        <v>7522000</v>
      </c>
      <c r="N214" s="66"/>
    </row>
    <row r="215" spans="1:14" ht="15" customHeight="1" x14ac:dyDescent="0.25">
      <c r="A215" s="36"/>
      <c r="B215" s="115"/>
      <c r="C215" s="110"/>
      <c r="D215" s="115" t="s">
        <v>594</v>
      </c>
      <c r="E215" s="115" t="s">
        <v>595</v>
      </c>
      <c r="F215" s="142">
        <f>SUM(H215:M215)</f>
        <v>2420000</v>
      </c>
      <c r="G215" s="86">
        <v>0</v>
      </c>
      <c r="H215" s="77">
        <v>20000</v>
      </c>
      <c r="I215" s="77">
        <v>500000</v>
      </c>
      <c r="J215" s="77">
        <v>500000</v>
      </c>
      <c r="K215" s="77">
        <v>500000</v>
      </c>
      <c r="L215" s="77">
        <v>500000</v>
      </c>
      <c r="M215" s="77">
        <v>400000</v>
      </c>
      <c r="N215" s="66"/>
    </row>
    <row r="216" spans="1:14" ht="15" customHeight="1" x14ac:dyDescent="0.25">
      <c r="A216" s="36"/>
      <c r="B216" s="110" t="s">
        <v>596</v>
      </c>
      <c r="C216" s="121" t="s">
        <v>222</v>
      </c>
      <c r="D216" s="115"/>
      <c r="E216" s="115"/>
      <c r="F216" s="116"/>
      <c r="G216" s="86">
        <f>SUM(G217:G219)</f>
        <v>0</v>
      </c>
      <c r="H216" s="77"/>
      <c r="I216" s="59"/>
      <c r="J216" s="59"/>
      <c r="K216" s="59"/>
      <c r="L216" s="59"/>
      <c r="M216" s="60"/>
      <c r="N216" s="66"/>
    </row>
    <row r="217" spans="1:14" ht="15" customHeight="1" x14ac:dyDescent="0.25">
      <c r="A217" s="36"/>
      <c r="B217" s="115"/>
      <c r="C217" s="110" t="s">
        <v>597</v>
      </c>
      <c r="D217" s="115" t="s">
        <v>226</v>
      </c>
      <c r="E217" s="115"/>
      <c r="F217" s="104">
        <f t="shared" ref="F217:F222" si="25">SUM(H217:M217)</f>
        <v>0</v>
      </c>
      <c r="G217" s="140">
        <v>0</v>
      </c>
      <c r="H217" s="141">
        <v>0</v>
      </c>
      <c r="I217" s="141">
        <v>0</v>
      </c>
      <c r="J217" s="141">
        <v>0</v>
      </c>
      <c r="K217" s="141">
        <v>0</v>
      </c>
      <c r="L217" s="141">
        <v>0</v>
      </c>
      <c r="M217" s="141">
        <v>0</v>
      </c>
      <c r="N217" s="66"/>
    </row>
    <row r="218" spans="1:14" ht="15" customHeight="1" x14ac:dyDescent="0.25">
      <c r="A218" s="36"/>
      <c r="B218" s="111"/>
      <c r="C218" s="110" t="s">
        <v>39</v>
      </c>
      <c r="D218" s="111" t="s">
        <v>228</v>
      </c>
      <c r="E218" s="111"/>
      <c r="F218" s="104">
        <f t="shared" si="25"/>
        <v>0</v>
      </c>
      <c r="G218" s="140">
        <v>0</v>
      </c>
      <c r="H218" s="141">
        <v>0</v>
      </c>
      <c r="I218" s="141">
        <v>0</v>
      </c>
      <c r="J218" s="141">
        <v>0</v>
      </c>
      <c r="K218" s="141">
        <v>0</v>
      </c>
      <c r="L218" s="141">
        <v>0</v>
      </c>
      <c r="M218" s="141">
        <v>0</v>
      </c>
      <c r="N218" s="66"/>
    </row>
    <row r="219" spans="1:14" ht="15" customHeight="1" x14ac:dyDescent="0.25">
      <c r="A219" s="36"/>
      <c r="B219" s="111"/>
      <c r="C219" s="110" t="s">
        <v>40</v>
      </c>
      <c r="D219" s="111" t="s">
        <v>167</v>
      </c>
      <c r="E219" s="111"/>
      <c r="F219" s="104">
        <f t="shared" si="25"/>
        <v>28583980</v>
      </c>
      <c r="G219" s="140">
        <v>0</v>
      </c>
      <c r="H219" s="141">
        <f t="shared" ref="H219:L219" si="26">H220+H222+H221</f>
        <v>945466</v>
      </c>
      <c r="I219" s="141">
        <f t="shared" si="26"/>
        <v>5752796</v>
      </c>
      <c r="J219" s="141">
        <f t="shared" si="26"/>
        <v>5652796</v>
      </c>
      <c r="K219" s="141">
        <f t="shared" si="26"/>
        <v>5752796</v>
      </c>
      <c r="L219" s="141">
        <f t="shared" si="26"/>
        <v>5752796</v>
      </c>
      <c r="M219" s="141">
        <f>M220+M222+M221</f>
        <v>4727330</v>
      </c>
      <c r="N219" s="66"/>
    </row>
    <row r="220" spans="1:14" ht="15" customHeight="1" x14ac:dyDescent="0.25">
      <c r="A220" s="36"/>
      <c r="B220" s="111"/>
      <c r="C220" s="110"/>
      <c r="D220" s="111" t="s">
        <v>598</v>
      </c>
      <c r="E220" s="111" t="s">
        <v>599</v>
      </c>
      <c r="F220" s="142">
        <f t="shared" si="25"/>
        <v>28263980</v>
      </c>
      <c r="G220" s="143">
        <v>0</v>
      </c>
      <c r="H220" s="77">
        <v>925466</v>
      </c>
      <c r="I220" s="77">
        <v>5652796</v>
      </c>
      <c r="J220" s="77">
        <v>5652796</v>
      </c>
      <c r="K220" s="77">
        <v>5652796</v>
      </c>
      <c r="L220" s="77">
        <v>5652796</v>
      </c>
      <c r="M220" s="77">
        <v>4727330</v>
      </c>
      <c r="N220" s="66"/>
    </row>
    <row r="221" spans="1:14" ht="15" customHeight="1" x14ac:dyDescent="0.25">
      <c r="A221" s="36"/>
      <c r="B221" s="111"/>
      <c r="C221" s="110"/>
      <c r="D221" s="177" t="s">
        <v>600</v>
      </c>
      <c r="E221" s="177" t="s">
        <v>768</v>
      </c>
      <c r="F221" s="167">
        <f t="shared" si="25"/>
        <v>0</v>
      </c>
      <c r="G221" s="181">
        <v>0</v>
      </c>
      <c r="H221" s="169"/>
      <c r="I221" s="169"/>
      <c r="J221" s="169"/>
      <c r="K221" s="169"/>
      <c r="L221" s="169"/>
      <c r="M221" s="169">
        <v>0</v>
      </c>
      <c r="N221" s="66"/>
    </row>
    <row r="222" spans="1:14" ht="15" customHeight="1" x14ac:dyDescent="0.25">
      <c r="A222" s="36"/>
      <c r="B222" s="111"/>
      <c r="C222" s="110"/>
      <c r="D222" s="111" t="s">
        <v>767</v>
      </c>
      <c r="E222" s="111" t="s">
        <v>601</v>
      </c>
      <c r="F222" s="142">
        <f t="shared" si="25"/>
        <v>320000</v>
      </c>
      <c r="G222" s="143">
        <v>0</v>
      </c>
      <c r="H222" s="77">
        <v>20000</v>
      </c>
      <c r="I222" s="77">
        <v>100000</v>
      </c>
      <c r="J222" s="77">
        <v>0</v>
      </c>
      <c r="K222" s="77">
        <v>100000</v>
      </c>
      <c r="L222" s="77">
        <v>100000</v>
      </c>
      <c r="M222" s="77">
        <v>0</v>
      </c>
      <c r="N222" s="66"/>
    </row>
    <row r="223" spans="1:14" ht="15" customHeight="1" x14ac:dyDescent="0.25">
      <c r="A223" s="43" t="s">
        <v>113</v>
      </c>
      <c r="B223" s="122"/>
      <c r="C223" s="122"/>
      <c r="D223" s="122"/>
      <c r="E223" s="107">
        <f>IF($E$3,F223/$E$3,"")</f>
        <v>0</v>
      </c>
      <c r="F223" s="108">
        <f>SUM(F224:F225)</f>
        <v>0</v>
      </c>
      <c r="G223" s="85">
        <f>SUM(G224:G225)</f>
        <v>0</v>
      </c>
      <c r="H223" s="76"/>
      <c r="I223" s="57"/>
      <c r="J223" s="57"/>
      <c r="K223" s="57"/>
      <c r="L223" s="57"/>
      <c r="M223" s="58"/>
      <c r="N223" s="67"/>
    </row>
    <row r="224" spans="1:14" ht="15" customHeight="1" x14ac:dyDescent="0.25">
      <c r="A224" s="5" t="s">
        <v>257</v>
      </c>
      <c r="B224" s="123" t="s">
        <v>258</v>
      </c>
      <c r="C224" s="123"/>
      <c r="D224" s="101"/>
      <c r="E224" s="101"/>
      <c r="F224" s="104">
        <f>SUM(G224:M224)</f>
        <v>0</v>
      </c>
      <c r="G224" s="86">
        <v>0</v>
      </c>
      <c r="H224" s="77" t="s">
        <v>353</v>
      </c>
      <c r="I224" s="59" t="s">
        <v>353</v>
      </c>
      <c r="J224" s="59" t="s">
        <v>353</v>
      </c>
      <c r="K224" s="59" t="s">
        <v>353</v>
      </c>
      <c r="L224" s="59" t="s">
        <v>353</v>
      </c>
      <c r="M224" s="60" t="s">
        <v>353</v>
      </c>
      <c r="N224" s="66"/>
    </row>
    <row r="225" spans="1:14" ht="15" customHeight="1" x14ac:dyDescent="0.25">
      <c r="A225" s="70" t="s">
        <v>110</v>
      </c>
      <c r="B225" s="124" t="s">
        <v>259</v>
      </c>
      <c r="C225" s="124"/>
      <c r="D225" s="125"/>
      <c r="E225" s="125"/>
      <c r="F225" s="126">
        <f>SUM(G225:M225)</f>
        <v>0</v>
      </c>
      <c r="G225" s="90">
        <v>0</v>
      </c>
      <c r="H225" s="81" t="s">
        <v>353</v>
      </c>
      <c r="I225" s="71" t="s">
        <v>353</v>
      </c>
      <c r="J225" s="71" t="s">
        <v>353</v>
      </c>
      <c r="K225" s="71" t="s">
        <v>353</v>
      </c>
      <c r="L225" s="71" t="s">
        <v>353</v>
      </c>
      <c r="M225" s="72" t="s">
        <v>353</v>
      </c>
      <c r="N225" s="1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workbookViewId="0">
      <selection activeCell="H4" sqref="H4:M5"/>
    </sheetView>
  </sheetViews>
  <sheetFormatPr defaultColWidth="8.85546875" defaultRowHeight="15" x14ac:dyDescent="0.25"/>
  <cols>
    <col min="1" max="1" width="6.28515625" customWidth="1"/>
    <col min="2" max="2" width="9.7109375" customWidth="1"/>
    <col min="3" max="3" width="10.28515625" customWidth="1"/>
    <col min="4" max="4" width="16.28515625" customWidth="1"/>
    <col min="5" max="5" width="40.7109375" customWidth="1"/>
    <col min="6" max="6" width="11" style="94" customWidth="1"/>
    <col min="7" max="13" width="10.85546875" customWidth="1"/>
    <col min="14" max="14" width="36.7109375" customWidth="1"/>
  </cols>
  <sheetData>
    <row r="1" spans="1:14" ht="21" customHeight="1" x14ac:dyDescent="0.3">
      <c r="A1" s="47" t="s">
        <v>247</v>
      </c>
      <c r="B1" s="40"/>
      <c r="C1" s="40"/>
      <c r="D1" s="40"/>
      <c r="E1" s="40"/>
      <c r="F1" s="91"/>
      <c r="G1" s="40"/>
      <c r="H1" s="40"/>
    </row>
    <row r="2" spans="1:14" ht="18.75" x14ac:dyDescent="0.3">
      <c r="A2" s="44"/>
      <c r="B2" s="40"/>
      <c r="C2" s="40"/>
      <c r="D2" s="40"/>
      <c r="E2" s="40"/>
      <c r="F2" s="91"/>
      <c r="G2" s="40"/>
      <c r="H2" s="40"/>
    </row>
    <row r="3" spans="1:14" ht="15" customHeight="1" x14ac:dyDescent="0.25">
      <c r="A3" s="46">
        <v>1</v>
      </c>
      <c r="B3" s="41" t="s">
        <v>607</v>
      </c>
      <c r="C3" s="42"/>
      <c r="D3" s="42"/>
      <c r="E3" s="73">
        <f>SUM(F6,F34,F73,F79,F97,F114,)</f>
        <v>258081830</v>
      </c>
      <c r="F3" s="128" t="s">
        <v>608</v>
      </c>
      <c r="G3" s="82"/>
      <c r="H3" s="48"/>
      <c r="I3" s="48"/>
      <c r="J3" s="48"/>
      <c r="K3" s="48" t="s">
        <v>609</v>
      </c>
      <c r="L3" s="48"/>
      <c r="M3" s="52"/>
      <c r="N3" s="49"/>
    </row>
    <row r="4" spans="1:14" ht="15" customHeight="1" x14ac:dyDescent="0.25">
      <c r="A4" s="45"/>
      <c r="F4" s="92"/>
      <c r="G4" s="83" t="s">
        <v>610</v>
      </c>
      <c r="H4" s="74">
        <v>2018</v>
      </c>
      <c r="I4" s="53">
        <v>2019</v>
      </c>
      <c r="J4" s="53">
        <v>2020</v>
      </c>
      <c r="K4" s="53">
        <v>2021</v>
      </c>
      <c r="L4" s="53">
        <v>2022</v>
      </c>
      <c r="M4" s="54">
        <v>2023</v>
      </c>
      <c r="N4" s="50" t="s">
        <v>611</v>
      </c>
    </row>
    <row r="5" spans="1:14" ht="15" customHeight="1" x14ac:dyDescent="0.25">
      <c r="F5" s="96"/>
      <c r="G5" s="84" t="s">
        <v>612</v>
      </c>
      <c r="H5" s="75" t="s">
        <v>779</v>
      </c>
      <c r="I5" s="55" t="s">
        <v>780</v>
      </c>
      <c r="J5" s="55" t="s">
        <v>780</v>
      </c>
      <c r="K5" s="55" t="s">
        <v>780</v>
      </c>
      <c r="L5" s="55" t="s">
        <v>780</v>
      </c>
      <c r="M5" s="56" t="s">
        <v>778</v>
      </c>
      <c r="N5" s="51"/>
    </row>
    <row r="6" spans="1:14" ht="15" customHeight="1" x14ac:dyDescent="0.25">
      <c r="A6" s="41" t="s">
        <v>249</v>
      </c>
      <c r="B6" s="42"/>
      <c r="C6" s="42"/>
      <c r="D6" s="42"/>
      <c r="E6" s="95">
        <f>IF($E$3,F6/$E$3,"")</f>
        <v>0.46015416893161365</v>
      </c>
      <c r="F6" s="108">
        <f>F9+F22+F25+F28+F29</f>
        <v>118757430</v>
      </c>
      <c r="G6" s="85">
        <f>SUM(G7:G33)</f>
        <v>0</v>
      </c>
      <c r="H6" s="76">
        <f t="shared" ref="H6:M6" si="0">SUM(H10,H23,H26,H28,H30)</f>
        <v>3958583.4</v>
      </c>
      <c r="I6" s="76">
        <f t="shared" si="0"/>
        <v>23751485.399999999</v>
      </c>
      <c r="J6" s="76">
        <f t="shared" si="0"/>
        <v>23751485.399999999</v>
      </c>
      <c r="K6" s="76">
        <f t="shared" si="0"/>
        <v>23751485.399999999</v>
      </c>
      <c r="L6" s="76">
        <f t="shared" si="0"/>
        <v>23751485.399999999</v>
      </c>
      <c r="M6" s="76">
        <f t="shared" si="0"/>
        <v>19792905</v>
      </c>
      <c r="N6" s="65"/>
    </row>
    <row r="7" spans="1:14" ht="15" customHeight="1" x14ac:dyDescent="0.25">
      <c r="A7" s="7" t="s">
        <v>250</v>
      </c>
      <c r="B7" s="6" t="s">
        <v>145</v>
      </c>
      <c r="C7" s="8"/>
      <c r="D7" s="8"/>
      <c r="F7" s="93"/>
      <c r="G7" s="86"/>
      <c r="H7" s="77"/>
      <c r="I7" s="59"/>
      <c r="J7" s="59"/>
      <c r="K7" s="59"/>
      <c r="L7" s="59"/>
      <c r="M7" s="60"/>
      <c r="N7" s="66"/>
    </row>
    <row r="8" spans="1:14" ht="15" customHeight="1" x14ac:dyDescent="0.25">
      <c r="B8" s="98" t="s">
        <v>264</v>
      </c>
      <c r="C8" s="99" t="s">
        <v>147</v>
      </c>
      <c r="D8" s="99"/>
      <c r="E8" s="98"/>
      <c r="F8" s="100">
        <f>F9+F22+F25+F28+F29</f>
        <v>118757430</v>
      </c>
      <c r="G8" s="86"/>
      <c r="H8" s="77"/>
      <c r="I8" s="59"/>
      <c r="J8" s="59"/>
      <c r="K8" s="59"/>
      <c r="L8" s="59"/>
      <c r="M8" s="60"/>
      <c r="N8" s="161"/>
    </row>
    <row r="9" spans="1:14" ht="15" customHeight="1" x14ac:dyDescent="0.25">
      <c r="B9" s="102"/>
      <c r="C9" s="102" t="s">
        <v>7</v>
      </c>
      <c r="D9" s="103" t="s">
        <v>149</v>
      </c>
      <c r="E9" s="101"/>
      <c r="F9" s="104">
        <f>F10+F19+F20+F21</f>
        <v>87052800</v>
      </c>
      <c r="G9" s="86"/>
      <c r="H9" s="77"/>
      <c r="I9" s="59"/>
      <c r="J9" s="59"/>
      <c r="K9" s="59"/>
      <c r="L9" s="59"/>
      <c r="M9" s="60"/>
      <c r="N9" s="66"/>
    </row>
    <row r="10" spans="1:14" ht="15" customHeight="1" x14ac:dyDescent="0.25">
      <c r="B10" s="101"/>
      <c r="C10" s="101"/>
      <c r="D10" s="102" t="s">
        <v>265</v>
      </c>
      <c r="E10" s="101" t="s">
        <v>151</v>
      </c>
      <c r="F10" s="142">
        <f>SUM(H10:M10)</f>
        <v>87052800</v>
      </c>
      <c r="G10" s="86">
        <v>0</v>
      </c>
      <c r="H10" s="77">
        <f t="shared" ref="H10:M10" si="1">SUM(H11:H18)</f>
        <v>2901760</v>
      </c>
      <c r="I10" s="77">
        <f t="shared" si="1"/>
        <v>17410560</v>
      </c>
      <c r="J10" s="77">
        <f t="shared" si="1"/>
        <v>17410560</v>
      </c>
      <c r="K10" s="77">
        <f t="shared" si="1"/>
        <v>17410560</v>
      </c>
      <c r="L10" s="77">
        <f t="shared" si="1"/>
        <v>17410560</v>
      </c>
      <c r="M10" s="77">
        <f t="shared" si="1"/>
        <v>14508800</v>
      </c>
      <c r="N10" s="66"/>
    </row>
    <row r="11" spans="1:14" ht="15" customHeight="1" x14ac:dyDescent="0.25">
      <c r="B11" s="101"/>
      <c r="C11" s="101"/>
      <c r="D11" s="102" t="s">
        <v>281</v>
      </c>
      <c r="E11" s="101" t="s">
        <v>613</v>
      </c>
      <c r="F11" s="142">
        <f>H11+I11+J11+K11+L11+M11</f>
        <v>11088000</v>
      </c>
      <c r="G11" s="86"/>
      <c r="H11" s="77">
        <v>369600</v>
      </c>
      <c r="I11" s="59">
        <v>2217600</v>
      </c>
      <c r="J11" s="59">
        <v>2217600</v>
      </c>
      <c r="K11" s="59">
        <v>2217600</v>
      </c>
      <c r="L11" s="59">
        <v>2217600</v>
      </c>
      <c r="M11" s="157">
        <v>1848000</v>
      </c>
      <c r="N11" s="66"/>
    </row>
    <row r="12" spans="1:14" ht="15" customHeight="1" x14ac:dyDescent="0.25">
      <c r="B12" s="101"/>
      <c r="C12" s="101"/>
      <c r="D12" s="102" t="s">
        <v>283</v>
      </c>
      <c r="E12" s="101" t="s">
        <v>614</v>
      </c>
      <c r="F12" s="142">
        <f t="shared" ref="F12:F18" si="2">H12+I12+J12+K12+L12+M12</f>
        <v>13540800</v>
      </c>
      <c r="G12" s="86"/>
      <c r="H12" s="77">
        <v>451360</v>
      </c>
      <c r="I12" s="59">
        <v>2708160</v>
      </c>
      <c r="J12" s="59">
        <v>2708160</v>
      </c>
      <c r="K12" s="59">
        <v>2708160</v>
      </c>
      <c r="L12" s="59">
        <v>2708160</v>
      </c>
      <c r="M12" s="157">
        <v>2256800</v>
      </c>
      <c r="N12" s="66"/>
    </row>
    <row r="13" spans="1:14" ht="15" customHeight="1" x14ac:dyDescent="0.25">
      <c r="B13" s="101"/>
      <c r="C13" s="101"/>
      <c r="D13" s="102" t="s">
        <v>285</v>
      </c>
      <c r="E13" s="101" t="s">
        <v>615</v>
      </c>
      <c r="F13" s="142">
        <f t="shared" si="2"/>
        <v>15174000</v>
      </c>
      <c r="G13" s="86"/>
      <c r="H13" s="77">
        <v>505800</v>
      </c>
      <c r="I13" s="59">
        <v>3034800</v>
      </c>
      <c r="J13" s="59">
        <v>3034800</v>
      </c>
      <c r="K13" s="59">
        <v>3034800</v>
      </c>
      <c r="L13" s="59">
        <v>3034800</v>
      </c>
      <c r="M13" s="157">
        <v>2529000</v>
      </c>
      <c r="N13" s="66"/>
    </row>
    <row r="14" spans="1:14" ht="15" customHeight="1" x14ac:dyDescent="0.25">
      <c r="B14" s="101"/>
      <c r="C14" s="101"/>
      <c r="D14" s="102" t="s">
        <v>287</v>
      </c>
      <c r="E14" s="101" t="s">
        <v>616</v>
      </c>
      <c r="F14" s="142">
        <f t="shared" si="2"/>
        <v>27150000</v>
      </c>
      <c r="G14" s="86"/>
      <c r="H14" s="77">
        <v>905000</v>
      </c>
      <c r="I14" s="59">
        <v>5430000</v>
      </c>
      <c r="J14" s="59">
        <v>5430000</v>
      </c>
      <c r="K14" s="59">
        <v>5430000</v>
      </c>
      <c r="L14" s="59">
        <v>5430000</v>
      </c>
      <c r="M14" s="157">
        <v>4525000</v>
      </c>
      <c r="N14" s="66"/>
    </row>
    <row r="15" spans="1:14" ht="15" customHeight="1" x14ac:dyDescent="0.25">
      <c r="B15" s="101"/>
      <c r="C15" s="101"/>
      <c r="D15" s="102" t="s">
        <v>289</v>
      </c>
      <c r="E15" s="101" t="s">
        <v>288</v>
      </c>
      <c r="F15" s="142">
        <f t="shared" si="2"/>
        <v>11460000</v>
      </c>
      <c r="G15" s="86"/>
      <c r="H15" s="77">
        <v>382000</v>
      </c>
      <c r="I15" s="59">
        <v>2292000</v>
      </c>
      <c r="J15" s="59">
        <v>2292000</v>
      </c>
      <c r="K15" s="59">
        <v>2292000</v>
      </c>
      <c r="L15" s="59">
        <v>2292000</v>
      </c>
      <c r="M15" s="59">
        <v>1910000</v>
      </c>
      <c r="N15" s="66"/>
    </row>
    <row r="16" spans="1:14" ht="15" customHeight="1" x14ac:dyDescent="0.25">
      <c r="B16" s="101"/>
      <c r="C16" s="101"/>
      <c r="D16" s="102" t="s">
        <v>291</v>
      </c>
      <c r="E16" s="101" t="s">
        <v>617</v>
      </c>
      <c r="F16" s="142">
        <f t="shared" si="2"/>
        <v>3000000</v>
      </c>
      <c r="G16" s="86"/>
      <c r="H16" s="77">
        <v>100000</v>
      </c>
      <c r="I16" s="59">
        <v>600000</v>
      </c>
      <c r="J16" s="59">
        <v>600000</v>
      </c>
      <c r="K16" s="59">
        <v>600000</v>
      </c>
      <c r="L16" s="59">
        <v>600000</v>
      </c>
      <c r="M16" s="157">
        <v>500000</v>
      </c>
      <c r="N16" s="66"/>
    </row>
    <row r="17" spans="2:14" ht="15" customHeight="1" x14ac:dyDescent="0.25">
      <c r="B17" s="101"/>
      <c r="C17" s="101"/>
      <c r="D17" s="102" t="s">
        <v>293</v>
      </c>
      <c r="E17" s="101" t="s">
        <v>618</v>
      </c>
      <c r="F17" s="142">
        <f t="shared" si="2"/>
        <v>3300000</v>
      </c>
      <c r="G17" s="86"/>
      <c r="H17" s="77">
        <v>110000</v>
      </c>
      <c r="I17" s="59">
        <v>660000</v>
      </c>
      <c r="J17" s="59">
        <v>660000</v>
      </c>
      <c r="K17" s="59">
        <v>660000</v>
      </c>
      <c r="L17" s="59">
        <v>660000</v>
      </c>
      <c r="M17" s="157">
        <v>550000</v>
      </c>
      <c r="N17" s="66"/>
    </row>
    <row r="18" spans="2:14" ht="15" customHeight="1" x14ac:dyDescent="0.25">
      <c r="B18" s="101"/>
      <c r="C18" s="101"/>
      <c r="D18" s="102" t="s">
        <v>295</v>
      </c>
      <c r="E18" s="101" t="s">
        <v>619</v>
      </c>
      <c r="F18" s="142">
        <f t="shared" si="2"/>
        <v>2340000</v>
      </c>
      <c r="G18" s="86"/>
      <c r="H18" s="77">
        <v>78000</v>
      </c>
      <c r="I18" s="59">
        <v>468000</v>
      </c>
      <c r="J18" s="59">
        <v>468000</v>
      </c>
      <c r="K18" s="59">
        <v>468000</v>
      </c>
      <c r="L18" s="59">
        <v>468000</v>
      </c>
      <c r="M18" s="157">
        <v>390000</v>
      </c>
      <c r="N18" s="66"/>
    </row>
    <row r="19" spans="2:14" ht="15" customHeight="1" x14ac:dyDescent="0.25">
      <c r="B19" s="105"/>
      <c r="C19" s="101"/>
      <c r="D19" s="102" t="s">
        <v>266</v>
      </c>
      <c r="E19" s="101" t="s">
        <v>153</v>
      </c>
      <c r="F19" s="142">
        <f>SUM(H19:M19)</f>
        <v>0</v>
      </c>
      <c r="G19" s="86">
        <v>0</v>
      </c>
      <c r="H19" s="77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66"/>
    </row>
    <row r="20" spans="2:14" ht="15" customHeight="1" x14ac:dyDescent="0.25">
      <c r="B20" s="101"/>
      <c r="C20" s="101"/>
      <c r="D20" s="102" t="s">
        <v>267</v>
      </c>
      <c r="E20" s="101" t="s">
        <v>155</v>
      </c>
      <c r="F20" s="142">
        <f>SUM(H20:M20)</f>
        <v>0</v>
      </c>
      <c r="G20" s="86">
        <v>0</v>
      </c>
      <c r="H20" s="77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66"/>
    </row>
    <row r="21" spans="2:14" ht="15" customHeight="1" x14ac:dyDescent="0.25">
      <c r="B21" s="101"/>
      <c r="C21" s="101"/>
      <c r="D21" s="102" t="s">
        <v>620</v>
      </c>
      <c r="E21" s="101" t="s">
        <v>157</v>
      </c>
      <c r="F21" s="142">
        <f>SUM(H21:M21)</f>
        <v>0</v>
      </c>
      <c r="G21" s="86">
        <v>0</v>
      </c>
      <c r="H21" s="77">
        <v>0</v>
      </c>
      <c r="I21" s="59">
        <v>0</v>
      </c>
      <c r="J21" s="59">
        <v>0</v>
      </c>
      <c r="K21" s="59">
        <v>0</v>
      </c>
      <c r="L21" s="59">
        <v>0</v>
      </c>
      <c r="M21" s="60">
        <v>0</v>
      </c>
      <c r="N21" s="66"/>
    </row>
    <row r="22" spans="2:14" ht="15" customHeight="1" x14ac:dyDescent="0.25">
      <c r="B22" s="101"/>
      <c r="C22" s="102" t="s">
        <v>8</v>
      </c>
      <c r="D22" s="103" t="s">
        <v>159</v>
      </c>
      <c r="E22" s="103"/>
      <c r="F22" s="104">
        <f>F23+F24</f>
        <v>21763200</v>
      </c>
      <c r="G22" s="86"/>
      <c r="H22" s="77"/>
      <c r="I22" s="59"/>
      <c r="J22" s="59"/>
      <c r="K22" s="59"/>
      <c r="L22" s="59"/>
      <c r="M22" s="60"/>
      <c r="N22" s="66"/>
    </row>
    <row r="23" spans="2:14" ht="15" customHeight="1" x14ac:dyDescent="0.25">
      <c r="B23" s="101"/>
      <c r="C23" s="101"/>
      <c r="D23" s="102" t="s">
        <v>0</v>
      </c>
      <c r="E23" s="101" t="s">
        <v>161</v>
      </c>
      <c r="F23" s="142">
        <f>H23+I23+J23+K23+L23+M23</f>
        <v>21763200</v>
      </c>
      <c r="G23" s="87">
        <v>0</v>
      </c>
      <c r="H23" s="78">
        <f t="shared" ref="H23:M23" si="3">0.25*(H10+H19)</f>
        <v>725440</v>
      </c>
      <c r="I23" s="78">
        <f t="shared" si="3"/>
        <v>4352640</v>
      </c>
      <c r="J23" s="78">
        <f t="shared" si="3"/>
        <v>4352640</v>
      </c>
      <c r="K23" s="78">
        <f t="shared" si="3"/>
        <v>4352640</v>
      </c>
      <c r="L23" s="78">
        <f t="shared" si="3"/>
        <v>4352640</v>
      </c>
      <c r="M23" s="78">
        <f t="shared" si="3"/>
        <v>3627200</v>
      </c>
      <c r="N23" s="66"/>
    </row>
    <row r="24" spans="2:14" ht="15" customHeight="1" x14ac:dyDescent="0.25">
      <c r="B24" s="101"/>
      <c r="C24" s="101"/>
      <c r="D24" s="102" t="s">
        <v>1</v>
      </c>
      <c r="E24" s="101" t="s">
        <v>185</v>
      </c>
      <c r="F24" s="142">
        <f>SUM(H24:M24)</f>
        <v>0</v>
      </c>
      <c r="G24" s="86">
        <v>0</v>
      </c>
      <c r="H24" s="77">
        <f t="shared" ref="H24:M24" si="4">H20*0.25</f>
        <v>0</v>
      </c>
      <c r="I24" s="77">
        <f t="shared" si="4"/>
        <v>0</v>
      </c>
      <c r="J24" s="77">
        <f t="shared" si="4"/>
        <v>0</v>
      </c>
      <c r="K24" s="77">
        <f t="shared" si="4"/>
        <v>0</v>
      </c>
      <c r="L24" s="77">
        <f t="shared" si="4"/>
        <v>0</v>
      </c>
      <c r="M24" s="77">
        <f t="shared" si="4"/>
        <v>0</v>
      </c>
      <c r="N24" s="66"/>
    </row>
    <row r="25" spans="2:14" ht="15" customHeight="1" x14ac:dyDescent="0.25">
      <c r="B25" s="101"/>
      <c r="C25" s="102" t="s">
        <v>9</v>
      </c>
      <c r="D25" s="103" t="s">
        <v>187</v>
      </c>
      <c r="E25" s="103"/>
      <c r="F25" s="104">
        <f>F26+F27</f>
        <v>7834752</v>
      </c>
      <c r="G25" s="86"/>
      <c r="H25" s="77"/>
      <c r="I25" s="59"/>
      <c r="J25" s="59"/>
      <c r="K25" s="59"/>
      <c r="L25" s="59"/>
      <c r="M25" s="60"/>
      <c r="N25" s="66"/>
    </row>
    <row r="26" spans="2:14" ht="15" customHeight="1" x14ac:dyDescent="0.25">
      <c r="B26" s="101"/>
      <c r="C26" s="101"/>
      <c r="D26" s="102" t="s">
        <v>2</v>
      </c>
      <c r="E26" s="101" t="s">
        <v>189</v>
      </c>
      <c r="F26" s="142">
        <f>H26+I26+J26+K26+L26+M26</f>
        <v>7834752</v>
      </c>
      <c r="G26" s="129">
        <v>0</v>
      </c>
      <c r="H26" s="78">
        <f t="shared" ref="H26:M26" si="5">0.09*(H10+H19)</f>
        <v>261158.39999999999</v>
      </c>
      <c r="I26" s="78">
        <f t="shared" si="5"/>
        <v>1566950.3999999999</v>
      </c>
      <c r="J26" s="78">
        <f t="shared" si="5"/>
        <v>1566950.3999999999</v>
      </c>
      <c r="K26" s="78">
        <f t="shared" si="5"/>
        <v>1566950.3999999999</v>
      </c>
      <c r="L26" s="78">
        <f t="shared" si="5"/>
        <v>1566950.3999999999</v>
      </c>
      <c r="M26" s="78">
        <f t="shared" si="5"/>
        <v>1305792</v>
      </c>
      <c r="N26" s="66"/>
    </row>
    <row r="27" spans="2:14" ht="15" customHeight="1" x14ac:dyDescent="0.25">
      <c r="B27" s="101"/>
      <c r="C27" s="101"/>
      <c r="D27" s="102" t="s">
        <v>3</v>
      </c>
      <c r="E27" s="101" t="s">
        <v>192</v>
      </c>
      <c r="F27" s="142">
        <f>SUM(H27:M27)</f>
        <v>0</v>
      </c>
      <c r="G27" s="86">
        <v>0</v>
      </c>
      <c r="H27" s="77">
        <f t="shared" ref="H27:M27" si="6">H20*0.09</f>
        <v>0</v>
      </c>
      <c r="I27" s="77">
        <f t="shared" si="6"/>
        <v>0</v>
      </c>
      <c r="J27" s="77">
        <f t="shared" si="6"/>
        <v>0</v>
      </c>
      <c r="K27" s="77">
        <f t="shared" si="6"/>
        <v>0</v>
      </c>
      <c r="L27" s="77">
        <f t="shared" si="6"/>
        <v>0</v>
      </c>
      <c r="M27" s="77">
        <f t="shared" si="6"/>
        <v>0</v>
      </c>
      <c r="N27" s="66"/>
    </row>
    <row r="28" spans="2:14" ht="15" customHeight="1" x14ac:dyDescent="0.25">
      <c r="B28" s="101"/>
      <c r="C28" s="102" t="s">
        <v>10</v>
      </c>
      <c r="D28" s="103" t="s">
        <v>194</v>
      </c>
      <c r="E28" s="103"/>
      <c r="F28" s="104">
        <f>H28+I28+J28+K28+L28+M28</f>
        <v>1741056</v>
      </c>
      <c r="G28" s="86"/>
      <c r="H28" s="77">
        <v>58036</v>
      </c>
      <c r="I28" s="77">
        <v>348211</v>
      </c>
      <c r="J28" s="77">
        <v>348211</v>
      </c>
      <c r="K28" s="77">
        <v>348211</v>
      </c>
      <c r="L28" s="77">
        <v>348211</v>
      </c>
      <c r="M28" s="77">
        <v>290176</v>
      </c>
      <c r="N28" s="66"/>
    </row>
    <row r="29" spans="2:14" ht="15" customHeight="1" x14ac:dyDescent="0.25">
      <c r="B29" s="101"/>
      <c r="C29" s="102" t="s">
        <v>11</v>
      </c>
      <c r="D29" s="103" t="s">
        <v>196</v>
      </c>
      <c r="E29" s="103"/>
      <c r="F29" s="104">
        <f>F30+F31+F32</f>
        <v>365622</v>
      </c>
      <c r="G29" s="86"/>
      <c r="H29" s="77"/>
      <c r="I29" s="59"/>
      <c r="J29" s="59"/>
      <c r="K29" s="59"/>
      <c r="L29" s="59"/>
      <c r="M29" s="60"/>
      <c r="N29" s="66"/>
    </row>
    <row r="30" spans="2:14" ht="15" customHeight="1" x14ac:dyDescent="0.25">
      <c r="B30" s="101"/>
      <c r="C30" s="101"/>
      <c r="D30" s="102" t="s">
        <v>4</v>
      </c>
      <c r="E30" s="101" t="s">
        <v>198</v>
      </c>
      <c r="F30" s="142">
        <f>SUM(H30:M30)</f>
        <v>365622</v>
      </c>
      <c r="G30" s="86">
        <v>0</v>
      </c>
      <c r="H30" s="77">
        <v>12189</v>
      </c>
      <c r="I30" s="77">
        <v>73124</v>
      </c>
      <c r="J30" s="77">
        <v>73124</v>
      </c>
      <c r="K30" s="77">
        <v>73124</v>
      </c>
      <c r="L30" s="77">
        <v>73124</v>
      </c>
      <c r="M30" s="77">
        <v>60937</v>
      </c>
      <c r="N30" s="66"/>
    </row>
    <row r="31" spans="2:14" ht="15" customHeight="1" x14ac:dyDescent="0.25">
      <c r="B31" s="101"/>
      <c r="C31" s="101"/>
      <c r="D31" s="102" t="s">
        <v>5</v>
      </c>
      <c r="E31" s="101" t="s">
        <v>200</v>
      </c>
      <c r="F31" s="142">
        <f>SUM(H31:M31)</f>
        <v>0</v>
      </c>
      <c r="G31" s="86">
        <v>0</v>
      </c>
      <c r="H31" s="77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66"/>
    </row>
    <row r="32" spans="2:14" ht="15" customHeight="1" x14ac:dyDescent="0.25">
      <c r="B32" s="101"/>
      <c r="C32" s="101"/>
      <c r="D32" s="102" t="s">
        <v>6</v>
      </c>
      <c r="E32" s="101" t="s">
        <v>202</v>
      </c>
      <c r="F32" s="142">
        <f>SUM(H32:M32)</f>
        <v>0</v>
      </c>
      <c r="G32" s="86">
        <v>0</v>
      </c>
      <c r="H32" s="77">
        <v>0</v>
      </c>
      <c r="I32" s="59">
        <v>0</v>
      </c>
      <c r="J32" s="59">
        <v>0</v>
      </c>
      <c r="K32" s="59">
        <v>0</v>
      </c>
      <c r="L32" s="59">
        <v>0</v>
      </c>
      <c r="M32" s="60">
        <v>0</v>
      </c>
      <c r="N32" s="66"/>
    </row>
    <row r="33" spans="1:14" ht="15" customHeight="1" x14ac:dyDescent="0.25">
      <c r="B33" s="101"/>
      <c r="C33" s="101"/>
      <c r="D33" s="101"/>
      <c r="E33" s="101"/>
      <c r="F33" s="104"/>
      <c r="G33" s="86"/>
      <c r="H33" s="77"/>
      <c r="I33" s="59"/>
      <c r="J33" s="59"/>
      <c r="K33" s="59"/>
      <c r="L33" s="59"/>
      <c r="M33" s="60"/>
      <c r="N33" s="66"/>
    </row>
    <row r="34" spans="1:14" ht="15" customHeight="1" x14ac:dyDescent="0.25">
      <c r="A34" s="41" t="s">
        <v>248</v>
      </c>
      <c r="B34" s="106"/>
      <c r="C34" s="106"/>
      <c r="D34" s="106"/>
      <c r="E34" s="107">
        <f>IF($E$3,F34/$E$3,"")</f>
        <v>0.23854604564761495</v>
      </c>
      <c r="F34" s="108">
        <f>F36+F67</f>
        <v>61564400</v>
      </c>
      <c r="G34" s="85" t="s">
        <v>621</v>
      </c>
      <c r="H34" s="76">
        <f t="shared" ref="H34:M34" si="7">SUM(H35:H72)</f>
        <v>0</v>
      </c>
      <c r="I34" s="57">
        <f t="shared" si="7"/>
        <v>121162800</v>
      </c>
      <c r="J34" s="57">
        <f t="shared" si="7"/>
        <v>916000</v>
      </c>
      <c r="K34" s="57">
        <f t="shared" si="7"/>
        <v>700000</v>
      </c>
      <c r="L34" s="57">
        <f t="shared" si="7"/>
        <v>350000</v>
      </c>
      <c r="M34" s="58">
        <f t="shared" si="7"/>
        <v>0</v>
      </c>
      <c r="N34" s="67"/>
    </row>
    <row r="35" spans="1:14" ht="15" customHeight="1" x14ac:dyDescent="0.25">
      <c r="A35" s="5" t="s">
        <v>251</v>
      </c>
      <c r="B35" s="109" t="s">
        <v>133</v>
      </c>
      <c r="C35" s="101"/>
      <c r="D35" s="101"/>
      <c r="E35" s="101"/>
      <c r="F35" s="104">
        <f>F36+F65</f>
        <v>59100000</v>
      </c>
      <c r="G35" s="86"/>
      <c r="H35" s="77"/>
      <c r="I35" s="59"/>
      <c r="J35" s="59"/>
      <c r="K35" s="59"/>
      <c r="L35" s="59"/>
      <c r="M35" s="60"/>
      <c r="N35" s="66"/>
    </row>
    <row r="36" spans="1:14" s="36" customFormat="1" ht="15" customHeight="1" x14ac:dyDescent="0.25">
      <c r="B36" s="110" t="s">
        <v>14</v>
      </c>
      <c r="C36" s="111" t="s">
        <v>48</v>
      </c>
      <c r="D36" s="112"/>
      <c r="E36" s="105"/>
      <c r="F36" s="142">
        <f>SUM(H36:M36)</f>
        <v>59100000</v>
      </c>
      <c r="G36" s="88">
        <v>0</v>
      </c>
      <c r="H36" s="97">
        <v>0</v>
      </c>
      <c r="I36" s="61">
        <f>SUM(I37:I64)</f>
        <v>59100000</v>
      </c>
      <c r="J36" s="61">
        <v>0</v>
      </c>
      <c r="K36" s="61">
        <v>0</v>
      </c>
      <c r="L36" s="61">
        <v>0</v>
      </c>
      <c r="M36" s="62">
        <v>0</v>
      </c>
      <c r="N36" s="68"/>
    </row>
    <row r="37" spans="1:14" s="36" customFormat="1" ht="15" customHeight="1" x14ac:dyDescent="0.25">
      <c r="B37" s="110"/>
      <c r="C37" s="110" t="s">
        <v>622</v>
      </c>
      <c r="D37" s="111" t="s">
        <v>623</v>
      </c>
      <c r="E37" s="105"/>
      <c r="F37" s="142">
        <f>H37+I37+J37+K37+L37+M37</f>
        <v>12000000</v>
      </c>
      <c r="G37" s="88"/>
      <c r="H37" s="97"/>
      <c r="I37" s="61">
        <v>12000000</v>
      </c>
      <c r="J37" s="61"/>
      <c r="K37" s="61"/>
      <c r="L37" s="61"/>
      <c r="M37" s="62"/>
      <c r="N37" s="68"/>
    </row>
    <row r="38" spans="1:14" s="36" customFormat="1" ht="15" customHeight="1" x14ac:dyDescent="0.25">
      <c r="B38" s="110"/>
      <c r="C38" s="110" t="s">
        <v>624</v>
      </c>
      <c r="D38" s="111" t="s">
        <v>625</v>
      </c>
      <c r="E38" s="105"/>
      <c r="F38" s="142">
        <f t="shared" ref="F38:F64" si="8">H38+I38+J38+K38+L38+M38</f>
        <v>2500000</v>
      </c>
      <c r="G38" s="88"/>
      <c r="H38" s="97"/>
      <c r="I38" s="61">
        <v>2500000</v>
      </c>
      <c r="J38" s="61"/>
      <c r="K38" s="61"/>
      <c r="L38" s="61"/>
      <c r="M38" s="62"/>
      <c r="N38" s="68"/>
    </row>
    <row r="39" spans="1:14" s="36" customFormat="1" ht="15" customHeight="1" x14ac:dyDescent="0.25">
      <c r="B39" s="110"/>
      <c r="C39" s="110" t="s">
        <v>626</v>
      </c>
      <c r="D39" s="111" t="s">
        <v>627</v>
      </c>
      <c r="E39" s="105"/>
      <c r="F39" s="142">
        <f t="shared" si="8"/>
        <v>2000000</v>
      </c>
      <c r="G39" s="88"/>
      <c r="H39" s="97"/>
      <c r="I39" s="61">
        <v>2000000</v>
      </c>
      <c r="J39" s="61"/>
      <c r="K39" s="61"/>
      <c r="L39" s="61"/>
      <c r="M39" s="62"/>
      <c r="N39" s="68"/>
    </row>
    <row r="40" spans="1:14" s="36" customFormat="1" ht="15" customHeight="1" x14ac:dyDescent="0.25">
      <c r="B40" s="110"/>
      <c r="C40" s="110" t="s">
        <v>628</v>
      </c>
      <c r="D40" s="111" t="s">
        <v>629</v>
      </c>
      <c r="E40" s="105"/>
      <c r="F40" s="142">
        <f t="shared" si="8"/>
        <v>2000000</v>
      </c>
      <c r="G40" s="88"/>
      <c r="H40" s="97"/>
      <c r="I40" s="61">
        <v>2000000</v>
      </c>
      <c r="J40" s="61"/>
      <c r="K40" s="61"/>
      <c r="L40" s="61"/>
      <c r="M40" s="62"/>
      <c r="N40" s="68"/>
    </row>
    <row r="41" spans="1:14" s="36" customFormat="1" ht="15" customHeight="1" x14ac:dyDescent="0.25">
      <c r="B41" s="110"/>
      <c r="C41" s="110" t="s">
        <v>630</v>
      </c>
      <c r="D41" s="111" t="s">
        <v>631</v>
      </c>
      <c r="E41" s="105"/>
      <c r="F41" s="142">
        <f t="shared" si="8"/>
        <v>6200000</v>
      </c>
      <c r="G41" s="88"/>
      <c r="H41" s="97"/>
      <c r="I41" s="61">
        <v>6200000</v>
      </c>
      <c r="J41" s="61"/>
      <c r="K41" s="61"/>
      <c r="L41" s="61"/>
      <c r="M41" s="62"/>
      <c r="N41" s="68"/>
    </row>
    <row r="42" spans="1:14" s="36" customFormat="1" ht="15" customHeight="1" x14ac:dyDescent="0.25">
      <c r="B42" s="110"/>
      <c r="C42" s="110" t="s">
        <v>632</v>
      </c>
      <c r="D42" s="111" t="s">
        <v>633</v>
      </c>
      <c r="E42" s="105"/>
      <c r="F42" s="142">
        <f t="shared" si="8"/>
        <v>2600000</v>
      </c>
      <c r="G42" s="88"/>
      <c r="H42" s="97"/>
      <c r="I42" s="61">
        <v>2600000</v>
      </c>
      <c r="J42" s="61"/>
      <c r="K42" s="61"/>
      <c r="L42" s="61"/>
      <c r="M42" s="62"/>
      <c r="N42" s="68"/>
    </row>
    <row r="43" spans="1:14" s="36" customFormat="1" ht="15" customHeight="1" x14ac:dyDescent="0.25">
      <c r="B43" s="110"/>
      <c r="C43" s="110" t="s">
        <v>634</v>
      </c>
      <c r="D43" s="111" t="s">
        <v>636</v>
      </c>
      <c r="E43" s="105"/>
      <c r="F43" s="142">
        <f t="shared" si="8"/>
        <v>500000</v>
      </c>
      <c r="G43" s="88"/>
      <c r="H43" s="97"/>
      <c r="I43" s="61">
        <v>500000</v>
      </c>
      <c r="J43" s="61"/>
      <c r="K43" s="61"/>
      <c r="L43" s="61"/>
      <c r="M43" s="62"/>
      <c r="N43" s="68"/>
    </row>
    <row r="44" spans="1:14" s="36" customFormat="1" ht="15" customHeight="1" x14ac:dyDescent="0.25">
      <c r="B44" s="110"/>
      <c r="C44" s="110" t="s">
        <v>635</v>
      </c>
      <c r="D44" s="111" t="s">
        <v>638</v>
      </c>
      <c r="E44" s="105"/>
      <c r="F44" s="142">
        <f t="shared" si="8"/>
        <v>3000000</v>
      </c>
      <c r="G44" s="88"/>
      <c r="H44" s="97"/>
      <c r="I44" s="61">
        <v>3000000</v>
      </c>
      <c r="J44" s="61"/>
      <c r="K44" s="61"/>
      <c r="L44" s="61"/>
      <c r="M44" s="62"/>
      <c r="N44" s="68"/>
    </row>
    <row r="45" spans="1:14" s="36" customFormat="1" ht="15" customHeight="1" x14ac:dyDescent="0.25">
      <c r="B45" s="110"/>
      <c r="C45" s="110" t="s">
        <v>637</v>
      </c>
      <c r="D45" s="111" t="s">
        <v>641</v>
      </c>
      <c r="E45" s="105"/>
      <c r="F45" s="142">
        <f t="shared" si="8"/>
        <v>5000000</v>
      </c>
      <c r="G45" s="88"/>
      <c r="H45" s="97"/>
      <c r="I45" s="61">
        <v>5000000</v>
      </c>
      <c r="J45" s="61"/>
      <c r="K45" s="61"/>
      <c r="L45" s="61"/>
      <c r="M45" s="62"/>
      <c r="N45" s="68"/>
    </row>
    <row r="46" spans="1:14" s="36" customFormat="1" ht="15" customHeight="1" x14ac:dyDescent="0.25">
      <c r="B46" s="110"/>
      <c r="C46" s="110" t="s">
        <v>639</v>
      </c>
      <c r="D46" s="111" t="s">
        <v>643</v>
      </c>
      <c r="E46" s="105"/>
      <c r="F46" s="142">
        <f t="shared" si="8"/>
        <v>2000000</v>
      </c>
      <c r="G46" s="88"/>
      <c r="H46" s="97"/>
      <c r="I46" s="61">
        <v>2000000</v>
      </c>
      <c r="J46" s="61"/>
      <c r="K46" s="61"/>
      <c r="L46" s="61"/>
      <c r="M46" s="62"/>
      <c r="N46" s="68"/>
    </row>
    <row r="47" spans="1:14" s="36" customFormat="1" ht="15" customHeight="1" x14ac:dyDescent="0.25">
      <c r="B47" s="110"/>
      <c r="C47" s="110" t="s">
        <v>640</v>
      </c>
      <c r="D47" s="111" t="s">
        <v>645</v>
      </c>
      <c r="E47" s="105"/>
      <c r="F47" s="142">
        <f t="shared" si="8"/>
        <v>3900000</v>
      </c>
      <c r="G47" s="88"/>
      <c r="H47" s="97"/>
      <c r="I47" s="61">
        <v>3900000</v>
      </c>
      <c r="J47" s="61"/>
      <c r="K47" s="61"/>
      <c r="L47" s="61"/>
      <c r="M47" s="62"/>
      <c r="N47" s="68"/>
    </row>
    <row r="48" spans="1:14" s="36" customFormat="1" ht="15" customHeight="1" x14ac:dyDescent="0.25">
      <c r="B48" s="110"/>
      <c r="C48" s="110" t="s">
        <v>642</v>
      </c>
      <c r="D48" s="111" t="s">
        <v>647</v>
      </c>
      <c r="E48" s="105"/>
      <c r="F48" s="142">
        <f t="shared" si="8"/>
        <v>100000</v>
      </c>
      <c r="G48" s="88"/>
      <c r="H48" s="97"/>
      <c r="I48" s="61">
        <v>100000</v>
      </c>
      <c r="J48" s="61"/>
      <c r="K48" s="61"/>
      <c r="L48" s="61"/>
      <c r="M48" s="62"/>
      <c r="N48" s="68"/>
    </row>
    <row r="49" spans="2:14" s="36" customFormat="1" ht="15" customHeight="1" x14ac:dyDescent="0.25">
      <c r="B49" s="110"/>
      <c r="C49" s="110" t="s">
        <v>644</v>
      </c>
      <c r="D49" s="111" t="s">
        <v>649</v>
      </c>
      <c r="E49" s="105"/>
      <c r="F49" s="142">
        <f t="shared" si="8"/>
        <v>850000</v>
      </c>
      <c r="G49" s="88"/>
      <c r="H49" s="97"/>
      <c r="I49" s="61">
        <v>850000</v>
      </c>
      <c r="J49" s="61"/>
      <c r="K49" s="61"/>
      <c r="L49" s="61"/>
      <c r="M49" s="62"/>
      <c r="N49" s="68"/>
    </row>
    <row r="50" spans="2:14" s="36" customFormat="1" ht="15" customHeight="1" x14ac:dyDescent="0.25">
      <c r="B50" s="110"/>
      <c r="C50" s="110" t="s">
        <v>646</v>
      </c>
      <c r="D50" s="111" t="s">
        <v>651</v>
      </c>
      <c r="E50" s="105"/>
      <c r="F50" s="142">
        <f t="shared" si="8"/>
        <v>800000</v>
      </c>
      <c r="G50" s="88"/>
      <c r="H50" s="97"/>
      <c r="I50" s="61">
        <v>800000</v>
      </c>
      <c r="J50" s="61"/>
      <c r="K50" s="61"/>
      <c r="L50" s="61"/>
      <c r="M50" s="62"/>
      <c r="N50" s="68"/>
    </row>
    <row r="51" spans="2:14" s="36" customFormat="1" ht="15" customHeight="1" x14ac:dyDescent="0.25">
      <c r="B51" s="110"/>
      <c r="C51" s="110" t="s">
        <v>648</v>
      </c>
      <c r="D51" s="111" t="s">
        <v>653</v>
      </c>
      <c r="E51" s="105"/>
      <c r="F51" s="142">
        <f t="shared" si="8"/>
        <v>800000</v>
      </c>
      <c r="G51" s="88"/>
      <c r="H51" s="97"/>
      <c r="I51" s="61">
        <v>800000</v>
      </c>
      <c r="J51" s="61"/>
      <c r="K51" s="61"/>
      <c r="L51" s="61"/>
      <c r="M51" s="62"/>
      <c r="N51" s="68"/>
    </row>
    <row r="52" spans="2:14" s="36" customFormat="1" ht="15" customHeight="1" x14ac:dyDescent="0.25">
      <c r="B52" s="110"/>
      <c r="C52" s="110" t="s">
        <v>650</v>
      </c>
      <c r="D52" s="111" t="s">
        <v>655</v>
      </c>
      <c r="E52" s="105"/>
      <c r="F52" s="142">
        <f t="shared" si="8"/>
        <v>2000000</v>
      </c>
      <c r="G52" s="88"/>
      <c r="H52" s="97"/>
      <c r="I52" s="61">
        <v>2000000</v>
      </c>
      <c r="J52" s="61"/>
      <c r="K52" s="61"/>
      <c r="L52" s="61"/>
      <c r="M52" s="62"/>
      <c r="N52" s="68"/>
    </row>
    <row r="53" spans="2:14" s="36" customFormat="1" ht="15" customHeight="1" x14ac:dyDescent="0.25">
      <c r="B53" s="110"/>
      <c r="C53" s="110" t="s">
        <v>652</v>
      </c>
      <c r="D53" s="111" t="s">
        <v>657</v>
      </c>
      <c r="E53" s="105"/>
      <c r="F53" s="142">
        <f t="shared" si="8"/>
        <v>3000000</v>
      </c>
      <c r="G53" s="88"/>
      <c r="H53" s="97"/>
      <c r="I53" s="61">
        <v>3000000</v>
      </c>
      <c r="J53" s="61"/>
      <c r="K53" s="61"/>
      <c r="L53" s="61"/>
      <c r="M53" s="62"/>
      <c r="N53" s="68"/>
    </row>
    <row r="54" spans="2:14" s="36" customFormat="1" ht="15" customHeight="1" x14ac:dyDescent="0.25">
      <c r="B54" s="110"/>
      <c r="C54" s="110" t="s">
        <v>654</v>
      </c>
      <c r="D54" s="111" t="s">
        <v>659</v>
      </c>
      <c r="E54" s="105"/>
      <c r="F54" s="142">
        <f t="shared" si="8"/>
        <v>2500000</v>
      </c>
      <c r="G54" s="88"/>
      <c r="H54" s="97"/>
      <c r="I54" s="61">
        <v>2500000</v>
      </c>
      <c r="J54" s="61"/>
      <c r="K54" s="61"/>
      <c r="L54" s="61"/>
      <c r="M54" s="62"/>
      <c r="N54" s="68"/>
    </row>
    <row r="55" spans="2:14" s="36" customFormat="1" ht="15" customHeight="1" x14ac:dyDescent="0.25">
      <c r="B55" s="110"/>
      <c r="C55" s="110" t="s">
        <v>656</v>
      </c>
      <c r="D55" s="111" t="s">
        <v>661</v>
      </c>
      <c r="E55" s="105"/>
      <c r="F55" s="142">
        <f t="shared" si="8"/>
        <v>1000000</v>
      </c>
      <c r="G55" s="88"/>
      <c r="H55" s="97"/>
      <c r="I55" s="61">
        <v>1000000</v>
      </c>
      <c r="J55" s="61"/>
      <c r="K55" s="61"/>
      <c r="L55" s="61"/>
      <c r="M55" s="62"/>
      <c r="N55" s="68"/>
    </row>
    <row r="56" spans="2:14" s="36" customFormat="1" ht="15" customHeight="1" x14ac:dyDescent="0.25">
      <c r="B56" s="110"/>
      <c r="C56" s="110" t="s">
        <v>658</v>
      </c>
      <c r="D56" s="111" t="s">
        <v>663</v>
      </c>
      <c r="E56" s="105"/>
      <c r="F56" s="142">
        <f t="shared" si="8"/>
        <v>1500000</v>
      </c>
      <c r="G56" s="88"/>
      <c r="H56" s="97"/>
      <c r="I56" s="61">
        <v>1500000</v>
      </c>
      <c r="J56" s="61"/>
      <c r="K56" s="61"/>
      <c r="L56" s="61"/>
      <c r="M56" s="62"/>
      <c r="N56" s="68"/>
    </row>
    <row r="57" spans="2:14" s="36" customFormat="1" ht="15" customHeight="1" x14ac:dyDescent="0.25">
      <c r="B57" s="110"/>
      <c r="C57" s="110" t="s">
        <v>660</v>
      </c>
      <c r="D57" s="111" t="s">
        <v>665</v>
      </c>
      <c r="E57" s="105"/>
      <c r="F57" s="142">
        <f t="shared" si="8"/>
        <v>600000</v>
      </c>
      <c r="G57" s="88"/>
      <c r="H57" s="97"/>
      <c r="I57" s="61">
        <v>600000</v>
      </c>
      <c r="J57" s="61"/>
      <c r="K57" s="61"/>
      <c r="L57" s="61"/>
      <c r="M57" s="62"/>
      <c r="N57" s="68"/>
    </row>
    <row r="58" spans="2:14" s="36" customFormat="1" ht="15" customHeight="1" x14ac:dyDescent="0.25">
      <c r="B58" s="110"/>
      <c r="C58" s="110" t="s">
        <v>662</v>
      </c>
      <c r="D58" s="111" t="s">
        <v>667</v>
      </c>
      <c r="E58" s="105"/>
      <c r="F58" s="142">
        <f t="shared" si="8"/>
        <v>300000</v>
      </c>
      <c r="G58" s="88"/>
      <c r="H58" s="97"/>
      <c r="I58" s="61">
        <v>300000</v>
      </c>
      <c r="J58" s="61"/>
      <c r="K58" s="61"/>
      <c r="L58" s="61"/>
      <c r="M58" s="62"/>
      <c r="N58" s="68"/>
    </row>
    <row r="59" spans="2:14" s="36" customFormat="1" ht="15" customHeight="1" x14ac:dyDescent="0.25">
      <c r="B59" s="110"/>
      <c r="C59" s="110" t="s">
        <v>664</v>
      </c>
      <c r="D59" s="111" t="s">
        <v>669</v>
      </c>
      <c r="E59" s="105"/>
      <c r="F59" s="142">
        <f t="shared" si="8"/>
        <v>100000</v>
      </c>
      <c r="G59" s="88"/>
      <c r="H59" s="97"/>
      <c r="I59" s="61">
        <v>100000</v>
      </c>
      <c r="J59" s="61"/>
      <c r="K59" s="61"/>
      <c r="L59" s="61"/>
      <c r="M59" s="62"/>
      <c r="N59" s="68"/>
    </row>
    <row r="60" spans="2:14" s="36" customFormat="1" ht="15" customHeight="1" x14ac:dyDescent="0.25">
      <c r="B60" s="110"/>
      <c r="C60" s="110" t="s">
        <v>666</v>
      </c>
      <c r="D60" s="111" t="s">
        <v>671</v>
      </c>
      <c r="E60" s="105"/>
      <c r="F60" s="142">
        <f t="shared" si="8"/>
        <v>900000</v>
      </c>
      <c r="G60" s="88"/>
      <c r="H60" s="97"/>
      <c r="I60" s="61">
        <v>900000</v>
      </c>
      <c r="J60" s="61"/>
      <c r="K60" s="61"/>
      <c r="L60" s="61"/>
      <c r="M60" s="62"/>
      <c r="N60" s="68"/>
    </row>
    <row r="61" spans="2:14" s="36" customFormat="1" ht="15" customHeight="1" x14ac:dyDescent="0.25">
      <c r="B61" s="110"/>
      <c r="C61" s="110" t="s">
        <v>668</v>
      </c>
      <c r="D61" s="111" t="s">
        <v>673</v>
      </c>
      <c r="E61" s="105"/>
      <c r="F61" s="142">
        <f t="shared" si="8"/>
        <v>1800000</v>
      </c>
      <c r="G61" s="88"/>
      <c r="H61" s="97"/>
      <c r="I61" s="61">
        <v>1800000</v>
      </c>
      <c r="J61" s="61"/>
      <c r="K61" s="61"/>
      <c r="L61" s="61"/>
      <c r="M61" s="62"/>
      <c r="N61" s="68"/>
    </row>
    <row r="62" spans="2:14" s="36" customFormat="1" ht="15" customHeight="1" x14ac:dyDescent="0.25">
      <c r="B62" s="110"/>
      <c r="C62" s="110" t="s">
        <v>670</v>
      </c>
      <c r="D62" s="111" t="s">
        <v>675</v>
      </c>
      <c r="E62" s="105"/>
      <c r="F62" s="142">
        <f t="shared" si="8"/>
        <v>350000</v>
      </c>
      <c r="G62" s="88"/>
      <c r="H62" s="97"/>
      <c r="I62" s="61">
        <v>350000</v>
      </c>
      <c r="J62" s="61"/>
      <c r="K62" s="61"/>
      <c r="L62" s="61"/>
      <c r="M62" s="62"/>
      <c r="N62" s="68"/>
    </row>
    <row r="63" spans="2:14" s="36" customFormat="1" ht="15" customHeight="1" x14ac:dyDescent="0.25">
      <c r="B63" s="110"/>
      <c r="C63" s="110" t="s">
        <v>672</v>
      </c>
      <c r="D63" s="111" t="s">
        <v>676</v>
      </c>
      <c r="E63" s="105"/>
      <c r="F63" s="142">
        <f t="shared" si="8"/>
        <v>200000</v>
      </c>
      <c r="G63" s="88"/>
      <c r="H63" s="97"/>
      <c r="I63" s="61">
        <v>200000</v>
      </c>
      <c r="J63" s="61"/>
      <c r="K63" s="61"/>
      <c r="L63" s="61"/>
      <c r="M63" s="62"/>
      <c r="N63" s="68"/>
    </row>
    <row r="64" spans="2:14" s="36" customFormat="1" ht="15" customHeight="1" x14ac:dyDescent="0.25">
      <c r="B64" s="110"/>
      <c r="C64" s="110" t="s">
        <v>674</v>
      </c>
      <c r="D64" s="111" t="s">
        <v>677</v>
      </c>
      <c r="E64" s="105"/>
      <c r="F64" s="142">
        <f t="shared" si="8"/>
        <v>600000</v>
      </c>
      <c r="G64" s="88"/>
      <c r="H64" s="97"/>
      <c r="I64" s="61">
        <v>600000</v>
      </c>
      <c r="J64" s="61"/>
      <c r="K64" s="61"/>
      <c r="L64" s="61"/>
      <c r="M64" s="62"/>
      <c r="N64" s="68"/>
    </row>
    <row r="65" spans="1:14" s="36" customFormat="1" ht="15" customHeight="1" x14ac:dyDescent="0.25">
      <c r="B65" s="110" t="s">
        <v>15</v>
      </c>
      <c r="C65" s="113" t="s">
        <v>220</v>
      </c>
      <c r="D65" s="112"/>
      <c r="E65" s="105"/>
      <c r="F65" s="104">
        <f>SUM(H65:M65)</f>
        <v>0</v>
      </c>
      <c r="G65" s="88">
        <v>0</v>
      </c>
      <c r="H65" s="79">
        <v>0</v>
      </c>
      <c r="I65" s="61">
        <v>0</v>
      </c>
      <c r="J65" s="61">
        <v>0</v>
      </c>
      <c r="K65" s="61">
        <v>0</v>
      </c>
      <c r="L65" s="61">
        <v>0</v>
      </c>
      <c r="M65" s="62">
        <v>0</v>
      </c>
      <c r="N65" s="68"/>
    </row>
    <row r="66" spans="1:14" s="36" customFormat="1" ht="15" customHeight="1" x14ac:dyDescent="0.25">
      <c r="A66" s="37" t="s">
        <v>252</v>
      </c>
      <c r="B66" s="109" t="s">
        <v>145</v>
      </c>
      <c r="C66" s="111"/>
      <c r="D66" s="111"/>
      <c r="E66" s="111"/>
      <c r="F66" s="114">
        <f>F67+F70+F71</f>
        <v>2464400</v>
      </c>
      <c r="G66" s="88"/>
      <c r="H66" s="79"/>
      <c r="I66" s="61"/>
      <c r="J66" s="61"/>
      <c r="K66" s="61"/>
      <c r="L66" s="61"/>
      <c r="M66" s="62"/>
      <c r="N66" s="68"/>
    </row>
    <row r="67" spans="1:14" s="36" customFormat="1" ht="15" customHeight="1" x14ac:dyDescent="0.25">
      <c r="B67" s="110" t="s">
        <v>16</v>
      </c>
      <c r="C67" s="111" t="s">
        <v>170</v>
      </c>
      <c r="D67" s="111"/>
      <c r="E67" s="111"/>
      <c r="F67" s="158">
        <f>SUM(H67:M67)</f>
        <v>2464400</v>
      </c>
      <c r="G67" s="88">
        <v>0</v>
      </c>
      <c r="H67" s="79">
        <v>0</v>
      </c>
      <c r="I67" s="61">
        <f>SUM(I68:I69)</f>
        <v>1481400</v>
      </c>
      <c r="J67" s="61">
        <f>SUM(J68:J69)</f>
        <v>458000</v>
      </c>
      <c r="K67" s="61">
        <f>SUM(K68:K69)</f>
        <v>350000</v>
      </c>
      <c r="L67" s="61">
        <f>SUM(L68:L69)</f>
        <v>175000</v>
      </c>
      <c r="M67" s="61">
        <v>0</v>
      </c>
      <c r="N67" s="68"/>
    </row>
    <row r="68" spans="1:14" s="36" customFormat="1" ht="15" customHeight="1" x14ac:dyDescent="0.25">
      <c r="B68" s="110"/>
      <c r="C68" s="110" t="s">
        <v>622</v>
      </c>
      <c r="D68" s="111" t="s">
        <v>678</v>
      </c>
      <c r="E68" s="111"/>
      <c r="F68" s="158">
        <f>I68+J68+K68+L68</f>
        <v>1445400</v>
      </c>
      <c r="G68" s="88"/>
      <c r="H68" s="79"/>
      <c r="I68" s="61">
        <v>549400</v>
      </c>
      <c r="J68" s="61">
        <v>371000</v>
      </c>
      <c r="K68" s="61">
        <v>350000</v>
      </c>
      <c r="L68" s="61">
        <v>175000</v>
      </c>
      <c r="M68" s="159"/>
      <c r="N68" s="68"/>
    </row>
    <row r="69" spans="1:14" s="36" customFormat="1" ht="15" customHeight="1" x14ac:dyDescent="0.25">
      <c r="B69" s="110"/>
      <c r="C69" s="110" t="s">
        <v>624</v>
      </c>
      <c r="D69" s="111" t="s">
        <v>679</v>
      </c>
      <c r="E69" s="111"/>
      <c r="F69" s="158">
        <f>I69+J69+K69+L69</f>
        <v>1019000</v>
      </c>
      <c r="G69" s="88"/>
      <c r="H69" s="79"/>
      <c r="I69" s="61">
        <v>932000</v>
      </c>
      <c r="J69" s="61">
        <v>87000</v>
      </c>
      <c r="K69" s="61">
        <v>0</v>
      </c>
      <c r="L69" s="61">
        <v>0</v>
      </c>
      <c r="M69" s="159"/>
      <c r="N69" s="68"/>
    </row>
    <row r="70" spans="1:14" s="39" customFormat="1" ht="15" customHeight="1" x14ac:dyDescent="0.25">
      <c r="B70" s="110" t="s">
        <v>17</v>
      </c>
      <c r="C70" s="115" t="s">
        <v>220</v>
      </c>
      <c r="D70" s="115"/>
      <c r="E70" s="115"/>
      <c r="F70" s="104">
        <f>SUM(H70:M70)</f>
        <v>0</v>
      </c>
      <c r="G70" s="89">
        <v>0</v>
      </c>
      <c r="H70" s="80">
        <v>0</v>
      </c>
      <c r="I70" s="63">
        <v>0</v>
      </c>
      <c r="J70" s="63">
        <v>0</v>
      </c>
      <c r="K70" s="63">
        <v>0</v>
      </c>
      <c r="L70" s="63">
        <v>0</v>
      </c>
      <c r="M70" s="64">
        <v>0</v>
      </c>
      <c r="N70" s="69"/>
    </row>
    <row r="71" spans="1:14" s="39" customFormat="1" ht="15" customHeight="1" x14ac:dyDescent="0.25">
      <c r="B71" s="110" t="s">
        <v>18</v>
      </c>
      <c r="C71" s="115" t="s">
        <v>226</v>
      </c>
      <c r="D71" s="115"/>
      <c r="E71" s="115"/>
      <c r="F71" s="104">
        <f>SUM(H71:M71)</f>
        <v>0</v>
      </c>
      <c r="G71" s="89">
        <v>0</v>
      </c>
      <c r="H71" s="80">
        <v>0</v>
      </c>
      <c r="I71" s="63">
        <v>0</v>
      </c>
      <c r="J71" s="63">
        <v>0</v>
      </c>
      <c r="K71" s="63">
        <v>0</v>
      </c>
      <c r="L71" s="63">
        <v>0</v>
      </c>
      <c r="M71" s="64">
        <v>0</v>
      </c>
      <c r="N71" s="69"/>
    </row>
    <row r="72" spans="1:14" s="39" customFormat="1" ht="15" customHeight="1" x14ac:dyDescent="0.25">
      <c r="B72" s="110"/>
      <c r="C72" s="115"/>
      <c r="D72" s="115"/>
      <c r="E72" s="115"/>
      <c r="F72" s="116"/>
      <c r="G72" s="89"/>
      <c r="H72" s="80"/>
      <c r="I72" s="63"/>
      <c r="J72" s="63"/>
      <c r="K72" s="63"/>
      <c r="L72" s="63"/>
      <c r="M72" s="64"/>
      <c r="N72" s="69"/>
    </row>
    <row r="73" spans="1:14" ht="15" customHeight="1" x14ac:dyDescent="0.25">
      <c r="A73" s="41" t="s">
        <v>56</v>
      </c>
      <c r="B73" s="106"/>
      <c r="C73" s="106"/>
      <c r="D73" s="106"/>
      <c r="E73" s="107">
        <f>IF($E$3,F73/$E$3,"")</f>
        <v>0</v>
      </c>
      <c r="F73" s="108">
        <f>SUM(F74:F78)</f>
        <v>0</v>
      </c>
      <c r="G73" s="85" t="s">
        <v>621</v>
      </c>
      <c r="H73" s="76">
        <f t="shared" ref="H73:M73" si="9">SUM(H74:H78)</f>
        <v>0</v>
      </c>
      <c r="I73" s="57">
        <f t="shared" si="9"/>
        <v>0</v>
      </c>
      <c r="J73" s="57">
        <f t="shared" si="9"/>
        <v>0</v>
      </c>
      <c r="K73" s="57">
        <f t="shared" si="9"/>
        <v>0</v>
      </c>
      <c r="L73" s="57">
        <f t="shared" si="9"/>
        <v>0</v>
      </c>
      <c r="M73" s="58">
        <f t="shared" si="9"/>
        <v>0</v>
      </c>
      <c r="N73" s="67"/>
    </row>
    <row r="74" spans="1:14" ht="15" customHeight="1" x14ac:dyDescent="0.3">
      <c r="A74" s="38" t="s">
        <v>253</v>
      </c>
      <c r="B74" s="117" t="s">
        <v>133</v>
      </c>
      <c r="C74" s="118"/>
      <c r="D74" s="118"/>
      <c r="E74" s="118"/>
      <c r="F74" s="119"/>
      <c r="G74" s="86"/>
      <c r="H74" s="77"/>
      <c r="I74" s="59"/>
      <c r="J74" s="59"/>
      <c r="K74" s="59"/>
      <c r="L74" s="59"/>
      <c r="M74" s="60"/>
      <c r="N74" s="66"/>
    </row>
    <row r="75" spans="1:14" ht="15" customHeight="1" x14ac:dyDescent="0.3">
      <c r="A75" s="36"/>
      <c r="B75" s="110" t="s">
        <v>20</v>
      </c>
      <c r="C75" s="115" t="s">
        <v>246</v>
      </c>
      <c r="D75" s="118"/>
      <c r="E75" s="118"/>
      <c r="F75" s="104">
        <f>SUM(H75:M75)</f>
        <v>0</v>
      </c>
      <c r="G75" s="86">
        <v>0</v>
      </c>
      <c r="H75" s="77">
        <v>0</v>
      </c>
      <c r="I75" s="59">
        <v>0</v>
      </c>
      <c r="J75" s="59">
        <v>0</v>
      </c>
      <c r="K75" s="59">
        <v>0</v>
      </c>
      <c r="L75" s="59">
        <v>0</v>
      </c>
      <c r="M75" s="60">
        <v>0</v>
      </c>
      <c r="N75" s="66"/>
    </row>
    <row r="76" spans="1:14" ht="15" customHeight="1" x14ac:dyDescent="0.3">
      <c r="A76" s="36"/>
      <c r="B76" s="110" t="s">
        <v>21</v>
      </c>
      <c r="C76" s="115" t="s">
        <v>137</v>
      </c>
      <c r="D76" s="118"/>
      <c r="E76" s="118"/>
      <c r="F76" s="104">
        <f>SUM(H76:M76)</f>
        <v>0</v>
      </c>
      <c r="G76" s="86">
        <v>0</v>
      </c>
      <c r="H76" s="77">
        <v>0</v>
      </c>
      <c r="I76" s="59">
        <v>0</v>
      </c>
      <c r="J76" s="59">
        <v>0</v>
      </c>
      <c r="K76" s="59">
        <v>0</v>
      </c>
      <c r="L76" s="59">
        <v>0</v>
      </c>
      <c r="M76" s="60">
        <v>0</v>
      </c>
      <c r="N76" s="66"/>
    </row>
    <row r="77" spans="1:14" ht="15" customHeight="1" x14ac:dyDescent="0.25">
      <c r="A77" s="36"/>
      <c r="B77" s="110" t="s">
        <v>22</v>
      </c>
      <c r="C77" s="115" t="s">
        <v>220</v>
      </c>
      <c r="D77" s="115"/>
      <c r="E77" s="115"/>
      <c r="F77" s="104">
        <f>SUM(H77:M77)</f>
        <v>0</v>
      </c>
      <c r="G77" s="86">
        <v>0</v>
      </c>
      <c r="H77" s="77">
        <v>0</v>
      </c>
      <c r="I77" s="59">
        <v>0</v>
      </c>
      <c r="J77" s="59">
        <v>0</v>
      </c>
      <c r="K77" s="59">
        <v>0</v>
      </c>
      <c r="L77" s="59">
        <v>0</v>
      </c>
      <c r="M77" s="60">
        <v>0</v>
      </c>
      <c r="N77" s="66"/>
    </row>
    <row r="78" spans="1:14" ht="15" customHeight="1" x14ac:dyDescent="0.25">
      <c r="A78" s="36"/>
      <c r="B78" s="110"/>
      <c r="C78" s="115"/>
      <c r="D78" s="115"/>
      <c r="E78" s="115"/>
      <c r="F78" s="116"/>
      <c r="G78" s="86"/>
      <c r="H78" s="77"/>
      <c r="I78" s="59"/>
      <c r="J78" s="59"/>
      <c r="K78" s="59"/>
      <c r="L78" s="59"/>
      <c r="M78" s="60"/>
      <c r="N78" s="66"/>
    </row>
    <row r="79" spans="1:14" ht="15" customHeight="1" x14ac:dyDescent="0.25">
      <c r="A79" s="43" t="s">
        <v>245</v>
      </c>
      <c r="B79" s="120"/>
      <c r="C79" s="120"/>
      <c r="D79" s="120"/>
      <c r="E79" s="107">
        <f>IF($E$3,F79/$E$3,"")</f>
        <v>5.5408782555517372E-2</v>
      </c>
      <c r="F79" s="108">
        <f>F80+F83</f>
        <v>14300000</v>
      </c>
      <c r="G79" s="85" t="s">
        <v>621</v>
      </c>
      <c r="H79" s="76">
        <f t="shared" ref="H79:M79" si="10">SUM(H80:H96)</f>
        <v>400000</v>
      </c>
      <c r="I79" s="57">
        <f t="shared" si="10"/>
        <v>7700000</v>
      </c>
      <c r="J79" s="57">
        <f t="shared" si="10"/>
        <v>5600000</v>
      </c>
      <c r="K79" s="57">
        <f t="shared" si="10"/>
        <v>6000000</v>
      </c>
      <c r="L79" s="57">
        <f t="shared" si="10"/>
        <v>5700000</v>
      </c>
      <c r="M79" s="58">
        <f t="shared" si="10"/>
        <v>3200000</v>
      </c>
      <c r="N79" s="67"/>
    </row>
    <row r="80" spans="1:14" ht="15" customHeight="1" x14ac:dyDescent="0.25">
      <c r="A80" s="5" t="s">
        <v>254</v>
      </c>
      <c r="B80" s="117" t="s">
        <v>171</v>
      </c>
      <c r="C80" s="115"/>
      <c r="D80" s="115"/>
      <c r="E80" s="115"/>
      <c r="F80" s="116">
        <f>F81</f>
        <v>1500000</v>
      </c>
      <c r="G80" s="86"/>
      <c r="H80" s="77"/>
      <c r="I80" s="59"/>
      <c r="J80" s="59"/>
      <c r="K80" s="59"/>
      <c r="L80" s="59"/>
      <c r="M80" s="60"/>
      <c r="N80" s="66"/>
    </row>
    <row r="81" spans="1:14" ht="15" customHeight="1" x14ac:dyDescent="0.25">
      <c r="A81" s="37"/>
      <c r="B81" s="110" t="s">
        <v>25</v>
      </c>
      <c r="C81" s="115" t="s">
        <v>46</v>
      </c>
      <c r="D81" s="115"/>
      <c r="E81" s="115"/>
      <c r="F81" s="104">
        <f>SUM(H81:M81)</f>
        <v>1500000</v>
      </c>
      <c r="G81" s="86">
        <v>0</v>
      </c>
      <c r="H81" s="77">
        <v>0</v>
      </c>
      <c r="I81" s="59">
        <f>I82</f>
        <v>1500000</v>
      </c>
      <c r="J81" s="59">
        <v>0</v>
      </c>
      <c r="K81" s="59">
        <v>0</v>
      </c>
      <c r="L81" s="59">
        <v>0</v>
      </c>
      <c r="M81" s="60">
        <v>0</v>
      </c>
      <c r="N81" s="66"/>
    </row>
    <row r="82" spans="1:14" ht="15" customHeight="1" x14ac:dyDescent="0.25">
      <c r="A82" s="37"/>
      <c r="B82" s="110"/>
      <c r="C82" s="115" t="s">
        <v>87</v>
      </c>
      <c r="D82" s="111" t="s">
        <v>680</v>
      </c>
      <c r="E82" s="115"/>
      <c r="F82" s="104"/>
      <c r="G82" s="86"/>
      <c r="H82" s="77"/>
      <c r="I82" s="59">
        <v>1500000</v>
      </c>
      <c r="J82" s="59"/>
      <c r="K82" s="59"/>
      <c r="L82" s="59"/>
      <c r="M82" s="60"/>
      <c r="N82" s="66"/>
    </row>
    <row r="83" spans="1:14" ht="15" customHeight="1" x14ac:dyDescent="0.25">
      <c r="A83" s="37" t="s">
        <v>255</v>
      </c>
      <c r="B83" s="117" t="s">
        <v>145</v>
      </c>
      <c r="C83" s="115"/>
      <c r="D83" s="115"/>
      <c r="E83" s="115"/>
      <c r="F83" s="116">
        <f>F84+F86</f>
        <v>12800000</v>
      </c>
      <c r="G83" s="86"/>
      <c r="H83" s="77"/>
      <c r="I83" s="59"/>
      <c r="J83" s="59"/>
      <c r="K83" s="59"/>
      <c r="L83" s="59"/>
      <c r="M83" s="60"/>
      <c r="N83" s="66"/>
    </row>
    <row r="84" spans="1:14" ht="15" customHeight="1" x14ac:dyDescent="0.25">
      <c r="A84" s="36"/>
      <c r="B84" s="110" t="s">
        <v>26</v>
      </c>
      <c r="C84" s="115" t="s">
        <v>47</v>
      </c>
      <c r="D84" s="115"/>
      <c r="E84" s="115"/>
      <c r="F84" s="104">
        <f>SUM(H84:M84)</f>
        <v>50000</v>
      </c>
      <c r="G84" s="86">
        <v>0</v>
      </c>
      <c r="H84" s="77">
        <v>0</v>
      </c>
      <c r="I84" s="59">
        <f>I85</f>
        <v>50000</v>
      </c>
      <c r="J84" s="59">
        <v>0</v>
      </c>
      <c r="K84" s="59">
        <v>0</v>
      </c>
      <c r="L84" s="59">
        <v>0</v>
      </c>
      <c r="M84" s="59">
        <v>0</v>
      </c>
      <c r="N84" s="66"/>
    </row>
    <row r="85" spans="1:14" ht="15" customHeight="1" x14ac:dyDescent="0.25">
      <c r="A85" s="36"/>
      <c r="B85" s="110"/>
      <c r="C85" s="115" t="s">
        <v>511</v>
      </c>
      <c r="D85" s="111" t="s">
        <v>681</v>
      </c>
      <c r="E85" s="115"/>
      <c r="F85" s="104"/>
      <c r="G85" s="86"/>
      <c r="H85" s="77"/>
      <c r="I85" s="77">
        <v>50000</v>
      </c>
      <c r="J85" s="77"/>
      <c r="K85" s="77"/>
      <c r="L85" s="77"/>
      <c r="M85" s="77"/>
      <c r="N85" s="66"/>
    </row>
    <row r="86" spans="1:14" ht="15" customHeight="1" x14ac:dyDescent="0.25">
      <c r="A86" s="36"/>
      <c r="B86" s="110" t="s">
        <v>27</v>
      </c>
      <c r="C86" s="115" t="s">
        <v>224</v>
      </c>
      <c r="D86" s="115"/>
      <c r="E86" s="115"/>
      <c r="F86" s="152">
        <f>SUM(H86:M86)</f>
        <v>12750000</v>
      </c>
      <c r="G86" s="86">
        <v>0</v>
      </c>
      <c r="H86" s="77">
        <f>SUM(H87:H95)</f>
        <v>200000</v>
      </c>
      <c r="I86" s="77">
        <f t="shared" ref="I86:M86" si="11">SUM(I87:I95)</f>
        <v>2300000</v>
      </c>
      <c r="J86" s="77">
        <f t="shared" si="11"/>
        <v>2800000</v>
      </c>
      <c r="K86" s="77">
        <f t="shared" si="11"/>
        <v>3000000</v>
      </c>
      <c r="L86" s="77">
        <f t="shared" si="11"/>
        <v>2850000</v>
      </c>
      <c r="M86" s="77">
        <f t="shared" si="11"/>
        <v>1600000</v>
      </c>
      <c r="N86" s="66"/>
    </row>
    <row r="87" spans="1:14" ht="15" customHeight="1" x14ac:dyDescent="0.25">
      <c r="A87" s="36"/>
      <c r="B87" s="110"/>
      <c r="C87" s="110" t="s">
        <v>622</v>
      </c>
      <c r="D87" s="115" t="s">
        <v>682</v>
      </c>
      <c r="E87" s="115"/>
      <c r="F87" s="158">
        <f>H87+I87+J87+K87+L87+M87</f>
        <v>3600000</v>
      </c>
      <c r="G87" s="86"/>
      <c r="H87" s="77">
        <v>0</v>
      </c>
      <c r="I87" s="59">
        <v>800000</v>
      </c>
      <c r="J87" s="59">
        <v>800000</v>
      </c>
      <c r="K87" s="59">
        <v>800000</v>
      </c>
      <c r="L87" s="59">
        <v>800000</v>
      </c>
      <c r="M87" s="59">
        <v>400000</v>
      </c>
      <c r="N87" s="66"/>
    </row>
    <row r="88" spans="1:14" ht="15" customHeight="1" x14ac:dyDescent="0.25">
      <c r="A88" s="36"/>
      <c r="B88" s="110"/>
      <c r="C88" s="110" t="s">
        <v>624</v>
      </c>
      <c r="D88" s="115" t="s">
        <v>771</v>
      </c>
      <c r="E88" s="115"/>
      <c r="F88" s="158">
        <f>H88+I88+J88+K88+L88+M88</f>
        <v>3700000</v>
      </c>
      <c r="G88" s="86"/>
      <c r="H88" s="77">
        <v>0</v>
      </c>
      <c r="I88" s="59">
        <v>600000</v>
      </c>
      <c r="J88" s="59">
        <v>900000</v>
      </c>
      <c r="K88" s="59">
        <v>900000</v>
      </c>
      <c r="L88" s="59">
        <v>900000</v>
      </c>
      <c r="M88" s="59">
        <v>400000</v>
      </c>
      <c r="N88" s="66"/>
    </row>
    <row r="89" spans="1:14" ht="15" customHeight="1" x14ac:dyDescent="0.25">
      <c r="A89" s="36"/>
      <c r="B89" s="110"/>
      <c r="C89" s="110" t="s">
        <v>626</v>
      </c>
      <c r="D89" s="115" t="s">
        <v>772</v>
      </c>
      <c r="E89" s="115"/>
      <c r="F89" s="158">
        <f t="shared" ref="F89:F93" si="12">H89+I89+J89+K89+L89+M89</f>
        <v>800000</v>
      </c>
      <c r="G89" s="86"/>
      <c r="H89" s="77"/>
      <c r="I89" s="59">
        <v>100000</v>
      </c>
      <c r="J89" s="59">
        <v>200000</v>
      </c>
      <c r="K89" s="59">
        <v>200000</v>
      </c>
      <c r="L89" s="59">
        <v>200000</v>
      </c>
      <c r="M89" s="157">
        <v>100000</v>
      </c>
      <c r="N89" s="66"/>
    </row>
    <row r="90" spans="1:14" ht="15" customHeight="1" x14ac:dyDescent="0.25">
      <c r="A90" s="36"/>
      <c r="B90" s="110"/>
      <c r="C90" s="110" t="s">
        <v>628</v>
      </c>
      <c r="D90" s="115" t="s">
        <v>773</v>
      </c>
      <c r="E90" s="115"/>
      <c r="F90" s="158">
        <f t="shared" si="12"/>
        <v>450000</v>
      </c>
      <c r="G90" s="86"/>
      <c r="H90" s="77"/>
      <c r="I90" s="59">
        <v>150000</v>
      </c>
      <c r="J90" s="59"/>
      <c r="K90" s="59">
        <v>150000</v>
      </c>
      <c r="L90" s="59"/>
      <c r="M90" s="59">
        <v>150000</v>
      </c>
      <c r="N90" s="66"/>
    </row>
    <row r="91" spans="1:14" ht="15" customHeight="1" x14ac:dyDescent="0.25">
      <c r="A91" s="36"/>
      <c r="B91" s="110"/>
      <c r="C91" s="110" t="s">
        <v>630</v>
      </c>
      <c r="D91" s="115" t="s">
        <v>774</v>
      </c>
      <c r="E91" s="115"/>
      <c r="F91" s="158">
        <f t="shared" si="12"/>
        <v>2500000</v>
      </c>
      <c r="G91" s="86"/>
      <c r="H91" s="77">
        <v>200000</v>
      </c>
      <c r="I91" s="59">
        <v>500000</v>
      </c>
      <c r="J91" s="59">
        <v>500000</v>
      </c>
      <c r="K91" s="59">
        <v>500000</v>
      </c>
      <c r="L91" s="59">
        <v>500000</v>
      </c>
      <c r="M91" s="157">
        <v>300000</v>
      </c>
      <c r="N91" s="66"/>
    </row>
    <row r="92" spans="1:14" ht="15" customHeight="1" x14ac:dyDescent="0.25">
      <c r="A92" s="36"/>
      <c r="B92" s="110"/>
      <c r="C92" s="110" t="s">
        <v>632</v>
      </c>
      <c r="D92" s="115" t="s">
        <v>775</v>
      </c>
      <c r="E92" s="115"/>
      <c r="F92" s="158">
        <f t="shared" si="12"/>
        <v>1000000</v>
      </c>
      <c r="G92" s="86"/>
      <c r="H92" s="77"/>
      <c r="I92" s="59">
        <v>100000</v>
      </c>
      <c r="J92" s="59">
        <v>250000</v>
      </c>
      <c r="K92" s="59">
        <v>250000</v>
      </c>
      <c r="L92" s="59">
        <v>250000</v>
      </c>
      <c r="M92" s="157">
        <v>150000</v>
      </c>
      <c r="N92" s="66"/>
    </row>
    <row r="93" spans="1:14" ht="15" customHeight="1" x14ac:dyDescent="0.25">
      <c r="A93" s="36"/>
      <c r="B93" s="110"/>
      <c r="C93" s="110" t="s">
        <v>634</v>
      </c>
      <c r="D93" s="115" t="s">
        <v>776</v>
      </c>
      <c r="E93" s="115"/>
      <c r="F93" s="158">
        <f t="shared" si="12"/>
        <v>700000</v>
      </c>
      <c r="G93" s="86"/>
      <c r="H93" s="77"/>
      <c r="I93" s="59">
        <v>50000</v>
      </c>
      <c r="J93" s="59">
        <v>150000</v>
      </c>
      <c r="K93" s="59">
        <v>200000</v>
      </c>
      <c r="L93" s="59">
        <v>200000</v>
      </c>
      <c r="M93" s="157">
        <v>100000</v>
      </c>
      <c r="N93" s="66"/>
    </row>
    <row r="94" spans="1:14" ht="15" customHeight="1" x14ac:dyDescent="0.25">
      <c r="A94" s="36"/>
      <c r="B94" s="110"/>
      <c r="C94" s="110"/>
      <c r="D94" s="115"/>
      <c r="E94" s="115"/>
      <c r="F94" s="158"/>
      <c r="G94" s="86"/>
      <c r="H94" s="77"/>
      <c r="I94" s="59"/>
      <c r="J94" s="59"/>
      <c r="K94" s="59"/>
      <c r="L94" s="59"/>
      <c r="M94" s="157"/>
      <c r="N94" s="66"/>
    </row>
    <row r="95" spans="1:14" ht="15" customHeight="1" x14ac:dyDescent="0.25">
      <c r="A95" s="36"/>
      <c r="B95" s="110"/>
      <c r="C95" s="110"/>
      <c r="D95" s="115"/>
      <c r="E95" s="115"/>
      <c r="F95" s="158"/>
      <c r="G95" s="86"/>
      <c r="H95" s="77"/>
      <c r="I95" s="59"/>
      <c r="J95" s="59"/>
      <c r="K95" s="59"/>
      <c r="L95" s="59"/>
      <c r="M95" s="157"/>
      <c r="N95" s="66"/>
    </row>
    <row r="96" spans="1:14" ht="15" customHeight="1" x14ac:dyDescent="0.25">
      <c r="A96" s="36"/>
      <c r="B96" s="110"/>
      <c r="C96" s="115"/>
      <c r="D96" s="115"/>
      <c r="E96" s="115"/>
      <c r="F96" s="116"/>
      <c r="G96" s="86"/>
      <c r="H96" s="77"/>
      <c r="I96" s="59"/>
      <c r="J96" s="59"/>
      <c r="K96" s="59"/>
      <c r="L96" s="59"/>
      <c r="M96" s="60"/>
      <c r="N96" s="66"/>
    </row>
    <row r="97" spans="1:14" ht="15" customHeight="1" x14ac:dyDescent="0.25">
      <c r="A97" s="43" t="s">
        <v>162</v>
      </c>
      <c r="B97" s="120"/>
      <c r="C97" s="120"/>
      <c r="D97" s="120"/>
      <c r="E97" s="107">
        <f>IF($E$3,F97/$E$3,"")</f>
        <v>0.245891002865254</v>
      </c>
      <c r="F97" s="108">
        <f>F99+F103+F109</f>
        <v>63460000</v>
      </c>
      <c r="G97" s="85" t="s">
        <v>621</v>
      </c>
      <c r="H97" s="76">
        <f t="shared" ref="H97:M97" si="13">SUM(H98:H113)</f>
        <v>1400000</v>
      </c>
      <c r="I97" s="57">
        <f t="shared" si="13"/>
        <v>21050000</v>
      </c>
      <c r="J97" s="57">
        <f t="shared" si="13"/>
        <v>21050000</v>
      </c>
      <c r="K97" s="57">
        <f t="shared" si="13"/>
        <v>21050000</v>
      </c>
      <c r="L97" s="57">
        <f t="shared" si="13"/>
        <v>21050000</v>
      </c>
      <c r="M97" s="58">
        <f t="shared" si="13"/>
        <v>16020000</v>
      </c>
      <c r="N97" s="67"/>
    </row>
    <row r="98" spans="1:14" ht="15" customHeight="1" x14ac:dyDescent="0.25">
      <c r="A98" s="37" t="s">
        <v>256</v>
      </c>
      <c r="B98" s="109" t="s">
        <v>145</v>
      </c>
      <c r="C98" s="111"/>
      <c r="D98" s="111"/>
      <c r="E98" s="111"/>
      <c r="F98" s="114"/>
      <c r="G98" s="86"/>
      <c r="H98" s="77"/>
      <c r="I98" s="59"/>
      <c r="J98" s="59"/>
      <c r="K98" s="59"/>
      <c r="L98" s="59"/>
      <c r="M98" s="60"/>
      <c r="N98" s="66"/>
    </row>
    <row r="99" spans="1:14" ht="15" customHeight="1" x14ac:dyDescent="0.25">
      <c r="A99" s="36"/>
      <c r="B99" s="110" t="s">
        <v>29</v>
      </c>
      <c r="C99" s="121" t="s">
        <v>204</v>
      </c>
      <c r="D99" s="121"/>
      <c r="E99" s="115"/>
      <c r="F99" s="116">
        <f>F100+F101+F102</f>
        <v>4300000</v>
      </c>
      <c r="G99" s="86"/>
      <c r="H99" s="77"/>
      <c r="I99" s="59"/>
      <c r="J99" s="59"/>
      <c r="K99" s="59"/>
      <c r="L99" s="59"/>
      <c r="M99" s="60"/>
      <c r="N99" s="66"/>
    </row>
    <row r="100" spans="1:14" ht="15" customHeight="1" x14ac:dyDescent="0.25">
      <c r="A100" s="36"/>
      <c r="B100" s="115"/>
      <c r="C100" s="110" t="s">
        <v>30</v>
      </c>
      <c r="D100" s="111" t="s">
        <v>44</v>
      </c>
      <c r="E100" s="115"/>
      <c r="F100" s="142">
        <f>SUM(H100:M100)</f>
        <v>510000</v>
      </c>
      <c r="G100" s="86">
        <v>0</v>
      </c>
      <c r="H100" s="77">
        <v>10000</v>
      </c>
      <c r="I100" s="59">
        <v>100000</v>
      </c>
      <c r="J100" s="59">
        <v>100000</v>
      </c>
      <c r="K100" s="59">
        <v>100000</v>
      </c>
      <c r="L100" s="59">
        <v>100000</v>
      </c>
      <c r="M100" s="59">
        <v>100000</v>
      </c>
      <c r="N100" s="66"/>
    </row>
    <row r="101" spans="1:14" ht="15" customHeight="1" x14ac:dyDescent="0.25">
      <c r="A101" s="36"/>
      <c r="B101" s="115"/>
      <c r="C101" s="110" t="s">
        <v>31</v>
      </c>
      <c r="D101" s="115" t="s">
        <v>206</v>
      </c>
      <c r="E101" s="115"/>
      <c r="F101" s="142">
        <f>SUM(H101:M101)</f>
        <v>3290000</v>
      </c>
      <c r="G101" s="86">
        <v>0</v>
      </c>
      <c r="H101" s="77">
        <v>40000</v>
      </c>
      <c r="I101" s="59">
        <v>650000</v>
      </c>
      <c r="J101" s="59">
        <v>650000</v>
      </c>
      <c r="K101" s="59">
        <v>650000</v>
      </c>
      <c r="L101" s="59">
        <v>650000</v>
      </c>
      <c r="M101" s="59">
        <v>650000</v>
      </c>
      <c r="N101" s="66"/>
    </row>
    <row r="102" spans="1:14" ht="15" customHeight="1" x14ac:dyDescent="0.25">
      <c r="A102" s="36"/>
      <c r="B102" s="115"/>
      <c r="C102" s="110" t="s">
        <v>32</v>
      </c>
      <c r="D102" s="115" t="s">
        <v>208</v>
      </c>
      <c r="E102" s="115"/>
      <c r="F102" s="142">
        <f>SUM(H102:M102)</f>
        <v>500000</v>
      </c>
      <c r="G102" s="86">
        <v>0</v>
      </c>
      <c r="H102" s="77">
        <v>0</v>
      </c>
      <c r="I102" s="59">
        <v>100000</v>
      </c>
      <c r="J102" s="59">
        <v>100000</v>
      </c>
      <c r="K102" s="59">
        <v>100000</v>
      </c>
      <c r="L102" s="59">
        <v>100000</v>
      </c>
      <c r="M102" s="59">
        <v>100000</v>
      </c>
      <c r="N102" s="66"/>
    </row>
    <row r="103" spans="1:14" ht="15" customHeight="1" x14ac:dyDescent="0.25">
      <c r="A103" s="36"/>
      <c r="B103" s="110" t="s">
        <v>33</v>
      </c>
      <c r="C103" s="121" t="s">
        <v>55</v>
      </c>
      <c r="D103" s="115"/>
      <c r="E103" s="115"/>
      <c r="F103" s="116">
        <f>F106+F105+F104</f>
        <v>38910000</v>
      </c>
      <c r="G103" s="86"/>
      <c r="H103" s="77"/>
      <c r="I103" s="59"/>
      <c r="J103" s="59"/>
      <c r="K103" s="59"/>
      <c r="L103" s="59"/>
      <c r="M103" s="60"/>
      <c r="N103" s="66"/>
    </row>
    <row r="104" spans="1:14" ht="15" customHeight="1" x14ac:dyDescent="0.25">
      <c r="A104" s="36"/>
      <c r="B104" s="115"/>
      <c r="C104" s="110" t="s">
        <v>34</v>
      </c>
      <c r="D104" s="115" t="s">
        <v>168</v>
      </c>
      <c r="E104" s="115"/>
      <c r="F104" s="142">
        <f>SUM(H104:M104)</f>
        <v>500000</v>
      </c>
      <c r="G104" s="86">
        <v>0</v>
      </c>
      <c r="H104" s="77">
        <v>0</v>
      </c>
      <c r="I104" s="59">
        <v>100000</v>
      </c>
      <c r="J104" s="59">
        <v>100000</v>
      </c>
      <c r="K104" s="59">
        <v>100000</v>
      </c>
      <c r="L104" s="59">
        <v>100000</v>
      </c>
      <c r="M104" s="59">
        <v>100000</v>
      </c>
      <c r="N104" s="66"/>
    </row>
    <row r="105" spans="1:14" ht="15" customHeight="1" x14ac:dyDescent="0.25">
      <c r="A105" s="36"/>
      <c r="B105" s="115"/>
      <c r="C105" s="110" t="s">
        <v>35</v>
      </c>
      <c r="D105" s="115" t="s">
        <v>169</v>
      </c>
      <c r="E105" s="115"/>
      <c r="F105" s="142">
        <f>SUM(H105:M105)</f>
        <v>250000</v>
      </c>
      <c r="G105" s="86">
        <v>0</v>
      </c>
      <c r="H105" s="77">
        <v>0</v>
      </c>
      <c r="I105" s="59">
        <v>50000</v>
      </c>
      <c r="J105" s="59">
        <v>50000</v>
      </c>
      <c r="K105" s="59">
        <v>50000</v>
      </c>
      <c r="L105" s="59">
        <v>50000</v>
      </c>
      <c r="M105" s="59">
        <v>50000</v>
      </c>
      <c r="N105" s="66"/>
    </row>
    <row r="106" spans="1:14" ht="15" customHeight="1" x14ac:dyDescent="0.25">
      <c r="A106" s="36"/>
      <c r="B106" s="115"/>
      <c r="C106" s="110" t="s">
        <v>36</v>
      </c>
      <c r="D106" s="115" t="s">
        <v>216</v>
      </c>
      <c r="E106" s="115"/>
      <c r="F106" s="142">
        <f>SUM(H106:M106)</f>
        <v>38160000</v>
      </c>
      <c r="G106" s="86">
        <v>0</v>
      </c>
      <c r="H106" s="77">
        <f t="shared" ref="H106:M106" si="14">H107+H108</f>
        <v>500000</v>
      </c>
      <c r="I106" s="77">
        <f t="shared" si="14"/>
        <v>8000000</v>
      </c>
      <c r="J106" s="77">
        <f t="shared" si="14"/>
        <v>8000000</v>
      </c>
      <c r="K106" s="77">
        <f t="shared" si="14"/>
        <v>8000000</v>
      </c>
      <c r="L106" s="77">
        <f t="shared" si="14"/>
        <v>8000000</v>
      </c>
      <c r="M106" s="77">
        <f t="shared" si="14"/>
        <v>5660000</v>
      </c>
      <c r="N106" s="66"/>
    </row>
    <row r="107" spans="1:14" ht="15" customHeight="1" x14ac:dyDescent="0.25">
      <c r="A107" s="36"/>
      <c r="B107" s="115"/>
      <c r="C107" s="110"/>
      <c r="D107" s="110" t="s">
        <v>592</v>
      </c>
      <c r="E107" s="115" t="s">
        <v>683</v>
      </c>
      <c r="F107" s="142">
        <f>SUM(H107:M107)</f>
        <v>37400000</v>
      </c>
      <c r="G107" s="86"/>
      <c r="H107" s="77">
        <v>450000</v>
      </c>
      <c r="I107" s="59">
        <v>7850000</v>
      </c>
      <c r="J107" s="59">
        <v>7850000</v>
      </c>
      <c r="K107" s="59">
        <v>7850000</v>
      </c>
      <c r="L107" s="59">
        <v>7850000</v>
      </c>
      <c r="M107" s="157">
        <v>5550000</v>
      </c>
      <c r="N107" s="66"/>
    </row>
    <row r="108" spans="1:14" ht="15" customHeight="1" x14ac:dyDescent="0.25">
      <c r="A108" s="36"/>
      <c r="B108" s="115"/>
      <c r="C108" s="110"/>
      <c r="D108" s="110" t="s">
        <v>594</v>
      </c>
      <c r="E108" s="115" t="s">
        <v>684</v>
      </c>
      <c r="F108" s="142">
        <f>SUM(H108:M108)</f>
        <v>760000</v>
      </c>
      <c r="G108" s="86"/>
      <c r="H108" s="77">
        <v>50000</v>
      </c>
      <c r="I108" s="59">
        <v>150000</v>
      </c>
      <c r="J108" s="59">
        <v>150000</v>
      </c>
      <c r="K108" s="59">
        <v>150000</v>
      </c>
      <c r="L108" s="59">
        <v>150000</v>
      </c>
      <c r="M108" s="157">
        <v>110000</v>
      </c>
      <c r="N108" s="66"/>
    </row>
    <row r="109" spans="1:14" ht="15" customHeight="1" x14ac:dyDescent="0.25">
      <c r="A109" s="36"/>
      <c r="B109" s="110" t="s">
        <v>37</v>
      </c>
      <c r="C109" s="121" t="s">
        <v>222</v>
      </c>
      <c r="D109" s="115"/>
      <c r="E109" s="115"/>
      <c r="F109" s="116">
        <f>F110+F111+F112</f>
        <v>20250000</v>
      </c>
      <c r="G109" s="86">
        <f>SUM(G110:G112)</f>
        <v>0</v>
      </c>
      <c r="H109" s="77"/>
      <c r="I109" s="59"/>
      <c r="J109" s="59"/>
      <c r="K109" s="59"/>
      <c r="L109" s="59"/>
      <c r="M109" s="60"/>
      <c r="N109" s="66"/>
    </row>
    <row r="110" spans="1:14" ht="15" customHeight="1" x14ac:dyDescent="0.25">
      <c r="A110" s="36"/>
      <c r="B110" s="115"/>
      <c r="C110" s="110" t="s">
        <v>38</v>
      </c>
      <c r="D110" s="115" t="s">
        <v>226</v>
      </c>
      <c r="E110" s="115"/>
      <c r="F110" s="142">
        <f>SUM(H110:M110)</f>
        <v>0</v>
      </c>
      <c r="G110" s="86">
        <v>0</v>
      </c>
      <c r="H110" s="77">
        <v>0</v>
      </c>
      <c r="I110" s="59">
        <v>0</v>
      </c>
      <c r="J110" s="59">
        <v>0</v>
      </c>
      <c r="K110" s="59">
        <v>0</v>
      </c>
      <c r="L110" s="59">
        <v>0</v>
      </c>
      <c r="M110" s="60">
        <v>0</v>
      </c>
      <c r="N110" s="66"/>
    </row>
    <row r="111" spans="1:14" ht="15" customHeight="1" x14ac:dyDescent="0.25">
      <c r="A111" s="36"/>
      <c r="B111" s="111"/>
      <c r="C111" s="110" t="s">
        <v>39</v>
      </c>
      <c r="D111" s="111" t="s">
        <v>228</v>
      </c>
      <c r="E111" s="111"/>
      <c r="F111" s="142">
        <f>SUM(H111:M111)</f>
        <v>250000</v>
      </c>
      <c r="G111" s="86">
        <v>0</v>
      </c>
      <c r="H111" s="77">
        <v>0</v>
      </c>
      <c r="I111" s="59">
        <v>50000</v>
      </c>
      <c r="J111" s="59">
        <v>50000</v>
      </c>
      <c r="K111" s="59">
        <v>50000</v>
      </c>
      <c r="L111" s="59">
        <v>50000</v>
      </c>
      <c r="M111" s="60">
        <v>50000</v>
      </c>
      <c r="N111" s="66"/>
    </row>
    <row r="112" spans="1:14" ht="15" customHeight="1" x14ac:dyDescent="0.25">
      <c r="A112" s="36"/>
      <c r="B112" s="111"/>
      <c r="C112" s="110" t="s">
        <v>40</v>
      </c>
      <c r="D112" s="111" t="s">
        <v>167</v>
      </c>
      <c r="E112" s="111"/>
      <c r="F112" s="142">
        <f>SUM(H112:M112)</f>
        <v>20000000</v>
      </c>
      <c r="G112" s="86">
        <v>0</v>
      </c>
      <c r="H112" s="77">
        <v>350000</v>
      </c>
      <c r="I112" s="59">
        <v>4000000</v>
      </c>
      <c r="J112" s="59">
        <v>4000000</v>
      </c>
      <c r="K112" s="59">
        <v>4000000</v>
      </c>
      <c r="L112" s="59">
        <v>4000000</v>
      </c>
      <c r="M112" s="60">
        <v>3650000</v>
      </c>
      <c r="N112" s="66"/>
    </row>
    <row r="113" spans="1:14" ht="15" customHeight="1" x14ac:dyDescent="0.25">
      <c r="A113" s="36"/>
      <c r="B113" s="111"/>
      <c r="C113" s="110"/>
      <c r="D113" s="111"/>
      <c r="E113" s="111"/>
      <c r="F113" s="114"/>
      <c r="G113" s="86"/>
      <c r="H113" s="77"/>
      <c r="I113" s="59"/>
      <c r="J113" s="59"/>
      <c r="K113" s="59"/>
      <c r="L113" s="59"/>
      <c r="M113" s="60"/>
      <c r="N113" s="66"/>
    </row>
    <row r="114" spans="1:14" ht="15" customHeight="1" x14ac:dyDescent="0.25">
      <c r="A114" s="43" t="s">
        <v>113</v>
      </c>
      <c r="B114" s="122"/>
      <c r="C114" s="122"/>
      <c r="D114" s="122"/>
      <c r="E114" s="107">
        <f>IF($E$3,F114/$E$3,"")</f>
        <v>0</v>
      </c>
      <c r="F114" s="108">
        <f>SUM(F115:F116)</f>
        <v>0</v>
      </c>
      <c r="G114" s="85">
        <f>SUM(G115:G116)</f>
        <v>0</v>
      </c>
      <c r="H114" s="76"/>
      <c r="I114" s="57"/>
      <c r="J114" s="57"/>
      <c r="K114" s="57"/>
      <c r="L114" s="57"/>
      <c r="M114" s="58"/>
      <c r="N114" s="67"/>
    </row>
    <row r="115" spans="1:14" ht="15" customHeight="1" x14ac:dyDescent="0.25">
      <c r="A115" s="5" t="s">
        <v>257</v>
      </c>
      <c r="B115" s="123" t="s">
        <v>258</v>
      </c>
      <c r="C115" s="123"/>
      <c r="D115" s="101"/>
      <c r="E115" s="101"/>
      <c r="F115" s="104">
        <f>SUM(G115:M115)</f>
        <v>0</v>
      </c>
      <c r="G115" s="86">
        <v>0</v>
      </c>
      <c r="H115" s="77" t="s">
        <v>621</v>
      </c>
      <c r="I115" s="59" t="s">
        <v>685</v>
      </c>
      <c r="J115" s="59" t="s">
        <v>685</v>
      </c>
      <c r="K115" s="59" t="s">
        <v>685</v>
      </c>
      <c r="L115" s="59" t="s">
        <v>685</v>
      </c>
      <c r="M115" s="60" t="s">
        <v>621</v>
      </c>
      <c r="N115" s="66"/>
    </row>
    <row r="116" spans="1:14" ht="15" customHeight="1" x14ac:dyDescent="0.25">
      <c r="A116" s="70" t="s">
        <v>110</v>
      </c>
      <c r="B116" s="124" t="s">
        <v>259</v>
      </c>
      <c r="C116" s="124"/>
      <c r="D116" s="125"/>
      <c r="E116" s="125"/>
      <c r="F116" s="126">
        <f>SUM(G116:M116)</f>
        <v>0</v>
      </c>
      <c r="G116" s="90">
        <v>0</v>
      </c>
      <c r="H116" s="81" t="s">
        <v>686</v>
      </c>
      <c r="I116" s="71" t="s">
        <v>621</v>
      </c>
      <c r="J116" s="71" t="s">
        <v>621</v>
      </c>
      <c r="K116" s="71" t="s">
        <v>621</v>
      </c>
      <c r="L116" s="71" t="s">
        <v>621</v>
      </c>
      <c r="M116" s="72" t="s">
        <v>687</v>
      </c>
      <c r="N116" s="1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selection activeCell="H4" sqref="H4:M5"/>
    </sheetView>
  </sheetViews>
  <sheetFormatPr defaultColWidth="8.85546875" defaultRowHeight="15" x14ac:dyDescent="0.25"/>
  <cols>
    <col min="1" max="1" width="6.28515625" customWidth="1"/>
    <col min="2" max="2" width="9.7109375" customWidth="1"/>
    <col min="3" max="3" width="10.28515625" customWidth="1"/>
    <col min="4" max="4" width="16.28515625" customWidth="1"/>
    <col min="5" max="5" width="40.7109375" customWidth="1"/>
    <col min="6" max="6" width="11" style="94" customWidth="1"/>
    <col min="7" max="13" width="10.85546875" customWidth="1"/>
    <col min="14" max="14" width="36.7109375" customWidth="1"/>
  </cols>
  <sheetData>
    <row r="1" spans="1:14" ht="21.75" customHeight="1" x14ac:dyDescent="0.3">
      <c r="A1" s="47" t="s">
        <v>247</v>
      </c>
      <c r="B1" s="40"/>
      <c r="C1" s="40"/>
      <c r="D1" s="40"/>
      <c r="E1" s="40"/>
      <c r="F1" s="91"/>
      <c r="G1" s="40"/>
      <c r="H1" s="40"/>
    </row>
    <row r="2" spans="1:14" ht="18.75" x14ac:dyDescent="0.3">
      <c r="A2" s="44"/>
      <c r="B2" s="40"/>
      <c r="C2" s="40"/>
      <c r="D2" s="40"/>
      <c r="E2" s="40"/>
      <c r="F2" s="91"/>
      <c r="G2" s="40"/>
      <c r="H2" s="40"/>
    </row>
    <row r="3" spans="1:14" ht="15" customHeight="1" x14ac:dyDescent="0.25">
      <c r="A3" s="46">
        <v>1</v>
      </c>
      <c r="B3" s="41" t="s">
        <v>688</v>
      </c>
      <c r="C3" s="42"/>
      <c r="D3" s="42"/>
      <c r="E3" s="73">
        <f>SUM(F6,F31,F42,F48,F60,F77,)</f>
        <v>42256740</v>
      </c>
      <c r="F3" s="128" t="s">
        <v>689</v>
      </c>
      <c r="G3" s="82"/>
      <c r="H3" s="48"/>
      <c r="I3" s="48"/>
      <c r="J3" s="48"/>
      <c r="K3" s="48" t="s">
        <v>260</v>
      </c>
      <c r="L3" s="48"/>
      <c r="M3" s="52"/>
      <c r="N3" s="49"/>
    </row>
    <row r="4" spans="1:14" ht="15" customHeight="1" x14ac:dyDescent="0.25">
      <c r="A4" s="45"/>
      <c r="F4" s="92"/>
      <c r="G4" s="83" t="s">
        <v>261</v>
      </c>
      <c r="H4" s="74">
        <v>2018</v>
      </c>
      <c r="I4" s="53">
        <v>2019</v>
      </c>
      <c r="J4" s="53">
        <v>2020</v>
      </c>
      <c r="K4" s="53">
        <v>2021</v>
      </c>
      <c r="L4" s="53">
        <v>2022</v>
      </c>
      <c r="M4" s="54">
        <v>2023</v>
      </c>
      <c r="N4" s="50" t="s">
        <v>690</v>
      </c>
    </row>
    <row r="5" spans="1:14" ht="15" customHeight="1" x14ac:dyDescent="0.25">
      <c r="F5" s="96"/>
      <c r="G5" s="84" t="s">
        <v>263</v>
      </c>
      <c r="H5" s="75" t="s">
        <v>779</v>
      </c>
      <c r="I5" s="55" t="s">
        <v>780</v>
      </c>
      <c r="J5" s="55" t="s">
        <v>780</v>
      </c>
      <c r="K5" s="55" t="s">
        <v>780</v>
      </c>
      <c r="L5" s="55" t="s">
        <v>780</v>
      </c>
      <c r="M5" s="56" t="s">
        <v>778</v>
      </c>
      <c r="N5" s="51"/>
    </row>
    <row r="6" spans="1:14" ht="15" customHeight="1" x14ac:dyDescent="0.25">
      <c r="A6" s="41" t="s">
        <v>249</v>
      </c>
      <c r="B6" s="42"/>
      <c r="C6" s="42"/>
      <c r="D6" s="42"/>
      <c r="E6" s="95">
        <f>IF($E$3,F6/$E$3,"")</f>
        <v>0.48339602155774442</v>
      </c>
      <c r="F6" s="108">
        <f>F9+F19+F22+F25+F26</f>
        <v>20426740</v>
      </c>
      <c r="G6" s="85">
        <f>SUM(G7:G30)</f>
        <v>0</v>
      </c>
      <c r="H6" s="76">
        <f t="shared" ref="H6:M6" si="0">SUM(H10,H20,H23,H25,H27)</f>
        <v>680889.96</v>
      </c>
      <c r="I6" s="76">
        <f t="shared" si="0"/>
        <v>4085348.56</v>
      </c>
      <c r="J6" s="76">
        <f t="shared" si="0"/>
        <v>4085348.56</v>
      </c>
      <c r="K6" s="76">
        <f t="shared" si="0"/>
        <v>4085348.56</v>
      </c>
      <c r="L6" s="76">
        <f t="shared" si="0"/>
        <v>4085348.56</v>
      </c>
      <c r="M6" s="76">
        <f t="shared" si="0"/>
        <v>3404455.8</v>
      </c>
      <c r="N6" s="65"/>
    </row>
    <row r="7" spans="1:14" ht="15" customHeight="1" x14ac:dyDescent="0.25">
      <c r="A7" s="7" t="s">
        <v>250</v>
      </c>
      <c r="B7" s="6" t="s">
        <v>145</v>
      </c>
      <c r="C7" s="8"/>
      <c r="D7" s="8"/>
      <c r="F7" s="93"/>
      <c r="G7" s="86"/>
      <c r="H7" s="77"/>
      <c r="I7" s="59"/>
      <c r="J7" s="59"/>
      <c r="K7" s="59"/>
      <c r="L7" s="59"/>
      <c r="M7" s="60"/>
      <c r="N7" s="66"/>
    </row>
    <row r="8" spans="1:14" ht="15" customHeight="1" x14ac:dyDescent="0.25">
      <c r="B8" s="98" t="s">
        <v>264</v>
      </c>
      <c r="C8" s="99" t="s">
        <v>147</v>
      </c>
      <c r="D8" s="99"/>
      <c r="E8" s="98"/>
      <c r="F8" s="100">
        <f>F9+F19+F22+F25+F26</f>
        <v>20426740</v>
      </c>
      <c r="G8" s="86"/>
      <c r="H8" s="77"/>
      <c r="I8" s="59"/>
      <c r="J8" s="59"/>
      <c r="K8" s="59"/>
      <c r="L8" s="59"/>
      <c r="M8" s="60"/>
      <c r="N8" s="66"/>
    </row>
    <row r="9" spans="1:14" ht="15" customHeight="1" x14ac:dyDescent="0.25">
      <c r="B9" s="102"/>
      <c r="C9" s="102" t="s">
        <v>7</v>
      </c>
      <c r="D9" s="103" t="s">
        <v>149</v>
      </c>
      <c r="E9" s="101"/>
      <c r="F9" s="104">
        <f>F10+F16+F17+F18</f>
        <v>14973420</v>
      </c>
      <c r="G9" s="86"/>
      <c r="H9" s="77"/>
      <c r="I9" s="59"/>
      <c r="J9" s="59"/>
      <c r="K9" s="59"/>
      <c r="L9" s="59"/>
      <c r="M9" s="60"/>
      <c r="N9" s="66"/>
    </row>
    <row r="10" spans="1:14" ht="15" customHeight="1" x14ac:dyDescent="0.25">
      <c r="B10" s="101"/>
      <c r="C10" s="101"/>
      <c r="D10" s="102" t="s">
        <v>265</v>
      </c>
      <c r="E10" s="101" t="s">
        <v>151</v>
      </c>
      <c r="F10" s="142">
        <f>SUM(H10:M10)</f>
        <v>14973420</v>
      </c>
      <c r="G10" s="86">
        <v>0</v>
      </c>
      <c r="H10" s="77">
        <f t="shared" ref="H10:M10" si="1">SUM(H11:H15)</f>
        <v>499114</v>
      </c>
      <c r="I10" s="77">
        <f t="shared" si="1"/>
        <v>2994684</v>
      </c>
      <c r="J10" s="77">
        <f t="shared" si="1"/>
        <v>2994684</v>
      </c>
      <c r="K10" s="77">
        <f t="shared" si="1"/>
        <v>2994684</v>
      </c>
      <c r="L10" s="77">
        <f t="shared" si="1"/>
        <v>2994684</v>
      </c>
      <c r="M10" s="77">
        <f t="shared" si="1"/>
        <v>2495570</v>
      </c>
      <c r="N10" s="66"/>
    </row>
    <row r="11" spans="1:14" ht="15" customHeight="1" x14ac:dyDescent="0.25">
      <c r="B11" s="101"/>
      <c r="C11" s="101"/>
      <c r="D11" s="102" t="s">
        <v>281</v>
      </c>
      <c r="E11" s="101" t="s">
        <v>613</v>
      </c>
      <c r="F11" s="142">
        <f>H11+I11+J11+K11+L11+M11</f>
        <v>1085280</v>
      </c>
      <c r="G11" s="86"/>
      <c r="H11" s="77">
        <v>36176</v>
      </c>
      <c r="I11" s="59">
        <v>217056</v>
      </c>
      <c r="J11" s="59">
        <v>217056</v>
      </c>
      <c r="K11" s="59">
        <v>217056</v>
      </c>
      <c r="L11" s="59">
        <v>217056</v>
      </c>
      <c r="M11" s="157">
        <v>180880</v>
      </c>
      <c r="N11" s="66"/>
    </row>
    <row r="12" spans="1:14" ht="15" customHeight="1" x14ac:dyDescent="0.25">
      <c r="B12" s="101"/>
      <c r="C12" s="101"/>
      <c r="D12" s="102" t="s">
        <v>283</v>
      </c>
      <c r="E12" s="101" t="s">
        <v>614</v>
      </c>
      <c r="F12" s="142">
        <f>H12+I12+J12+K12+L12+M12</f>
        <v>1873740</v>
      </c>
      <c r="G12" s="86"/>
      <c r="H12" s="77">
        <v>62458</v>
      </c>
      <c r="I12" s="59">
        <v>374748</v>
      </c>
      <c r="J12" s="59">
        <v>374748</v>
      </c>
      <c r="K12" s="59">
        <v>374748</v>
      </c>
      <c r="L12" s="59">
        <v>374748</v>
      </c>
      <c r="M12" s="59">
        <v>312290</v>
      </c>
      <c r="N12" s="66"/>
    </row>
    <row r="13" spans="1:14" ht="15" customHeight="1" x14ac:dyDescent="0.25">
      <c r="B13" s="101"/>
      <c r="C13" s="101"/>
      <c r="D13" s="102" t="s">
        <v>285</v>
      </c>
      <c r="E13" s="101" t="s">
        <v>616</v>
      </c>
      <c r="F13" s="142">
        <f>H13+I13+J13+K13+L13+M13</f>
        <v>10024320</v>
      </c>
      <c r="G13" s="86"/>
      <c r="H13" s="77">
        <v>334144</v>
      </c>
      <c r="I13" s="59">
        <v>2004864</v>
      </c>
      <c r="J13" s="59">
        <v>2004864</v>
      </c>
      <c r="K13" s="59">
        <v>2004864</v>
      </c>
      <c r="L13" s="59">
        <v>2004864</v>
      </c>
      <c r="M13" s="157">
        <v>1670720</v>
      </c>
      <c r="N13" s="66"/>
    </row>
    <row r="14" spans="1:14" ht="15" customHeight="1" x14ac:dyDescent="0.25">
      <c r="B14" s="101"/>
      <c r="C14" s="101"/>
      <c r="D14" s="102" t="s">
        <v>287</v>
      </c>
      <c r="E14" s="101" t="s">
        <v>288</v>
      </c>
      <c r="F14" s="142">
        <f>H14+I14+J14+K14+L14+M14</f>
        <v>1800000</v>
      </c>
      <c r="G14" s="86"/>
      <c r="H14" s="77">
        <v>60000</v>
      </c>
      <c r="I14" s="59">
        <v>360000</v>
      </c>
      <c r="J14" s="59">
        <v>360000</v>
      </c>
      <c r="K14" s="59">
        <v>360000</v>
      </c>
      <c r="L14" s="59">
        <v>360000</v>
      </c>
      <c r="M14" s="59">
        <v>300000</v>
      </c>
      <c r="N14" s="66"/>
    </row>
    <row r="15" spans="1:14" ht="15" customHeight="1" x14ac:dyDescent="0.25">
      <c r="B15" s="101"/>
      <c r="C15" s="101"/>
      <c r="D15" s="102" t="s">
        <v>289</v>
      </c>
      <c r="E15" s="101" t="s">
        <v>619</v>
      </c>
      <c r="F15" s="142">
        <f>H15+I15+J15+K15+L15+M15</f>
        <v>190080</v>
      </c>
      <c r="G15" s="86"/>
      <c r="H15" s="77">
        <v>6336</v>
      </c>
      <c r="I15" s="59">
        <v>38016</v>
      </c>
      <c r="J15" s="59">
        <v>38016</v>
      </c>
      <c r="K15" s="59">
        <v>38016</v>
      </c>
      <c r="L15" s="59">
        <v>38016</v>
      </c>
      <c r="M15" s="157">
        <v>31680</v>
      </c>
      <c r="N15" s="66"/>
    </row>
    <row r="16" spans="1:14" ht="15" customHeight="1" x14ac:dyDescent="0.25">
      <c r="B16" s="105"/>
      <c r="C16" s="101"/>
      <c r="D16" s="102" t="s">
        <v>266</v>
      </c>
      <c r="E16" s="101" t="s">
        <v>153</v>
      </c>
      <c r="F16" s="142">
        <f>SUM(H16:M16)</f>
        <v>0</v>
      </c>
      <c r="G16" s="86">
        <v>0</v>
      </c>
      <c r="H16" s="77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66"/>
    </row>
    <row r="17" spans="1:14" ht="15" customHeight="1" x14ac:dyDescent="0.25">
      <c r="B17" s="101"/>
      <c r="C17" s="101"/>
      <c r="D17" s="102" t="s">
        <v>691</v>
      </c>
      <c r="E17" s="101" t="s">
        <v>155</v>
      </c>
      <c r="F17" s="142">
        <f>SUM(H17:M17)</f>
        <v>0</v>
      </c>
      <c r="G17" s="86">
        <v>0</v>
      </c>
      <c r="H17" s="77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66"/>
    </row>
    <row r="18" spans="1:14" ht="15" customHeight="1" x14ac:dyDescent="0.25">
      <c r="B18" s="101"/>
      <c r="C18" s="101"/>
      <c r="D18" s="102" t="s">
        <v>620</v>
      </c>
      <c r="E18" s="101" t="s">
        <v>157</v>
      </c>
      <c r="F18" s="142">
        <f>SUM(H18:M18)</f>
        <v>0</v>
      </c>
      <c r="G18" s="86">
        <v>0</v>
      </c>
      <c r="H18" s="77">
        <v>0</v>
      </c>
      <c r="I18" s="59">
        <v>0</v>
      </c>
      <c r="J18" s="59">
        <v>0</v>
      </c>
      <c r="K18" s="59">
        <v>0</v>
      </c>
      <c r="L18" s="59">
        <v>0</v>
      </c>
      <c r="M18" s="60">
        <v>0</v>
      </c>
      <c r="N18" s="66"/>
    </row>
    <row r="19" spans="1:14" ht="15" customHeight="1" x14ac:dyDescent="0.25">
      <c r="B19" s="101"/>
      <c r="C19" s="102" t="s">
        <v>8</v>
      </c>
      <c r="D19" s="103" t="s">
        <v>159</v>
      </c>
      <c r="E19" s="103"/>
      <c r="F19" s="104">
        <f>F20+F21</f>
        <v>3743355</v>
      </c>
      <c r="G19" s="86"/>
      <c r="H19" s="77"/>
      <c r="I19" s="59"/>
      <c r="J19" s="59"/>
      <c r="K19" s="59"/>
      <c r="L19" s="59"/>
      <c r="M19" s="60"/>
      <c r="N19" s="66"/>
    </row>
    <row r="20" spans="1:14" ht="15" customHeight="1" x14ac:dyDescent="0.25">
      <c r="B20" s="101"/>
      <c r="C20" s="101"/>
      <c r="D20" s="102" t="s">
        <v>0</v>
      </c>
      <c r="E20" s="101" t="s">
        <v>161</v>
      </c>
      <c r="F20" s="142">
        <f>H20+I20+J20+K20+L20+M20</f>
        <v>3743355</v>
      </c>
      <c r="G20" s="87">
        <v>0</v>
      </c>
      <c r="H20" s="78">
        <f t="shared" ref="H20:M20" si="2">0.25*(H10+H16)</f>
        <v>124778.5</v>
      </c>
      <c r="I20" s="78">
        <f t="shared" si="2"/>
        <v>748671</v>
      </c>
      <c r="J20" s="78">
        <f t="shared" si="2"/>
        <v>748671</v>
      </c>
      <c r="K20" s="78">
        <f t="shared" si="2"/>
        <v>748671</v>
      </c>
      <c r="L20" s="78">
        <f t="shared" si="2"/>
        <v>748671</v>
      </c>
      <c r="M20" s="78">
        <f t="shared" si="2"/>
        <v>623892.5</v>
      </c>
      <c r="N20" s="66"/>
    </row>
    <row r="21" spans="1:14" ht="15" customHeight="1" x14ac:dyDescent="0.25">
      <c r="B21" s="101"/>
      <c r="C21" s="101"/>
      <c r="D21" s="102" t="s">
        <v>1</v>
      </c>
      <c r="E21" s="101" t="s">
        <v>185</v>
      </c>
      <c r="F21" s="142">
        <f>SUM(H21:M21)</f>
        <v>0</v>
      </c>
      <c r="G21" s="86">
        <v>0</v>
      </c>
      <c r="H21" s="77">
        <f t="shared" ref="H21:M21" si="3">H17*0.25</f>
        <v>0</v>
      </c>
      <c r="I21" s="77">
        <f t="shared" si="3"/>
        <v>0</v>
      </c>
      <c r="J21" s="77">
        <f t="shared" si="3"/>
        <v>0</v>
      </c>
      <c r="K21" s="77">
        <f t="shared" si="3"/>
        <v>0</v>
      </c>
      <c r="L21" s="77">
        <f t="shared" si="3"/>
        <v>0</v>
      </c>
      <c r="M21" s="77">
        <f t="shared" si="3"/>
        <v>0</v>
      </c>
      <c r="N21" s="66"/>
    </row>
    <row r="22" spans="1:14" ht="15" customHeight="1" x14ac:dyDescent="0.25">
      <c r="B22" s="101"/>
      <c r="C22" s="102" t="s">
        <v>9</v>
      </c>
      <c r="D22" s="103" t="s">
        <v>187</v>
      </c>
      <c r="E22" s="103"/>
      <c r="F22" s="104">
        <f>F23+F24</f>
        <v>1347607.8</v>
      </c>
      <c r="G22" s="86"/>
      <c r="H22" s="77"/>
      <c r="I22" s="59"/>
      <c r="J22" s="59"/>
      <c r="K22" s="59"/>
      <c r="L22" s="59"/>
      <c r="M22" s="60"/>
      <c r="N22" s="66"/>
    </row>
    <row r="23" spans="1:14" ht="15" customHeight="1" x14ac:dyDescent="0.25">
      <c r="B23" s="101"/>
      <c r="C23" s="101"/>
      <c r="D23" s="102" t="s">
        <v>2</v>
      </c>
      <c r="E23" s="101" t="s">
        <v>189</v>
      </c>
      <c r="F23" s="142">
        <f>H23+I23+J23+K23+L23+M23</f>
        <v>1347607.8</v>
      </c>
      <c r="G23" s="129">
        <v>0</v>
      </c>
      <c r="H23" s="78">
        <f t="shared" ref="H23:M23" si="4">0.09*(H10+H16)</f>
        <v>44920.259999999995</v>
      </c>
      <c r="I23" s="78">
        <f t="shared" si="4"/>
        <v>269521.56</v>
      </c>
      <c r="J23" s="78">
        <f t="shared" si="4"/>
        <v>269521.56</v>
      </c>
      <c r="K23" s="78">
        <f t="shared" si="4"/>
        <v>269521.56</v>
      </c>
      <c r="L23" s="78">
        <f t="shared" si="4"/>
        <v>269521.56</v>
      </c>
      <c r="M23" s="78">
        <f t="shared" si="4"/>
        <v>224601.3</v>
      </c>
      <c r="N23" s="66"/>
    </row>
    <row r="24" spans="1:14" ht="15" customHeight="1" x14ac:dyDescent="0.25">
      <c r="B24" s="101"/>
      <c r="C24" s="101"/>
      <c r="D24" s="102" t="s">
        <v>3</v>
      </c>
      <c r="E24" s="101" t="s">
        <v>192</v>
      </c>
      <c r="F24" s="142">
        <f>SUM(H24:M24)</f>
        <v>0</v>
      </c>
      <c r="G24" s="86">
        <v>0</v>
      </c>
      <c r="H24" s="77">
        <f t="shared" ref="H24:M24" si="5">H17*0.09</f>
        <v>0</v>
      </c>
      <c r="I24" s="77">
        <f t="shared" si="5"/>
        <v>0</v>
      </c>
      <c r="J24" s="77">
        <f t="shared" si="5"/>
        <v>0</v>
      </c>
      <c r="K24" s="77">
        <f t="shared" si="5"/>
        <v>0</v>
      </c>
      <c r="L24" s="77">
        <f t="shared" si="5"/>
        <v>0</v>
      </c>
      <c r="M24" s="77">
        <f t="shared" si="5"/>
        <v>0</v>
      </c>
      <c r="N24" s="66"/>
    </row>
    <row r="25" spans="1:14" ht="15" customHeight="1" x14ac:dyDescent="0.25">
      <c r="B25" s="101"/>
      <c r="C25" s="102" t="s">
        <v>10</v>
      </c>
      <c r="D25" s="103" t="s">
        <v>194</v>
      </c>
      <c r="E25" s="103"/>
      <c r="F25" s="104">
        <f>H25+I25+J25+K25+L25+M25</f>
        <v>299469</v>
      </c>
      <c r="G25" s="86"/>
      <c r="H25" s="77">
        <v>9982</v>
      </c>
      <c r="I25" s="77">
        <v>59894</v>
      </c>
      <c r="J25" s="77">
        <v>59894</v>
      </c>
      <c r="K25" s="77">
        <v>59894</v>
      </c>
      <c r="L25" s="77">
        <v>59894</v>
      </c>
      <c r="M25" s="77">
        <v>49911</v>
      </c>
      <c r="N25" s="66"/>
    </row>
    <row r="26" spans="1:14" ht="15" customHeight="1" x14ac:dyDescent="0.25">
      <c r="B26" s="101"/>
      <c r="C26" s="102" t="s">
        <v>11</v>
      </c>
      <c r="D26" s="103" t="s">
        <v>196</v>
      </c>
      <c r="E26" s="103"/>
      <c r="F26" s="104">
        <f>F27+F28+F29</f>
        <v>62888.2</v>
      </c>
      <c r="G26" s="86"/>
      <c r="H26" s="77"/>
      <c r="I26" s="59"/>
      <c r="J26" s="59"/>
      <c r="K26" s="59"/>
      <c r="L26" s="59"/>
      <c r="M26" s="60"/>
      <c r="N26" s="66"/>
    </row>
    <row r="27" spans="1:14" ht="15" customHeight="1" x14ac:dyDescent="0.25">
      <c r="B27" s="101"/>
      <c r="C27" s="101"/>
      <c r="D27" s="102" t="s">
        <v>4</v>
      </c>
      <c r="E27" s="101" t="s">
        <v>198</v>
      </c>
      <c r="F27" s="142">
        <f>SUM(H27:M27)</f>
        <v>62888.2</v>
      </c>
      <c r="G27" s="86">
        <v>0</v>
      </c>
      <c r="H27" s="77">
        <v>2095.1999999999998</v>
      </c>
      <c r="I27" s="77">
        <v>12578</v>
      </c>
      <c r="J27" s="77">
        <v>12578</v>
      </c>
      <c r="K27" s="77">
        <v>12578</v>
      </c>
      <c r="L27" s="77">
        <v>12578</v>
      </c>
      <c r="M27" s="77">
        <v>10481</v>
      </c>
      <c r="N27" s="66"/>
    </row>
    <row r="28" spans="1:14" ht="15" customHeight="1" x14ac:dyDescent="0.25">
      <c r="B28" s="101"/>
      <c r="C28" s="101"/>
      <c r="D28" s="102" t="s">
        <v>5</v>
      </c>
      <c r="E28" s="101" t="s">
        <v>200</v>
      </c>
      <c r="F28" s="142">
        <f>SUM(H28:M28)</f>
        <v>0</v>
      </c>
      <c r="G28" s="86">
        <v>0</v>
      </c>
      <c r="H28" s="77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66"/>
    </row>
    <row r="29" spans="1:14" ht="15" customHeight="1" x14ac:dyDescent="0.25">
      <c r="B29" s="101"/>
      <c r="C29" s="101"/>
      <c r="D29" s="102" t="s">
        <v>692</v>
      </c>
      <c r="E29" s="101" t="s">
        <v>202</v>
      </c>
      <c r="F29" s="142">
        <f>SUM(H29:M29)</f>
        <v>0</v>
      </c>
      <c r="G29" s="86">
        <v>0</v>
      </c>
      <c r="H29" s="77">
        <v>0</v>
      </c>
      <c r="I29" s="59">
        <v>0</v>
      </c>
      <c r="J29" s="59">
        <v>0</v>
      </c>
      <c r="K29" s="59">
        <v>0</v>
      </c>
      <c r="L29" s="59">
        <v>0</v>
      </c>
      <c r="M29" s="60">
        <v>0</v>
      </c>
      <c r="N29" s="66"/>
    </row>
    <row r="30" spans="1:14" ht="15" customHeight="1" x14ac:dyDescent="0.25">
      <c r="B30" s="101"/>
      <c r="C30" s="101"/>
      <c r="D30" s="101"/>
      <c r="E30" s="101"/>
      <c r="F30" s="104"/>
      <c r="G30" s="86"/>
      <c r="H30" s="77"/>
      <c r="I30" s="59"/>
      <c r="J30" s="59"/>
      <c r="K30" s="59"/>
      <c r="L30" s="59"/>
      <c r="M30" s="60"/>
      <c r="N30" s="66"/>
    </row>
    <row r="31" spans="1:14" ht="15" customHeight="1" x14ac:dyDescent="0.25">
      <c r="A31" s="41" t="s">
        <v>248</v>
      </c>
      <c r="B31" s="106"/>
      <c r="C31" s="106"/>
      <c r="D31" s="106"/>
      <c r="E31" s="107">
        <f>IF($E$3,F31/$E$3,"")</f>
        <v>1.4198918326401895E-2</v>
      </c>
      <c r="F31" s="108">
        <f>F33+F36</f>
        <v>600000</v>
      </c>
      <c r="G31" s="85" t="s">
        <v>270</v>
      </c>
      <c r="H31" s="76">
        <f t="shared" ref="H31:M31" si="6">SUM(H32:H41)</f>
        <v>0</v>
      </c>
      <c r="I31" s="57">
        <f t="shared" si="6"/>
        <v>300000</v>
      </c>
      <c r="J31" s="57">
        <f t="shared" si="6"/>
        <v>300000</v>
      </c>
      <c r="K31" s="57">
        <f t="shared" si="6"/>
        <v>300000</v>
      </c>
      <c r="L31" s="57">
        <f t="shared" si="6"/>
        <v>300000</v>
      </c>
      <c r="M31" s="58">
        <f t="shared" si="6"/>
        <v>0</v>
      </c>
      <c r="N31" s="67"/>
    </row>
    <row r="32" spans="1:14" ht="15" customHeight="1" x14ac:dyDescent="0.25">
      <c r="A32" s="5" t="s">
        <v>251</v>
      </c>
      <c r="B32" s="109" t="s">
        <v>133</v>
      </c>
      <c r="C32" s="101"/>
      <c r="D32" s="101"/>
      <c r="E32" s="101"/>
      <c r="F32" s="104">
        <f>F33+F34</f>
        <v>0</v>
      </c>
      <c r="G32" s="86"/>
      <c r="H32" s="77"/>
      <c r="I32" s="59"/>
      <c r="J32" s="59"/>
      <c r="K32" s="59"/>
      <c r="L32" s="59"/>
      <c r="M32" s="60"/>
      <c r="N32" s="66"/>
    </row>
    <row r="33" spans="1:14" s="36" customFormat="1" ht="15" customHeight="1" x14ac:dyDescent="0.25">
      <c r="B33" s="110" t="s">
        <v>14</v>
      </c>
      <c r="C33" s="111" t="s">
        <v>48</v>
      </c>
      <c r="D33" s="112"/>
      <c r="E33" s="105"/>
      <c r="F33" s="142">
        <f>SUM(H33:M33)</f>
        <v>0</v>
      </c>
      <c r="G33" s="88">
        <v>0</v>
      </c>
      <c r="H33" s="97">
        <v>0</v>
      </c>
      <c r="I33" s="61">
        <v>0</v>
      </c>
      <c r="J33" s="61">
        <v>0</v>
      </c>
      <c r="K33" s="61">
        <v>0</v>
      </c>
      <c r="L33" s="61">
        <v>0</v>
      </c>
      <c r="M33" s="62">
        <v>0</v>
      </c>
      <c r="N33" s="68"/>
    </row>
    <row r="34" spans="1:14" s="36" customFormat="1" ht="15" customHeight="1" x14ac:dyDescent="0.25">
      <c r="B34" s="110" t="s">
        <v>15</v>
      </c>
      <c r="C34" s="113" t="s">
        <v>220</v>
      </c>
      <c r="D34" s="112"/>
      <c r="E34" s="105"/>
      <c r="F34" s="104">
        <f>SUM(H34:M34)</f>
        <v>0</v>
      </c>
      <c r="G34" s="88">
        <v>0</v>
      </c>
      <c r="H34" s="79">
        <v>0</v>
      </c>
      <c r="I34" s="61">
        <v>0</v>
      </c>
      <c r="J34" s="61">
        <v>0</v>
      </c>
      <c r="K34" s="61">
        <v>0</v>
      </c>
      <c r="L34" s="61">
        <v>0</v>
      </c>
      <c r="M34" s="62">
        <v>0</v>
      </c>
      <c r="N34" s="68"/>
    </row>
    <row r="35" spans="1:14" s="36" customFormat="1" ht="15" customHeight="1" x14ac:dyDescent="0.25">
      <c r="A35" s="37" t="s">
        <v>252</v>
      </c>
      <c r="B35" s="109" t="s">
        <v>145</v>
      </c>
      <c r="C35" s="111"/>
      <c r="D35" s="111"/>
      <c r="E35" s="111"/>
      <c r="F35" s="114">
        <f>F36+F39+F40</f>
        <v>600000</v>
      </c>
      <c r="G35" s="88"/>
      <c r="H35" s="79"/>
      <c r="I35" s="61"/>
      <c r="J35" s="61"/>
      <c r="K35" s="61"/>
      <c r="L35" s="61"/>
      <c r="M35" s="62"/>
      <c r="N35" s="68"/>
    </row>
    <row r="36" spans="1:14" s="36" customFormat="1" ht="15" customHeight="1" x14ac:dyDescent="0.25">
      <c r="B36" s="110" t="s">
        <v>16</v>
      </c>
      <c r="C36" s="111" t="s">
        <v>170</v>
      </c>
      <c r="D36" s="111"/>
      <c r="E36" s="111"/>
      <c r="F36" s="158">
        <f>SUM(H36:M36)</f>
        <v>600000</v>
      </c>
      <c r="G36" s="88">
        <v>0</v>
      </c>
      <c r="H36" s="79">
        <v>0</v>
      </c>
      <c r="I36" s="61">
        <f>SUM(I37:I38)</f>
        <v>150000</v>
      </c>
      <c r="J36" s="61">
        <f>SUM(J37:J38)</f>
        <v>150000</v>
      </c>
      <c r="K36" s="61">
        <f>SUM(K37:K38)</f>
        <v>150000</v>
      </c>
      <c r="L36" s="61">
        <f>SUM(L37:L38)</f>
        <v>150000</v>
      </c>
      <c r="M36" s="61">
        <v>0</v>
      </c>
      <c r="N36" s="68"/>
    </row>
    <row r="37" spans="1:14" s="36" customFormat="1" ht="15" customHeight="1" x14ac:dyDescent="0.25">
      <c r="B37" s="110"/>
      <c r="C37" s="110" t="s">
        <v>622</v>
      </c>
      <c r="D37" s="111" t="s">
        <v>678</v>
      </c>
      <c r="E37" s="111"/>
      <c r="F37" s="158">
        <f>I37+J37+K37+L37</f>
        <v>570000</v>
      </c>
      <c r="G37" s="88"/>
      <c r="H37" s="79">
        <v>0</v>
      </c>
      <c r="I37" s="61">
        <v>120000</v>
      </c>
      <c r="J37" s="61">
        <v>150000</v>
      </c>
      <c r="K37" s="61">
        <v>150000</v>
      </c>
      <c r="L37" s="61">
        <v>150000</v>
      </c>
      <c r="M37" s="159"/>
      <c r="N37" s="68"/>
    </row>
    <row r="38" spans="1:14" s="36" customFormat="1" ht="15" customHeight="1" x14ac:dyDescent="0.25">
      <c r="B38" s="110"/>
      <c r="C38" s="110" t="s">
        <v>624</v>
      </c>
      <c r="D38" s="111" t="s">
        <v>679</v>
      </c>
      <c r="E38" s="111"/>
      <c r="F38" s="158">
        <f>I38+J38+K38+L38</f>
        <v>30000</v>
      </c>
      <c r="G38" s="88"/>
      <c r="H38" s="79">
        <v>0</v>
      </c>
      <c r="I38" s="61">
        <v>30000</v>
      </c>
      <c r="J38" s="61">
        <v>0</v>
      </c>
      <c r="K38" s="61">
        <v>0</v>
      </c>
      <c r="L38" s="61">
        <v>0</v>
      </c>
      <c r="M38" s="159"/>
      <c r="N38" s="68"/>
    </row>
    <row r="39" spans="1:14" s="39" customFormat="1" ht="15" customHeight="1" x14ac:dyDescent="0.25">
      <c r="B39" s="110" t="s">
        <v>17</v>
      </c>
      <c r="C39" s="115" t="s">
        <v>220</v>
      </c>
      <c r="D39" s="115"/>
      <c r="E39" s="115"/>
      <c r="F39" s="104">
        <f>SUM(H39:M39)</f>
        <v>0</v>
      </c>
      <c r="G39" s="89">
        <v>0</v>
      </c>
      <c r="H39" s="80">
        <v>0</v>
      </c>
      <c r="I39" s="63">
        <v>0</v>
      </c>
      <c r="J39" s="63">
        <v>0</v>
      </c>
      <c r="K39" s="63">
        <v>0</v>
      </c>
      <c r="L39" s="63">
        <v>0</v>
      </c>
      <c r="M39" s="64">
        <v>0</v>
      </c>
      <c r="N39" s="69"/>
    </row>
    <row r="40" spans="1:14" s="39" customFormat="1" ht="15" customHeight="1" x14ac:dyDescent="0.25">
      <c r="B40" s="110" t="s">
        <v>18</v>
      </c>
      <c r="C40" s="115" t="s">
        <v>226</v>
      </c>
      <c r="D40" s="115"/>
      <c r="E40" s="115"/>
      <c r="F40" s="104">
        <f>SUM(H40:M40)</f>
        <v>0</v>
      </c>
      <c r="G40" s="89">
        <v>0</v>
      </c>
      <c r="H40" s="80">
        <v>0</v>
      </c>
      <c r="I40" s="63">
        <v>0</v>
      </c>
      <c r="J40" s="63">
        <v>0</v>
      </c>
      <c r="K40" s="63">
        <v>0</v>
      </c>
      <c r="L40" s="63">
        <v>0</v>
      </c>
      <c r="M40" s="64">
        <v>0</v>
      </c>
      <c r="N40" s="69"/>
    </row>
    <row r="41" spans="1:14" s="39" customFormat="1" ht="15" customHeight="1" x14ac:dyDescent="0.25">
      <c r="B41" s="110"/>
      <c r="C41" s="115"/>
      <c r="D41" s="115"/>
      <c r="E41" s="115"/>
      <c r="F41" s="116"/>
      <c r="G41" s="89"/>
      <c r="H41" s="80"/>
      <c r="I41" s="63"/>
      <c r="J41" s="63"/>
      <c r="K41" s="63"/>
      <c r="L41" s="63"/>
      <c r="M41" s="64"/>
      <c r="N41" s="69"/>
    </row>
    <row r="42" spans="1:14" ht="15" customHeight="1" x14ac:dyDescent="0.25">
      <c r="A42" s="41" t="s">
        <v>56</v>
      </c>
      <c r="B42" s="106"/>
      <c r="C42" s="106"/>
      <c r="D42" s="106"/>
      <c r="E42" s="107">
        <f>IF($E$3,F42/$E$3,"")</f>
        <v>0</v>
      </c>
      <c r="F42" s="108">
        <f>SUM(F43:F47)</f>
        <v>0</v>
      </c>
      <c r="G42" s="85" t="s">
        <v>270</v>
      </c>
      <c r="H42" s="76">
        <f t="shared" ref="H42:M42" si="7">SUM(H43:H47)</f>
        <v>0</v>
      </c>
      <c r="I42" s="57">
        <f t="shared" si="7"/>
        <v>0</v>
      </c>
      <c r="J42" s="57">
        <f t="shared" si="7"/>
        <v>0</v>
      </c>
      <c r="K42" s="57">
        <f t="shared" si="7"/>
        <v>0</v>
      </c>
      <c r="L42" s="57">
        <f t="shared" si="7"/>
        <v>0</v>
      </c>
      <c r="M42" s="58">
        <f t="shared" si="7"/>
        <v>0</v>
      </c>
      <c r="N42" s="67"/>
    </row>
    <row r="43" spans="1:14" ht="15" customHeight="1" x14ac:dyDescent="0.3">
      <c r="A43" s="38" t="s">
        <v>253</v>
      </c>
      <c r="B43" s="117" t="s">
        <v>133</v>
      </c>
      <c r="C43" s="118"/>
      <c r="D43" s="118"/>
      <c r="E43" s="118"/>
      <c r="F43" s="119"/>
      <c r="G43" s="86"/>
      <c r="H43" s="77"/>
      <c r="I43" s="59"/>
      <c r="J43" s="59"/>
      <c r="K43" s="59"/>
      <c r="L43" s="59"/>
      <c r="M43" s="60"/>
      <c r="N43" s="66"/>
    </row>
    <row r="44" spans="1:14" ht="15" customHeight="1" x14ac:dyDescent="0.3">
      <c r="A44" s="36"/>
      <c r="B44" s="110" t="s">
        <v>20</v>
      </c>
      <c r="C44" s="115" t="s">
        <v>246</v>
      </c>
      <c r="D44" s="118"/>
      <c r="E44" s="118"/>
      <c r="F44" s="104">
        <f>SUM(H44:M44)</f>
        <v>0</v>
      </c>
      <c r="G44" s="86">
        <v>0</v>
      </c>
      <c r="H44" s="77">
        <v>0</v>
      </c>
      <c r="I44" s="59">
        <v>0</v>
      </c>
      <c r="J44" s="59">
        <v>0</v>
      </c>
      <c r="K44" s="59">
        <v>0</v>
      </c>
      <c r="L44" s="59">
        <v>0</v>
      </c>
      <c r="M44" s="60">
        <v>0</v>
      </c>
      <c r="N44" s="66"/>
    </row>
    <row r="45" spans="1:14" ht="15" customHeight="1" x14ac:dyDescent="0.3">
      <c r="A45" s="36"/>
      <c r="B45" s="110" t="s">
        <v>21</v>
      </c>
      <c r="C45" s="115" t="s">
        <v>137</v>
      </c>
      <c r="D45" s="118"/>
      <c r="E45" s="118"/>
      <c r="F45" s="104">
        <f>SUM(H45:M45)</f>
        <v>0</v>
      </c>
      <c r="G45" s="86">
        <v>0</v>
      </c>
      <c r="H45" s="77">
        <v>0</v>
      </c>
      <c r="I45" s="59">
        <v>0</v>
      </c>
      <c r="J45" s="59">
        <v>0</v>
      </c>
      <c r="K45" s="59">
        <v>0</v>
      </c>
      <c r="L45" s="59">
        <v>0</v>
      </c>
      <c r="M45" s="60">
        <v>0</v>
      </c>
      <c r="N45" s="66"/>
    </row>
    <row r="46" spans="1:14" ht="15" customHeight="1" x14ac:dyDescent="0.25">
      <c r="A46" s="36"/>
      <c r="B46" s="110" t="s">
        <v>22</v>
      </c>
      <c r="C46" s="115" t="s">
        <v>220</v>
      </c>
      <c r="D46" s="115"/>
      <c r="E46" s="115"/>
      <c r="F46" s="104">
        <f>SUM(H46:M46)</f>
        <v>0</v>
      </c>
      <c r="G46" s="86">
        <v>0</v>
      </c>
      <c r="H46" s="77">
        <v>0</v>
      </c>
      <c r="I46" s="59">
        <v>0</v>
      </c>
      <c r="J46" s="59">
        <v>0</v>
      </c>
      <c r="K46" s="59">
        <v>0</v>
      </c>
      <c r="L46" s="59">
        <v>0</v>
      </c>
      <c r="M46" s="60">
        <v>0</v>
      </c>
      <c r="N46" s="66"/>
    </row>
    <row r="47" spans="1:14" ht="15" customHeight="1" x14ac:dyDescent="0.25">
      <c r="A47" s="36"/>
      <c r="B47" s="110"/>
      <c r="C47" s="115"/>
      <c r="D47" s="115"/>
      <c r="E47" s="115"/>
      <c r="F47" s="116"/>
      <c r="G47" s="86"/>
      <c r="H47" s="77"/>
      <c r="I47" s="59"/>
      <c r="J47" s="59"/>
      <c r="K47" s="59"/>
      <c r="L47" s="59"/>
      <c r="M47" s="60"/>
      <c r="N47" s="66"/>
    </row>
    <row r="48" spans="1:14" ht="15" customHeight="1" x14ac:dyDescent="0.25">
      <c r="A48" s="43" t="s">
        <v>245</v>
      </c>
      <c r="B48" s="120"/>
      <c r="C48" s="120"/>
      <c r="D48" s="120"/>
      <c r="E48" s="107">
        <f>IF($E$3,F48/$E$3,"")</f>
        <v>6.2711889274941701E-2</v>
      </c>
      <c r="F48" s="108">
        <f>F49+F51</f>
        <v>2650000</v>
      </c>
      <c r="G48" s="85" t="s">
        <v>270</v>
      </c>
      <c r="H48" s="76">
        <f t="shared" ref="H48:M48" si="8">SUM(H49:H59)</f>
        <v>100000</v>
      </c>
      <c r="I48" s="57">
        <f t="shared" si="8"/>
        <v>1140000</v>
      </c>
      <c r="J48" s="57">
        <f t="shared" si="8"/>
        <v>1140000</v>
      </c>
      <c r="K48" s="57">
        <f t="shared" si="8"/>
        <v>1140000</v>
      </c>
      <c r="L48" s="57">
        <f t="shared" si="8"/>
        <v>1140000</v>
      </c>
      <c r="M48" s="58">
        <f t="shared" si="8"/>
        <v>640000</v>
      </c>
      <c r="N48" s="67"/>
    </row>
    <row r="49" spans="1:14" ht="15" customHeight="1" x14ac:dyDescent="0.25">
      <c r="A49" s="5" t="s">
        <v>254</v>
      </c>
      <c r="B49" s="117" t="s">
        <v>171</v>
      </c>
      <c r="C49" s="115"/>
      <c r="D49" s="115"/>
      <c r="E49" s="115"/>
      <c r="F49" s="116">
        <f>F50</f>
        <v>0</v>
      </c>
      <c r="G49" s="86"/>
      <c r="H49" s="77"/>
      <c r="I49" s="59"/>
      <c r="J49" s="59"/>
      <c r="K49" s="59"/>
      <c r="L49" s="59"/>
      <c r="M49" s="60"/>
      <c r="N49" s="66"/>
    </row>
    <row r="50" spans="1:14" ht="15" customHeight="1" x14ac:dyDescent="0.25">
      <c r="A50" s="37"/>
      <c r="B50" s="110" t="s">
        <v>25</v>
      </c>
      <c r="C50" s="115" t="s">
        <v>46</v>
      </c>
      <c r="D50" s="115"/>
      <c r="E50" s="115"/>
      <c r="F50" s="104">
        <f>SUM(H50:M50)</f>
        <v>0</v>
      </c>
      <c r="G50" s="86">
        <v>0</v>
      </c>
      <c r="H50" s="77">
        <v>0</v>
      </c>
      <c r="I50" s="59">
        <v>0</v>
      </c>
      <c r="J50" s="59">
        <v>0</v>
      </c>
      <c r="K50" s="59">
        <v>0</v>
      </c>
      <c r="L50" s="59">
        <v>0</v>
      </c>
      <c r="M50" s="60">
        <v>0</v>
      </c>
      <c r="N50" s="66"/>
    </row>
    <row r="51" spans="1:14" ht="15" customHeight="1" x14ac:dyDescent="0.25">
      <c r="A51" s="37" t="s">
        <v>255</v>
      </c>
      <c r="B51" s="117" t="s">
        <v>145</v>
      </c>
      <c r="C51" s="115"/>
      <c r="D51" s="115"/>
      <c r="E51" s="115"/>
      <c r="F51" s="116">
        <f>F52+F53</f>
        <v>2650000</v>
      </c>
      <c r="G51" s="86"/>
      <c r="H51" s="77"/>
      <c r="I51" s="59"/>
      <c r="J51" s="59"/>
      <c r="K51" s="59"/>
      <c r="L51" s="59"/>
      <c r="M51" s="60"/>
      <c r="N51" s="66"/>
    </row>
    <row r="52" spans="1:14" ht="15" customHeight="1" x14ac:dyDescent="0.25">
      <c r="A52" s="36"/>
      <c r="B52" s="110" t="s">
        <v>26</v>
      </c>
      <c r="C52" s="115" t="s">
        <v>47</v>
      </c>
      <c r="D52" s="115"/>
      <c r="E52" s="115"/>
      <c r="F52" s="104">
        <f>SUM(H52:M52)</f>
        <v>0</v>
      </c>
      <c r="G52" s="86">
        <v>0</v>
      </c>
      <c r="H52" s="77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66"/>
    </row>
    <row r="53" spans="1:14" ht="15" customHeight="1" x14ac:dyDescent="0.25">
      <c r="A53" s="36"/>
      <c r="B53" s="110" t="s">
        <v>27</v>
      </c>
      <c r="C53" s="115" t="s">
        <v>224</v>
      </c>
      <c r="D53" s="115"/>
      <c r="E53" s="115"/>
      <c r="F53" s="152">
        <f>SUM(H53:M53)</f>
        <v>2650000</v>
      </c>
      <c r="G53" s="86">
        <v>0</v>
      </c>
      <c r="H53" s="77">
        <f>SUM(H54:H58)</f>
        <v>50000</v>
      </c>
      <c r="I53" s="77">
        <f>SUM(I54:I58)</f>
        <v>570000</v>
      </c>
      <c r="J53" s="77">
        <f t="shared" ref="J53:M53" si="9">SUM(J54:J58)</f>
        <v>570000</v>
      </c>
      <c r="K53" s="77">
        <f t="shared" si="9"/>
        <v>570000</v>
      </c>
      <c r="L53" s="77">
        <f t="shared" si="9"/>
        <v>570000</v>
      </c>
      <c r="M53" s="77">
        <f t="shared" si="9"/>
        <v>320000</v>
      </c>
      <c r="N53" s="66"/>
    </row>
    <row r="54" spans="1:14" ht="15" customHeight="1" x14ac:dyDescent="0.25">
      <c r="A54" s="36"/>
      <c r="B54" s="110"/>
      <c r="C54" s="110" t="s">
        <v>622</v>
      </c>
      <c r="D54" s="115" t="s">
        <v>682</v>
      </c>
      <c r="E54" s="115"/>
      <c r="F54" s="158">
        <f>H54+I54+J54+K54+L54+M54</f>
        <v>900000</v>
      </c>
      <c r="G54" s="86"/>
      <c r="H54" s="77">
        <v>0</v>
      </c>
      <c r="I54" s="59">
        <v>200000</v>
      </c>
      <c r="J54" s="59">
        <v>200000</v>
      </c>
      <c r="K54" s="59">
        <v>200000</v>
      </c>
      <c r="L54" s="59">
        <v>200000</v>
      </c>
      <c r="M54" s="59">
        <v>100000</v>
      </c>
      <c r="N54" s="66"/>
    </row>
    <row r="55" spans="1:14" ht="15" customHeight="1" x14ac:dyDescent="0.25">
      <c r="A55" s="36"/>
      <c r="B55" s="110"/>
      <c r="C55" s="110" t="s">
        <v>624</v>
      </c>
      <c r="D55" s="115" t="s">
        <v>771</v>
      </c>
      <c r="E55" s="115"/>
      <c r="F55" s="158">
        <f>H55+I55+J55+K55+L55+M55</f>
        <v>720000</v>
      </c>
      <c r="G55" s="86"/>
      <c r="H55" s="77">
        <v>0</v>
      </c>
      <c r="I55" s="59">
        <v>160000</v>
      </c>
      <c r="J55" s="59">
        <v>160000</v>
      </c>
      <c r="K55" s="59">
        <v>160000</v>
      </c>
      <c r="L55" s="59">
        <v>160000</v>
      </c>
      <c r="M55" s="59">
        <v>80000</v>
      </c>
      <c r="N55" s="66"/>
    </row>
    <row r="56" spans="1:14" ht="15" customHeight="1" x14ac:dyDescent="0.25">
      <c r="A56" s="36"/>
      <c r="B56" s="110"/>
      <c r="C56" s="110" t="s">
        <v>626</v>
      </c>
      <c r="D56" s="115" t="s">
        <v>772</v>
      </c>
      <c r="E56" s="115"/>
      <c r="F56" s="158">
        <f t="shared" ref="F56:F58" si="10">H56+I56+J56+K56+L56+M56</f>
        <v>190000</v>
      </c>
      <c r="G56" s="86"/>
      <c r="H56" s="77"/>
      <c r="I56" s="59">
        <v>40000</v>
      </c>
      <c r="J56" s="59">
        <v>40000</v>
      </c>
      <c r="K56" s="59">
        <v>40000</v>
      </c>
      <c r="L56" s="59">
        <v>40000</v>
      </c>
      <c r="M56" s="157">
        <v>30000</v>
      </c>
      <c r="N56" s="66"/>
    </row>
    <row r="57" spans="1:14" ht="15" customHeight="1" x14ac:dyDescent="0.25">
      <c r="A57" s="36"/>
      <c r="B57" s="110"/>
      <c r="C57" s="110" t="s">
        <v>628</v>
      </c>
      <c r="D57" s="115" t="s">
        <v>774</v>
      </c>
      <c r="E57" s="115"/>
      <c r="F57" s="158">
        <f t="shared" si="10"/>
        <v>750000</v>
      </c>
      <c r="G57" s="86"/>
      <c r="H57" s="77">
        <v>50000</v>
      </c>
      <c r="I57" s="59">
        <v>150000</v>
      </c>
      <c r="J57" s="59">
        <v>150000</v>
      </c>
      <c r="K57" s="59">
        <v>150000</v>
      </c>
      <c r="L57" s="59">
        <v>150000</v>
      </c>
      <c r="M57" s="59">
        <v>100000</v>
      </c>
      <c r="N57" s="66"/>
    </row>
    <row r="58" spans="1:14" ht="15" customHeight="1" x14ac:dyDescent="0.25">
      <c r="A58" s="36"/>
      <c r="B58" s="110"/>
      <c r="C58" s="110" t="s">
        <v>630</v>
      </c>
      <c r="D58" s="115" t="s">
        <v>775</v>
      </c>
      <c r="E58" s="115"/>
      <c r="F58" s="158">
        <f t="shared" si="10"/>
        <v>90000</v>
      </c>
      <c r="G58" s="86"/>
      <c r="H58" s="77"/>
      <c r="I58" s="59">
        <v>20000</v>
      </c>
      <c r="J58" s="59">
        <v>20000</v>
      </c>
      <c r="K58" s="59">
        <v>20000</v>
      </c>
      <c r="L58" s="59">
        <v>20000</v>
      </c>
      <c r="M58" s="157">
        <v>10000</v>
      </c>
      <c r="N58" s="66"/>
    </row>
    <row r="59" spans="1:14" ht="15" customHeight="1" x14ac:dyDescent="0.25">
      <c r="A59" s="36"/>
      <c r="B59" s="110"/>
      <c r="C59" s="115"/>
      <c r="D59" s="115"/>
      <c r="E59" s="115"/>
      <c r="F59" s="116"/>
      <c r="G59" s="86"/>
      <c r="H59" s="77"/>
      <c r="I59" s="59"/>
      <c r="J59" s="59"/>
      <c r="K59" s="59"/>
      <c r="L59" s="59"/>
      <c r="M59" s="60"/>
      <c r="N59" s="66"/>
    </row>
    <row r="60" spans="1:14" ht="15" customHeight="1" x14ac:dyDescent="0.25">
      <c r="A60" s="43" t="s">
        <v>162</v>
      </c>
      <c r="B60" s="120"/>
      <c r="C60" s="120"/>
      <c r="D60" s="120"/>
      <c r="E60" s="107">
        <f>IF($E$3,F60/$E$3,"")</f>
        <v>0.43969317084091203</v>
      </c>
      <c r="F60" s="108">
        <f>F62+F66+F72</f>
        <v>18580000</v>
      </c>
      <c r="G60" s="85" t="s">
        <v>270</v>
      </c>
      <c r="H60" s="76">
        <f t="shared" ref="H60:M60" si="11">SUM(H61:H76)</f>
        <v>1180000</v>
      </c>
      <c r="I60" s="57">
        <f t="shared" si="11"/>
        <v>5880000</v>
      </c>
      <c r="J60" s="57">
        <f t="shared" si="11"/>
        <v>5880000</v>
      </c>
      <c r="K60" s="57">
        <f t="shared" si="11"/>
        <v>5880000</v>
      </c>
      <c r="L60" s="57">
        <f t="shared" si="11"/>
        <v>5880000</v>
      </c>
      <c r="M60" s="58">
        <f t="shared" si="11"/>
        <v>5880000</v>
      </c>
      <c r="N60" s="67"/>
    </row>
    <row r="61" spans="1:14" ht="15" customHeight="1" x14ac:dyDescent="0.25">
      <c r="A61" s="37" t="s">
        <v>256</v>
      </c>
      <c r="B61" s="109" t="s">
        <v>145</v>
      </c>
      <c r="C61" s="111"/>
      <c r="D61" s="111"/>
      <c r="E61" s="111"/>
      <c r="F61" s="114"/>
      <c r="G61" s="86"/>
      <c r="H61" s="77"/>
      <c r="I61" s="59"/>
      <c r="J61" s="59"/>
      <c r="K61" s="59"/>
      <c r="L61" s="59"/>
      <c r="M61" s="60"/>
      <c r="N61" s="66"/>
    </row>
    <row r="62" spans="1:14" ht="15" customHeight="1" x14ac:dyDescent="0.25">
      <c r="A62" s="36"/>
      <c r="B62" s="110" t="s">
        <v>29</v>
      </c>
      <c r="C62" s="121" t="s">
        <v>204</v>
      </c>
      <c r="D62" s="121"/>
      <c r="E62" s="115"/>
      <c r="F62" s="116">
        <f>F63+F64+F65</f>
        <v>930000</v>
      </c>
      <c r="G62" s="86"/>
      <c r="H62" s="77"/>
      <c r="I62" s="59"/>
      <c r="J62" s="59"/>
      <c r="K62" s="59"/>
      <c r="L62" s="59"/>
      <c r="M62" s="60"/>
      <c r="N62" s="66"/>
    </row>
    <row r="63" spans="1:14" ht="15" customHeight="1" x14ac:dyDescent="0.25">
      <c r="A63" s="36"/>
      <c r="B63" s="115"/>
      <c r="C63" s="110" t="s">
        <v>693</v>
      </c>
      <c r="D63" s="111" t="s">
        <v>44</v>
      </c>
      <c r="E63" s="115"/>
      <c r="F63" s="142">
        <f>SUM(H63:M63)</f>
        <v>160000</v>
      </c>
      <c r="G63" s="86">
        <v>0</v>
      </c>
      <c r="H63" s="77">
        <v>10000</v>
      </c>
      <c r="I63" s="59">
        <v>30000</v>
      </c>
      <c r="J63" s="59">
        <v>30000</v>
      </c>
      <c r="K63" s="59">
        <v>30000</v>
      </c>
      <c r="L63" s="59">
        <v>30000</v>
      </c>
      <c r="M63" s="59">
        <v>30000</v>
      </c>
      <c r="N63" s="66"/>
    </row>
    <row r="64" spans="1:14" ht="15" customHeight="1" x14ac:dyDescent="0.25">
      <c r="A64" s="36"/>
      <c r="B64" s="115"/>
      <c r="C64" s="110" t="s">
        <v>31</v>
      </c>
      <c r="D64" s="115" t="s">
        <v>206</v>
      </c>
      <c r="E64" s="115"/>
      <c r="F64" s="142">
        <f>SUM(H64:M64)</f>
        <v>770000</v>
      </c>
      <c r="G64" s="86">
        <v>0</v>
      </c>
      <c r="H64" s="77">
        <v>20000</v>
      </c>
      <c r="I64" s="59">
        <v>150000</v>
      </c>
      <c r="J64" s="59">
        <v>150000</v>
      </c>
      <c r="K64" s="59">
        <v>150000</v>
      </c>
      <c r="L64" s="59">
        <v>150000</v>
      </c>
      <c r="M64" s="59">
        <v>150000</v>
      </c>
      <c r="N64" s="66"/>
    </row>
    <row r="65" spans="1:14" ht="15" customHeight="1" x14ac:dyDescent="0.25">
      <c r="A65" s="36"/>
      <c r="B65" s="115"/>
      <c r="C65" s="110" t="s">
        <v>32</v>
      </c>
      <c r="D65" s="115" t="s">
        <v>208</v>
      </c>
      <c r="E65" s="115"/>
      <c r="F65" s="142">
        <f>SUM(H65:M65)</f>
        <v>0</v>
      </c>
      <c r="G65" s="86">
        <v>0</v>
      </c>
      <c r="H65" s="77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66"/>
    </row>
    <row r="66" spans="1:14" ht="15" customHeight="1" x14ac:dyDescent="0.25">
      <c r="A66" s="36"/>
      <c r="B66" s="110" t="s">
        <v>33</v>
      </c>
      <c r="C66" s="121" t="s">
        <v>55</v>
      </c>
      <c r="D66" s="115"/>
      <c r="E66" s="115"/>
      <c r="F66" s="116">
        <f>F69+F68+F67</f>
        <v>12500000</v>
      </c>
      <c r="G66" s="86"/>
      <c r="H66" s="77"/>
      <c r="I66" s="59"/>
      <c r="J66" s="59"/>
      <c r="K66" s="59"/>
      <c r="L66" s="59"/>
      <c r="M66" s="60"/>
      <c r="N66" s="66"/>
    </row>
    <row r="67" spans="1:14" ht="15" customHeight="1" x14ac:dyDescent="0.25">
      <c r="A67" s="36"/>
      <c r="B67" s="115"/>
      <c r="C67" s="110" t="s">
        <v>694</v>
      </c>
      <c r="D67" s="115" t="s">
        <v>168</v>
      </c>
      <c r="E67" s="115"/>
      <c r="F67" s="142">
        <f>SUM(H67:M67)</f>
        <v>500000</v>
      </c>
      <c r="G67" s="86">
        <v>0</v>
      </c>
      <c r="H67" s="77">
        <v>0</v>
      </c>
      <c r="I67" s="59">
        <v>100000</v>
      </c>
      <c r="J67" s="59">
        <v>100000</v>
      </c>
      <c r="K67" s="59">
        <v>100000</v>
      </c>
      <c r="L67" s="59">
        <v>100000</v>
      </c>
      <c r="M67" s="59">
        <v>100000</v>
      </c>
      <c r="N67" s="66"/>
    </row>
    <row r="68" spans="1:14" ht="15" customHeight="1" x14ac:dyDescent="0.25">
      <c r="A68" s="36"/>
      <c r="B68" s="115"/>
      <c r="C68" s="110" t="s">
        <v>35</v>
      </c>
      <c r="D68" s="115" t="s">
        <v>169</v>
      </c>
      <c r="E68" s="115"/>
      <c r="F68" s="142">
        <f>SUM(H68:M68)</f>
        <v>0</v>
      </c>
      <c r="G68" s="86">
        <v>0</v>
      </c>
      <c r="H68" s="77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66"/>
    </row>
    <row r="69" spans="1:14" ht="15" customHeight="1" x14ac:dyDescent="0.25">
      <c r="A69" s="36"/>
      <c r="B69" s="115"/>
      <c r="C69" s="110" t="s">
        <v>36</v>
      </c>
      <c r="D69" s="115" t="s">
        <v>216</v>
      </c>
      <c r="E69" s="115"/>
      <c r="F69" s="142">
        <f>SUM(H69:M69)</f>
        <v>12000000</v>
      </c>
      <c r="G69" s="86">
        <v>0</v>
      </c>
      <c r="H69" s="77">
        <f t="shared" ref="H69:M69" si="12">H70+H71</f>
        <v>500000</v>
      </c>
      <c r="I69" s="77">
        <f t="shared" si="12"/>
        <v>2300000</v>
      </c>
      <c r="J69" s="77">
        <f t="shared" si="12"/>
        <v>2300000</v>
      </c>
      <c r="K69" s="77">
        <f t="shared" si="12"/>
        <v>2300000</v>
      </c>
      <c r="L69" s="77">
        <f t="shared" si="12"/>
        <v>2300000</v>
      </c>
      <c r="M69" s="77">
        <f t="shared" si="12"/>
        <v>2300000</v>
      </c>
      <c r="N69" s="66"/>
    </row>
    <row r="70" spans="1:14" ht="15" customHeight="1" x14ac:dyDescent="0.25">
      <c r="A70" s="36"/>
      <c r="B70" s="115"/>
      <c r="C70" s="110"/>
      <c r="D70" s="110" t="s">
        <v>592</v>
      </c>
      <c r="E70" s="115" t="s">
        <v>683</v>
      </c>
      <c r="F70" s="142">
        <f>SUM(H70:M70)</f>
        <v>11480000</v>
      </c>
      <c r="G70" s="86"/>
      <c r="H70" s="77">
        <v>480000</v>
      </c>
      <c r="I70" s="59">
        <v>2200000</v>
      </c>
      <c r="J70" s="59">
        <v>2200000</v>
      </c>
      <c r="K70" s="59">
        <v>2200000</v>
      </c>
      <c r="L70" s="59">
        <v>2200000</v>
      </c>
      <c r="M70" s="59">
        <v>2200000</v>
      </c>
      <c r="N70" s="66"/>
    </row>
    <row r="71" spans="1:14" ht="15" customHeight="1" x14ac:dyDescent="0.25">
      <c r="A71" s="36"/>
      <c r="B71" s="115"/>
      <c r="C71" s="110"/>
      <c r="D71" s="110" t="s">
        <v>594</v>
      </c>
      <c r="E71" s="115" t="s">
        <v>684</v>
      </c>
      <c r="F71" s="142">
        <f>SUM(H71:M71)</f>
        <v>520000</v>
      </c>
      <c r="G71" s="86"/>
      <c r="H71" s="77">
        <v>20000</v>
      </c>
      <c r="I71" s="59">
        <v>100000</v>
      </c>
      <c r="J71" s="59">
        <v>100000</v>
      </c>
      <c r="K71" s="59">
        <v>100000</v>
      </c>
      <c r="L71" s="59">
        <v>100000</v>
      </c>
      <c r="M71" s="59">
        <v>100000</v>
      </c>
      <c r="N71" s="66"/>
    </row>
    <row r="72" spans="1:14" ht="15" customHeight="1" x14ac:dyDescent="0.25">
      <c r="A72" s="36"/>
      <c r="B72" s="110" t="s">
        <v>37</v>
      </c>
      <c r="C72" s="121" t="s">
        <v>222</v>
      </c>
      <c r="D72" s="115"/>
      <c r="E72" s="115"/>
      <c r="F72" s="116">
        <f>F73+F74+F75</f>
        <v>5150000</v>
      </c>
      <c r="G72" s="86">
        <f>SUM(G73:G75)</f>
        <v>0</v>
      </c>
      <c r="H72" s="77"/>
      <c r="I72" s="59"/>
      <c r="J72" s="59"/>
      <c r="K72" s="59"/>
      <c r="L72" s="59"/>
      <c r="M72" s="60"/>
      <c r="N72" s="66"/>
    </row>
    <row r="73" spans="1:14" ht="15" customHeight="1" x14ac:dyDescent="0.25">
      <c r="A73" s="36"/>
      <c r="B73" s="115"/>
      <c r="C73" s="110" t="s">
        <v>38</v>
      </c>
      <c r="D73" s="115" t="s">
        <v>226</v>
      </c>
      <c r="E73" s="115"/>
      <c r="F73" s="142">
        <f>SUM(H73:M73)</f>
        <v>0</v>
      </c>
      <c r="G73" s="86">
        <v>0</v>
      </c>
      <c r="H73" s="77">
        <v>0</v>
      </c>
      <c r="I73" s="59">
        <v>0</v>
      </c>
      <c r="J73" s="59">
        <v>0</v>
      </c>
      <c r="K73" s="59">
        <v>0</v>
      </c>
      <c r="L73" s="59">
        <v>0</v>
      </c>
      <c r="M73" s="60">
        <v>0</v>
      </c>
      <c r="N73" s="66"/>
    </row>
    <row r="74" spans="1:14" ht="15" customHeight="1" x14ac:dyDescent="0.25">
      <c r="A74" s="36"/>
      <c r="B74" s="111"/>
      <c r="C74" s="110" t="s">
        <v>39</v>
      </c>
      <c r="D74" s="111" t="s">
        <v>228</v>
      </c>
      <c r="E74" s="111"/>
      <c r="F74" s="142">
        <f>SUM(H74:M74)</f>
        <v>0</v>
      </c>
      <c r="G74" s="86">
        <v>0</v>
      </c>
      <c r="H74" s="77">
        <v>0</v>
      </c>
      <c r="I74" s="59">
        <v>0</v>
      </c>
      <c r="J74" s="59">
        <v>0</v>
      </c>
      <c r="K74" s="59">
        <v>0</v>
      </c>
      <c r="L74" s="59">
        <v>0</v>
      </c>
      <c r="M74" s="60">
        <v>0</v>
      </c>
      <c r="N74" s="66"/>
    </row>
    <row r="75" spans="1:14" ht="15" customHeight="1" x14ac:dyDescent="0.25">
      <c r="A75" s="36"/>
      <c r="B75" s="111"/>
      <c r="C75" s="110" t="s">
        <v>40</v>
      </c>
      <c r="D75" s="111" t="s">
        <v>167</v>
      </c>
      <c r="E75" s="111"/>
      <c r="F75" s="142">
        <f>SUM(H75:M75)</f>
        <v>5150000</v>
      </c>
      <c r="G75" s="86">
        <v>0</v>
      </c>
      <c r="H75" s="77">
        <v>150000</v>
      </c>
      <c r="I75" s="59">
        <v>1000000</v>
      </c>
      <c r="J75" s="59">
        <v>1000000</v>
      </c>
      <c r="K75" s="59">
        <v>1000000</v>
      </c>
      <c r="L75" s="59">
        <v>1000000</v>
      </c>
      <c r="M75" s="59">
        <v>1000000</v>
      </c>
      <c r="N75" s="66"/>
    </row>
    <row r="76" spans="1:14" ht="15" customHeight="1" x14ac:dyDescent="0.25">
      <c r="A76" s="36"/>
      <c r="B76" s="111"/>
      <c r="C76" s="110"/>
      <c r="D76" s="111"/>
      <c r="E76" s="111"/>
      <c r="F76" s="114"/>
      <c r="G76" s="86"/>
      <c r="H76" s="77"/>
      <c r="I76" s="59"/>
      <c r="J76" s="59"/>
      <c r="K76" s="59"/>
      <c r="L76" s="59"/>
      <c r="M76" s="60"/>
      <c r="N76" s="66"/>
    </row>
    <row r="77" spans="1:14" ht="15" customHeight="1" x14ac:dyDescent="0.25">
      <c r="A77" s="43" t="s">
        <v>113</v>
      </c>
      <c r="B77" s="122"/>
      <c r="C77" s="122"/>
      <c r="D77" s="122"/>
      <c r="E77" s="107">
        <f>IF($E$3,F77/$E$3,"")</f>
        <v>0</v>
      </c>
      <c r="F77" s="108">
        <f>SUM(F78:F79)</f>
        <v>0</v>
      </c>
      <c r="G77" s="85">
        <f>SUM(G78:G79)</f>
        <v>0</v>
      </c>
      <c r="H77" s="76"/>
      <c r="I77" s="57"/>
      <c r="J77" s="57"/>
      <c r="K77" s="57"/>
      <c r="L77" s="57"/>
      <c r="M77" s="58"/>
      <c r="N77" s="67"/>
    </row>
    <row r="78" spans="1:14" ht="15" customHeight="1" x14ac:dyDescent="0.25">
      <c r="A78" s="5" t="s">
        <v>257</v>
      </c>
      <c r="B78" s="123" t="s">
        <v>258</v>
      </c>
      <c r="C78" s="123"/>
      <c r="D78" s="101"/>
      <c r="E78" s="101"/>
      <c r="F78" s="104">
        <f>SUM(G78:M78)</f>
        <v>0</v>
      </c>
      <c r="G78" s="86">
        <v>0</v>
      </c>
      <c r="H78" s="77" t="s">
        <v>270</v>
      </c>
      <c r="I78" s="59" t="s">
        <v>695</v>
      </c>
      <c r="J78" s="59" t="s">
        <v>695</v>
      </c>
      <c r="K78" s="59" t="s">
        <v>695</v>
      </c>
      <c r="L78" s="59" t="s">
        <v>695</v>
      </c>
      <c r="M78" s="60" t="s">
        <v>270</v>
      </c>
      <c r="N78" s="66"/>
    </row>
    <row r="79" spans="1:14" ht="15" customHeight="1" x14ac:dyDescent="0.25">
      <c r="A79" s="70" t="s">
        <v>110</v>
      </c>
      <c r="B79" s="124" t="s">
        <v>259</v>
      </c>
      <c r="C79" s="124"/>
      <c r="D79" s="125"/>
      <c r="E79" s="125"/>
      <c r="F79" s="126">
        <f>SUM(G79:M79)</f>
        <v>0</v>
      </c>
      <c r="G79" s="90">
        <v>0</v>
      </c>
      <c r="H79" s="81" t="s">
        <v>270</v>
      </c>
      <c r="I79" s="71" t="s">
        <v>270</v>
      </c>
      <c r="J79" s="71" t="s">
        <v>270</v>
      </c>
      <c r="K79" s="71" t="s">
        <v>270</v>
      </c>
      <c r="L79" s="71" t="s">
        <v>270</v>
      </c>
      <c r="M79" s="72" t="s">
        <v>270</v>
      </c>
      <c r="N79" s="1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workbookViewId="0">
      <selection activeCell="H4" sqref="H4:M5"/>
    </sheetView>
  </sheetViews>
  <sheetFormatPr defaultColWidth="8.85546875" defaultRowHeight="15" x14ac:dyDescent="0.25"/>
  <cols>
    <col min="1" max="1" width="6.28515625" customWidth="1"/>
    <col min="2" max="2" width="9.7109375" customWidth="1"/>
    <col min="3" max="3" width="10.28515625" customWidth="1"/>
    <col min="4" max="4" width="16.28515625" customWidth="1"/>
    <col min="5" max="5" width="40.7109375" customWidth="1"/>
    <col min="6" max="6" width="11" style="94" customWidth="1"/>
    <col min="7" max="13" width="10.85546875" customWidth="1"/>
    <col min="14" max="14" width="36.7109375" customWidth="1"/>
  </cols>
  <sheetData>
    <row r="1" spans="1:14" ht="21" customHeight="1" x14ac:dyDescent="0.3">
      <c r="A1" s="47" t="s">
        <v>247</v>
      </c>
      <c r="B1" s="40"/>
      <c r="C1" s="40"/>
      <c r="D1" s="40"/>
      <c r="E1" s="40"/>
      <c r="F1" s="91"/>
      <c r="G1" s="40"/>
      <c r="H1" s="40"/>
    </row>
    <row r="2" spans="1:14" ht="18.75" x14ac:dyDescent="0.3">
      <c r="A2" s="44"/>
      <c r="B2" s="40"/>
      <c r="C2" s="40"/>
      <c r="D2" s="40"/>
      <c r="E2" s="40"/>
      <c r="F2" s="91"/>
      <c r="G2" s="40"/>
      <c r="H2" s="40"/>
    </row>
    <row r="3" spans="1:14" ht="15" customHeight="1" x14ac:dyDescent="0.25">
      <c r="A3" s="46">
        <v>1</v>
      </c>
      <c r="B3" s="41" t="s">
        <v>688</v>
      </c>
      <c r="C3" s="42"/>
      <c r="D3" s="42"/>
      <c r="E3" s="73">
        <f>SUM(F6,F34,F52,F58,F69,F86,)</f>
        <v>23644955</v>
      </c>
      <c r="F3" s="128" t="s">
        <v>689</v>
      </c>
      <c r="G3" s="82"/>
      <c r="H3" s="48"/>
      <c r="I3" s="48"/>
      <c r="J3" s="48"/>
      <c r="K3" s="48" t="s">
        <v>260</v>
      </c>
      <c r="L3" s="48"/>
      <c r="M3" s="52"/>
      <c r="N3" s="49"/>
    </row>
    <row r="4" spans="1:14" ht="15" customHeight="1" x14ac:dyDescent="0.25">
      <c r="A4" s="45"/>
      <c r="F4" s="92"/>
      <c r="G4" s="83" t="s">
        <v>261</v>
      </c>
      <c r="H4" s="74">
        <v>2018</v>
      </c>
      <c r="I4" s="53">
        <v>2019</v>
      </c>
      <c r="J4" s="53">
        <v>2020</v>
      </c>
      <c r="K4" s="53">
        <v>2021</v>
      </c>
      <c r="L4" s="53">
        <v>2022</v>
      </c>
      <c r="M4" s="54">
        <v>2023</v>
      </c>
      <c r="N4" s="50" t="s">
        <v>262</v>
      </c>
    </row>
    <row r="5" spans="1:14" ht="15" customHeight="1" x14ac:dyDescent="0.25">
      <c r="F5" s="96"/>
      <c r="G5" s="84" t="s">
        <v>263</v>
      </c>
      <c r="H5" s="75" t="s">
        <v>779</v>
      </c>
      <c r="I5" s="55" t="s">
        <v>780</v>
      </c>
      <c r="J5" s="55" t="s">
        <v>780</v>
      </c>
      <c r="K5" s="55" t="s">
        <v>780</v>
      </c>
      <c r="L5" s="55" t="s">
        <v>780</v>
      </c>
      <c r="M5" s="56" t="s">
        <v>778</v>
      </c>
      <c r="N5" s="51"/>
    </row>
    <row r="6" spans="1:14" ht="15" customHeight="1" x14ac:dyDescent="0.25">
      <c r="A6" s="41" t="s">
        <v>249</v>
      </c>
      <c r="B6" s="42"/>
      <c r="C6" s="42"/>
      <c r="D6" s="42"/>
      <c r="E6" s="95">
        <f>IF($E$3,F6/$E$3,"")</f>
        <v>0.35513876004416162</v>
      </c>
      <c r="F6" s="108">
        <f>F9+F22+F25+F28+F29</f>
        <v>8397240</v>
      </c>
      <c r="G6" s="85">
        <f>SUM(G7:G33)</f>
        <v>0</v>
      </c>
      <c r="H6" s="76">
        <f t="shared" ref="H6:M6" si="0">SUM(H10,H23,H26,H28,H30)</f>
        <v>276308</v>
      </c>
      <c r="I6" s="76">
        <f t="shared" si="0"/>
        <v>1657848</v>
      </c>
      <c r="J6" s="76">
        <f t="shared" si="0"/>
        <v>1657848</v>
      </c>
      <c r="K6" s="76">
        <f t="shared" si="0"/>
        <v>1657848</v>
      </c>
      <c r="L6" s="76">
        <f t="shared" si="0"/>
        <v>1657848</v>
      </c>
      <c r="M6" s="76">
        <f t="shared" si="0"/>
        <v>1381540</v>
      </c>
      <c r="N6" s="65"/>
    </row>
    <row r="7" spans="1:14" ht="15" customHeight="1" x14ac:dyDescent="0.25">
      <c r="A7" s="7" t="s">
        <v>250</v>
      </c>
      <c r="B7" s="6" t="s">
        <v>145</v>
      </c>
      <c r="C7" s="8"/>
      <c r="D7" s="8"/>
      <c r="F7" s="93"/>
      <c r="G7" s="86"/>
      <c r="H7" s="77"/>
      <c r="I7" s="59"/>
      <c r="J7" s="59"/>
      <c r="K7" s="59"/>
      <c r="L7" s="59"/>
      <c r="M7" s="60"/>
      <c r="N7" s="66"/>
    </row>
    <row r="8" spans="1:14" ht="15" customHeight="1" x14ac:dyDescent="0.25">
      <c r="B8" s="98" t="s">
        <v>264</v>
      </c>
      <c r="C8" s="99" t="s">
        <v>147</v>
      </c>
      <c r="D8" s="99"/>
      <c r="E8" s="98"/>
      <c r="F8" s="100">
        <f>F9+F22+F25+F28+F29</f>
        <v>8397240</v>
      </c>
      <c r="G8" s="86"/>
      <c r="H8" s="77"/>
      <c r="I8" s="59"/>
      <c r="J8" s="59"/>
      <c r="K8" s="59"/>
      <c r="L8" s="59"/>
      <c r="M8" s="60"/>
      <c r="N8" s="66"/>
    </row>
    <row r="9" spans="1:14" ht="15" customHeight="1" x14ac:dyDescent="0.25">
      <c r="B9" s="102"/>
      <c r="C9" s="102" t="s">
        <v>696</v>
      </c>
      <c r="D9" s="103" t="s">
        <v>149</v>
      </c>
      <c r="E9" s="101"/>
      <c r="F9" s="104">
        <f>F10+F18+F19+F21</f>
        <v>6294000</v>
      </c>
      <c r="G9" s="86"/>
      <c r="H9" s="77"/>
      <c r="I9" s="59"/>
      <c r="J9" s="59"/>
      <c r="K9" s="59"/>
      <c r="L9" s="59"/>
      <c r="M9" s="60"/>
      <c r="N9" s="66"/>
    </row>
    <row r="10" spans="1:14" ht="15" customHeight="1" x14ac:dyDescent="0.25">
      <c r="B10" s="101"/>
      <c r="C10" s="101"/>
      <c r="D10" s="102" t="s">
        <v>265</v>
      </c>
      <c r="E10" s="101" t="s">
        <v>151</v>
      </c>
      <c r="F10" s="142">
        <f>SUM(H10:M10)</f>
        <v>6186000</v>
      </c>
      <c r="G10" s="86">
        <v>0</v>
      </c>
      <c r="H10" s="77">
        <f t="shared" ref="H10:M10" si="1">SUM(H11:H17)</f>
        <v>206200</v>
      </c>
      <c r="I10" s="77">
        <f t="shared" si="1"/>
        <v>1237200</v>
      </c>
      <c r="J10" s="77">
        <f t="shared" si="1"/>
        <v>1237200</v>
      </c>
      <c r="K10" s="77">
        <f t="shared" si="1"/>
        <v>1237200</v>
      </c>
      <c r="L10" s="77">
        <f t="shared" si="1"/>
        <v>1237200</v>
      </c>
      <c r="M10" s="77">
        <f t="shared" si="1"/>
        <v>1031000</v>
      </c>
      <c r="N10" s="66"/>
    </row>
    <row r="11" spans="1:14" ht="15" customHeight="1" x14ac:dyDescent="0.25">
      <c r="B11" s="101"/>
      <c r="C11" s="101"/>
      <c r="D11" s="102" t="s">
        <v>281</v>
      </c>
      <c r="E11" s="101" t="s">
        <v>697</v>
      </c>
      <c r="F11" s="142">
        <f>H11+I11+J11+K11+L11+M11</f>
        <v>600000</v>
      </c>
      <c r="G11" s="86"/>
      <c r="H11" s="77">
        <v>20000</v>
      </c>
      <c r="I11" s="59">
        <v>120000</v>
      </c>
      <c r="J11" s="59">
        <v>120000</v>
      </c>
      <c r="K11" s="59">
        <v>120000</v>
      </c>
      <c r="L11" s="59">
        <v>120000</v>
      </c>
      <c r="M11" s="157">
        <v>100000</v>
      </c>
      <c r="N11" s="66"/>
    </row>
    <row r="12" spans="1:14" ht="15" customHeight="1" x14ac:dyDescent="0.25">
      <c r="B12" s="101"/>
      <c r="C12" s="101"/>
      <c r="D12" s="102" t="s">
        <v>283</v>
      </c>
      <c r="E12" s="101" t="s">
        <v>698</v>
      </c>
      <c r="F12" s="142">
        <f t="shared" ref="F12:F17" si="2">H12+I12+J12+K12+L12+M12</f>
        <v>1806000</v>
      </c>
      <c r="G12" s="86"/>
      <c r="H12" s="77">
        <v>60200</v>
      </c>
      <c r="I12" s="59">
        <v>361200</v>
      </c>
      <c r="J12" s="59">
        <v>361200</v>
      </c>
      <c r="K12" s="59">
        <v>361200</v>
      </c>
      <c r="L12" s="59">
        <v>361200</v>
      </c>
      <c r="M12" s="157">
        <v>301000</v>
      </c>
      <c r="N12" s="66"/>
    </row>
    <row r="13" spans="1:14" ht="15" customHeight="1" x14ac:dyDescent="0.25">
      <c r="B13" s="101"/>
      <c r="C13" s="101"/>
      <c r="D13" s="102" t="s">
        <v>285</v>
      </c>
      <c r="E13" s="101" t="s">
        <v>288</v>
      </c>
      <c r="F13" s="142">
        <f t="shared" si="2"/>
        <v>1683000</v>
      </c>
      <c r="G13" s="86"/>
      <c r="H13" s="77">
        <v>56100</v>
      </c>
      <c r="I13" s="59">
        <v>336600</v>
      </c>
      <c r="J13" s="59">
        <v>336600</v>
      </c>
      <c r="K13" s="59">
        <v>336600</v>
      </c>
      <c r="L13" s="59">
        <v>336600</v>
      </c>
      <c r="M13" s="157">
        <v>280500</v>
      </c>
      <c r="N13" s="66"/>
    </row>
    <row r="14" spans="1:14" ht="15" customHeight="1" x14ac:dyDescent="0.25">
      <c r="B14" s="101"/>
      <c r="C14" s="101"/>
      <c r="D14" s="102" t="s">
        <v>287</v>
      </c>
      <c r="E14" s="101" t="s">
        <v>699</v>
      </c>
      <c r="F14" s="142">
        <f t="shared" si="2"/>
        <v>630000</v>
      </c>
      <c r="G14" s="86"/>
      <c r="H14" s="77">
        <v>21000</v>
      </c>
      <c r="I14" s="59">
        <v>126000</v>
      </c>
      <c r="J14" s="59">
        <v>126000</v>
      </c>
      <c r="K14" s="59">
        <v>126000</v>
      </c>
      <c r="L14" s="59">
        <v>126000</v>
      </c>
      <c r="M14" s="157">
        <v>105000</v>
      </c>
      <c r="N14" s="66"/>
    </row>
    <row r="15" spans="1:14" ht="15" customHeight="1" x14ac:dyDescent="0.25">
      <c r="B15" s="101"/>
      <c r="C15" s="101"/>
      <c r="D15" s="102" t="s">
        <v>289</v>
      </c>
      <c r="E15" s="101" t="s">
        <v>700</v>
      </c>
      <c r="F15" s="142">
        <f t="shared" si="2"/>
        <v>630000</v>
      </c>
      <c r="G15" s="86"/>
      <c r="H15" s="77">
        <v>21000</v>
      </c>
      <c r="I15" s="59">
        <v>126000</v>
      </c>
      <c r="J15" s="59">
        <v>126000</v>
      </c>
      <c r="K15" s="59">
        <v>126000</v>
      </c>
      <c r="L15" s="59">
        <v>126000</v>
      </c>
      <c r="M15" s="59">
        <v>105000</v>
      </c>
      <c r="N15" s="66"/>
    </row>
    <row r="16" spans="1:14" ht="15" customHeight="1" x14ac:dyDescent="0.25">
      <c r="B16" s="101"/>
      <c r="C16" s="101"/>
      <c r="D16" s="102" t="s">
        <v>291</v>
      </c>
      <c r="E16" s="101" t="s">
        <v>701</v>
      </c>
      <c r="F16" s="142">
        <f t="shared" si="2"/>
        <v>597000</v>
      </c>
      <c r="G16" s="86"/>
      <c r="H16" s="77">
        <v>19900</v>
      </c>
      <c r="I16" s="59">
        <v>119400</v>
      </c>
      <c r="J16" s="59">
        <v>119400</v>
      </c>
      <c r="K16" s="59">
        <v>119400</v>
      </c>
      <c r="L16" s="59">
        <v>119400</v>
      </c>
      <c r="M16" s="157">
        <v>99500</v>
      </c>
      <c r="N16" s="66"/>
    </row>
    <row r="17" spans="2:14" ht="15" customHeight="1" x14ac:dyDescent="0.25">
      <c r="B17" s="101"/>
      <c r="C17" s="101"/>
      <c r="D17" s="102" t="s">
        <v>293</v>
      </c>
      <c r="E17" s="101" t="s">
        <v>702</v>
      </c>
      <c r="F17" s="142">
        <f t="shared" si="2"/>
        <v>240000</v>
      </c>
      <c r="G17" s="86"/>
      <c r="H17" s="77">
        <v>8000</v>
      </c>
      <c r="I17" s="59">
        <v>48000</v>
      </c>
      <c r="J17" s="59">
        <v>48000</v>
      </c>
      <c r="K17" s="59">
        <v>48000</v>
      </c>
      <c r="L17" s="59">
        <v>48000</v>
      </c>
      <c r="M17" s="157">
        <v>40000</v>
      </c>
      <c r="N17" s="66"/>
    </row>
    <row r="18" spans="2:14" ht="15" customHeight="1" x14ac:dyDescent="0.25">
      <c r="B18" s="105"/>
      <c r="C18" s="101"/>
      <c r="D18" s="102" t="s">
        <v>266</v>
      </c>
      <c r="E18" s="101" t="s">
        <v>153</v>
      </c>
      <c r="F18" s="142">
        <f>SUM(H18:M18)</f>
        <v>0</v>
      </c>
      <c r="G18" s="86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66"/>
    </row>
    <row r="19" spans="2:14" ht="15" customHeight="1" x14ac:dyDescent="0.25">
      <c r="B19" s="101"/>
      <c r="C19" s="101"/>
      <c r="D19" s="102" t="s">
        <v>691</v>
      </c>
      <c r="E19" s="101" t="s">
        <v>155</v>
      </c>
      <c r="F19" s="142">
        <f>SUM(H19:M19)</f>
        <v>108000</v>
      </c>
      <c r="G19" s="86">
        <v>0</v>
      </c>
      <c r="H19" s="77">
        <f t="shared" ref="H19:M19" si="3">H20</f>
        <v>3600</v>
      </c>
      <c r="I19" s="77">
        <f t="shared" si="3"/>
        <v>21600</v>
      </c>
      <c r="J19" s="77">
        <f t="shared" si="3"/>
        <v>21600</v>
      </c>
      <c r="K19" s="77">
        <f t="shared" si="3"/>
        <v>21600</v>
      </c>
      <c r="L19" s="77">
        <f t="shared" si="3"/>
        <v>21600</v>
      </c>
      <c r="M19" s="77">
        <f t="shared" si="3"/>
        <v>18000</v>
      </c>
      <c r="N19" s="66"/>
    </row>
    <row r="20" spans="2:14" ht="15" customHeight="1" x14ac:dyDescent="0.25">
      <c r="B20" s="101"/>
      <c r="C20" s="101"/>
      <c r="D20" s="102" t="s">
        <v>335</v>
      </c>
      <c r="E20" s="101" t="s">
        <v>703</v>
      </c>
      <c r="F20" s="142">
        <f>SUM(H20:M20)</f>
        <v>108000</v>
      </c>
      <c r="G20" s="86"/>
      <c r="H20" s="77">
        <v>3600</v>
      </c>
      <c r="I20" s="59">
        <v>21600</v>
      </c>
      <c r="J20" s="59">
        <v>21600</v>
      </c>
      <c r="K20" s="59">
        <v>21600</v>
      </c>
      <c r="L20" s="59">
        <v>21600</v>
      </c>
      <c r="M20" s="157">
        <v>18000</v>
      </c>
      <c r="N20" s="66"/>
    </row>
    <row r="21" spans="2:14" ht="15" customHeight="1" x14ac:dyDescent="0.25">
      <c r="B21" s="101"/>
      <c r="C21" s="101"/>
      <c r="D21" s="102" t="s">
        <v>620</v>
      </c>
      <c r="E21" s="101" t="s">
        <v>157</v>
      </c>
      <c r="F21" s="142">
        <f>SUM(H21:M21)</f>
        <v>0</v>
      </c>
      <c r="G21" s="86">
        <v>0</v>
      </c>
      <c r="H21" s="77">
        <v>0</v>
      </c>
      <c r="I21" s="59">
        <v>0</v>
      </c>
      <c r="J21" s="59">
        <v>0</v>
      </c>
      <c r="K21" s="59">
        <v>0</v>
      </c>
      <c r="L21" s="59">
        <v>0</v>
      </c>
      <c r="M21" s="60">
        <v>0</v>
      </c>
      <c r="N21" s="66"/>
    </row>
    <row r="22" spans="2:14" ht="15" customHeight="1" x14ac:dyDescent="0.25">
      <c r="B22" s="101"/>
      <c r="C22" s="102" t="s">
        <v>8</v>
      </c>
      <c r="D22" s="103" t="s">
        <v>159</v>
      </c>
      <c r="E22" s="103"/>
      <c r="F22" s="104">
        <f>F23+F24</f>
        <v>1546500</v>
      </c>
      <c r="G22" s="86"/>
      <c r="H22" s="77"/>
      <c r="I22" s="59"/>
      <c r="J22" s="59"/>
      <c r="K22" s="59"/>
      <c r="L22" s="59"/>
      <c r="M22" s="60"/>
      <c r="N22" s="66"/>
    </row>
    <row r="23" spans="2:14" ht="15" customHeight="1" x14ac:dyDescent="0.25">
      <c r="B23" s="101"/>
      <c r="C23" s="101"/>
      <c r="D23" s="102" t="s">
        <v>0</v>
      </c>
      <c r="E23" s="101" t="s">
        <v>161</v>
      </c>
      <c r="F23" s="142">
        <f>H23+I23+J23+K23+L23+M23</f>
        <v>1546500</v>
      </c>
      <c r="G23" s="87">
        <v>0</v>
      </c>
      <c r="H23" s="78">
        <f t="shared" ref="H23:M23" si="4">0.25*(H10+H18)</f>
        <v>51550</v>
      </c>
      <c r="I23" s="78">
        <f t="shared" si="4"/>
        <v>309300</v>
      </c>
      <c r="J23" s="78">
        <f t="shared" si="4"/>
        <v>309300</v>
      </c>
      <c r="K23" s="78">
        <f t="shared" si="4"/>
        <v>309300</v>
      </c>
      <c r="L23" s="78">
        <f t="shared" si="4"/>
        <v>309300</v>
      </c>
      <c r="M23" s="78">
        <f t="shared" si="4"/>
        <v>257750</v>
      </c>
      <c r="N23" s="66"/>
    </row>
    <row r="24" spans="2:14" ht="15" customHeight="1" x14ac:dyDescent="0.25">
      <c r="B24" s="101"/>
      <c r="C24" s="101"/>
      <c r="D24" s="102" t="s">
        <v>1</v>
      </c>
      <c r="E24" s="101" t="s">
        <v>185</v>
      </c>
      <c r="F24" s="142">
        <f>SUM(H24:M24)</f>
        <v>0</v>
      </c>
      <c r="G24" s="86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66"/>
    </row>
    <row r="25" spans="2:14" ht="15" customHeight="1" x14ac:dyDescent="0.25">
      <c r="B25" s="101"/>
      <c r="C25" s="102" t="s">
        <v>268</v>
      </c>
      <c r="D25" s="103" t="s">
        <v>187</v>
      </c>
      <c r="E25" s="103"/>
      <c r="F25" s="104">
        <f>F26+F27</f>
        <v>556740</v>
      </c>
      <c r="G25" s="86"/>
      <c r="H25" s="77"/>
      <c r="I25" s="59"/>
      <c r="J25" s="59"/>
      <c r="K25" s="59"/>
      <c r="L25" s="59"/>
      <c r="M25" s="60"/>
      <c r="N25" s="66"/>
    </row>
    <row r="26" spans="2:14" ht="15" customHeight="1" x14ac:dyDescent="0.25">
      <c r="B26" s="101"/>
      <c r="C26" s="101"/>
      <c r="D26" s="102" t="s">
        <v>2</v>
      </c>
      <c r="E26" s="101" t="s">
        <v>189</v>
      </c>
      <c r="F26" s="142">
        <f>H26+I26+J26+K26+L26+M26</f>
        <v>556740</v>
      </c>
      <c r="G26" s="129">
        <v>0</v>
      </c>
      <c r="H26" s="78">
        <f t="shared" ref="H26:M26" si="5">(H10+H18)*0.09</f>
        <v>18558</v>
      </c>
      <c r="I26" s="78">
        <f t="shared" si="5"/>
        <v>111348</v>
      </c>
      <c r="J26" s="78">
        <f t="shared" si="5"/>
        <v>111348</v>
      </c>
      <c r="K26" s="78">
        <f t="shared" si="5"/>
        <v>111348</v>
      </c>
      <c r="L26" s="78">
        <f t="shared" si="5"/>
        <v>111348</v>
      </c>
      <c r="M26" s="78">
        <f t="shared" si="5"/>
        <v>92790</v>
      </c>
      <c r="N26" s="160"/>
    </row>
    <row r="27" spans="2:14" ht="15" customHeight="1" x14ac:dyDescent="0.25">
      <c r="B27" s="101"/>
      <c r="C27" s="101"/>
      <c r="D27" s="102" t="s">
        <v>3</v>
      </c>
      <c r="E27" s="101" t="s">
        <v>192</v>
      </c>
      <c r="F27" s="142">
        <f>SUM(H27:M27)</f>
        <v>0</v>
      </c>
      <c r="G27" s="86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66"/>
    </row>
    <row r="28" spans="2:14" ht="15" customHeight="1" x14ac:dyDescent="0.25">
      <c r="B28" s="101"/>
      <c r="C28" s="102" t="s">
        <v>10</v>
      </c>
      <c r="D28" s="103" t="s">
        <v>194</v>
      </c>
      <c r="E28" s="103"/>
      <c r="F28" s="104">
        <f>H28+I28+J28+K28+L28+M28</f>
        <v>0</v>
      </c>
      <c r="G28" s="86"/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66"/>
    </row>
    <row r="29" spans="2:14" ht="15" customHeight="1" x14ac:dyDescent="0.25">
      <c r="B29" s="101"/>
      <c r="C29" s="102" t="s">
        <v>11</v>
      </c>
      <c r="D29" s="103" t="s">
        <v>196</v>
      </c>
      <c r="E29" s="103"/>
      <c r="F29" s="104">
        <f>F30+F31+F32</f>
        <v>0</v>
      </c>
      <c r="G29" s="86"/>
      <c r="H29" s="77"/>
      <c r="I29" s="59">
        <v>0</v>
      </c>
      <c r="J29" s="59"/>
      <c r="K29" s="59"/>
      <c r="L29" s="59"/>
      <c r="M29" s="60"/>
      <c r="N29" s="66"/>
    </row>
    <row r="30" spans="2:14" ht="15" customHeight="1" x14ac:dyDescent="0.25">
      <c r="B30" s="101"/>
      <c r="C30" s="101"/>
      <c r="D30" s="102" t="s">
        <v>4</v>
      </c>
      <c r="E30" s="101" t="s">
        <v>198</v>
      </c>
      <c r="F30" s="142">
        <f>SUM(H30:M30)</f>
        <v>0</v>
      </c>
      <c r="G30" s="86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66"/>
    </row>
    <row r="31" spans="2:14" ht="15" customHeight="1" x14ac:dyDescent="0.25">
      <c r="B31" s="101"/>
      <c r="C31" s="101"/>
      <c r="D31" s="102" t="s">
        <v>5</v>
      </c>
      <c r="E31" s="101" t="s">
        <v>200</v>
      </c>
      <c r="F31" s="142">
        <f>SUM(H31:M31)</f>
        <v>0</v>
      </c>
      <c r="G31" s="86">
        <v>0</v>
      </c>
      <c r="H31" s="77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66"/>
    </row>
    <row r="32" spans="2:14" ht="15" customHeight="1" x14ac:dyDescent="0.25">
      <c r="B32" s="101"/>
      <c r="C32" s="101"/>
      <c r="D32" s="102" t="s">
        <v>269</v>
      </c>
      <c r="E32" s="101" t="s">
        <v>202</v>
      </c>
      <c r="F32" s="142">
        <f>SUM(H32:M32)</f>
        <v>0</v>
      </c>
      <c r="G32" s="86">
        <v>0</v>
      </c>
      <c r="H32" s="77">
        <v>0</v>
      </c>
      <c r="I32" s="59">
        <v>0</v>
      </c>
      <c r="J32" s="59">
        <v>0</v>
      </c>
      <c r="K32" s="59">
        <v>0</v>
      </c>
      <c r="L32" s="59">
        <v>0</v>
      </c>
      <c r="M32" s="60">
        <v>0</v>
      </c>
      <c r="N32" s="66"/>
    </row>
    <row r="33" spans="1:14" ht="15" customHeight="1" x14ac:dyDescent="0.25">
      <c r="B33" s="101"/>
      <c r="C33" s="101"/>
      <c r="D33" s="101"/>
      <c r="E33" s="101"/>
      <c r="F33" s="104"/>
      <c r="G33" s="86"/>
      <c r="H33" s="77"/>
      <c r="I33" s="59"/>
      <c r="J33" s="59"/>
      <c r="K33" s="59"/>
      <c r="L33" s="59"/>
      <c r="M33" s="60"/>
      <c r="N33" s="66"/>
    </row>
    <row r="34" spans="1:14" ht="15" customHeight="1" x14ac:dyDescent="0.25">
      <c r="A34" s="41" t="s">
        <v>248</v>
      </c>
      <c r="B34" s="106"/>
      <c r="C34" s="106"/>
      <c r="D34" s="106"/>
      <c r="E34" s="107">
        <f>IF($E$3,F34/$E$3,"")</f>
        <v>0.41648609608265275</v>
      </c>
      <c r="F34" s="108">
        <f>F36+F41</f>
        <v>9847795</v>
      </c>
      <c r="G34" s="85" t="s">
        <v>270</v>
      </c>
      <c r="H34" s="76">
        <f t="shared" ref="H34:M34" si="6">SUM(H35:H51)</f>
        <v>0</v>
      </c>
      <c r="I34" s="57">
        <f t="shared" si="6"/>
        <v>19626714</v>
      </c>
      <c r="J34" s="57">
        <f t="shared" si="6"/>
        <v>0</v>
      </c>
      <c r="K34" s="57">
        <f t="shared" si="6"/>
        <v>68876</v>
      </c>
      <c r="L34" s="57">
        <f t="shared" si="6"/>
        <v>0</v>
      </c>
      <c r="M34" s="58">
        <f t="shared" si="6"/>
        <v>0</v>
      </c>
      <c r="N34" s="67"/>
    </row>
    <row r="35" spans="1:14" ht="15" customHeight="1" x14ac:dyDescent="0.25">
      <c r="A35" s="5" t="s">
        <v>251</v>
      </c>
      <c r="B35" s="109" t="s">
        <v>133</v>
      </c>
      <c r="C35" s="101"/>
      <c r="D35" s="101"/>
      <c r="E35" s="101"/>
      <c r="F35" s="104">
        <f>F36+F39</f>
        <v>9647385</v>
      </c>
      <c r="G35" s="86"/>
      <c r="H35" s="77"/>
      <c r="I35" s="59"/>
      <c r="J35" s="59"/>
      <c r="K35" s="59"/>
      <c r="L35" s="59"/>
      <c r="M35" s="60"/>
      <c r="N35" s="66"/>
    </row>
    <row r="36" spans="1:14" s="36" customFormat="1" ht="15" customHeight="1" x14ac:dyDescent="0.25">
      <c r="B36" s="110" t="s">
        <v>14</v>
      </c>
      <c r="C36" s="111" t="s">
        <v>48</v>
      </c>
      <c r="D36" s="112"/>
      <c r="E36" s="105"/>
      <c r="F36" s="142">
        <f>SUM(H36:M36)</f>
        <v>9647385</v>
      </c>
      <c r="G36" s="88">
        <v>0</v>
      </c>
      <c r="H36" s="97">
        <v>0</v>
      </c>
      <c r="I36" s="61">
        <f>SUM(I37:I38)</f>
        <v>9647385</v>
      </c>
      <c r="J36" s="61">
        <v>0</v>
      </c>
      <c r="K36" s="61">
        <v>0</v>
      </c>
      <c r="L36" s="61">
        <v>0</v>
      </c>
      <c r="M36" s="62">
        <v>0</v>
      </c>
      <c r="N36" s="68"/>
    </row>
    <row r="37" spans="1:14" s="36" customFormat="1" ht="15" customHeight="1" x14ac:dyDescent="0.25">
      <c r="B37" s="110"/>
      <c r="C37" s="110" t="s">
        <v>622</v>
      </c>
      <c r="D37" s="111" t="s">
        <v>704</v>
      </c>
      <c r="E37" s="105"/>
      <c r="F37" s="142">
        <f>H37+I37+J37+K37+L37+M37</f>
        <v>9566073</v>
      </c>
      <c r="G37" s="88"/>
      <c r="H37" s="97"/>
      <c r="I37" s="61">
        <v>9566073</v>
      </c>
      <c r="J37" s="61"/>
      <c r="K37" s="61"/>
      <c r="L37" s="61"/>
      <c r="M37" s="62"/>
      <c r="N37" s="68"/>
    </row>
    <row r="38" spans="1:14" s="36" customFormat="1" ht="15" customHeight="1" x14ac:dyDescent="0.25">
      <c r="B38" s="110"/>
      <c r="C38" s="110" t="s">
        <v>624</v>
      </c>
      <c r="D38" s="111" t="s">
        <v>705</v>
      </c>
      <c r="E38" s="105"/>
      <c r="F38" s="142">
        <f>H38+I38+J38+K38+L38+M38</f>
        <v>81312</v>
      </c>
      <c r="G38" s="88"/>
      <c r="H38" s="97"/>
      <c r="I38" s="61">
        <v>81312</v>
      </c>
      <c r="J38" s="61"/>
      <c r="K38" s="61"/>
      <c r="L38" s="61"/>
      <c r="M38" s="62"/>
      <c r="N38" s="68"/>
    </row>
    <row r="39" spans="1:14" s="36" customFormat="1" ht="15" customHeight="1" x14ac:dyDescent="0.25">
      <c r="B39" s="110" t="s">
        <v>15</v>
      </c>
      <c r="C39" s="113" t="s">
        <v>220</v>
      </c>
      <c r="D39" s="112"/>
      <c r="E39" s="105"/>
      <c r="F39" s="104">
        <f>SUM(H39:M39)</f>
        <v>0</v>
      </c>
      <c r="G39" s="88">
        <v>0</v>
      </c>
      <c r="H39" s="79">
        <v>0</v>
      </c>
      <c r="I39" s="61">
        <v>0</v>
      </c>
      <c r="J39" s="61">
        <v>0</v>
      </c>
      <c r="K39" s="61">
        <v>0</v>
      </c>
      <c r="L39" s="61">
        <v>0</v>
      </c>
      <c r="M39" s="62">
        <v>0</v>
      </c>
      <c r="N39" s="68"/>
    </row>
    <row r="40" spans="1:14" s="36" customFormat="1" ht="15" customHeight="1" x14ac:dyDescent="0.25">
      <c r="A40" s="37" t="s">
        <v>252</v>
      </c>
      <c r="B40" s="109" t="s">
        <v>145</v>
      </c>
      <c r="C40" s="111"/>
      <c r="D40" s="111"/>
      <c r="E40" s="111"/>
      <c r="F40" s="114">
        <f>F41+F49+F50</f>
        <v>200410</v>
      </c>
      <c r="G40" s="88"/>
      <c r="H40" s="79"/>
      <c r="I40" s="61"/>
      <c r="J40" s="61"/>
      <c r="K40" s="61"/>
      <c r="L40" s="61"/>
      <c r="M40" s="62"/>
      <c r="N40" s="68"/>
    </row>
    <row r="41" spans="1:14" s="36" customFormat="1" ht="15" customHeight="1" x14ac:dyDescent="0.25">
      <c r="B41" s="110" t="s">
        <v>16</v>
      </c>
      <c r="C41" s="111" t="s">
        <v>170</v>
      </c>
      <c r="D41" s="111"/>
      <c r="E41" s="111"/>
      <c r="F41" s="158">
        <f>SUM(H41:M41)</f>
        <v>200410</v>
      </c>
      <c r="G41" s="88">
        <v>0</v>
      </c>
      <c r="H41" s="79">
        <v>0</v>
      </c>
      <c r="I41" s="61">
        <f>SUM(I42:I48)</f>
        <v>165972</v>
      </c>
      <c r="J41" s="61">
        <f>SUM(J42:J48)</f>
        <v>0</v>
      </c>
      <c r="K41" s="61">
        <f>SUM(K42:K48)</f>
        <v>34438</v>
      </c>
      <c r="L41" s="61">
        <f>SUM(L42:L48)</f>
        <v>0</v>
      </c>
      <c r="M41" s="61">
        <v>0</v>
      </c>
      <c r="N41" s="68"/>
    </row>
    <row r="42" spans="1:14" s="36" customFormat="1" ht="15" customHeight="1" x14ac:dyDescent="0.25">
      <c r="B42" s="110"/>
      <c r="C42" s="110" t="s">
        <v>622</v>
      </c>
      <c r="D42" s="111" t="s">
        <v>706</v>
      </c>
      <c r="E42" s="111"/>
      <c r="F42" s="158">
        <f>I42+J42+K42+L42</f>
        <v>19132</v>
      </c>
      <c r="G42" s="88"/>
      <c r="H42" s="79"/>
      <c r="I42" s="61">
        <v>19132</v>
      </c>
      <c r="J42" s="61"/>
      <c r="K42" s="61"/>
      <c r="L42" s="61"/>
      <c r="M42" s="159"/>
      <c r="N42" s="68"/>
    </row>
    <row r="43" spans="1:14" s="36" customFormat="1" ht="15" customHeight="1" x14ac:dyDescent="0.25">
      <c r="B43" s="110"/>
      <c r="C43" s="110" t="s">
        <v>624</v>
      </c>
      <c r="D43" s="111" t="s">
        <v>707</v>
      </c>
      <c r="E43" s="111"/>
      <c r="F43" s="158">
        <f t="shared" ref="F43:F48" si="7">I43+J43+K43+L43</f>
        <v>15306</v>
      </c>
      <c r="G43" s="88"/>
      <c r="H43" s="79"/>
      <c r="I43" s="61">
        <v>15306</v>
      </c>
      <c r="J43" s="61"/>
      <c r="K43" s="61"/>
      <c r="L43" s="61"/>
      <c r="M43" s="159"/>
      <c r="N43" s="68"/>
    </row>
    <row r="44" spans="1:14" s="36" customFormat="1" ht="15" customHeight="1" x14ac:dyDescent="0.25">
      <c r="B44" s="110"/>
      <c r="C44" s="110" t="s">
        <v>626</v>
      </c>
      <c r="D44" s="111" t="s">
        <v>708</v>
      </c>
      <c r="E44" s="111"/>
      <c r="F44" s="158">
        <f t="shared" si="7"/>
        <v>24872</v>
      </c>
      <c r="G44" s="88"/>
      <c r="H44" s="79"/>
      <c r="I44" s="61">
        <v>24872</v>
      </c>
      <c r="J44" s="61"/>
      <c r="K44" s="61"/>
      <c r="L44" s="61"/>
      <c r="M44" s="159"/>
      <c r="N44" s="68"/>
    </row>
    <row r="45" spans="1:14" s="36" customFormat="1" ht="15" customHeight="1" x14ac:dyDescent="0.25">
      <c r="B45" s="110"/>
      <c r="C45" s="110" t="s">
        <v>628</v>
      </c>
      <c r="D45" s="111" t="s">
        <v>709</v>
      </c>
      <c r="E45" s="111"/>
      <c r="F45" s="158">
        <f t="shared" si="7"/>
        <v>103314</v>
      </c>
      <c r="G45" s="88"/>
      <c r="H45" s="79"/>
      <c r="I45" s="61">
        <v>68876</v>
      </c>
      <c r="J45" s="61"/>
      <c r="K45" s="61">
        <v>34438</v>
      </c>
      <c r="L45" s="61"/>
      <c r="M45" s="159"/>
      <c r="N45" s="68"/>
    </row>
    <row r="46" spans="1:14" s="36" customFormat="1" ht="15" customHeight="1" x14ac:dyDescent="0.25">
      <c r="B46" s="110"/>
      <c r="C46" s="110" t="s">
        <v>630</v>
      </c>
      <c r="D46" s="111" t="s">
        <v>710</v>
      </c>
      <c r="E46" s="111"/>
      <c r="F46" s="158">
        <f t="shared" si="7"/>
        <v>3348</v>
      </c>
      <c r="G46" s="88"/>
      <c r="H46" s="79"/>
      <c r="I46" s="61">
        <v>3348</v>
      </c>
      <c r="J46" s="61"/>
      <c r="K46" s="61"/>
      <c r="L46" s="61"/>
      <c r="M46" s="159"/>
      <c r="N46" s="68"/>
    </row>
    <row r="47" spans="1:14" s="36" customFormat="1" ht="15" customHeight="1" x14ac:dyDescent="0.25">
      <c r="B47" s="110"/>
      <c r="C47" s="110" t="s">
        <v>632</v>
      </c>
      <c r="D47" s="111" t="s">
        <v>711</v>
      </c>
      <c r="E47" s="111"/>
      <c r="F47" s="158">
        <f t="shared" si="7"/>
        <v>13393</v>
      </c>
      <c r="G47" s="88"/>
      <c r="H47" s="79"/>
      <c r="I47" s="61">
        <v>13393</v>
      </c>
      <c r="J47" s="61"/>
      <c r="K47" s="61"/>
      <c r="L47" s="61"/>
      <c r="M47" s="159"/>
      <c r="N47" s="68"/>
    </row>
    <row r="48" spans="1:14" s="36" customFormat="1" ht="15" customHeight="1" x14ac:dyDescent="0.25">
      <c r="B48" s="110"/>
      <c r="C48" s="110" t="s">
        <v>634</v>
      </c>
      <c r="D48" s="111" t="s">
        <v>712</v>
      </c>
      <c r="E48" s="111"/>
      <c r="F48" s="158">
        <f t="shared" si="7"/>
        <v>21045</v>
      </c>
      <c r="G48" s="88"/>
      <c r="H48" s="79"/>
      <c r="I48" s="61">
        <v>21045</v>
      </c>
      <c r="J48" s="61"/>
      <c r="K48" s="61"/>
      <c r="L48" s="61"/>
      <c r="M48" s="159"/>
      <c r="N48" s="68"/>
    </row>
    <row r="49" spans="1:14" s="39" customFormat="1" ht="15" customHeight="1" x14ac:dyDescent="0.25">
      <c r="B49" s="110" t="s">
        <v>17</v>
      </c>
      <c r="C49" s="115" t="s">
        <v>220</v>
      </c>
      <c r="D49" s="115"/>
      <c r="E49" s="115"/>
      <c r="F49" s="104">
        <f>SUM(H49:M49)</f>
        <v>0</v>
      </c>
      <c r="G49" s="89">
        <v>0</v>
      </c>
      <c r="H49" s="80">
        <v>0</v>
      </c>
      <c r="I49" s="63">
        <v>0</v>
      </c>
      <c r="J49" s="63"/>
      <c r="K49" s="63"/>
      <c r="L49" s="63"/>
      <c r="M49" s="64"/>
      <c r="N49" s="69"/>
    </row>
    <row r="50" spans="1:14" s="39" customFormat="1" ht="15" customHeight="1" x14ac:dyDescent="0.25">
      <c r="B50" s="110" t="s">
        <v>18</v>
      </c>
      <c r="C50" s="115" t="s">
        <v>226</v>
      </c>
      <c r="D50" s="115"/>
      <c r="E50" s="115"/>
      <c r="F50" s="104">
        <f>SUM(H50:M50)</f>
        <v>0</v>
      </c>
      <c r="G50" s="89">
        <v>0</v>
      </c>
      <c r="H50" s="80">
        <v>0</v>
      </c>
      <c r="I50" s="63">
        <v>0</v>
      </c>
      <c r="J50" s="63">
        <v>0</v>
      </c>
      <c r="K50" s="63">
        <v>0</v>
      </c>
      <c r="L50" s="63">
        <v>0</v>
      </c>
      <c r="M50" s="64">
        <v>0</v>
      </c>
      <c r="N50" s="69"/>
    </row>
    <row r="51" spans="1:14" s="39" customFormat="1" ht="15" customHeight="1" x14ac:dyDescent="0.25">
      <c r="B51" s="110"/>
      <c r="C51" s="115"/>
      <c r="D51" s="115"/>
      <c r="E51" s="115"/>
      <c r="F51" s="116"/>
      <c r="G51" s="89"/>
      <c r="H51" s="80"/>
      <c r="I51" s="63"/>
      <c r="J51" s="63"/>
      <c r="K51" s="63"/>
      <c r="L51" s="63"/>
      <c r="M51" s="64"/>
      <c r="N51" s="69"/>
    </row>
    <row r="52" spans="1:14" ht="15" customHeight="1" x14ac:dyDescent="0.25">
      <c r="A52" s="41" t="s">
        <v>56</v>
      </c>
      <c r="B52" s="106"/>
      <c r="C52" s="106"/>
      <c r="D52" s="106"/>
      <c r="E52" s="107">
        <f>IF($E$3,F52/$E$3,"")</f>
        <v>0</v>
      </c>
      <c r="F52" s="108">
        <f>SUM(F53:F57)</f>
        <v>0</v>
      </c>
      <c r="G52" s="85" t="s">
        <v>270</v>
      </c>
      <c r="H52" s="76">
        <f t="shared" ref="H52:M52" si="8">SUM(H53:H57)</f>
        <v>0</v>
      </c>
      <c r="I52" s="57">
        <f t="shared" si="8"/>
        <v>0</v>
      </c>
      <c r="J52" s="57">
        <f t="shared" si="8"/>
        <v>0</v>
      </c>
      <c r="K52" s="57">
        <f t="shared" si="8"/>
        <v>0</v>
      </c>
      <c r="L52" s="57">
        <f t="shared" si="8"/>
        <v>0</v>
      </c>
      <c r="M52" s="58">
        <f t="shared" si="8"/>
        <v>0</v>
      </c>
      <c r="N52" s="67"/>
    </row>
    <row r="53" spans="1:14" ht="15" customHeight="1" x14ac:dyDescent="0.3">
      <c r="A53" s="38" t="s">
        <v>253</v>
      </c>
      <c r="B53" s="117" t="s">
        <v>133</v>
      </c>
      <c r="C53" s="118"/>
      <c r="D53" s="118"/>
      <c r="E53" s="118"/>
      <c r="F53" s="119"/>
      <c r="G53" s="86"/>
      <c r="H53" s="77"/>
      <c r="I53" s="59"/>
      <c r="J53" s="59"/>
      <c r="K53" s="59"/>
      <c r="L53" s="59"/>
      <c r="M53" s="60"/>
      <c r="N53" s="66"/>
    </row>
    <row r="54" spans="1:14" ht="15" customHeight="1" x14ac:dyDescent="0.3">
      <c r="A54" s="36"/>
      <c r="B54" s="110" t="s">
        <v>20</v>
      </c>
      <c r="C54" s="115" t="s">
        <v>246</v>
      </c>
      <c r="D54" s="118"/>
      <c r="E54" s="118"/>
      <c r="F54" s="104">
        <f>SUM(H54:M54)</f>
        <v>0</v>
      </c>
      <c r="G54" s="86">
        <v>0</v>
      </c>
      <c r="H54" s="77">
        <v>0</v>
      </c>
      <c r="I54" s="59">
        <v>0</v>
      </c>
      <c r="J54" s="59">
        <v>0</v>
      </c>
      <c r="K54" s="59">
        <v>0</v>
      </c>
      <c r="L54" s="59">
        <v>0</v>
      </c>
      <c r="M54" s="60">
        <v>0</v>
      </c>
      <c r="N54" s="66"/>
    </row>
    <row r="55" spans="1:14" ht="15" customHeight="1" x14ac:dyDescent="0.3">
      <c r="A55" s="36"/>
      <c r="B55" s="110" t="s">
        <v>21</v>
      </c>
      <c r="C55" s="115" t="s">
        <v>137</v>
      </c>
      <c r="D55" s="118"/>
      <c r="E55" s="118"/>
      <c r="F55" s="104">
        <f>SUM(H55:M55)</f>
        <v>0</v>
      </c>
      <c r="G55" s="86">
        <v>0</v>
      </c>
      <c r="H55" s="77">
        <v>0</v>
      </c>
      <c r="I55" s="59">
        <v>0</v>
      </c>
      <c r="J55" s="59">
        <v>0</v>
      </c>
      <c r="K55" s="59">
        <v>0</v>
      </c>
      <c r="L55" s="59">
        <v>0</v>
      </c>
      <c r="M55" s="60">
        <v>0</v>
      </c>
      <c r="N55" s="66"/>
    </row>
    <row r="56" spans="1:14" ht="15" customHeight="1" x14ac:dyDescent="0.25">
      <c r="A56" s="36"/>
      <c r="B56" s="110" t="s">
        <v>22</v>
      </c>
      <c r="C56" s="115" t="s">
        <v>220</v>
      </c>
      <c r="D56" s="115"/>
      <c r="E56" s="115"/>
      <c r="F56" s="104">
        <f>SUM(H56:M56)</f>
        <v>0</v>
      </c>
      <c r="G56" s="86">
        <v>0</v>
      </c>
      <c r="H56" s="77">
        <v>0</v>
      </c>
      <c r="I56" s="59">
        <v>0</v>
      </c>
      <c r="J56" s="59">
        <v>0</v>
      </c>
      <c r="K56" s="59">
        <v>0</v>
      </c>
      <c r="L56" s="59">
        <v>0</v>
      </c>
      <c r="M56" s="60">
        <v>0</v>
      </c>
      <c r="N56" s="66"/>
    </row>
    <row r="57" spans="1:14" ht="15" customHeight="1" x14ac:dyDescent="0.25">
      <c r="A57" s="36"/>
      <c r="B57" s="110"/>
      <c r="C57" s="115"/>
      <c r="D57" s="115"/>
      <c r="E57" s="115"/>
      <c r="F57" s="116"/>
      <c r="G57" s="86"/>
      <c r="H57" s="77"/>
      <c r="I57" s="59"/>
      <c r="J57" s="59"/>
      <c r="K57" s="59"/>
      <c r="L57" s="59"/>
      <c r="M57" s="60"/>
      <c r="N57" s="66"/>
    </row>
    <row r="58" spans="1:14" ht="15" customHeight="1" x14ac:dyDescent="0.25">
      <c r="A58" s="43" t="s">
        <v>245</v>
      </c>
      <c r="B58" s="120"/>
      <c r="C58" s="120"/>
      <c r="D58" s="120"/>
      <c r="E58" s="107">
        <f>IF($E$3,F58/$E$3,"")</f>
        <v>3.0685615599606766E-2</v>
      </c>
      <c r="F58" s="108">
        <f>F59+F62</f>
        <v>725560</v>
      </c>
      <c r="G58" s="85" t="s">
        <v>270</v>
      </c>
      <c r="H58" s="76">
        <f t="shared" ref="H58:M58" si="9">SUM(H59:H68)</f>
        <v>0</v>
      </c>
      <c r="I58" s="57">
        <f t="shared" si="9"/>
        <v>438720</v>
      </c>
      <c r="J58" s="57">
        <f t="shared" si="9"/>
        <v>230000</v>
      </c>
      <c r="K58" s="57">
        <f t="shared" si="9"/>
        <v>190000</v>
      </c>
      <c r="L58" s="57">
        <f t="shared" si="9"/>
        <v>350000</v>
      </c>
      <c r="M58" s="58">
        <f t="shared" si="9"/>
        <v>242400</v>
      </c>
      <c r="N58" s="67"/>
    </row>
    <row r="59" spans="1:14" ht="15" customHeight="1" x14ac:dyDescent="0.25">
      <c r="A59" s="5" t="s">
        <v>254</v>
      </c>
      <c r="B59" s="117" t="s">
        <v>171</v>
      </c>
      <c r="C59" s="115"/>
      <c r="D59" s="115"/>
      <c r="E59" s="115"/>
      <c r="F59" s="116">
        <f>F60</f>
        <v>124360</v>
      </c>
      <c r="G59" s="86"/>
      <c r="H59" s="77"/>
      <c r="I59" s="59"/>
      <c r="J59" s="59"/>
      <c r="K59" s="59"/>
      <c r="L59" s="59"/>
      <c r="M59" s="60"/>
      <c r="N59" s="66"/>
    </row>
    <row r="60" spans="1:14" ht="15" customHeight="1" x14ac:dyDescent="0.25">
      <c r="A60" s="37"/>
      <c r="B60" s="110" t="s">
        <v>25</v>
      </c>
      <c r="C60" s="115" t="s">
        <v>46</v>
      </c>
      <c r="D60" s="115"/>
      <c r="E60" s="115"/>
      <c r="F60" s="104">
        <f>SUM(H60:M60)</f>
        <v>124360</v>
      </c>
      <c r="G60" s="86">
        <v>0</v>
      </c>
      <c r="H60" s="59">
        <f t="shared" ref="H60:M60" si="10">H61</f>
        <v>0</v>
      </c>
      <c r="I60" s="59">
        <f t="shared" si="10"/>
        <v>124360</v>
      </c>
      <c r="J60" s="59">
        <f t="shared" si="10"/>
        <v>0</v>
      </c>
      <c r="K60" s="59">
        <f t="shared" si="10"/>
        <v>0</v>
      </c>
      <c r="L60" s="59">
        <f t="shared" si="10"/>
        <v>0</v>
      </c>
      <c r="M60" s="59">
        <f t="shared" si="10"/>
        <v>0</v>
      </c>
      <c r="N60" s="66"/>
    </row>
    <row r="61" spans="1:14" ht="15" customHeight="1" x14ac:dyDescent="0.25">
      <c r="A61" s="37"/>
      <c r="B61" s="110"/>
      <c r="C61" s="115" t="s">
        <v>87</v>
      </c>
      <c r="D61" s="115" t="s">
        <v>713</v>
      </c>
      <c r="E61" s="115"/>
      <c r="F61" s="104"/>
      <c r="G61" s="86"/>
      <c r="H61" s="77"/>
      <c r="I61" s="59">
        <v>124360</v>
      </c>
      <c r="J61" s="59"/>
      <c r="K61" s="59"/>
      <c r="L61" s="59"/>
      <c r="M61" s="60"/>
      <c r="N61" s="66"/>
    </row>
    <row r="62" spans="1:14" ht="15" customHeight="1" x14ac:dyDescent="0.25">
      <c r="A62" s="37" t="s">
        <v>255</v>
      </c>
      <c r="B62" s="117" t="s">
        <v>145</v>
      </c>
      <c r="C62" s="115"/>
      <c r="D62" s="115"/>
      <c r="E62" s="115"/>
      <c r="F62" s="116">
        <f>F63+F64</f>
        <v>601200</v>
      </c>
      <c r="G62" s="86"/>
      <c r="H62" s="77"/>
      <c r="I62" s="59"/>
      <c r="J62" s="59"/>
      <c r="K62" s="59"/>
      <c r="L62" s="59"/>
      <c r="M62" s="60"/>
      <c r="N62" s="66"/>
    </row>
    <row r="63" spans="1:14" ht="15" customHeight="1" x14ac:dyDescent="0.25">
      <c r="A63" s="36"/>
      <c r="B63" s="110" t="s">
        <v>26</v>
      </c>
      <c r="C63" s="115" t="s">
        <v>47</v>
      </c>
      <c r="D63" s="115"/>
      <c r="E63" s="115"/>
      <c r="F63" s="104">
        <f>SUM(H63:M63)</f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66"/>
    </row>
    <row r="64" spans="1:14" ht="15" customHeight="1" x14ac:dyDescent="0.25">
      <c r="A64" s="36"/>
      <c r="B64" s="110" t="s">
        <v>27</v>
      </c>
      <c r="C64" s="115" t="s">
        <v>224</v>
      </c>
      <c r="D64" s="115"/>
      <c r="E64" s="115"/>
      <c r="F64" s="131">
        <f>SUM(H64:M64)</f>
        <v>601200</v>
      </c>
      <c r="G64" s="86">
        <v>0</v>
      </c>
      <c r="H64" s="77">
        <f t="shared" ref="H64:M64" si="11">H65+H66+H67+H68</f>
        <v>0</v>
      </c>
      <c r="I64" s="77">
        <f t="shared" si="11"/>
        <v>95000</v>
      </c>
      <c r="J64" s="77">
        <f t="shared" si="11"/>
        <v>115000</v>
      </c>
      <c r="K64" s="77">
        <f t="shared" si="11"/>
        <v>95000</v>
      </c>
      <c r="L64" s="77">
        <f t="shared" si="11"/>
        <v>175000</v>
      </c>
      <c r="M64" s="77">
        <f t="shared" si="11"/>
        <v>121200</v>
      </c>
      <c r="N64" s="66"/>
    </row>
    <row r="65" spans="1:14" ht="15" customHeight="1" x14ac:dyDescent="0.25">
      <c r="A65" s="36"/>
      <c r="B65" s="110"/>
      <c r="C65" s="110" t="s">
        <v>622</v>
      </c>
      <c r="D65" s="115" t="s">
        <v>714</v>
      </c>
      <c r="E65" s="115"/>
      <c r="F65" s="158">
        <f>H65+I65+J65+K65+L65+M65</f>
        <v>380000</v>
      </c>
      <c r="G65" s="86"/>
      <c r="H65" s="77"/>
      <c r="I65" s="59">
        <v>50000</v>
      </c>
      <c r="J65" s="59">
        <v>70000</v>
      </c>
      <c r="K65" s="59">
        <v>70000</v>
      </c>
      <c r="L65" s="59">
        <v>120000</v>
      </c>
      <c r="M65" s="59">
        <v>70000</v>
      </c>
      <c r="N65" s="66"/>
    </row>
    <row r="66" spans="1:14" ht="15" customHeight="1" x14ac:dyDescent="0.25">
      <c r="A66" s="36"/>
      <c r="B66" s="110"/>
      <c r="C66" s="110" t="s">
        <v>624</v>
      </c>
      <c r="D66" s="115" t="s">
        <v>715</v>
      </c>
      <c r="E66" s="115"/>
      <c r="F66" s="158">
        <f>H66+I66+J66+K66+L66+M66</f>
        <v>200000</v>
      </c>
      <c r="G66" s="86"/>
      <c r="H66" s="77"/>
      <c r="I66" s="59">
        <v>40000</v>
      </c>
      <c r="J66" s="59">
        <v>40000</v>
      </c>
      <c r="K66" s="59">
        <v>20000</v>
      </c>
      <c r="L66" s="59">
        <v>50000</v>
      </c>
      <c r="M66" s="59">
        <v>50000</v>
      </c>
      <c r="N66" s="66"/>
    </row>
    <row r="67" spans="1:14" ht="15" customHeight="1" x14ac:dyDescent="0.25">
      <c r="A67" s="36"/>
      <c r="B67" s="110"/>
      <c r="C67" s="110" t="s">
        <v>626</v>
      </c>
      <c r="D67" s="115" t="s">
        <v>716</v>
      </c>
      <c r="E67" s="115"/>
      <c r="F67" s="158">
        <f t="shared" ref="F67:F68" si="12">H67+I67+J67+K67+L67+M67</f>
        <v>21200</v>
      </c>
      <c r="G67" s="86"/>
      <c r="H67" s="77"/>
      <c r="I67" s="59">
        <v>5000</v>
      </c>
      <c r="J67" s="59">
        <v>5000</v>
      </c>
      <c r="K67" s="59">
        <v>5000</v>
      </c>
      <c r="L67" s="59">
        <v>5000</v>
      </c>
      <c r="M67" s="157">
        <v>1200</v>
      </c>
      <c r="N67" s="66"/>
    </row>
    <row r="68" spans="1:14" ht="15" customHeight="1" x14ac:dyDescent="0.25">
      <c r="A68" s="36"/>
      <c r="B68" s="110"/>
      <c r="C68" s="110" t="s">
        <v>511</v>
      </c>
      <c r="D68" s="111" t="s">
        <v>717</v>
      </c>
      <c r="E68" s="115"/>
      <c r="F68" s="158">
        <f t="shared" si="12"/>
        <v>0</v>
      </c>
      <c r="G68" s="86"/>
      <c r="H68" s="77"/>
      <c r="I68" s="59"/>
      <c r="J68" s="59">
        <v>0</v>
      </c>
      <c r="K68" s="59">
        <v>0</v>
      </c>
      <c r="L68" s="59">
        <v>0</v>
      </c>
      <c r="M68" s="60">
        <v>0</v>
      </c>
      <c r="N68" s="66"/>
    </row>
    <row r="69" spans="1:14" ht="15" customHeight="1" x14ac:dyDescent="0.25">
      <c r="A69" s="43" t="s">
        <v>162</v>
      </c>
      <c r="B69" s="120"/>
      <c r="C69" s="120"/>
      <c r="D69" s="120"/>
      <c r="E69" s="107">
        <f>IF($E$3,F69/$E$3,"")</f>
        <v>0.19768952827357886</v>
      </c>
      <c r="F69" s="108">
        <f>F71+F75+F81</f>
        <v>4674360</v>
      </c>
      <c r="G69" s="85" t="s">
        <v>270</v>
      </c>
      <c r="H69" s="76">
        <f t="shared" ref="H69:M69" si="13">SUM(H70:H85)</f>
        <v>131314</v>
      </c>
      <c r="I69" s="57">
        <f t="shared" si="13"/>
        <v>1839038</v>
      </c>
      <c r="J69" s="57">
        <f t="shared" si="13"/>
        <v>1924298</v>
      </c>
      <c r="K69" s="57">
        <f t="shared" si="13"/>
        <v>1986344</v>
      </c>
      <c r="L69" s="57">
        <f t="shared" si="13"/>
        <v>1559820</v>
      </c>
      <c r="M69" s="58">
        <f t="shared" si="13"/>
        <v>1165156</v>
      </c>
      <c r="N69" s="67"/>
    </row>
    <row r="70" spans="1:14" ht="15" customHeight="1" x14ac:dyDescent="0.25">
      <c r="A70" s="37" t="s">
        <v>256</v>
      </c>
      <c r="B70" s="109" t="s">
        <v>145</v>
      </c>
      <c r="C70" s="111"/>
      <c r="D70" s="111"/>
      <c r="E70" s="111"/>
      <c r="F70" s="114"/>
      <c r="G70" s="86"/>
      <c r="H70" s="77"/>
      <c r="I70" s="59"/>
      <c r="J70" s="59"/>
      <c r="K70" s="59"/>
      <c r="L70" s="59"/>
      <c r="M70" s="60"/>
      <c r="N70" s="66"/>
    </row>
    <row r="71" spans="1:14" ht="15" customHeight="1" x14ac:dyDescent="0.25">
      <c r="A71" s="36"/>
      <c r="B71" s="110" t="s">
        <v>29</v>
      </c>
      <c r="C71" s="121" t="s">
        <v>204</v>
      </c>
      <c r="D71" s="121"/>
      <c r="E71" s="115"/>
      <c r="F71" s="116">
        <f>F72+F73+F74</f>
        <v>742750</v>
      </c>
      <c r="G71" s="86"/>
      <c r="H71" s="77"/>
      <c r="I71" s="59"/>
      <c r="J71" s="59"/>
      <c r="K71" s="59"/>
      <c r="L71" s="59"/>
      <c r="M71" s="60"/>
      <c r="N71" s="66"/>
    </row>
    <row r="72" spans="1:14" ht="15" customHeight="1" x14ac:dyDescent="0.25">
      <c r="A72" s="36"/>
      <c r="B72" s="115"/>
      <c r="C72" s="110" t="s">
        <v>693</v>
      </c>
      <c r="D72" s="111" t="s">
        <v>44</v>
      </c>
      <c r="E72" s="115"/>
      <c r="F72" s="142">
        <f>SUM(H72:M72)</f>
        <v>0</v>
      </c>
      <c r="G72" s="86">
        <v>0</v>
      </c>
      <c r="H72" s="77"/>
      <c r="I72" s="59"/>
      <c r="J72" s="59"/>
      <c r="K72" s="59"/>
      <c r="L72" s="59"/>
      <c r="M72" s="59"/>
      <c r="N72" s="66"/>
    </row>
    <row r="73" spans="1:14" ht="15" customHeight="1" x14ac:dyDescent="0.25">
      <c r="A73" s="36"/>
      <c r="B73" s="115"/>
      <c r="C73" s="110" t="s">
        <v>31</v>
      </c>
      <c r="D73" s="115" t="s">
        <v>206</v>
      </c>
      <c r="E73" s="115"/>
      <c r="F73" s="142">
        <f>SUM(H73:M73)</f>
        <v>742750</v>
      </c>
      <c r="G73" s="86">
        <v>0</v>
      </c>
      <c r="H73" s="77"/>
      <c r="I73" s="59">
        <v>176250</v>
      </c>
      <c r="J73" s="59">
        <v>110500</v>
      </c>
      <c r="K73" s="59">
        <v>185500</v>
      </c>
      <c r="L73" s="59">
        <v>135250</v>
      </c>
      <c r="M73" s="59">
        <v>135250</v>
      </c>
      <c r="N73" s="66"/>
    </row>
    <row r="74" spans="1:14" ht="15" customHeight="1" x14ac:dyDescent="0.25">
      <c r="A74" s="36"/>
      <c r="B74" s="115"/>
      <c r="C74" s="110" t="s">
        <v>32</v>
      </c>
      <c r="D74" s="115" t="s">
        <v>208</v>
      </c>
      <c r="E74" s="115"/>
      <c r="F74" s="142">
        <f>SUM(H74:M74)</f>
        <v>0</v>
      </c>
      <c r="G74" s="86">
        <v>0</v>
      </c>
      <c r="H74" s="77"/>
      <c r="I74" s="59"/>
      <c r="J74" s="59"/>
      <c r="K74" s="59"/>
      <c r="L74" s="59"/>
      <c r="M74" s="59"/>
      <c r="N74" s="66"/>
    </row>
    <row r="75" spans="1:14" ht="15" customHeight="1" x14ac:dyDescent="0.25">
      <c r="A75" s="36"/>
      <c r="B75" s="110" t="s">
        <v>33</v>
      </c>
      <c r="C75" s="121" t="s">
        <v>55</v>
      </c>
      <c r="D75" s="115"/>
      <c r="E75" s="115"/>
      <c r="F75" s="116">
        <f>F78+F77+F76</f>
        <v>1295700</v>
      </c>
      <c r="G75" s="86"/>
      <c r="H75" s="77"/>
      <c r="I75" s="59"/>
      <c r="J75" s="59"/>
      <c r="K75" s="59"/>
      <c r="L75" s="59"/>
      <c r="M75" s="60"/>
      <c r="N75" s="66"/>
    </row>
    <row r="76" spans="1:14" ht="15" customHeight="1" x14ac:dyDescent="0.25">
      <c r="A76" s="36"/>
      <c r="B76" s="115"/>
      <c r="C76" s="110" t="s">
        <v>718</v>
      </c>
      <c r="D76" s="115" t="s">
        <v>168</v>
      </c>
      <c r="E76" s="115"/>
      <c r="F76" s="142">
        <f>SUM(H76:M76)</f>
        <v>0</v>
      </c>
      <c r="G76" s="86">
        <v>0</v>
      </c>
      <c r="H76" s="77">
        <v>0</v>
      </c>
      <c r="I76" s="59"/>
      <c r="J76" s="59"/>
      <c r="K76" s="59"/>
      <c r="L76" s="59"/>
      <c r="M76" s="59"/>
      <c r="N76" s="66"/>
    </row>
    <row r="77" spans="1:14" ht="15" customHeight="1" x14ac:dyDescent="0.25">
      <c r="A77" s="36"/>
      <c r="B77" s="115"/>
      <c r="C77" s="110" t="s">
        <v>35</v>
      </c>
      <c r="D77" s="115" t="s">
        <v>169</v>
      </c>
      <c r="E77" s="115"/>
      <c r="F77" s="142">
        <f>SUM(H77:M77)</f>
        <v>0</v>
      </c>
      <c r="G77" s="86">
        <v>0</v>
      </c>
      <c r="H77" s="77">
        <v>0</v>
      </c>
      <c r="I77" s="59"/>
      <c r="J77" s="59"/>
      <c r="K77" s="59"/>
      <c r="L77" s="59"/>
      <c r="M77" s="59"/>
      <c r="N77" s="66"/>
    </row>
    <row r="78" spans="1:14" ht="15" customHeight="1" x14ac:dyDescent="0.25">
      <c r="A78" s="36"/>
      <c r="B78" s="115"/>
      <c r="C78" s="110" t="s">
        <v>36</v>
      </c>
      <c r="D78" s="115" t="s">
        <v>216</v>
      </c>
      <c r="E78" s="115"/>
      <c r="F78" s="142">
        <f>SUM(H78:M78)</f>
        <v>1295700</v>
      </c>
      <c r="G78" s="86">
        <v>0</v>
      </c>
      <c r="H78" s="77">
        <f t="shared" ref="H78:M78" si="14">H79+H80</f>
        <v>0</v>
      </c>
      <c r="I78" s="77">
        <f t="shared" si="14"/>
        <v>288400</v>
      </c>
      <c r="J78" s="77">
        <f t="shared" si="14"/>
        <v>369000</v>
      </c>
      <c r="K78" s="77">
        <f t="shared" si="14"/>
        <v>346000</v>
      </c>
      <c r="L78" s="77">
        <f t="shared" si="14"/>
        <v>194500</v>
      </c>
      <c r="M78" s="77">
        <f t="shared" si="14"/>
        <v>97800</v>
      </c>
      <c r="N78" s="66"/>
    </row>
    <row r="79" spans="1:14" ht="15" customHeight="1" x14ac:dyDescent="0.25">
      <c r="A79" s="36"/>
      <c r="B79" s="115"/>
      <c r="C79" s="110"/>
      <c r="D79" s="110" t="s">
        <v>592</v>
      </c>
      <c r="E79" s="115" t="s">
        <v>683</v>
      </c>
      <c r="F79" s="142">
        <f>SUM(H79:M79)</f>
        <v>1285700</v>
      </c>
      <c r="G79" s="86"/>
      <c r="H79" s="77"/>
      <c r="I79" s="59">
        <v>283400</v>
      </c>
      <c r="J79" s="59">
        <v>364000</v>
      </c>
      <c r="K79" s="59">
        <v>346000</v>
      </c>
      <c r="L79" s="59">
        <v>194500</v>
      </c>
      <c r="M79" s="157">
        <v>97800</v>
      </c>
      <c r="N79" s="66"/>
    </row>
    <row r="80" spans="1:14" ht="15" customHeight="1" x14ac:dyDescent="0.25">
      <c r="A80" s="36"/>
      <c r="B80" s="115"/>
      <c r="C80" s="110"/>
      <c r="D80" s="110" t="s">
        <v>594</v>
      </c>
      <c r="E80" s="115" t="s">
        <v>684</v>
      </c>
      <c r="F80" s="142">
        <f>SUM(H80:M80)</f>
        <v>10000</v>
      </c>
      <c r="G80" s="86"/>
      <c r="H80" s="77"/>
      <c r="I80" s="59">
        <v>5000</v>
      </c>
      <c r="J80" s="59">
        <v>5000</v>
      </c>
      <c r="K80" s="59"/>
      <c r="L80" s="59"/>
      <c r="M80" s="157"/>
      <c r="N80" s="66"/>
    </row>
    <row r="81" spans="1:14" ht="15" customHeight="1" x14ac:dyDescent="0.25">
      <c r="A81" s="36"/>
      <c r="B81" s="110" t="s">
        <v>37</v>
      </c>
      <c r="C81" s="121" t="s">
        <v>222</v>
      </c>
      <c r="D81" s="115"/>
      <c r="E81" s="115"/>
      <c r="F81" s="116">
        <f>F82+F83+F84</f>
        <v>2635910</v>
      </c>
      <c r="G81" s="86">
        <f>SUM(G82:G84)</f>
        <v>0</v>
      </c>
      <c r="H81" s="77"/>
      <c r="I81" s="59"/>
      <c r="J81" s="59"/>
      <c r="K81" s="59"/>
      <c r="L81" s="59"/>
      <c r="M81" s="60"/>
      <c r="N81" s="66"/>
    </row>
    <row r="82" spans="1:14" ht="15" customHeight="1" x14ac:dyDescent="0.25">
      <c r="A82" s="36"/>
      <c r="B82" s="115"/>
      <c r="C82" s="110" t="s">
        <v>38</v>
      </c>
      <c r="D82" s="115" t="s">
        <v>226</v>
      </c>
      <c r="E82" s="115"/>
      <c r="F82" s="142">
        <f>SUM(H82:M82)</f>
        <v>0</v>
      </c>
      <c r="G82" s="86">
        <v>0</v>
      </c>
      <c r="H82" s="77">
        <v>0</v>
      </c>
      <c r="I82" s="59">
        <v>0</v>
      </c>
      <c r="J82" s="59">
        <v>0</v>
      </c>
      <c r="K82" s="59">
        <v>0</v>
      </c>
      <c r="L82" s="59">
        <v>0</v>
      </c>
      <c r="M82" s="60">
        <v>0</v>
      </c>
      <c r="N82" s="66"/>
    </row>
    <row r="83" spans="1:14" ht="15" customHeight="1" x14ac:dyDescent="0.25">
      <c r="A83" s="36"/>
      <c r="B83" s="111"/>
      <c r="C83" s="110" t="s">
        <v>39</v>
      </c>
      <c r="D83" s="111" t="s">
        <v>228</v>
      </c>
      <c r="E83" s="111"/>
      <c r="F83" s="142">
        <f>SUM(H83:M83)</f>
        <v>0</v>
      </c>
      <c r="G83" s="86">
        <v>0</v>
      </c>
      <c r="H83" s="77">
        <v>0</v>
      </c>
      <c r="I83" s="59"/>
      <c r="J83" s="59"/>
      <c r="K83" s="59"/>
      <c r="L83" s="59"/>
      <c r="M83" s="60"/>
      <c r="N83" s="66"/>
    </row>
    <row r="84" spans="1:14" ht="15" customHeight="1" x14ac:dyDescent="0.25">
      <c r="A84" s="36"/>
      <c r="B84" s="111"/>
      <c r="C84" s="110" t="s">
        <v>40</v>
      </c>
      <c r="D84" s="111" t="s">
        <v>167</v>
      </c>
      <c r="E84" s="111"/>
      <c r="F84" s="142">
        <f>SUM(H84:M84)</f>
        <v>2635910</v>
      </c>
      <c r="G84" s="86">
        <v>0</v>
      </c>
      <c r="H84" s="77">
        <f t="shared" ref="H84:M84" si="15">H85</f>
        <v>65657</v>
      </c>
      <c r="I84" s="77">
        <f t="shared" si="15"/>
        <v>542994</v>
      </c>
      <c r="J84" s="77">
        <f t="shared" si="15"/>
        <v>537899</v>
      </c>
      <c r="K84" s="77">
        <f t="shared" si="15"/>
        <v>554422</v>
      </c>
      <c r="L84" s="77">
        <f t="shared" si="15"/>
        <v>517785</v>
      </c>
      <c r="M84" s="77">
        <f t="shared" si="15"/>
        <v>417153</v>
      </c>
      <c r="N84" s="66"/>
    </row>
    <row r="85" spans="1:14" ht="15" customHeight="1" x14ac:dyDescent="0.25">
      <c r="A85" s="36"/>
      <c r="B85" s="111"/>
      <c r="C85" s="110"/>
      <c r="D85" s="111" t="s">
        <v>40</v>
      </c>
      <c r="E85" s="111" t="s">
        <v>719</v>
      </c>
      <c r="F85" s="114"/>
      <c r="G85" s="86"/>
      <c r="H85" s="77">
        <v>65657</v>
      </c>
      <c r="I85" s="59">
        <v>542994</v>
      </c>
      <c r="J85" s="59">
        <v>537899</v>
      </c>
      <c r="K85" s="59">
        <v>554422</v>
      </c>
      <c r="L85" s="59">
        <v>517785</v>
      </c>
      <c r="M85" s="60">
        <v>417153</v>
      </c>
      <c r="N85" s="66"/>
    </row>
    <row r="86" spans="1:14" ht="15" customHeight="1" x14ac:dyDescent="0.25">
      <c r="A86" s="43" t="s">
        <v>113</v>
      </c>
      <c r="B86" s="122"/>
      <c r="C86" s="122"/>
      <c r="D86" s="122"/>
      <c r="E86" s="107">
        <f>IF($E$3,F86/$E$3,"")</f>
        <v>0</v>
      </c>
      <c r="F86" s="108">
        <f>SUM(F87:F88)</f>
        <v>0</v>
      </c>
      <c r="G86" s="85">
        <f>SUM(G87:G88)</f>
        <v>0</v>
      </c>
      <c r="H86" s="76"/>
      <c r="I86" s="57"/>
      <c r="J86" s="57"/>
      <c r="K86" s="57"/>
      <c r="L86" s="57"/>
      <c r="M86" s="58"/>
      <c r="N86" s="67"/>
    </row>
    <row r="87" spans="1:14" ht="15" customHeight="1" x14ac:dyDescent="0.25">
      <c r="A87" s="5" t="s">
        <v>257</v>
      </c>
      <c r="B87" s="123" t="s">
        <v>258</v>
      </c>
      <c r="C87" s="123"/>
      <c r="D87" s="101"/>
      <c r="E87" s="101"/>
      <c r="F87" s="104">
        <f>SUM(G87:M87)</f>
        <v>0</v>
      </c>
      <c r="G87" s="86">
        <v>0</v>
      </c>
      <c r="H87" s="77" t="s">
        <v>270</v>
      </c>
      <c r="I87" s="59" t="s">
        <v>695</v>
      </c>
      <c r="J87" s="59" t="s">
        <v>695</v>
      </c>
      <c r="K87" s="59" t="s">
        <v>695</v>
      </c>
      <c r="L87" s="59" t="s">
        <v>695</v>
      </c>
      <c r="M87" s="60" t="s">
        <v>270</v>
      </c>
      <c r="N87" s="66"/>
    </row>
    <row r="88" spans="1:14" ht="15" customHeight="1" x14ac:dyDescent="0.25">
      <c r="A88" s="70" t="s">
        <v>110</v>
      </c>
      <c r="B88" s="124" t="s">
        <v>259</v>
      </c>
      <c r="C88" s="124"/>
      <c r="D88" s="125"/>
      <c r="E88" s="125"/>
      <c r="F88" s="126">
        <f>SUM(G88:M88)</f>
        <v>0</v>
      </c>
      <c r="G88" s="90">
        <v>0</v>
      </c>
      <c r="H88" s="81" t="s">
        <v>270</v>
      </c>
      <c r="I88" s="71" t="s">
        <v>270</v>
      </c>
      <c r="J88" s="71" t="s">
        <v>270</v>
      </c>
      <c r="K88" s="71" t="s">
        <v>270</v>
      </c>
      <c r="L88" s="71" t="s">
        <v>270</v>
      </c>
      <c r="M88" s="72" t="s">
        <v>270</v>
      </c>
      <c r="N88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P14" sqref="P14"/>
    </sheetView>
  </sheetViews>
  <sheetFormatPr defaultColWidth="8.85546875" defaultRowHeight="15" x14ac:dyDescent="0.25"/>
  <cols>
    <col min="1" max="1" width="6.28515625" customWidth="1"/>
    <col min="2" max="2" width="9.7109375" customWidth="1"/>
    <col min="3" max="3" width="10.28515625" customWidth="1"/>
    <col min="4" max="4" width="16.28515625" customWidth="1"/>
    <col min="5" max="5" width="40.7109375" customWidth="1"/>
    <col min="6" max="6" width="11" style="94" customWidth="1"/>
    <col min="7" max="13" width="10.85546875" customWidth="1"/>
    <col min="14" max="14" width="36.7109375" customWidth="1"/>
  </cols>
  <sheetData>
    <row r="1" spans="1:14" ht="21" customHeight="1" x14ac:dyDescent="0.3">
      <c r="A1" s="47" t="s">
        <v>247</v>
      </c>
      <c r="B1" s="40"/>
      <c r="C1" s="40"/>
      <c r="D1" s="40"/>
      <c r="E1" s="40"/>
      <c r="F1" s="91"/>
      <c r="G1" s="40"/>
      <c r="H1" s="40"/>
    </row>
    <row r="2" spans="1:14" ht="18.75" x14ac:dyDescent="0.3">
      <c r="A2" s="44"/>
      <c r="B2" s="40"/>
      <c r="C2" s="40"/>
      <c r="D2" s="40"/>
      <c r="E2" s="40"/>
      <c r="F2" s="91"/>
      <c r="G2" s="40"/>
      <c r="H2" s="40"/>
    </row>
    <row r="3" spans="1:14" ht="15" customHeight="1" x14ac:dyDescent="0.25">
      <c r="A3" s="46">
        <v>1</v>
      </c>
      <c r="B3" s="41" t="s">
        <v>688</v>
      </c>
      <c r="C3" s="42"/>
      <c r="D3" s="42"/>
      <c r="E3" s="73">
        <f>SUM(F6,F34,F45,F51,F67,F84,)</f>
        <v>55279076</v>
      </c>
      <c r="F3" s="128" t="s">
        <v>720</v>
      </c>
      <c r="G3" s="82"/>
      <c r="H3" s="48"/>
      <c r="I3" s="48"/>
      <c r="J3" s="48"/>
      <c r="K3" s="48" t="s">
        <v>260</v>
      </c>
      <c r="L3" s="48"/>
      <c r="M3" s="52"/>
      <c r="N3" s="49"/>
    </row>
    <row r="4" spans="1:14" ht="15" customHeight="1" x14ac:dyDescent="0.25">
      <c r="A4" s="45"/>
      <c r="F4" s="92"/>
      <c r="G4" s="83" t="s">
        <v>261</v>
      </c>
      <c r="H4" s="74">
        <v>2018</v>
      </c>
      <c r="I4" s="53">
        <v>2019</v>
      </c>
      <c r="J4" s="53">
        <v>2020</v>
      </c>
      <c r="K4" s="53">
        <v>2021</v>
      </c>
      <c r="L4" s="53">
        <v>2022</v>
      </c>
      <c r="M4" s="54">
        <v>2023</v>
      </c>
      <c r="N4" s="50" t="s">
        <v>262</v>
      </c>
    </row>
    <row r="5" spans="1:14" ht="15" customHeight="1" x14ac:dyDescent="0.25">
      <c r="F5" s="96"/>
      <c r="G5" s="84" t="s">
        <v>263</v>
      </c>
      <c r="H5" s="75" t="s">
        <v>779</v>
      </c>
      <c r="I5" s="55" t="s">
        <v>780</v>
      </c>
      <c r="J5" s="55" t="s">
        <v>780</v>
      </c>
      <c r="K5" s="55" t="s">
        <v>780</v>
      </c>
      <c r="L5" s="55" t="s">
        <v>780</v>
      </c>
      <c r="M5" s="56" t="s">
        <v>778</v>
      </c>
      <c r="N5" s="51"/>
    </row>
    <row r="6" spans="1:14" ht="15" customHeight="1" x14ac:dyDescent="0.25">
      <c r="A6" s="41" t="s">
        <v>249</v>
      </c>
      <c r="B6" s="42"/>
      <c r="C6" s="42"/>
      <c r="D6" s="42"/>
      <c r="E6" s="95">
        <f>IF($E$3,F6/$E$3,"")</f>
        <v>0.33487623780108045</v>
      </c>
      <c r="F6" s="108">
        <f>F9+F22+F25+F28+F29</f>
        <v>18511649</v>
      </c>
      <c r="G6" s="85">
        <f>SUM(G7:G33)</f>
        <v>0</v>
      </c>
      <c r="H6" s="76">
        <f t="shared" ref="H6:M6" si="0">SUM(H10,H23,H26,H28,H30)</f>
        <v>0</v>
      </c>
      <c r="I6" s="76">
        <f t="shared" si="0"/>
        <v>2378619</v>
      </c>
      <c r="J6" s="76">
        <f t="shared" si="0"/>
        <v>3999289</v>
      </c>
      <c r="K6" s="76">
        <f t="shared" si="0"/>
        <v>4282497</v>
      </c>
      <c r="L6" s="76">
        <f t="shared" si="0"/>
        <v>4282497</v>
      </c>
      <c r="M6" s="76">
        <f t="shared" si="0"/>
        <v>3568747</v>
      </c>
      <c r="N6" s="65"/>
    </row>
    <row r="7" spans="1:14" ht="15" customHeight="1" x14ac:dyDescent="0.25">
      <c r="A7" s="7" t="s">
        <v>250</v>
      </c>
      <c r="B7" s="6" t="s">
        <v>145</v>
      </c>
      <c r="C7" s="8"/>
      <c r="D7" s="8"/>
      <c r="F7" s="93"/>
      <c r="G7" s="86"/>
      <c r="H7" s="77"/>
      <c r="I7" s="59"/>
      <c r="J7" s="59"/>
      <c r="K7" s="59"/>
      <c r="L7" s="59"/>
      <c r="M7" s="60"/>
      <c r="N7" s="66"/>
    </row>
    <row r="8" spans="1:14" ht="15" customHeight="1" x14ac:dyDescent="0.25">
      <c r="B8" s="98" t="s">
        <v>721</v>
      </c>
      <c r="C8" s="99" t="s">
        <v>147</v>
      </c>
      <c r="D8" s="99"/>
      <c r="E8" s="98"/>
      <c r="F8" s="100">
        <f>F9+F22+F25+F28+F29</f>
        <v>18511649</v>
      </c>
      <c r="G8" s="86"/>
      <c r="H8" s="77"/>
      <c r="I8" s="59"/>
      <c r="J8" s="59"/>
      <c r="K8" s="59"/>
      <c r="L8" s="59"/>
      <c r="M8" s="60"/>
      <c r="N8" s="66"/>
    </row>
    <row r="9" spans="1:14" ht="15" customHeight="1" x14ac:dyDescent="0.25">
      <c r="B9" s="102"/>
      <c r="C9" s="102" t="s">
        <v>696</v>
      </c>
      <c r="D9" s="103" t="s">
        <v>149</v>
      </c>
      <c r="E9" s="101"/>
      <c r="F9" s="104">
        <f>F10+F18+F19+F21</f>
        <v>13569600</v>
      </c>
      <c r="G9" s="86"/>
      <c r="H9" s="77"/>
      <c r="I9" s="59"/>
      <c r="J9" s="59"/>
      <c r="K9" s="59"/>
      <c r="L9" s="59"/>
      <c r="M9" s="60"/>
      <c r="N9" s="66"/>
    </row>
    <row r="10" spans="1:14" ht="15" customHeight="1" x14ac:dyDescent="0.25">
      <c r="B10" s="101"/>
      <c r="C10" s="101"/>
      <c r="D10" s="102" t="s">
        <v>265</v>
      </c>
      <c r="E10" s="101" t="s">
        <v>151</v>
      </c>
      <c r="F10" s="142">
        <f>SUM(H10:M10)</f>
        <v>13569600</v>
      </c>
      <c r="G10" s="86">
        <v>0</v>
      </c>
      <c r="H10" s="77">
        <f t="shared" ref="H10:M10" si="1">SUM(H11:H17)</f>
        <v>0</v>
      </c>
      <c r="I10" s="77">
        <f t="shared" si="1"/>
        <v>1743600</v>
      </c>
      <c r="J10" s="77">
        <f t="shared" si="1"/>
        <v>2931600</v>
      </c>
      <c r="K10" s="77">
        <f t="shared" si="1"/>
        <v>3139200</v>
      </c>
      <c r="L10" s="77">
        <f t="shared" si="1"/>
        <v>3139200</v>
      </c>
      <c r="M10" s="77">
        <f t="shared" si="1"/>
        <v>2616000</v>
      </c>
      <c r="N10" s="66"/>
    </row>
    <row r="11" spans="1:14" ht="15" customHeight="1" x14ac:dyDescent="0.25">
      <c r="B11" s="101"/>
      <c r="C11" s="101"/>
      <c r="D11" s="102" t="s">
        <v>281</v>
      </c>
      <c r="E11" s="101" t="s">
        <v>722</v>
      </c>
      <c r="F11" s="142">
        <f>H11+I11+J11+K11+L11+M11</f>
        <v>1177600</v>
      </c>
      <c r="G11" s="86"/>
      <c r="H11" s="77"/>
      <c r="I11" s="59">
        <v>153600</v>
      </c>
      <c r="J11" s="59">
        <v>153600</v>
      </c>
      <c r="K11" s="59">
        <v>307200</v>
      </c>
      <c r="L11" s="59">
        <v>307200</v>
      </c>
      <c r="M11" s="157">
        <v>256000</v>
      </c>
      <c r="N11" s="66"/>
    </row>
    <row r="12" spans="1:14" ht="15" customHeight="1" x14ac:dyDescent="0.25">
      <c r="B12" s="101"/>
      <c r="C12" s="101"/>
      <c r="D12" s="102" t="s">
        <v>283</v>
      </c>
      <c r="E12" s="101" t="s">
        <v>723</v>
      </c>
      <c r="F12" s="142">
        <f t="shared" ref="F12:F17" si="2">H12+I12+J12+K12+L12+M12</f>
        <v>6129000</v>
      </c>
      <c r="G12" s="86"/>
      <c r="H12" s="77"/>
      <c r="I12" s="59">
        <v>594000</v>
      </c>
      <c r="J12" s="59">
        <v>1404000</v>
      </c>
      <c r="K12" s="59">
        <v>1458000</v>
      </c>
      <c r="L12" s="59">
        <v>1458000</v>
      </c>
      <c r="M12" s="157">
        <v>1215000</v>
      </c>
      <c r="N12" s="66"/>
    </row>
    <row r="13" spans="1:14" ht="15" customHeight="1" x14ac:dyDescent="0.25">
      <c r="B13" s="101"/>
      <c r="C13" s="101"/>
      <c r="D13" s="102" t="s">
        <v>285</v>
      </c>
      <c r="E13" s="101" t="s">
        <v>724</v>
      </c>
      <c r="F13" s="142">
        <f t="shared" si="2"/>
        <v>2667000</v>
      </c>
      <c r="G13" s="86"/>
      <c r="H13" s="77"/>
      <c r="I13" s="59">
        <v>252000</v>
      </c>
      <c r="J13" s="59">
        <v>630000</v>
      </c>
      <c r="K13" s="59">
        <v>630000</v>
      </c>
      <c r="L13" s="59">
        <v>630000</v>
      </c>
      <c r="M13" s="157">
        <v>525000</v>
      </c>
      <c r="N13" s="66"/>
    </row>
    <row r="14" spans="1:14" ht="15" customHeight="1" x14ac:dyDescent="0.25">
      <c r="B14" s="101"/>
      <c r="C14" s="101"/>
      <c r="D14" s="102" t="s">
        <v>287</v>
      </c>
      <c r="E14" s="101" t="s">
        <v>288</v>
      </c>
      <c r="F14" s="142">
        <f t="shared" si="2"/>
        <v>1450000</v>
      </c>
      <c r="G14" s="86"/>
      <c r="H14" s="77"/>
      <c r="I14" s="59">
        <v>300000</v>
      </c>
      <c r="J14" s="59">
        <v>300000</v>
      </c>
      <c r="K14" s="59">
        <v>300000</v>
      </c>
      <c r="L14" s="59">
        <v>300000</v>
      </c>
      <c r="M14" s="157">
        <v>250000</v>
      </c>
      <c r="N14" s="66"/>
    </row>
    <row r="15" spans="1:14" ht="15" customHeight="1" x14ac:dyDescent="0.25">
      <c r="B15" s="101"/>
      <c r="C15" s="101"/>
      <c r="D15" s="102" t="s">
        <v>289</v>
      </c>
      <c r="E15" s="101" t="s">
        <v>311</v>
      </c>
      <c r="F15" s="142">
        <f t="shared" si="2"/>
        <v>928000</v>
      </c>
      <c r="G15" s="86"/>
      <c r="H15" s="77"/>
      <c r="I15" s="59">
        <v>192000</v>
      </c>
      <c r="J15" s="59">
        <v>192000</v>
      </c>
      <c r="K15" s="59">
        <v>192000</v>
      </c>
      <c r="L15" s="59">
        <v>192000</v>
      </c>
      <c r="M15" s="59">
        <v>160000</v>
      </c>
      <c r="N15" s="66"/>
    </row>
    <row r="16" spans="1:14" ht="15" customHeight="1" x14ac:dyDescent="0.25">
      <c r="B16" s="101"/>
      <c r="C16" s="101"/>
      <c r="D16" s="102" t="s">
        <v>291</v>
      </c>
      <c r="E16" s="101" t="s">
        <v>313</v>
      </c>
      <c r="F16" s="142">
        <f t="shared" si="2"/>
        <v>696000</v>
      </c>
      <c r="G16" s="86"/>
      <c r="H16" s="77"/>
      <c r="I16" s="59">
        <v>144000</v>
      </c>
      <c r="J16" s="59">
        <v>144000</v>
      </c>
      <c r="K16" s="59">
        <v>144000</v>
      </c>
      <c r="L16" s="59">
        <v>144000</v>
      </c>
      <c r="M16" s="157">
        <v>120000</v>
      </c>
      <c r="N16" s="66"/>
    </row>
    <row r="17" spans="2:14" ht="15" customHeight="1" x14ac:dyDescent="0.25">
      <c r="B17" s="101"/>
      <c r="C17" s="101"/>
      <c r="D17" s="102" t="s">
        <v>293</v>
      </c>
      <c r="E17" s="101" t="s">
        <v>315</v>
      </c>
      <c r="F17" s="142">
        <f t="shared" si="2"/>
        <v>522000</v>
      </c>
      <c r="G17" s="86"/>
      <c r="H17" s="77"/>
      <c r="I17" s="59">
        <v>108000</v>
      </c>
      <c r="J17" s="59">
        <v>108000</v>
      </c>
      <c r="K17" s="59">
        <v>108000</v>
      </c>
      <c r="L17" s="59">
        <v>108000</v>
      </c>
      <c r="M17" s="157">
        <v>90000</v>
      </c>
      <c r="N17" s="66"/>
    </row>
    <row r="18" spans="2:14" ht="15" customHeight="1" x14ac:dyDescent="0.25">
      <c r="B18" s="105"/>
      <c r="C18" s="101"/>
      <c r="D18" s="102" t="s">
        <v>266</v>
      </c>
      <c r="E18" s="101" t="s">
        <v>153</v>
      </c>
      <c r="F18" s="142">
        <f>SUM(H18:M18)</f>
        <v>0</v>
      </c>
      <c r="G18" s="86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66"/>
    </row>
    <row r="19" spans="2:14" ht="15" customHeight="1" x14ac:dyDescent="0.25">
      <c r="B19" s="101"/>
      <c r="C19" s="101"/>
      <c r="D19" s="102" t="s">
        <v>725</v>
      </c>
      <c r="E19" s="101" t="s">
        <v>155</v>
      </c>
      <c r="F19" s="142">
        <f>SUM(H19:M19)</f>
        <v>0</v>
      </c>
      <c r="G19" s="86">
        <v>0</v>
      </c>
      <c r="H19" s="77">
        <f t="shared" ref="H19:M19" si="3">H20</f>
        <v>0</v>
      </c>
      <c r="I19" s="77">
        <f t="shared" si="3"/>
        <v>0</v>
      </c>
      <c r="J19" s="77">
        <f t="shared" si="3"/>
        <v>0</v>
      </c>
      <c r="K19" s="77">
        <f t="shared" si="3"/>
        <v>0</v>
      </c>
      <c r="L19" s="77">
        <f t="shared" si="3"/>
        <v>0</v>
      </c>
      <c r="M19" s="77">
        <f t="shared" si="3"/>
        <v>0</v>
      </c>
      <c r="N19" s="66"/>
    </row>
    <row r="20" spans="2:14" ht="15" customHeight="1" x14ac:dyDescent="0.25">
      <c r="B20" s="101"/>
      <c r="C20" s="101"/>
      <c r="D20" s="102" t="s">
        <v>335</v>
      </c>
      <c r="E20" s="101" t="s">
        <v>703</v>
      </c>
      <c r="F20" s="142">
        <f>SUM(H20:M20)</f>
        <v>0</v>
      </c>
      <c r="G20" s="86"/>
      <c r="H20" s="77"/>
      <c r="I20" s="59"/>
      <c r="J20" s="59"/>
      <c r="K20" s="59"/>
      <c r="L20" s="59"/>
      <c r="M20" s="157"/>
      <c r="N20" s="66"/>
    </row>
    <row r="21" spans="2:14" ht="15" customHeight="1" x14ac:dyDescent="0.25">
      <c r="B21" s="101"/>
      <c r="C21" s="101"/>
      <c r="D21" s="102" t="s">
        <v>620</v>
      </c>
      <c r="E21" s="101" t="s">
        <v>157</v>
      </c>
      <c r="F21" s="142">
        <f>SUM(H21:M21)</f>
        <v>0</v>
      </c>
      <c r="G21" s="86">
        <v>0</v>
      </c>
      <c r="H21" s="77">
        <v>0</v>
      </c>
      <c r="I21" s="59">
        <v>0</v>
      </c>
      <c r="J21" s="59">
        <v>0</v>
      </c>
      <c r="K21" s="59">
        <v>0</v>
      </c>
      <c r="L21" s="59">
        <v>0</v>
      </c>
      <c r="M21" s="60">
        <v>0</v>
      </c>
      <c r="N21" s="66"/>
    </row>
    <row r="22" spans="2:14" ht="15" customHeight="1" x14ac:dyDescent="0.25">
      <c r="B22" s="101"/>
      <c r="C22" s="102" t="s">
        <v>726</v>
      </c>
      <c r="D22" s="103" t="s">
        <v>159</v>
      </c>
      <c r="E22" s="103"/>
      <c r="F22" s="104">
        <f>F23+F24</f>
        <v>3392400</v>
      </c>
      <c r="G22" s="86"/>
      <c r="H22" s="77"/>
      <c r="I22" s="59"/>
      <c r="J22" s="59"/>
      <c r="K22" s="59"/>
      <c r="L22" s="59"/>
      <c r="M22" s="60"/>
      <c r="N22" s="66"/>
    </row>
    <row r="23" spans="2:14" ht="15" customHeight="1" x14ac:dyDescent="0.25">
      <c r="B23" s="101"/>
      <c r="C23" s="101"/>
      <c r="D23" s="102" t="s">
        <v>727</v>
      </c>
      <c r="E23" s="101" t="s">
        <v>161</v>
      </c>
      <c r="F23" s="142">
        <f>H23+I23+J23+K23+L23+M23</f>
        <v>3392400</v>
      </c>
      <c r="G23" s="87">
        <v>0</v>
      </c>
      <c r="H23" s="78">
        <f t="shared" ref="H23:M23" si="4">(H10+H18)*0.25</f>
        <v>0</v>
      </c>
      <c r="I23" s="78">
        <f t="shared" si="4"/>
        <v>435900</v>
      </c>
      <c r="J23" s="78">
        <f t="shared" si="4"/>
        <v>732900</v>
      </c>
      <c r="K23" s="78">
        <f t="shared" si="4"/>
        <v>784800</v>
      </c>
      <c r="L23" s="78">
        <f t="shared" si="4"/>
        <v>784800</v>
      </c>
      <c r="M23" s="78">
        <f t="shared" si="4"/>
        <v>654000</v>
      </c>
      <c r="N23" s="160"/>
    </row>
    <row r="24" spans="2:14" ht="15" customHeight="1" x14ac:dyDescent="0.25">
      <c r="B24" s="101"/>
      <c r="C24" s="101"/>
      <c r="D24" s="102" t="s">
        <v>728</v>
      </c>
      <c r="E24" s="101" t="s">
        <v>185</v>
      </c>
      <c r="F24" s="142">
        <f>SUM(H24:M24)</f>
        <v>0</v>
      </c>
      <c r="G24" s="86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66"/>
    </row>
    <row r="25" spans="2:14" ht="15" customHeight="1" x14ac:dyDescent="0.25">
      <c r="B25" s="101"/>
      <c r="C25" s="102" t="s">
        <v>9</v>
      </c>
      <c r="D25" s="103" t="s">
        <v>187</v>
      </c>
      <c r="E25" s="103"/>
      <c r="F25" s="104">
        <f>F26+F27</f>
        <v>1221264</v>
      </c>
      <c r="G25" s="86"/>
      <c r="H25" s="77"/>
      <c r="I25" s="59"/>
      <c r="J25" s="59"/>
      <c r="K25" s="59"/>
      <c r="L25" s="59"/>
      <c r="M25" s="60"/>
      <c r="N25" s="66"/>
    </row>
    <row r="26" spans="2:14" ht="15" customHeight="1" x14ac:dyDescent="0.25">
      <c r="B26" s="101"/>
      <c r="C26" s="101"/>
      <c r="D26" s="102" t="s">
        <v>2</v>
      </c>
      <c r="E26" s="101" t="s">
        <v>189</v>
      </c>
      <c r="F26" s="142">
        <f>H26+I26+J26+K26+L26+M26</f>
        <v>1221264</v>
      </c>
      <c r="G26" s="129">
        <v>0</v>
      </c>
      <c r="H26" s="78">
        <f t="shared" ref="H26:M26" si="5">(H10+H18)*0.09</f>
        <v>0</v>
      </c>
      <c r="I26" s="78">
        <f t="shared" si="5"/>
        <v>156924</v>
      </c>
      <c r="J26" s="78">
        <f t="shared" si="5"/>
        <v>263844</v>
      </c>
      <c r="K26" s="78">
        <f t="shared" si="5"/>
        <v>282528</v>
      </c>
      <c r="L26" s="78">
        <f t="shared" si="5"/>
        <v>282528</v>
      </c>
      <c r="M26" s="78">
        <f t="shared" si="5"/>
        <v>235440</v>
      </c>
      <c r="N26" s="66"/>
    </row>
    <row r="27" spans="2:14" ht="15" customHeight="1" x14ac:dyDescent="0.25">
      <c r="B27" s="101"/>
      <c r="C27" s="101"/>
      <c r="D27" s="102" t="s">
        <v>3</v>
      </c>
      <c r="E27" s="101" t="s">
        <v>192</v>
      </c>
      <c r="F27" s="142">
        <f>SUM(H27:M27)</f>
        <v>0</v>
      </c>
      <c r="G27" s="86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66"/>
    </row>
    <row r="28" spans="2:14" ht="15" customHeight="1" x14ac:dyDescent="0.25">
      <c r="B28" s="101"/>
      <c r="C28" s="102" t="s">
        <v>729</v>
      </c>
      <c r="D28" s="103" t="s">
        <v>194</v>
      </c>
      <c r="E28" s="103"/>
      <c r="F28" s="104">
        <f>H28+I28+J28+K28+L28+M28</f>
        <v>271392</v>
      </c>
      <c r="G28" s="86"/>
      <c r="H28" s="78">
        <f>(H10+H18)*0.02</f>
        <v>0</v>
      </c>
      <c r="I28" s="78">
        <v>34872</v>
      </c>
      <c r="J28" s="78">
        <v>58632</v>
      </c>
      <c r="K28" s="78">
        <v>62784</v>
      </c>
      <c r="L28" s="78">
        <v>62784</v>
      </c>
      <c r="M28" s="78">
        <v>52320</v>
      </c>
      <c r="N28" s="66"/>
    </row>
    <row r="29" spans="2:14" ht="15" customHeight="1" x14ac:dyDescent="0.25">
      <c r="B29" s="101"/>
      <c r="C29" s="102" t="s">
        <v>11</v>
      </c>
      <c r="D29" s="103" t="s">
        <v>196</v>
      </c>
      <c r="E29" s="103"/>
      <c r="F29" s="104">
        <f>F30+F31+F32</f>
        <v>56993</v>
      </c>
      <c r="G29" s="86"/>
      <c r="H29" s="77"/>
      <c r="I29" s="59">
        <v>0</v>
      </c>
      <c r="J29" s="59"/>
      <c r="K29" s="59"/>
      <c r="L29" s="59"/>
      <c r="M29" s="60"/>
      <c r="N29" s="66"/>
    </row>
    <row r="30" spans="2:14" ht="15" customHeight="1" x14ac:dyDescent="0.25">
      <c r="B30" s="101"/>
      <c r="C30" s="101"/>
      <c r="D30" s="102" t="s">
        <v>4</v>
      </c>
      <c r="E30" s="101" t="s">
        <v>198</v>
      </c>
      <c r="F30" s="142">
        <f>SUM(H30:M30)</f>
        <v>56993</v>
      </c>
      <c r="G30" s="86">
        <v>0</v>
      </c>
      <c r="H30" s="78">
        <f>(H10+H18)*0.0042</f>
        <v>0</v>
      </c>
      <c r="I30" s="78">
        <v>7323</v>
      </c>
      <c r="J30" s="78">
        <v>12313</v>
      </c>
      <c r="K30" s="78">
        <v>13185</v>
      </c>
      <c r="L30" s="78">
        <v>13185</v>
      </c>
      <c r="M30" s="78">
        <v>10987</v>
      </c>
      <c r="N30" s="66"/>
    </row>
    <row r="31" spans="2:14" ht="15" customHeight="1" x14ac:dyDescent="0.25">
      <c r="B31" s="101"/>
      <c r="C31" s="101"/>
      <c r="D31" s="102" t="s">
        <v>5</v>
      </c>
      <c r="E31" s="101" t="s">
        <v>200</v>
      </c>
      <c r="F31" s="142">
        <f>SUM(H31:M31)</f>
        <v>0</v>
      </c>
      <c r="G31" s="86">
        <v>0</v>
      </c>
      <c r="H31" s="77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66"/>
    </row>
    <row r="32" spans="2:14" ht="15" customHeight="1" x14ac:dyDescent="0.25">
      <c r="B32" s="101"/>
      <c r="C32" s="101"/>
      <c r="D32" s="102" t="s">
        <v>6</v>
      </c>
      <c r="E32" s="101" t="s">
        <v>202</v>
      </c>
      <c r="F32" s="142">
        <f>SUM(H32:M32)</f>
        <v>0</v>
      </c>
      <c r="G32" s="86">
        <v>0</v>
      </c>
      <c r="H32" s="77">
        <v>0</v>
      </c>
      <c r="I32" s="59">
        <v>0</v>
      </c>
      <c r="J32" s="59">
        <v>0</v>
      </c>
      <c r="K32" s="59">
        <v>0</v>
      </c>
      <c r="L32" s="59">
        <v>0</v>
      </c>
      <c r="M32" s="60">
        <v>0</v>
      </c>
      <c r="N32" s="66"/>
    </row>
    <row r="33" spans="1:14" ht="15" customHeight="1" x14ac:dyDescent="0.25">
      <c r="B33" s="101"/>
      <c r="C33" s="101"/>
      <c r="D33" s="101"/>
      <c r="E33" s="101"/>
      <c r="F33" s="104"/>
      <c r="G33" s="86"/>
      <c r="H33" s="77"/>
      <c r="I33" s="59"/>
      <c r="J33" s="59"/>
      <c r="K33" s="59"/>
      <c r="L33" s="59"/>
      <c r="M33" s="60"/>
      <c r="N33" s="66"/>
    </row>
    <row r="34" spans="1:14" ht="15" customHeight="1" x14ac:dyDescent="0.25">
      <c r="A34" s="41" t="s">
        <v>248</v>
      </c>
      <c r="B34" s="106"/>
      <c r="C34" s="106"/>
      <c r="D34" s="106"/>
      <c r="E34" s="107">
        <f>IF($E$3,F34/$E$3,"")</f>
        <v>0.32960029939718966</v>
      </c>
      <c r="F34" s="108">
        <f>F36+F41</f>
        <v>18220000</v>
      </c>
      <c r="G34" s="85" t="s">
        <v>270</v>
      </c>
      <c r="H34" s="76">
        <f t="shared" ref="H34:M34" si="6">SUM(H35:H44)</f>
        <v>0</v>
      </c>
      <c r="I34" s="57">
        <f t="shared" si="6"/>
        <v>36440000</v>
      </c>
      <c r="J34" s="57">
        <f t="shared" si="6"/>
        <v>0</v>
      </c>
      <c r="K34" s="57">
        <f t="shared" si="6"/>
        <v>0</v>
      </c>
      <c r="L34" s="57">
        <f t="shared" si="6"/>
        <v>0</v>
      </c>
      <c r="M34" s="58">
        <f t="shared" si="6"/>
        <v>0</v>
      </c>
      <c r="N34" s="67"/>
    </row>
    <row r="35" spans="1:14" ht="15" customHeight="1" x14ac:dyDescent="0.25">
      <c r="A35" s="5" t="s">
        <v>251</v>
      </c>
      <c r="B35" s="109" t="s">
        <v>133</v>
      </c>
      <c r="C35" s="101"/>
      <c r="D35" s="101"/>
      <c r="E35" s="101"/>
      <c r="F35" s="104">
        <f>F36+F39</f>
        <v>18220000</v>
      </c>
      <c r="G35" s="86"/>
      <c r="H35" s="77"/>
      <c r="I35" s="59"/>
      <c r="J35" s="59"/>
      <c r="K35" s="59"/>
      <c r="L35" s="59"/>
      <c r="M35" s="60"/>
      <c r="N35" s="66"/>
    </row>
    <row r="36" spans="1:14" s="36" customFormat="1" ht="15" customHeight="1" x14ac:dyDescent="0.25">
      <c r="B36" s="110" t="s">
        <v>14</v>
      </c>
      <c r="C36" s="111" t="s">
        <v>48</v>
      </c>
      <c r="D36" s="112"/>
      <c r="E36" s="105"/>
      <c r="F36" s="142">
        <f>SUM(H36:M36)</f>
        <v>18220000</v>
      </c>
      <c r="G36" s="88">
        <v>0</v>
      </c>
      <c r="H36" s="97">
        <v>0</v>
      </c>
      <c r="I36" s="61">
        <f>SUM(I37:I38)</f>
        <v>18220000</v>
      </c>
      <c r="J36" s="61">
        <v>0</v>
      </c>
      <c r="K36" s="61">
        <v>0</v>
      </c>
      <c r="L36" s="61">
        <v>0</v>
      </c>
      <c r="M36" s="62">
        <v>0</v>
      </c>
      <c r="N36" s="68"/>
    </row>
    <row r="37" spans="1:14" s="36" customFormat="1" ht="15" customHeight="1" x14ac:dyDescent="0.25">
      <c r="B37" s="110"/>
      <c r="C37" s="110" t="s">
        <v>622</v>
      </c>
      <c r="D37" s="111" t="s">
        <v>730</v>
      </c>
      <c r="E37" s="105"/>
      <c r="F37" s="142">
        <f>H37+I37+J37+K37+L37+M37</f>
        <v>16400000</v>
      </c>
      <c r="G37" s="88"/>
      <c r="H37" s="97"/>
      <c r="I37" s="61">
        <v>16400000</v>
      </c>
      <c r="J37" s="61"/>
      <c r="K37" s="61"/>
      <c r="L37" s="61"/>
      <c r="M37" s="62"/>
      <c r="N37" s="68"/>
    </row>
    <row r="38" spans="1:14" s="36" customFormat="1" ht="15" customHeight="1" x14ac:dyDescent="0.25">
      <c r="B38" s="110"/>
      <c r="C38" s="110" t="s">
        <v>624</v>
      </c>
      <c r="D38" s="111" t="s">
        <v>731</v>
      </c>
      <c r="E38" s="105"/>
      <c r="F38" s="142">
        <f>H38+I38+J38+K38+L38+M38</f>
        <v>1820000</v>
      </c>
      <c r="G38" s="88"/>
      <c r="H38" s="97"/>
      <c r="I38" s="61">
        <v>1820000</v>
      </c>
      <c r="J38" s="61"/>
      <c r="K38" s="61"/>
      <c r="L38" s="61"/>
      <c r="M38" s="62"/>
      <c r="N38" s="68"/>
    </row>
    <row r="39" spans="1:14" s="36" customFormat="1" ht="15" customHeight="1" x14ac:dyDescent="0.25">
      <c r="B39" s="110" t="s">
        <v>15</v>
      </c>
      <c r="C39" s="113" t="s">
        <v>220</v>
      </c>
      <c r="D39" s="112"/>
      <c r="E39" s="105"/>
      <c r="F39" s="104">
        <f>SUM(H39:M39)</f>
        <v>0</v>
      </c>
      <c r="G39" s="88">
        <v>0</v>
      </c>
      <c r="H39" s="79">
        <v>0</v>
      </c>
      <c r="I39" s="61">
        <v>0</v>
      </c>
      <c r="J39" s="61">
        <v>0</v>
      </c>
      <c r="K39" s="61">
        <v>0</v>
      </c>
      <c r="L39" s="61">
        <v>0</v>
      </c>
      <c r="M39" s="62">
        <v>0</v>
      </c>
      <c r="N39" s="68"/>
    </row>
    <row r="40" spans="1:14" s="36" customFormat="1" ht="15" customHeight="1" x14ac:dyDescent="0.25">
      <c r="A40" s="37" t="s">
        <v>252</v>
      </c>
      <c r="B40" s="109" t="s">
        <v>145</v>
      </c>
      <c r="C40" s="111"/>
      <c r="D40" s="111"/>
      <c r="E40" s="111"/>
      <c r="F40" s="114">
        <f>F41+F42+F43</f>
        <v>0</v>
      </c>
      <c r="G40" s="88"/>
      <c r="H40" s="79"/>
      <c r="I40" s="61"/>
      <c r="J40" s="61"/>
      <c r="K40" s="61"/>
      <c r="L40" s="61"/>
      <c r="M40" s="62"/>
      <c r="N40" s="68"/>
    </row>
    <row r="41" spans="1:14" s="36" customFormat="1" ht="15" customHeight="1" x14ac:dyDescent="0.25">
      <c r="B41" s="110" t="s">
        <v>732</v>
      </c>
      <c r="C41" s="111" t="s">
        <v>170</v>
      </c>
      <c r="D41" s="111"/>
      <c r="E41" s="111"/>
      <c r="F41" s="158">
        <f>SUM(H41:M41)</f>
        <v>0</v>
      </c>
      <c r="G41" s="88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68"/>
    </row>
    <row r="42" spans="1:14" s="39" customFormat="1" ht="15" customHeight="1" x14ac:dyDescent="0.25">
      <c r="B42" s="110" t="s">
        <v>733</v>
      </c>
      <c r="C42" s="115" t="s">
        <v>220</v>
      </c>
      <c r="D42" s="115"/>
      <c r="E42" s="115"/>
      <c r="F42" s="104">
        <f>SUM(H42:M42)</f>
        <v>0</v>
      </c>
      <c r="G42" s="89">
        <v>0</v>
      </c>
      <c r="H42" s="80">
        <v>0</v>
      </c>
      <c r="I42" s="63">
        <v>0</v>
      </c>
      <c r="J42" s="63"/>
      <c r="K42" s="63"/>
      <c r="L42" s="63"/>
      <c r="M42" s="64"/>
      <c r="N42" s="69"/>
    </row>
    <row r="43" spans="1:14" s="39" customFormat="1" ht="15" customHeight="1" x14ac:dyDescent="0.25">
      <c r="B43" s="110" t="s">
        <v>18</v>
      </c>
      <c r="C43" s="115" t="s">
        <v>226</v>
      </c>
      <c r="D43" s="115"/>
      <c r="E43" s="115"/>
      <c r="F43" s="104">
        <f>SUM(H43:M43)</f>
        <v>0</v>
      </c>
      <c r="G43" s="89">
        <v>0</v>
      </c>
      <c r="H43" s="80">
        <v>0</v>
      </c>
      <c r="I43" s="63">
        <v>0</v>
      </c>
      <c r="J43" s="63">
        <v>0</v>
      </c>
      <c r="K43" s="63">
        <v>0</v>
      </c>
      <c r="L43" s="63">
        <v>0</v>
      </c>
      <c r="M43" s="64">
        <v>0</v>
      </c>
      <c r="N43" s="69"/>
    </row>
    <row r="44" spans="1:14" s="39" customFormat="1" ht="15" customHeight="1" x14ac:dyDescent="0.25">
      <c r="B44" s="110"/>
      <c r="C44" s="115"/>
      <c r="D44" s="115"/>
      <c r="E44" s="115"/>
      <c r="F44" s="116"/>
      <c r="G44" s="89"/>
      <c r="H44" s="80"/>
      <c r="I44" s="63"/>
      <c r="J44" s="63"/>
      <c r="K44" s="63"/>
      <c r="L44" s="63"/>
      <c r="M44" s="64"/>
      <c r="N44" s="69"/>
    </row>
    <row r="45" spans="1:14" ht="15" customHeight="1" x14ac:dyDescent="0.25">
      <c r="A45" s="41" t="s">
        <v>56</v>
      </c>
      <c r="B45" s="106"/>
      <c r="C45" s="106"/>
      <c r="D45" s="106"/>
      <c r="E45" s="107">
        <f>IF($E$3,F45/$E$3,"")</f>
        <v>0</v>
      </c>
      <c r="F45" s="108">
        <f>SUM(F46:F50)</f>
        <v>0</v>
      </c>
      <c r="G45" s="85" t="s">
        <v>270</v>
      </c>
      <c r="H45" s="76">
        <f t="shared" ref="H45:M45" si="7">SUM(H46:H50)</f>
        <v>0</v>
      </c>
      <c r="I45" s="57">
        <f t="shared" si="7"/>
        <v>0</v>
      </c>
      <c r="J45" s="57">
        <f t="shared" si="7"/>
        <v>0</v>
      </c>
      <c r="K45" s="57">
        <f t="shared" si="7"/>
        <v>0</v>
      </c>
      <c r="L45" s="57">
        <f t="shared" si="7"/>
        <v>0</v>
      </c>
      <c r="M45" s="58">
        <f t="shared" si="7"/>
        <v>0</v>
      </c>
      <c r="N45" s="67"/>
    </row>
    <row r="46" spans="1:14" ht="15" customHeight="1" x14ac:dyDescent="0.3">
      <c r="A46" s="38" t="s">
        <v>253</v>
      </c>
      <c r="B46" s="117" t="s">
        <v>133</v>
      </c>
      <c r="C46" s="118"/>
      <c r="D46" s="118"/>
      <c r="E46" s="118"/>
      <c r="F46" s="119"/>
      <c r="G46" s="86"/>
      <c r="H46" s="77"/>
      <c r="I46" s="59"/>
      <c r="J46" s="59"/>
      <c r="K46" s="59"/>
      <c r="L46" s="59"/>
      <c r="M46" s="60"/>
      <c r="N46" s="66"/>
    </row>
    <row r="47" spans="1:14" ht="15" customHeight="1" x14ac:dyDescent="0.3">
      <c r="A47" s="36"/>
      <c r="B47" s="110" t="s">
        <v>20</v>
      </c>
      <c r="C47" s="115" t="s">
        <v>246</v>
      </c>
      <c r="D47" s="118"/>
      <c r="E47" s="118"/>
      <c r="F47" s="104">
        <f>SUM(H47:M47)</f>
        <v>0</v>
      </c>
      <c r="G47" s="86">
        <v>0</v>
      </c>
      <c r="H47" s="77">
        <v>0</v>
      </c>
      <c r="I47" s="59">
        <v>0</v>
      </c>
      <c r="J47" s="59">
        <v>0</v>
      </c>
      <c r="K47" s="59">
        <v>0</v>
      </c>
      <c r="L47" s="59">
        <v>0</v>
      </c>
      <c r="M47" s="60">
        <v>0</v>
      </c>
      <c r="N47" s="66"/>
    </row>
    <row r="48" spans="1:14" ht="15" customHeight="1" x14ac:dyDescent="0.3">
      <c r="A48" s="36"/>
      <c r="B48" s="110" t="s">
        <v>21</v>
      </c>
      <c r="C48" s="115" t="s">
        <v>137</v>
      </c>
      <c r="D48" s="118"/>
      <c r="E48" s="118"/>
      <c r="F48" s="104">
        <f>SUM(H48:M48)</f>
        <v>0</v>
      </c>
      <c r="G48" s="86">
        <v>0</v>
      </c>
      <c r="H48" s="77">
        <v>0</v>
      </c>
      <c r="I48" s="59">
        <v>0</v>
      </c>
      <c r="J48" s="59">
        <v>0</v>
      </c>
      <c r="K48" s="59">
        <v>0</v>
      </c>
      <c r="L48" s="59">
        <v>0</v>
      </c>
      <c r="M48" s="60">
        <v>0</v>
      </c>
      <c r="N48" s="66"/>
    </row>
    <row r="49" spans="1:14" ht="15" customHeight="1" x14ac:dyDescent="0.25">
      <c r="A49" s="36"/>
      <c r="B49" s="110" t="s">
        <v>22</v>
      </c>
      <c r="C49" s="115" t="s">
        <v>220</v>
      </c>
      <c r="D49" s="115"/>
      <c r="E49" s="115"/>
      <c r="F49" s="104">
        <f>SUM(H49:M49)</f>
        <v>0</v>
      </c>
      <c r="G49" s="86">
        <v>0</v>
      </c>
      <c r="H49" s="77">
        <v>0</v>
      </c>
      <c r="I49" s="59">
        <v>0</v>
      </c>
      <c r="J49" s="59">
        <v>0</v>
      </c>
      <c r="K49" s="59">
        <v>0</v>
      </c>
      <c r="L49" s="59">
        <v>0</v>
      </c>
      <c r="M49" s="60">
        <v>0</v>
      </c>
      <c r="N49" s="66"/>
    </row>
    <row r="50" spans="1:14" ht="15" customHeight="1" x14ac:dyDescent="0.25">
      <c r="A50" s="36"/>
      <c r="B50" s="110"/>
      <c r="C50" s="115"/>
      <c r="D50" s="115"/>
      <c r="E50" s="115"/>
      <c r="F50" s="116"/>
      <c r="G50" s="86"/>
      <c r="H50" s="77"/>
      <c r="I50" s="59"/>
      <c r="J50" s="59"/>
      <c r="K50" s="59"/>
      <c r="L50" s="59"/>
      <c r="M50" s="60"/>
      <c r="N50" s="66"/>
    </row>
    <row r="51" spans="1:14" ht="15" customHeight="1" x14ac:dyDescent="0.25">
      <c r="A51" s="43" t="s">
        <v>245</v>
      </c>
      <c r="B51" s="120"/>
      <c r="C51" s="120"/>
      <c r="D51" s="120"/>
      <c r="E51" s="107">
        <f>IF($E$3,F51/$E$3,"")</f>
        <v>0.10924567552467773</v>
      </c>
      <c r="F51" s="108">
        <f>F52+F55</f>
        <v>6039000</v>
      </c>
      <c r="G51" s="85" t="s">
        <v>270</v>
      </c>
      <c r="H51" s="76">
        <f t="shared" ref="H51:M51" si="8">SUM(H52:H59)</f>
        <v>0</v>
      </c>
      <c r="I51" s="57">
        <f t="shared" si="8"/>
        <v>204000</v>
      </c>
      <c r="J51" s="57">
        <f t="shared" si="8"/>
        <v>420000</v>
      </c>
      <c r="K51" s="57">
        <f t="shared" si="8"/>
        <v>1760000</v>
      </c>
      <c r="L51" s="57">
        <f t="shared" si="8"/>
        <v>2330000</v>
      </c>
      <c r="M51" s="58">
        <f t="shared" si="8"/>
        <v>1805000</v>
      </c>
      <c r="N51" s="67"/>
    </row>
    <row r="52" spans="1:14" ht="15" customHeight="1" x14ac:dyDescent="0.25">
      <c r="A52" s="5" t="s">
        <v>254</v>
      </c>
      <c r="B52" s="117" t="s">
        <v>171</v>
      </c>
      <c r="C52" s="115"/>
      <c r="D52" s="115"/>
      <c r="E52" s="115"/>
      <c r="F52" s="116">
        <f>F53</f>
        <v>0</v>
      </c>
      <c r="G52" s="86"/>
      <c r="H52" s="77"/>
      <c r="I52" s="59"/>
      <c r="J52" s="59"/>
      <c r="K52" s="59"/>
      <c r="L52" s="59"/>
      <c r="M52" s="60"/>
      <c r="N52" s="66"/>
    </row>
    <row r="53" spans="1:14" ht="15" customHeight="1" x14ac:dyDescent="0.25">
      <c r="A53" s="37"/>
      <c r="B53" s="110" t="s">
        <v>25</v>
      </c>
      <c r="C53" s="115" t="s">
        <v>46</v>
      </c>
      <c r="D53" s="115"/>
      <c r="E53" s="115"/>
      <c r="F53" s="104">
        <f>SUM(H53:M53)</f>
        <v>0</v>
      </c>
      <c r="G53" s="86">
        <v>0</v>
      </c>
      <c r="H53" s="59">
        <f t="shared" ref="H53:M53" si="9">H54</f>
        <v>0</v>
      </c>
      <c r="I53" s="59">
        <f t="shared" si="9"/>
        <v>0</v>
      </c>
      <c r="J53" s="59">
        <f t="shared" si="9"/>
        <v>0</v>
      </c>
      <c r="K53" s="59">
        <f t="shared" si="9"/>
        <v>0</v>
      </c>
      <c r="L53" s="59">
        <f t="shared" si="9"/>
        <v>0</v>
      </c>
      <c r="M53" s="59">
        <f t="shared" si="9"/>
        <v>0</v>
      </c>
      <c r="N53" s="66"/>
    </row>
    <row r="54" spans="1:14" ht="15" customHeight="1" x14ac:dyDescent="0.25">
      <c r="A54" s="37"/>
      <c r="B54" s="110"/>
      <c r="C54" s="115" t="s">
        <v>87</v>
      </c>
      <c r="D54" s="115" t="s">
        <v>713</v>
      </c>
      <c r="E54" s="115"/>
      <c r="F54" s="104"/>
      <c r="G54" s="86"/>
      <c r="H54" s="77"/>
      <c r="I54" s="59"/>
      <c r="J54" s="59"/>
      <c r="K54" s="59"/>
      <c r="L54" s="59"/>
      <c r="M54" s="60"/>
      <c r="N54" s="66"/>
    </row>
    <row r="55" spans="1:14" ht="15" customHeight="1" x14ac:dyDescent="0.25">
      <c r="A55" s="37" t="s">
        <v>255</v>
      </c>
      <c r="B55" s="117" t="s">
        <v>145</v>
      </c>
      <c r="C55" s="115"/>
      <c r="D55" s="115"/>
      <c r="E55" s="115"/>
      <c r="F55" s="116">
        <f>F56+F58</f>
        <v>6039000</v>
      </c>
      <c r="G55" s="86"/>
      <c r="H55" s="77"/>
      <c r="I55" s="59"/>
      <c r="J55" s="59"/>
      <c r="K55" s="59"/>
      <c r="L55" s="59"/>
      <c r="M55" s="60"/>
      <c r="N55" s="66"/>
    </row>
    <row r="56" spans="1:14" ht="15" customHeight="1" x14ac:dyDescent="0.25">
      <c r="A56" s="36"/>
      <c r="B56" s="110" t="s">
        <v>734</v>
      </c>
      <c r="C56" s="115" t="s">
        <v>47</v>
      </c>
      <c r="D56" s="115"/>
      <c r="E56" s="115"/>
      <c r="F56" s="104">
        <f>SUM(H56:M56)</f>
        <v>0</v>
      </c>
      <c r="G56" s="86">
        <v>0</v>
      </c>
      <c r="H56" s="77">
        <f t="shared" ref="H56:M56" si="10">H57</f>
        <v>0</v>
      </c>
      <c r="I56" s="77">
        <f t="shared" si="10"/>
        <v>0</v>
      </c>
      <c r="J56" s="77">
        <f t="shared" si="10"/>
        <v>0</v>
      </c>
      <c r="K56" s="77">
        <f t="shared" si="10"/>
        <v>0</v>
      </c>
      <c r="L56" s="77">
        <f t="shared" si="10"/>
        <v>0</v>
      </c>
      <c r="M56" s="77">
        <f t="shared" si="10"/>
        <v>0</v>
      </c>
      <c r="N56" s="66"/>
    </row>
    <row r="57" spans="1:14" ht="15" customHeight="1" x14ac:dyDescent="0.25">
      <c r="A57" s="36"/>
      <c r="B57" s="110"/>
      <c r="C57" s="110"/>
      <c r="D57" s="111"/>
      <c r="E57" s="111"/>
      <c r="F57" s="142">
        <f>SUM(H57:M57)</f>
        <v>0</v>
      </c>
      <c r="G57" s="86"/>
      <c r="H57" s="77">
        <v>0</v>
      </c>
      <c r="I57" s="77"/>
      <c r="J57" s="77">
        <v>0</v>
      </c>
      <c r="K57" s="77">
        <v>0</v>
      </c>
      <c r="L57" s="77">
        <v>0</v>
      </c>
      <c r="M57" s="77">
        <v>0</v>
      </c>
      <c r="N57" s="66"/>
    </row>
    <row r="58" spans="1:14" ht="15" customHeight="1" x14ac:dyDescent="0.25">
      <c r="A58" s="36"/>
      <c r="B58" s="110" t="s">
        <v>27</v>
      </c>
      <c r="C58" s="115" t="s">
        <v>224</v>
      </c>
      <c r="D58" s="115"/>
      <c r="E58" s="115"/>
      <c r="F58" s="131">
        <f>SUM(H58:M58)</f>
        <v>6039000</v>
      </c>
      <c r="G58" s="86">
        <v>0</v>
      </c>
      <c r="H58" s="77">
        <f t="shared" ref="H58:M58" si="11">SUM(H59:H66)</f>
        <v>0</v>
      </c>
      <c r="I58" s="77">
        <f t="shared" si="11"/>
        <v>204000</v>
      </c>
      <c r="J58" s="77">
        <f t="shared" si="11"/>
        <v>360000</v>
      </c>
      <c r="K58" s="77">
        <f t="shared" si="11"/>
        <v>1700000</v>
      </c>
      <c r="L58" s="77">
        <f t="shared" si="11"/>
        <v>2150000</v>
      </c>
      <c r="M58" s="77">
        <f t="shared" si="11"/>
        <v>1625000</v>
      </c>
      <c r="N58" s="66"/>
    </row>
    <row r="59" spans="1:14" ht="15" customHeight="1" x14ac:dyDescent="0.25">
      <c r="A59" s="36"/>
      <c r="B59" s="110"/>
      <c r="C59" s="110" t="s">
        <v>622</v>
      </c>
      <c r="D59" s="115" t="s">
        <v>735</v>
      </c>
      <c r="E59" s="115"/>
      <c r="F59" s="158">
        <f>H59+I59+J59+K59+L59+M59</f>
        <v>480000</v>
      </c>
      <c r="G59" s="86"/>
      <c r="H59" s="77"/>
      <c r="I59" s="59">
        <v>0</v>
      </c>
      <c r="J59" s="59">
        <v>60000</v>
      </c>
      <c r="K59" s="59">
        <v>60000</v>
      </c>
      <c r="L59" s="59">
        <v>180000</v>
      </c>
      <c r="M59" s="59">
        <v>180000</v>
      </c>
      <c r="N59" s="66"/>
    </row>
    <row r="60" spans="1:14" ht="15" customHeight="1" x14ac:dyDescent="0.25">
      <c r="A60" s="36"/>
      <c r="B60" s="110"/>
      <c r="C60" s="110" t="s">
        <v>624</v>
      </c>
      <c r="D60" s="115" t="s">
        <v>736</v>
      </c>
      <c r="E60" s="115"/>
      <c r="F60" s="158">
        <f t="shared" ref="F60:F66" si="12">H60+I60+J60+K60+L60+M60</f>
        <v>655000</v>
      </c>
      <c r="G60" s="86"/>
      <c r="H60" s="77"/>
      <c r="I60" s="59">
        <v>40000</v>
      </c>
      <c r="J60" s="59">
        <v>40000</v>
      </c>
      <c r="K60" s="59">
        <v>200000</v>
      </c>
      <c r="L60" s="59">
        <v>200000</v>
      </c>
      <c r="M60" s="157">
        <v>175000</v>
      </c>
      <c r="N60" s="66"/>
    </row>
    <row r="61" spans="1:14" ht="15" customHeight="1" x14ac:dyDescent="0.25">
      <c r="A61" s="36"/>
      <c r="B61" s="110"/>
      <c r="C61" s="110" t="s">
        <v>626</v>
      </c>
      <c r="D61" s="115" t="s">
        <v>737</v>
      </c>
      <c r="E61" s="115"/>
      <c r="F61" s="158">
        <f t="shared" si="12"/>
        <v>200000</v>
      </c>
      <c r="G61" s="86"/>
      <c r="H61" s="77"/>
      <c r="I61" s="59">
        <v>0</v>
      </c>
      <c r="J61" s="59">
        <v>50000</v>
      </c>
      <c r="K61" s="59">
        <v>50000</v>
      </c>
      <c r="L61" s="59">
        <v>50000</v>
      </c>
      <c r="M61" s="157">
        <v>50000</v>
      </c>
      <c r="N61" s="66"/>
    </row>
    <row r="62" spans="1:14" ht="15" customHeight="1" x14ac:dyDescent="0.25">
      <c r="A62" s="36"/>
      <c r="B62" s="110"/>
      <c r="C62" s="110" t="s">
        <v>628</v>
      </c>
      <c r="D62" s="115" t="s">
        <v>738</v>
      </c>
      <c r="E62" s="115"/>
      <c r="F62" s="158">
        <f t="shared" si="12"/>
        <v>430000</v>
      </c>
      <c r="G62" s="86"/>
      <c r="H62" s="77"/>
      <c r="I62" s="59">
        <v>50000</v>
      </c>
      <c r="J62" s="59">
        <v>80000</v>
      </c>
      <c r="K62" s="59">
        <v>100000</v>
      </c>
      <c r="L62" s="59">
        <v>100000</v>
      </c>
      <c r="M62" s="157">
        <v>100000</v>
      </c>
      <c r="N62" s="66"/>
    </row>
    <row r="63" spans="1:14" ht="15" customHeight="1" x14ac:dyDescent="0.25">
      <c r="A63" s="36"/>
      <c r="B63" s="110"/>
      <c r="C63" s="110" t="s">
        <v>630</v>
      </c>
      <c r="D63" s="115" t="s">
        <v>739</v>
      </c>
      <c r="E63" s="115"/>
      <c r="F63" s="158">
        <f t="shared" si="12"/>
        <v>3870000</v>
      </c>
      <c r="G63" s="86"/>
      <c r="H63" s="77"/>
      <c r="I63" s="59">
        <v>100000</v>
      </c>
      <c r="J63" s="59">
        <v>100000</v>
      </c>
      <c r="K63" s="59">
        <v>1170000</v>
      </c>
      <c r="L63" s="59">
        <v>1500000</v>
      </c>
      <c r="M63" s="157">
        <v>1000000</v>
      </c>
      <c r="N63" s="66"/>
    </row>
    <row r="64" spans="1:14" ht="15" customHeight="1" x14ac:dyDescent="0.25">
      <c r="A64" s="36"/>
      <c r="B64" s="110"/>
      <c r="C64" s="110" t="s">
        <v>632</v>
      </c>
      <c r="D64" s="115" t="s">
        <v>716</v>
      </c>
      <c r="E64" s="115"/>
      <c r="F64" s="158">
        <f t="shared" si="12"/>
        <v>84000</v>
      </c>
      <c r="G64" s="86"/>
      <c r="H64" s="77"/>
      <c r="I64" s="59">
        <v>4000</v>
      </c>
      <c r="J64" s="59">
        <v>20000</v>
      </c>
      <c r="K64" s="59">
        <v>20000</v>
      </c>
      <c r="L64" s="59">
        <v>20000</v>
      </c>
      <c r="M64" s="157">
        <v>20000</v>
      </c>
      <c r="N64" s="66"/>
    </row>
    <row r="65" spans="1:14" ht="15" customHeight="1" x14ac:dyDescent="0.25">
      <c r="A65" s="36"/>
      <c r="B65" s="110"/>
      <c r="C65" s="110" t="s">
        <v>634</v>
      </c>
      <c r="D65" s="115" t="s">
        <v>740</v>
      </c>
      <c r="E65" s="115"/>
      <c r="F65" s="158">
        <f t="shared" si="12"/>
        <v>320000</v>
      </c>
      <c r="G65" s="86"/>
      <c r="H65" s="77"/>
      <c r="I65" s="59">
        <v>10000</v>
      </c>
      <c r="J65" s="59">
        <v>10000</v>
      </c>
      <c r="K65" s="59">
        <v>100000</v>
      </c>
      <c r="L65" s="59">
        <v>100000</v>
      </c>
      <c r="M65" s="157">
        <v>100000</v>
      </c>
      <c r="N65" s="66"/>
    </row>
    <row r="66" spans="1:14" ht="15" customHeight="1" x14ac:dyDescent="0.25">
      <c r="A66" s="36"/>
      <c r="B66" s="110"/>
      <c r="C66" s="110" t="s">
        <v>635</v>
      </c>
      <c r="D66" s="115" t="s">
        <v>741</v>
      </c>
      <c r="E66" s="115"/>
      <c r="F66" s="158">
        <f t="shared" si="12"/>
        <v>0</v>
      </c>
      <c r="G66" s="86"/>
      <c r="H66" s="77"/>
      <c r="I66" s="59">
        <v>0</v>
      </c>
      <c r="J66" s="59">
        <v>0</v>
      </c>
      <c r="K66" s="59">
        <v>0</v>
      </c>
      <c r="L66" s="59">
        <v>0</v>
      </c>
      <c r="M66" s="157">
        <v>0</v>
      </c>
      <c r="N66" s="66"/>
    </row>
    <row r="67" spans="1:14" ht="15" customHeight="1" x14ac:dyDescent="0.25">
      <c r="A67" s="43" t="s">
        <v>162</v>
      </c>
      <c r="B67" s="120"/>
      <c r="C67" s="120"/>
      <c r="D67" s="120"/>
      <c r="E67" s="107">
        <f>IF($E$3,F67/$E$3,"")</f>
        <v>0.22627778727705217</v>
      </c>
      <c r="F67" s="108">
        <f>F69+F73+F79</f>
        <v>12508427</v>
      </c>
      <c r="G67" s="85" t="s">
        <v>270</v>
      </c>
      <c r="H67" s="76">
        <f t="shared" ref="H67:M67" si="13">SUM(H68:H83)</f>
        <v>0</v>
      </c>
      <c r="I67" s="57">
        <f t="shared" si="13"/>
        <v>2358590</v>
      </c>
      <c r="J67" s="57">
        <f t="shared" si="13"/>
        <v>3426790</v>
      </c>
      <c r="K67" s="57">
        <f t="shared" si="13"/>
        <v>6252765</v>
      </c>
      <c r="L67" s="57">
        <f t="shared" si="13"/>
        <v>6152767</v>
      </c>
      <c r="M67" s="58">
        <f t="shared" si="13"/>
        <v>5144942</v>
      </c>
      <c r="N67" s="67"/>
    </row>
    <row r="68" spans="1:14" ht="15" customHeight="1" x14ac:dyDescent="0.25">
      <c r="A68" s="37" t="s">
        <v>256</v>
      </c>
      <c r="B68" s="109" t="s">
        <v>145</v>
      </c>
      <c r="C68" s="111"/>
      <c r="D68" s="111"/>
      <c r="E68" s="111"/>
      <c r="F68" s="114"/>
      <c r="G68" s="86"/>
      <c r="H68" s="77"/>
      <c r="I68" s="59"/>
      <c r="J68" s="59"/>
      <c r="K68" s="59"/>
      <c r="L68" s="59"/>
      <c r="M68" s="60"/>
      <c r="N68" s="66"/>
    </row>
    <row r="69" spans="1:14" ht="15" customHeight="1" x14ac:dyDescent="0.25">
      <c r="A69" s="36"/>
      <c r="B69" s="110" t="s">
        <v>29</v>
      </c>
      <c r="C69" s="121" t="s">
        <v>204</v>
      </c>
      <c r="D69" s="121"/>
      <c r="E69" s="115"/>
      <c r="F69" s="116">
        <f>F70+F71+F72</f>
        <v>1681000</v>
      </c>
      <c r="G69" s="86"/>
      <c r="H69" s="77"/>
      <c r="I69" s="59"/>
      <c r="J69" s="59"/>
      <c r="K69" s="59"/>
      <c r="L69" s="59"/>
      <c r="M69" s="60"/>
      <c r="N69" s="66"/>
    </row>
    <row r="70" spans="1:14" ht="15" customHeight="1" x14ac:dyDescent="0.25">
      <c r="A70" s="36"/>
      <c r="B70" s="115"/>
      <c r="C70" s="110" t="s">
        <v>30</v>
      </c>
      <c r="D70" s="111" t="s">
        <v>44</v>
      </c>
      <c r="E70" s="115"/>
      <c r="F70" s="142">
        <f>SUM(H70:M70)</f>
        <v>117000</v>
      </c>
      <c r="G70" s="86">
        <v>0</v>
      </c>
      <c r="H70" s="77"/>
      <c r="I70" s="59">
        <v>0</v>
      </c>
      <c r="J70" s="59">
        <v>19500</v>
      </c>
      <c r="K70" s="59">
        <v>39000</v>
      </c>
      <c r="L70" s="59">
        <v>39000</v>
      </c>
      <c r="M70" s="59">
        <v>19500</v>
      </c>
      <c r="N70" s="66"/>
    </row>
    <row r="71" spans="1:14" ht="15" customHeight="1" x14ac:dyDescent="0.25">
      <c r="A71" s="36"/>
      <c r="B71" s="115"/>
      <c r="C71" s="110" t="s">
        <v>31</v>
      </c>
      <c r="D71" s="115" t="s">
        <v>206</v>
      </c>
      <c r="E71" s="115"/>
      <c r="F71" s="142">
        <f>SUM(H71:M71)</f>
        <v>1074250</v>
      </c>
      <c r="G71" s="86">
        <v>0</v>
      </c>
      <c r="H71" s="77"/>
      <c r="I71" s="59">
        <v>0</v>
      </c>
      <c r="J71" s="59">
        <v>130750</v>
      </c>
      <c r="K71" s="59">
        <v>378250</v>
      </c>
      <c r="L71" s="59">
        <v>378250</v>
      </c>
      <c r="M71" s="59">
        <v>187000</v>
      </c>
      <c r="N71" s="66"/>
    </row>
    <row r="72" spans="1:14" ht="15" customHeight="1" x14ac:dyDescent="0.25">
      <c r="A72" s="36"/>
      <c r="B72" s="115"/>
      <c r="C72" s="110" t="s">
        <v>32</v>
      </c>
      <c r="D72" s="115" t="s">
        <v>208</v>
      </c>
      <c r="E72" s="115"/>
      <c r="F72" s="142">
        <f>SUM(H72:M72)</f>
        <v>489750</v>
      </c>
      <c r="G72" s="86">
        <v>0</v>
      </c>
      <c r="H72" s="77"/>
      <c r="I72" s="59">
        <v>0</v>
      </c>
      <c r="J72" s="59">
        <v>97950</v>
      </c>
      <c r="K72" s="59">
        <v>146925</v>
      </c>
      <c r="L72" s="59">
        <v>146925</v>
      </c>
      <c r="M72" s="59">
        <v>97950</v>
      </c>
      <c r="N72" s="66"/>
    </row>
    <row r="73" spans="1:14" ht="15" customHeight="1" x14ac:dyDescent="0.25">
      <c r="A73" s="36"/>
      <c r="B73" s="110" t="s">
        <v>33</v>
      </c>
      <c r="C73" s="121" t="s">
        <v>55</v>
      </c>
      <c r="D73" s="115"/>
      <c r="E73" s="115"/>
      <c r="F73" s="116">
        <f>F76+F75+F74</f>
        <v>8177427</v>
      </c>
      <c r="G73" s="86"/>
      <c r="H73" s="77"/>
      <c r="I73" s="59"/>
      <c r="J73" s="59"/>
      <c r="K73" s="59"/>
      <c r="L73" s="59"/>
      <c r="M73" s="60"/>
      <c r="N73" s="66"/>
    </row>
    <row r="74" spans="1:14" ht="15" customHeight="1" x14ac:dyDescent="0.25">
      <c r="A74" s="36"/>
      <c r="B74" s="115"/>
      <c r="C74" s="110" t="s">
        <v>742</v>
      </c>
      <c r="D74" s="115" t="s">
        <v>168</v>
      </c>
      <c r="E74" s="115"/>
      <c r="F74" s="142">
        <f>SUM(H74:M74)</f>
        <v>0</v>
      </c>
      <c r="G74" s="86">
        <v>0</v>
      </c>
      <c r="H74" s="77">
        <v>0</v>
      </c>
      <c r="I74" s="59"/>
      <c r="J74" s="59"/>
      <c r="K74" s="59"/>
      <c r="L74" s="59"/>
      <c r="M74" s="59"/>
      <c r="N74" s="66"/>
    </row>
    <row r="75" spans="1:14" ht="15" customHeight="1" x14ac:dyDescent="0.25">
      <c r="A75" s="36"/>
      <c r="B75" s="115"/>
      <c r="C75" s="110" t="s">
        <v>35</v>
      </c>
      <c r="D75" s="115" t="s">
        <v>169</v>
      </c>
      <c r="E75" s="115"/>
      <c r="F75" s="142">
        <f>SUM(H75:M75)</f>
        <v>0</v>
      </c>
      <c r="G75" s="86">
        <v>0</v>
      </c>
      <c r="H75" s="77">
        <v>0</v>
      </c>
      <c r="I75" s="59"/>
      <c r="J75" s="59"/>
      <c r="K75" s="59"/>
      <c r="L75" s="59"/>
      <c r="M75" s="59"/>
      <c r="N75" s="66"/>
    </row>
    <row r="76" spans="1:14" ht="15" customHeight="1" x14ac:dyDescent="0.25">
      <c r="A76" s="36"/>
      <c r="B76" s="115"/>
      <c r="C76" s="110" t="s">
        <v>36</v>
      </c>
      <c r="D76" s="115" t="s">
        <v>216</v>
      </c>
      <c r="E76" s="115"/>
      <c r="F76" s="104">
        <f>SUM(H76:M76)</f>
        <v>8177427</v>
      </c>
      <c r="G76" s="86">
        <v>0</v>
      </c>
      <c r="H76" s="77">
        <f t="shared" ref="H76:M76" si="14">H77+H78</f>
        <v>0</v>
      </c>
      <c r="I76" s="77">
        <f t="shared" si="14"/>
        <v>629295</v>
      </c>
      <c r="J76" s="77">
        <f t="shared" si="14"/>
        <v>1039295</v>
      </c>
      <c r="K76" s="77">
        <f t="shared" si="14"/>
        <v>2294295</v>
      </c>
      <c r="L76" s="77">
        <f t="shared" si="14"/>
        <v>2244296</v>
      </c>
      <c r="M76" s="77">
        <f t="shared" si="14"/>
        <v>1970246</v>
      </c>
      <c r="N76" s="66"/>
    </row>
    <row r="77" spans="1:14" ht="15" customHeight="1" x14ac:dyDescent="0.25">
      <c r="A77" s="36"/>
      <c r="B77" s="115"/>
      <c r="C77" s="110"/>
      <c r="D77" s="110" t="s">
        <v>592</v>
      </c>
      <c r="E77" s="115" t="s">
        <v>683</v>
      </c>
      <c r="F77" s="142">
        <f>SUM(H77:M77)</f>
        <v>7555000</v>
      </c>
      <c r="G77" s="86"/>
      <c r="H77" s="77"/>
      <c r="I77" s="59">
        <v>485000</v>
      </c>
      <c r="J77" s="59">
        <v>895000</v>
      </c>
      <c r="K77" s="59">
        <v>2150000</v>
      </c>
      <c r="L77" s="59">
        <v>2150000</v>
      </c>
      <c r="M77" s="157">
        <v>1875000</v>
      </c>
      <c r="N77" s="66"/>
    </row>
    <row r="78" spans="1:14" ht="15" customHeight="1" x14ac:dyDescent="0.25">
      <c r="A78" s="36"/>
      <c r="B78" s="115"/>
      <c r="C78" s="110"/>
      <c r="D78" s="110" t="s">
        <v>594</v>
      </c>
      <c r="E78" s="115" t="s">
        <v>684</v>
      </c>
      <c r="F78" s="142">
        <f>SUM(H78:M78)</f>
        <v>622427</v>
      </c>
      <c r="G78" s="86"/>
      <c r="H78" s="77"/>
      <c r="I78" s="59">
        <v>144295</v>
      </c>
      <c r="J78" s="59">
        <v>144295</v>
      </c>
      <c r="K78" s="59">
        <v>144295</v>
      </c>
      <c r="L78" s="59">
        <v>94296</v>
      </c>
      <c r="M78" s="157">
        <v>95246</v>
      </c>
      <c r="N78" s="66"/>
    </row>
    <row r="79" spans="1:14" ht="15" customHeight="1" x14ac:dyDescent="0.25">
      <c r="A79" s="36"/>
      <c r="B79" s="110" t="s">
        <v>743</v>
      </c>
      <c r="C79" s="121" t="s">
        <v>222</v>
      </c>
      <c r="D79" s="115"/>
      <c r="E79" s="115"/>
      <c r="F79" s="116">
        <f>F80+F81+F82</f>
        <v>2650000</v>
      </c>
      <c r="G79" s="86">
        <f>SUM(G80:G82)</f>
        <v>0</v>
      </c>
      <c r="H79" s="77"/>
      <c r="I79" s="59"/>
      <c r="J79" s="59"/>
      <c r="K79" s="59"/>
      <c r="L79" s="59"/>
      <c r="M79" s="60"/>
      <c r="N79" s="66"/>
    </row>
    <row r="80" spans="1:14" ht="15" customHeight="1" x14ac:dyDescent="0.25">
      <c r="A80" s="36"/>
      <c r="B80" s="115"/>
      <c r="C80" s="110" t="s">
        <v>38</v>
      </c>
      <c r="D80" s="115" t="s">
        <v>226</v>
      </c>
      <c r="E80" s="115"/>
      <c r="F80" s="142">
        <f>SUM(H80:M80)</f>
        <v>0</v>
      </c>
      <c r="G80" s="86">
        <v>0</v>
      </c>
      <c r="H80" s="77">
        <v>0</v>
      </c>
      <c r="I80" s="59">
        <v>0</v>
      </c>
      <c r="J80" s="59">
        <v>0</v>
      </c>
      <c r="K80" s="59">
        <v>0</v>
      </c>
      <c r="L80" s="59">
        <v>0</v>
      </c>
      <c r="M80" s="60">
        <v>0</v>
      </c>
      <c r="N80" s="66"/>
    </row>
    <row r="81" spans="1:14" ht="15" customHeight="1" x14ac:dyDescent="0.25">
      <c r="A81" s="36"/>
      <c r="B81" s="111"/>
      <c r="C81" s="110" t="s">
        <v>39</v>
      </c>
      <c r="D81" s="111" t="s">
        <v>228</v>
      </c>
      <c r="E81" s="111"/>
      <c r="F81" s="142">
        <f>SUM(H81:M81)</f>
        <v>0</v>
      </c>
      <c r="G81" s="86">
        <v>0</v>
      </c>
      <c r="H81" s="77">
        <v>0</v>
      </c>
      <c r="I81" s="59"/>
      <c r="J81" s="59"/>
      <c r="K81" s="59"/>
      <c r="L81" s="59"/>
      <c r="M81" s="60"/>
      <c r="N81" s="66"/>
    </row>
    <row r="82" spans="1:14" ht="15" customHeight="1" x14ac:dyDescent="0.25">
      <c r="A82" s="36"/>
      <c r="B82" s="111"/>
      <c r="C82" s="110" t="s">
        <v>40</v>
      </c>
      <c r="D82" s="111" t="s">
        <v>167</v>
      </c>
      <c r="E82" s="111"/>
      <c r="F82" s="104">
        <f>SUM(H82:M82)</f>
        <v>2650000</v>
      </c>
      <c r="G82" s="86">
        <v>0</v>
      </c>
      <c r="H82" s="77">
        <f t="shared" ref="H82:M82" si="15">H83</f>
        <v>0</v>
      </c>
      <c r="I82" s="77">
        <f t="shared" si="15"/>
        <v>550000</v>
      </c>
      <c r="J82" s="77">
        <f t="shared" si="15"/>
        <v>550000</v>
      </c>
      <c r="K82" s="77">
        <f t="shared" si="15"/>
        <v>550000</v>
      </c>
      <c r="L82" s="77">
        <f t="shared" si="15"/>
        <v>550000</v>
      </c>
      <c r="M82" s="77">
        <f t="shared" si="15"/>
        <v>450000</v>
      </c>
      <c r="N82" s="66"/>
    </row>
    <row r="83" spans="1:14" ht="15" customHeight="1" x14ac:dyDescent="0.25">
      <c r="A83" s="36"/>
      <c r="B83" s="111"/>
      <c r="C83" s="110"/>
      <c r="D83" s="111" t="s">
        <v>40</v>
      </c>
      <c r="E83" s="111" t="s">
        <v>719</v>
      </c>
      <c r="F83" s="114"/>
      <c r="G83" s="86"/>
      <c r="H83" s="77"/>
      <c r="I83" s="77">
        <v>550000</v>
      </c>
      <c r="J83" s="77">
        <v>550000</v>
      </c>
      <c r="K83" s="77">
        <v>550000</v>
      </c>
      <c r="L83" s="77">
        <v>550000</v>
      </c>
      <c r="M83" s="77">
        <v>450000</v>
      </c>
      <c r="N83" s="66"/>
    </row>
    <row r="84" spans="1:14" ht="15" customHeight="1" x14ac:dyDescent="0.25">
      <c r="A84" s="43" t="s">
        <v>113</v>
      </c>
      <c r="B84" s="122"/>
      <c r="C84" s="122"/>
      <c r="D84" s="122"/>
      <c r="E84" s="107">
        <f>IF($E$3,F84/$E$3,"")</f>
        <v>0</v>
      </c>
      <c r="F84" s="108">
        <f>SUM(F85:F86)</f>
        <v>0</v>
      </c>
      <c r="G84" s="85">
        <f>SUM(G85:G86)</f>
        <v>0</v>
      </c>
      <c r="H84" s="76"/>
      <c r="I84" s="57"/>
      <c r="J84" s="57"/>
      <c r="K84" s="57"/>
      <c r="L84" s="57"/>
      <c r="M84" s="58"/>
      <c r="N84" s="67"/>
    </row>
    <row r="85" spans="1:14" ht="15" customHeight="1" x14ac:dyDescent="0.25">
      <c r="A85" s="5" t="s">
        <v>257</v>
      </c>
      <c r="B85" s="123" t="s">
        <v>258</v>
      </c>
      <c r="C85" s="123"/>
      <c r="D85" s="101"/>
      <c r="E85" s="101"/>
      <c r="F85" s="104">
        <f>SUM(G85:M85)</f>
        <v>0</v>
      </c>
      <c r="G85" s="86">
        <v>0</v>
      </c>
      <c r="H85" s="77" t="s">
        <v>270</v>
      </c>
      <c r="I85" s="59" t="s">
        <v>270</v>
      </c>
      <c r="J85" s="59" t="s">
        <v>270</v>
      </c>
      <c r="K85" s="59" t="s">
        <v>270</v>
      </c>
      <c r="L85" s="59" t="s">
        <v>270</v>
      </c>
      <c r="M85" s="60" t="s">
        <v>270</v>
      </c>
      <c r="N85" s="66"/>
    </row>
    <row r="86" spans="1:14" ht="15" customHeight="1" x14ac:dyDescent="0.25">
      <c r="A86" s="70" t="s">
        <v>110</v>
      </c>
      <c r="B86" s="124" t="s">
        <v>259</v>
      </c>
      <c r="C86" s="124"/>
      <c r="D86" s="125"/>
      <c r="E86" s="125"/>
      <c r="F86" s="126">
        <f>SUM(G86:M86)</f>
        <v>0</v>
      </c>
      <c r="G86" s="90">
        <v>0</v>
      </c>
      <c r="H86" s="81" t="s">
        <v>270</v>
      </c>
      <c r="I86" s="71" t="s">
        <v>270</v>
      </c>
      <c r="J86" s="71" t="s">
        <v>270</v>
      </c>
      <c r="K86" s="71" t="s">
        <v>270</v>
      </c>
      <c r="L86" s="71" t="s">
        <v>270</v>
      </c>
      <c r="M86" s="72" t="s">
        <v>270</v>
      </c>
      <c r="N86" s="1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ERDF</vt:lpstr>
      <vt:lpstr>zdroj</vt:lpstr>
      <vt:lpstr>Excelentní výzkum</vt:lpstr>
      <vt:lpstr>Rozpočet Celkem</vt:lpstr>
      <vt:lpstr>Rozpočet ICRC (Final)</vt:lpstr>
      <vt:lpstr>Rozpočet UPOL (Final)</vt:lpstr>
      <vt:lpstr>Rozpočet FNO (Final)</vt:lpstr>
      <vt:lpstr>Rozpočet Ostrava (Final)</vt:lpstr>
      <vt:lpstr>Rozpočet MOU (Final)</vt:lpstr>
    </vt:vector>
  </TitlesOfParts>
  <Company>MSMT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Vojtek Milan</dc:creator>
  <cp:lastModifiedBy>Aleš Peprný</cp:lastModifiedBy>
  <cp:lastPrinted>2016-01-19T07:31:33Z</cp:lastPrinted>
  <dcterms:created xsi:type="dcterms:W3CDTF">2015-09-09T16:07:13Z</dcterms:created>
  <dcterms:modified xsi:type="dcterms:W3CDTF">2018-06-22T06:48:23Z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f528ca94-832c-4bf2-92a3-385fcc547951</vt:lpwstr>
  </property>
</Properties>
</file>