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5440" windowHeight="12435" tabRatio="873" activeTab="3"/>
  </bookViews>
  <sheets>
    <sheet name="Základní informace" sheetId="1" r:id="rId1"/>
    <sheet name="Investice a zdroje" sheetId="2" r:id="rId2"/>
    <sheet name="Provozní náklady a výnosy" sheetId="3" r:id="rId3"/>
    <sheet name="Zůstatková hodnota" sheetId="4" r:id="rId4"/>
    <sheet name="Návratnost investic pro FA" sheetId="9" r:id="rId5"/>
    <sheet name="Návratnost kapitálu pro FA" sheetId="10" r:id="rId6"/>
    <sheet name="Udržitelnost pro FA" sheetId="15" r:id="rId7"/>
    <sheet name="Socio-ekonomické dopady" sheetId="8" r:id="rId8"/>
    <sheet name="Návratnost investic pro EA" sheetId="11" r:id="rId9"/>
    <sheet name="Finanční mezera" sheetId="16" state="hidden" r:id="rId10"/>
  </sheets>
  <definedNames>
    <definedName name="_xlnm.Print_Area" localSheetId="1">'Investice a zdroje'!$B$2:$AB$30</definedName>
    <definedName name="_xlnm.Print_Area" localSheetId="8">'Návratnost investic pro EA'!$B$2:$T$26</definedName>
    <definedName name="_xlnm.Print_Area" localSheetId="4">'Návratnost investic pro FA'!$B$2:$T$25</definedName>
    <definedName name="_xlnm.Print_Area" localSheetId="5">'Návratnost kapitálu pro FA'!$B$2:$R$22</definedName>
    <definedName name="_xlnm.Print_Area" localSheetId="2">'Provozní náklady a výnosy'!$A$1:$U$30</definedName>
    <definedName name="_xlnm.Print_Area" localSheetId="7">'Socio-ekonomické dopady'!$B$2:$BM$116</definedName>
    <definedName name="_xlnm.Print_Area" localSheetId="6">'Udržitelnost pro FA'!$B$2:$T$24</definedName>
    <definedName name="_xlnm.Print_Area" localSheetId="0">'Základní informace'!$A$2:$C$16</definedName>
    <definedName name="_xlnm.Print_Area" localSheetId="3">'Zůstatková hodnota'!$B$2:$AG$14</definedName>
  </definedNames>
  <calcPr calcId="125725"/>
</workbook>
</file>

<file path=xl/calcChain.xml><?xml version="1.0" encoding="utf-8"?>
<calcChain xmlns="http://schemas.openxmlformats.org/spreadsheetml/2006/main">
  <c r="S4" i="10"/>
  <c r="T4"/>
  <c r="S6"/>
  <c r="T6"/>
  <c r="S7"/>
  <c r="T7"/>
  <c r="S8"/>
  <c r="T8"/>
  <c r="S9"/>
  <c r="T9"/>
  <c r="F15" i="4"/>
  <c r="G15"/>
  <c r="H15"/>
  <c r="I15"/>
  <c r="J15"/>
  <c r="K15"/>
  <c r="L15"/>
  <c r="M15"/>
  <c r="N15"/>
  <c r="O15"/>
  <c r="P15"/>
  <c r="Q15"/>
  <c r="R15"/>
  <c r="S15"/>
  <c r="T15"/>
  <c r="U15"/>
  <c r="V15"/>
  <c r="W15"/>
  <c r="X15"/>
  <c r="Y15"/>
  <c r="Z15"/>
  <c r="AA15"/>
  <c r="AB15"/>
  <c r="AC15"/>
  <c r="AD15"/>
  <c r="AE15"/>
  <c r="AF15"/>
  <c r="AG15"/>
  <c r="D15"/>
  <c r="C8" i="3" l="1"/>
  <c r="C9"/>
  <c r="C10"/>
  <c r="C11"/>
  <c r="C12"/>
  <c r="C13"/>
  <c r="E30" l="1"/>
  <c r="F30"/>
  <c r="G30"/>
  <c r="H30"/>
  <c r="I30"/>
  <c r="J30"/>
  <c r="K30"/>
  <c r="L30"/>
  <c r="M30"/>
  <c r="N30"/>
  <c r="O30"/>
  <c r="P30"/>
  <c r="Q30"/>
  <c r="R30"/>
  <c r="S30"/>
  <c r="T30"/>
  <c r="U30"/>
  <c r="D30"/>
  <c r="C4" i="16"/>
  <c r="C30" i="3" l="1"/>
  <c r="C21" i="16" s="1"/>
  <c r="T4" i="3"/>
  <c r="U4"/>
  <c r="T6"/>
  <c r="T16" s="1"/>
  <c r="U6"/>
  <c r="U16" s="1"/>
  <c r="T17"/>
  <c r="U17"/>
  <c r="T18"/>
  <c r="U18"/>
  <c r="T23"/>
  <c r="T28" s="1"/>
  <c r="T25" s="1"/>
  <c r="U23"/>
  <c r="U28" s="1"/>
  <c r="U25" s="1"/>
  <c r="I9" i="10"/>
  <c r="J9"/>
  <c r="K9"/>
  <c r="L9"/>
  <c r="M9"/>
  <c r="N9"/>
  <c r="O9"/>
  <c r="P9"/>
  <c r="Q9"/>
  <c r="R9"/>
  <c r="D17" i="3"/>
  <c r="U29" l="1"/>
  <c r="T8" i="15"/>
  <c r="T10" i="10"/>
  <c r="T11" s="1"/>
  <c r="T9" i="9"/>
  <c r="T10" i="11"/>
  <c r="T29" i="3"/>
  <c r="S8" i="15"/>
  <c r="S10" i="10"/>
  <c r="S11" s="1"/>
  <c r="S9" i="9"/>
  <c r="S10" i="11"/>
  <c r="C8" i="10"/>
  <c r="D8"/>
  <c r="E8"/>
  <c r="F8"/>
  <c r="G8"/>
  <c r="H8"/>
  <c r="I8"/>
  <c r="J8"/>
  <c r="K8"/>
  <c r="L8"/>
  <c r="M8"/>
  <c r="N8"/>
  <c r="O8"/>
  <c r="P8"/>
  <c r="Q8"/>
  <c r="R8"/>
  <c r="C27" i="3"/>
  <c r="C5" i="16" l="1"/>
  <c r="C7" l="1"/>
  <c r="C2"/>
  <c r="Q99" i="8" l="1"/>
  <c r="T99"/>
  <c r="W99"/>
  <c r="Z99"/>
  <c r="AC99"/>
  <c r="AF99"/>
  <c r="AI99"/>
  <c r="AL99"/>
  <c r="AO99"/>
  <c r="AR99"/>
  <c r="AU99"/>
  <c r="AX99"/>
  <c r="BA99"/>
  <c r="BD99"/>
  <c r="BG99"/>
  <c r="BJ99"/>
  <c r="BM99"/>
  <c r="Q100"/>
  <c r="T100"/>
  <c r="W100"/>
  <c r="Z100"/>
  <c r="AC100"/>
  <c r="AF100"/>
  <c r="AI100"/>
  <c r="AL100"/>
  <c r="AO100"/>
  <c r="AR100"/>
  <c r="AU100"/>
  <c r="AX100"/>
  <c r="BA100"/>
  <c r="BD100"/>
  <c r="BG100"/>
  <c r="BJ100"/>
  <c r="BM100"/>
  <c r="Q101"/>
  <c r="T101"/>
  <c r="W101"/>
  <c r="Z101"/>
  <c r="AC101"/>
  <c r="AF101"/>
  <c r="AI101"/>
  <c r="AL101"/>
  <c r="AO101"/>
  <c r="AR101"/>
  <c r="AU101"/>
  <c r="AX101"/>
  <c r="BA101"/>
  <c r="BD101"/>
  <c r="BG101"/>
  <c r="BJ101"/>
  <c r="BM101"/>
  <c r="Q102"/>
  <c r="T102"/>
  <c r="W102"/>
  <c r="Z102"/>
  <c r="AC102"/>
  <c r="AF102"/>
  <c r="AI102"/>
  <c r="AL102"/>
  <c r="AO102"/>
  <c r="AR102"/>
  <c r="AU102"/>
  <c r="AX102"/>
  <c r="BA102"/>
  <c r="BD102"/>
  <c r="BG102"/>
  <c r="BJ102"/>
  <c r="BM102"/>
  <c r="Q103"/>
  <c r="T103"/>
  <c r="W103"/>
  <c r="Z103"/>
  <c r="AC103"/>
  <c r="AF103"/>
  <c r="AI103"/>
  <c r="AL103"/>
  <c r="AO103"/>
  <c r="AR103"/>
  <c r="AU103"/>
  <c r="AX103"/>
  <c r="BA103"/>
  <c r="BD103"/>
  <c r="BG103"/>
  <c r="BJ103"/>
  <c r="BM103"/>
  <c r="Q104"/>
  <c r="T104"/>
  <c r="W104"/>
  <c r="Z104"/>
  <c r="AC104"/>
  <c r="AF104"/>
  <c r="AI104"/>
  <c r="AL104"/>
  <c r="AO104"/>
  <c r="AR104"/>
  <c r="AU104"/>
  <c r="AX104"/>
  <c r="BA104"/>
  <c r="BD104"/>
  <c r="BG104"/>
  <c r="BJ104"/>
  <c r="BM104"/>
  <c r="Q105"/>
  <c r="T105"/>
  <c r="W105"/>
  <c r="Z105"/>
  <c r="AC105"/>
  <c r="AF105"/>
  <c r="AI105"/>
  <c r="AL105"/>
  <c r="AO105"/>
  <c r="AR105"/>
  <c r="AU105"/>
  <c r="AX105"/>
  <c r="BA105"/>
  <c r="BD105"/>
  <c r="BG105"/>
  <c r="BJ105"/>
  <c r="BM105"/>
  <c r="Q106"/>
  <c r="T106"/>
  <c r="W106"/>
  <c r="Z106"/>
  <c r="AC106"/>
  <c r="AF106"/>
  <c r="AI106"/>
  <c r="AL106"/>
  <c r="AO106"/>
  <c r="AR106"/>
  <c r="AU106"/>
  <c r="AX106"/>
  <c r="BA106"/>
  <c r="BD106"/>
  <c r="BG106"/>
  <c r="BJ106"/>
  <c r="BM106"/>
  <c r="Q107"/>
  <c r="T107"/>
  <c r="W107"/>
  <c r="Z107"/>
  <c r="AC107"/>
  <c r="AF107"/>
  <c r="AI107"/>
  <c r="AL107"/>
  <c r="AO107"/>
  <c r="AR107"/>
  <c r="AU107"/>
  <c r="AX107"/>
  <c r="BA107"/>
  <c r="BD107"/>
  <c r="BG107"/>
  <c r="BJ107"/>
  <c r="BM107"/>
  <c r="Q108"/>
  <c r="T108"/>
  <c r="W108"/>
  <c r="Z108"/>
  <c r="AC108"/>
  <c r="AF108"/>
  <c r="AI108"/>
  <c r="AL108"/>
  <c r="AO108"/>
  <c r="AR108"/>
  <c r="AU108"/>
  <c r="AX108"/>
  <c r="BA108"/>
  <c r="BD108"/>
  <c r="BG108"/>
  <c r="BJ108"/>
  <c r="BM108"/>
  <c r="Q109"/>
  <c r="T109"/>
  <c r="W109"/>
  <c r="Z109"/>
  <c r="AC109"/>
  <c r="AF109"/>
  <c r="AI109"/>
  <c r="AL109"/>
  <c r="AO109"/>
  <c r="AR109"/>
  <c r="AU109"/>
  <c r="AX109"/>
  <c r="BA109"/>
  <c r="BD109"/>
  <c r="BG109"/>
  <c r="BJ109"/>
  <c r="BM109"/>
  <c r="Q110"/>
  <c r="T110"/>
  <c r="W110"/>
  <c r="Z110"/>
  <c r="AC110"/>
  <c r="AF110"/>
  <c r="AI110"/>
  <c r="AL110"/>
  <c r="AO110"/>
  <c r="AR110"/>
  <c r="AU110"/>
  <c r="AX110"/>
  <c r="BA110"/>
  <c r="BD110"/>
  <c r="BG110"/>
  <c r="BJ110"/>
  <c r="BM110"/>
  <c r="Q111"/>
  <c r="T111"/>
  <c r="W111"/>
  <c r="Z111"/>
  <c r="AC111"/>
  <c r="AF111"/>
  <c r="AI111"/>
  <c r="AL111"/>
  <c r="AO111"/>
  <c r="AR111"/>
  <c r="AU111"/>
  <c r="AX111"/>
  <c r="BA111"/>
  <c r="BD111"/>
  <c r="BG111"/>
  <c r="BJ111"/>
  <c r="BM111"/>
  <c r="Q112"/>
  <c r="T112"/>
  <c r="W112"/>
  <c r="Z112"/>
  <c r="AC112"/>
  <c r="AF112"/>
  <c r="AI112"/>
  <c r="AL112"/>
  <c r="AO112"/>
  <c r="AR112"/>
  <c r="AU112"/>
  <c r="AX112"/>
  <c r="BA112"/>
  <c r="BD112"/>
  <c r="BG112"/>
  <c r="BJ112"/>
  <c r="BM112"/>
  <c r="Q113"/>
  <c r="T113"/>
  <c r="W113"/>
  <c r="Z113"/>
  <c r="AC113"/>
  <c r="AF113"/>
  <c r="AI113"/>
  <c r="AL113"/>
  <c r="AO113"/>
  <c r="AR113"/>
  <c r="AU113"/>
  <c r="AX113"/>
  <c r="BA113"/>
  <c r="BD113"/>
  <c r="BG113"/>
  <c r="BJ113"/>
  <c r="BM113"/>
  <c r="Q114"/>
  <c r="T114"/>
  <c r="W114"/>
  <c r="Z114"/>
  <c r="AC114"/>
  <c r="AF114"/>
  <c r="AI114"/>
  <c r="AL114"/>
  <c r="AO114"/>
  <c r="AR114"/>
  <c r="AU114"/>
  <c r="AX114"/>
  <c r="BA114"/>
  <c r="BD114"/>
  <c r="BG114"/>
  <c r="BJ114"/>
  <c r="BM114"/>
  <c r="Q115"/>
  <c r="T115"/>
  <c r="W115"/>
  <c r="Z115"/>
  <c r="AC115"/>
  <c r="AF115"/>
  <c r="AI115"/>
  <c r="AL115"/>
  <c r="AO115"/>
  <c r="AR115"/>
  <c r="AU115"/>
  <c r="AX115"/>
  <c r="BA115"/>
  <c r="BD115"/>
  <c r="BG115"/>
  <c r="BJ115"/>
  <c r="BM115"/>
  <c r="Q116"/>
  <c r="T116"/>
  <c r="W116"/>
  <c r="Z116"/>
  <c r="AC116"/>
  <c r="AF116"/>
  <c r="AI116"/>
  <c r="AL116"/>
  <c r="AO116"/>
  <c r="AR116"/>
  <c r="AU116"/>
  <c r="AX116"/>
  <c r="BA116"/>
  <c r="BD116"/>
  <c r="BG116"/>
  <c r="BJ116"/>
  <c r="BM116"/>
  <c r="C8" i="11" l="1"/>
  <c r="Q78" i="8" l="1"/>
  <c r="T78"/>
  <c r="W78"/>
  <c r="Z78"/>
  <c r="AC78"/>
  <c r="AF78"/>
  <c r="AI78"/>
  <c r="AL78"/>
  <c r="AO78"/>
  <c r="AR78"/>
  <c r="AU78"/>
  <c r="AX78"/>
  <c r="BA78"/>
  <c r="BD78"/>
  <c r="BG78"/>
  <c r="BJ78"/>
  <c r="BM78"/>
  <c r="Q79"/>
  <c r="T79"/>
  <c r="W79"/>
  <c r="Z79"/>
  <c r="AC79"/>
  <c r="AF79"/>
  <c r="AI79"/>
  <c r="AL79"/>
  <c r="AO79"/>
  <c r="AR79"/>
  <c r="AU79"/>
  <c r="AX79"/>
  <c r="BA79"/>
  <c r="BD79"/>
  <c r="BG79"/>
  <c r="BJ79"/>
  <c r="BM79"/>
  <c r="Q80"/>
  <c r="T80"/>
  <c r="W80"/>
  <c r="Z80"/>
  <c r="AC80"/>
  <c r="AF80"/>
  <c r="AI80"/>
  <c r="AL80"/>
  <c r="AO80"/>
  <c r="AR80"/>
  <c r="AU80"/>
  <c r="AX80"/>
  <c r="BA80"/>
  <c r="BD80"/>
  <c r="BG80"/>
  <c r="BJ80"/>
  <c r="BM80"/>
  <c r="Q81"/>
  <c r="T81"/>
  <c r="W81"/>
  <c r="Z81"/>
  <c r="AC81"/>
  <c r="AF81"/>
  <c r="AI81"/>
  <c r="AL81"/>
  <c r="AO81"/>
  <c r="AR81"/>
  <c r="AU81"/>
  <c r="AX81"/>
  <c r="BA81"/>
  <c r="BD81"/>
  <c r="BG81"/>
  <c r="BJ81"/>
  <c r="BM81"/>
  <c r="Q82"/>
  <c r="T82"/>
  <c r="W82"/>
  <c r="Z82"/>
  <c r="AC82"/>
  <c r="AF82"/>
  <c r="AI82"/>
  <c r="AL82"/>
  <c r="AO82"/>
  <c r="AR82"/>
  <c r="AU82"/>
  <c r="AX82"/>
  <c r="BA82"/>
  <c r="BD82"/>
  <c r="BG82"/>
  <c r="BJ82"/>
  <c r="BM82"/>
  <c r="Q83"/>
  <c r="T83"/>
  <c r="W83"/>
  <c r="Z83"/>
  <c r="AC83"/>
  <c r="AF83"/>
  <c r="AI83"/>
  <c r="AL83"/>
  <c r="AO83"/>
  <c r="AR83"/>
  <c r="AU83"/>
  <c r="AX83"/>
  <c r="BA83"/>
  <c r="BD83"/>
  <c r="BG83"/>
  <c r="BJ83"/>
  <c r="BM83"/>
  <c r="Q84"/>
  <c r="T84"/>
  <c r="W84"/>
  <c r="Z84"/>
  <c r="AC84"/>
  <c r="AF84"/>
  <c r="AI84"/>
  <c r="AL84"/>
  <c r="AO84"/>
  <c r="AR84"/>
  <c r="AU84"/>
  <c r="AX84"/>
  <c r="BA84"/>
  <c r="BD84"/>
  <c r="BG84"/>
  <c r="BJ84"/>
  <c r="BM84"/>
  <c r="Q85"/>
  <c r="T85"/>
  <c r="W85"/>
  <c r="Z85"/>
  <c r="AC85"/>
  <c r="AF85"/>
  <c r="AI85"/>
  <c r="AL85"/>
  <c r="AO85"/>
  <c r="AR85"/>
  <c r="AU85"/>
  <c r="AX85"/>
  <c r="BA85"/>
  <c r="BD85"/>
  <c r="BG85"/>
  <c r="BJ85"/>
  <c r="BM85"/>
  <c r="Q86"/>
  <c r="T86"/>
  <c r="W86"/>
  <c r="Z86"/>
  <c r="AC86"/>
  <c r="AF86"/>
  <c r="AI86"/>
  <c r="AL86"/>
  <c r="AO86"/>
  <c r="AR86"/>
  <c r="AU86"/>
  <c r="AX86"/>
  <c r="BA86"/>
  <c r="BD86"/>
  <c r="BG86"/>
  <c r="BJ86"/>
  <c r="BM86"/>
  <c r="Q87"/>
  <c r="T87"/>
  <c r="W87"/>
  <c r="Z87"/>
  <c r="AC87"/>
  <c r="AF87"/>
  <c r="AI87"/>
  <c r="AL87"/>
  <c r="AO87"/>
  <c r="AR87"/>
  <c r="AU87"/>
  <c r="AX87"/>
  <c r="BA87"/>
  <c r="BD87"/>
  <c r="BG87"/>
  <c r="BJ87"/>
  <c r="BM87"/>
  <c r="Q88"/>
  <c r="T88"/>
  <c r="W88"/>
  <c r="Z88"/>
  <c r="AC88"/>
  <c r="AF88"/>
  <c r="AI88"/>
  <c r="AL88"/>
  <c r="AO88"/>
  <c r="AR88"/>
  <c r="AU88"/>
  <c r="AX88"/>
  <c r="BA88"/>
  <c r="BD88"/>
  <c r="BG88"/>
  <c r="BJ88"/>
  <c r="BM88"/>
  <c r="Q89"/>
  <c r="T89"/>
  <c r="W89"/>
  <c r="Z89"/>
  <c r="AC89"/>
  <c r="AF89"/>
  <c r="AI89"/>
  <c r="AL89"/>
  <c r="AO89"/>
  <c r="AR89"/>
  <c r="AU89"/>
  <c r="AX89"/>
  <c r="BA89"/>
  <c r="BD89"/>
  <c r="BG89"/>
  <c r="BJ89"/>
  <c r="BM89"/>
  <c r="Q90"/>
  <c r="T90"/>
  <c r="W90"/>
  <c r="Z90"/>
  <c r="AC90"/>
  <c r="AF90"/>
  <c r="AI90"/>
  <c r="AL90"/>
  <c r="AO90"/>
  <c r="AR90"/>
  <c r="AU90"/>
  <c r="AX90"/>
  <c r="BA90"/>
  <c r="BD90"/>
  <c r="BG90"/>
  <c r="BJ90"/>
  <c r="BM90"/>
  <c r="Q91"/>
  <c r="T91"/>
  <c r="W91"/>
  <c r="Z91"/>
  <c r="AC91"/>
  <c r="AF91"/>
  <c r="AI91"/>
  <c r="AL91"/>
  <c r="AO91"/>
  <c r="AR91"/>
  <c r="AU91"/>
  <c r="AX91"/>
  <c r="BA91"/>
  <c r="BD91"/>
  <c r="BG91"/>
  <c r="BJ91"/>
  <c r="BM91"/>
  <c r="Q92"/>
  <c r="T92"/>
  <c r="W92"/>
  <c r="Z92"/>
  <c r="AC92"/>
  <c r="AF92"/>
  <c r="AI92"/>
  <c r="AL92"/>
  <c r="AO92"/>
  <c r="AR92"/>
  <c r="AU92"/>
  <c r="AX92"/>
  <c r="BA92"/>
  <c r="BD92"/>
  <c r="BG92"/>
  <c r="BJ92"/>
  <c r="BM92"/>
  <c r="Q93"/>
  <c r="T93"/>
  <c r="W93"/>
  <c r="Z93"/>
  <c r="AC93"/>
  <c r="AF93"/>
  <c r="AI93"/>
  <c r="AL93"/>
  <c r="AO93"/>
  <c r="AR93"/>
  <c r="AU93"/>
  <c r="AX93"/>
  <c r="BA93"/>
  <c r="BD93"/>
  <c r="BG93"/>
  <c r="BJ93"/>
  <c r="BM93"/>
  <c r="Q94"/>
  <c r="T94"/>
  <c r="W94"/>
  <c r="Z94"/>
  <c r="AC94"/>
  <c r="AF94"/>
  <c r="AI94"/>
  <c r="AL94"/>
  <c r="AO94"/>
  <c r="AR94"/>
  <c r="AU94"/>
  <c r="AX94"/>
  <c r="BA94"/>
  <c r="BD94"/>
  <c r="BG94"/>
  <c r="BJ94"/>
  <c r="BM94"/>
  <c r="N78"/>
  <c r="N79"/>
  <c r="N80"/>
  <c r="N81"/>
  <c r="N82"/>
  <c r="N83"/>
  <c r="N84"/>
  <c r="N85"/>
  <c r="N86"/>
  <c r="N87"/>
  <c r="N88"/>
  <c r="N89"/>
  <c r="N90"/>
  <c r="N91"/>
  <c r="N92"/>
  <c r="N93"/>
  <c r="N94"/>
  <c r="D4" i="4" l="1"/>
  <c r="Z6" i="8" l="1"/>
  <c r="AC6"/>
  <c r="AF6"/>
  <c r="AI6"/>
  <c r="AL6"/>
  <c r="AO6"/>
  <c r="AR6"/>
  <c r="AU6"/>
  <c r="AX6"/>
  <c r="BA6"/>
  <c r="BD6"/>
  <c r="BG6"/>
  <c r="BJ6"/>
  <c r="BM6"/>
  <c r="Z7"/>
  <c r="AC7"/>
  <c r="AF7"/>
  <c r="AI7"/>
  <c r="AL7"/>
  <c r="AO7"/>
  <c r="AR7"/>
  <c r="AU7"/>
  <c r="AX7"/>
  <c r="BA7"/>
  <c r="BD7"/>
  <c r="BG7"/>
  <c r="BJ7"/>
  <c r="BM7"/>
  <c r="Z8"/>
  <c r="AC8"/>
  <c r="AF8"/>
  <c r="AI8"/>
  <c r="AL8"/>
  <c r="AO8"/>
  <c r="AR8"/>
  <c r="AU8"/>
  <c r="AX8"/>
  <c r="BA8"/>
  <c r="BD8"/>
  <c r="BG8"/>
  <c r="BJ8"/>
  <c r="BM8"/>
  <c r="Z9"/>
  <c r="AC9"/>
  <c r="AF9"/>
  <c r="AI9"/>
  <c r="AL9"/>
  <c r="AO9"/>
  <c r="AR9"/>
  <c r="AU9"/>
  <c r="AX9"/>
  <c r="BA9"/>
  <c r="BD9"/>
  <c r="BG9"/>
  <c r="BJ9"/>
  <c r="BM9"/>
  <c r="Z10"/>
  <c r="AC10"/>
  <c r="AF10"/>
  <c r="AI10"/>
  <c r="AL10"/>
  <c r="AO10"/>
  <c r="AR10"/>
  <c r="AU10"/>
  <c r="AX10"/>
  <c r="BA10"/>
  <c r="BD10"/>
  <c r="BG10"/>
  <c r="BJ10"/>
  <c r="BM10"/>
  <c r="Z11"/>
  <c r="AC11"/>
  <c r="AF11"/>
  <c r="AI11"/>
  <c r="AL11"/>
  <c r="AO11"/>
  <c r="AR11"/>
  <c r="AU11"/>
  <c r="AX11"/>
  <c r="BA11"/>
  <c r="BD11"/>
  <c r="BG11"/>
  <c r="BJ11"/>
  <c r="BM11"/>
  <c r="Z12"/>
  <c r="AC12"/>
  <c r="AF12"/>
  <c r="AI12"/>
  <c r="AL12"/>
  <c r="AO12"/>
  <c r="AR12"/>
  <c r="AU12"/>
  <c r="AX12"/>
  <c r="BA12"/>
  <c r="BD12"/>
  <c r="BG12"/>
  <c r="BJ12"/>
  <c r="BM12"/>
  <c r="Z13"/>
  <c r="AC13"/>
  <c r="AF13"/>
  <c r="AI13"/>
  <c r="AL13"/>
  <c r="AO13"/>
  <c r="AR13"/>
  <c r="AU13"/>
  <c r="AX13"/>
  <c r="BA13"/>
  <c r="BD13"/>
  <c r="BG13"/>
  <c r="BJ13"/>
  <c r="BM13"/>
  <c r="Z14"/>
  <c r="AC14"/>
  <c r="AF14"/>
  <c r="AI14"/>
  <c r="AL14"/>
  <c r="AO14"/>
  <c r="AR14"/>
  <c r="AU14"/>
  <c r="AX14"/>
  <c r="BA14"/>
  <c r="BD14"/>
  <c r="BG14"/>
  <c r="BJ14"/>
  <c r="BM14"/>
  <c r="Z15"/>
  <c r="AC15"/>
  <c r="AF15"/>
  <c r="AI15"/>
  <c r="AL15"/>
  <c r="AO15"/>
  <c r="AR15"/>
  <c r="AU15"/>
  <c r="AX15"/>
  <c r="BA15"/>
  <c r="BD15"/>
  <c r="BG15"/>
  <c r="BJ15"/>
  <c r="BM15"/>
  <c r="Z16"/>
  <c r="AC16"/>
  <c r="AF16"/>
  <c r="AI16"/>
  <c r="AL16"/>
  <c r="AO16"/>
  <c r="AR16"/>
  <c r="AU16"/>
  <c r="AX16"/>
  <c r="BA16"/>
  <c r="BD16"/>
  <c r="BG16"/>
  <c r="BJ16"/>
  <c r="BM16"/>
  <c r="Z17"/>
  <c r="AC17"/>
  <c r="AF17"/>
  <c r="AI17"/>
  <c r="AL17"/>
  <c r="AO17"/>
  <c r="AR17"/>
  <c r="AU17"/>
  <c r="AX17"/>
  <c r="BA17"/>
  <c r="BD17"/>
  <c r="BG17"/>
  <c r="BJ17"/>
  <c r="BM17"/>
  <c r="Z18"/>
  <c r="AC18"/>
  <c r="AF18"/>
  <c r="AI18"/>
  <c r="AL18"/>
  <c r="AO18"/>
  <c r="AR18"/>
  <c r="AU18"/>
  <c r="AX18"/>
  <c r="BA18"/>
  <c r="BD18"/>
  <c r="BG18"/>
  <c r="BJ18"/>
  <c r="BM18"/>
  <c r="Z19"/>
  <c r="AC19"/>
  <c r="AF19"/>
  <c r="AI19"/>
  <c r="AL19"/>
  <c r="AO19"/>
  <c r="AR19"/>
  <c r="AU19"/>
  <c r="AX19"/>
  <c r="BA19"/>
  <c r="BD19"/>
  <c r="BG19"/>
  <c r="BJ19"/>
  <c r="BM19"/>
  <c r="Z20"/>
  <c r="AC20"/>
  <c r="AF20"/>
  <c r="AI20"/>
  <c r="AL20"/>
  <c r="AO20"/>
  <c r="AR20"/>
  <c r="AU20"/>
  <c r="AX20"/>
  <c r="BA20"/>
  <c r="BD20"/>
  <c r="BG20"/>
  <c r="BJ20"/>
  <c r="BM20"/>
  <c r="Z21"/>
  <c r="AC21"/>
  <c r="AF21"/>
  <c r="AI21"/>
  <c r="AL21"/>
  <c r="AO21"/>
  <c r="AR21"/>
  <c r="AU21"/>
  <c r="AX21"/>
  <c r="BA21"/>
  <c r="BD21"/>
  <c r="BG21"/>
  <c r="BJ21"/>
  <c r="BM21"/>
  <c r="Z22"/>
  <c r="AC22"/>
  <c r="AF22"/>
  <c r="AI22"/>
  <c r="AL22"/>
  <c r="AO22"/>
  <c r="AR22"/>
  <c r="AU22"/>
  <c r="AX22"/>
  <c r="BA22"/>
  <c r="BD22"/>
  <c r="BG22"/>
  <c r="BJ22"/>
  <c r="BM22"/>
  <c r="Z23"/>
  <c r="AC23"/>
  <c r="AF23"/>
  <c r="AI23"/>
  <c r="AL23"/>
  <c r="AO23"/>
  <c r="AR23"/>
  <c r="AU23"/>
  <c r="AX23"/>
  <c r="BA23"/>
  <c r="BD23"/>
  <c r="BG23"/>
  <c r="BJ23"/>
  <c r="BM23"/>
  <c r="Z24"/>
  <c r="AC24"/>
  <c r="AF24"/>
  <c r="AI24"/>
  <c r="AL24"/>
  <c r="AO24"/>
  <c r="AR24"/>
  <c r="AU24"/>
  <c r="AX24"/>
  <c r="BA24"/>
  <c r="BD24"/>
  <c r="BG24"/>
  <c r="BJ24"/>
  <c r="BM24"/>
  <c r="Z25"/>
  <c r="AC25"/>
  <c r="AF25"/>
  <c r="AI25"/>
  <c r="AL25"/>
  <c r="AO25"/>
  <c r="AR25"/>
  <c r="AU25"/>
  <c r="AX25"/>
  <c r="BA25"/>
  <c r="BD25"/>
  <c r="BG25"/>
  <c r="BJ25"/>
  <c r="BM25"/>
  <c r="Z26"/>
  <c r="AC26"/>
  <c r="AF26"/>
  <c r="AI26"/>
  <c r="AL26"/>
  <c r="AO26"/>
  <c r="AR26"/>
  <c r="AU26"/>
  <c r="AX26"/>
  <c r="BA26"/>
  <c r="BD26"/>
  <c r="BG26"/>
  <c r="BJ26"/>
  <c r="BM26"/>
  <c r="Z27"/>
  <c r="AC27"/>
  <c r="AF27"/>
  <c r="AI27"/>
  <c r="AL27"/>
  <c r="AO27"/>
  <c r="AR27"/>
  <c r="AU27"/>
  <c r="AX27"/>
  <c r="BA27"/>
  <c r="BD27"/>
  <c r="BG27"/>
  <c r="BJ27"/>
  <c r="BM27"/>
  <c r="Z28"/>
  <c r="AC28"/>
  <c r="AF28"/>
  <c r="AI28"/>
  <c r="AL28"/>
  <c r="AO28"/>
  <c r="AR28"/>
  <c r="AU28"/>
  <c r="AX28"/>
  <c r="BA28"/>
  <c r="BD28"/>
  <c r="BG28"/>
  <c r="BJ28"/>
  <c r="BM28"/>
  <c r="Z29"/>
  <c r="AC29"/>
  <c r="AF29"/>
  <c r="AI29"/>
  <c r="AL29"/>
  <c r="AO29"/>
  <c r="AR29"/>
  <c r="AU29"/>
  <c r="AX29"/>
  <c r="BA29"/>
  <c r="BD29"/>
  <c r="BG29"/>
  <c r="BJ29"/>
  <c r="BM29"/>
  <c r="Z30"/>
  <c r="AC30"/>
  <c r="AF30"/>
  <c r="AI30"/>
  <c r="AL30"/>
  <c r="AO30"/>
  <c r="AR30"/>
  <c r="AU30"/>
  <c r="AX30"/>
  <c r="BA30"/>
  <c r="BD30"/>
  <c r="BG30"/>
  <c r="BJ30"/>
  <c r="BM30"/>
  <c r="Z31"/>
  <c r="AC31"/>
  <c r="AF31"/>
  <c r="AI31"/>
  <c r="AL31"/>
  <c r="AO31"/>
  <c r="AR31"/>
  <c r="AU31"/>
  <c r="AX31"/>
  <c r="BA31"/>
  <c r="BD31"/>
  <c r="BG31"/>
  <c r="BJ31"/>
  <c r="BM31"/>
  <c r="Z32"/>
  <c r="AC32"/>
  <c r="AF32"/>
  <c r="AI32"/>
  <c r="AL32"/>
  <c r="AO32"/>
  <c r="AR32"/>
  <c r="AU32"/>
  <c r="AX32"/>
  <c r="BA32"/>
  <c r="BD32"/>
  <c r="BG32"/>
  <c r="BJ32"/>
  <c r="BM32"/>
  <c r="Z33"/>
  <c r="AC33"/>
  <c r="AF33"/>
  <c r="AI33"/>
  <c r="AL33"/>
  <c r="AO33"/>
  <c r="AR33"/>
  <c r="AU33"/>
  <c r="AX33"/>
  <c r="BA33"/>
  <c r="BD33"/>
  <c r="BG33"/>
  <c r="BJ33"/>
  <c r="BM33"/>
  <c r="Z34"/>
  <c r="AC34"/>
  <c r="AF34"/>
  <c r="AI34"/>
  <c r="AL34"/>
  <c r="AO34"/>
  <c r="AR34"/>
  <c r="AU34"/>
  <c r="AX34"/>
  <c r="BA34"/>
  <c r="BD34"/>
  <c r="BG34"/>
  <c r="BJ34"/>
  <c r="BM34"/>
  <c r="Z35"/>
  <c r="AC35"/>
  <c r="AF35"/>
  <c r="AI35"/>
  <c r="AL35"/>
  <c r="AO35"/>
  <c r="AR35"/>
  <c r="AU35"/>
  <c r="AX35"/>
  <c r="BA35"/>
  <c r="BD35"/>
  <c r="BG35"/>
  <c r="BJ35"/>
  <c r="BM35"/>
  <c r="Z36"/>
  <c r="AC36"/>
  <c r="AF36"/>
  <c r="AI36"/>
  <c r="AL36"/>
  <c r="AO36"/>
  <c r="AR36"/>
  <c r="AU36"/>
  <c r="AX36"/>
  <c r="BA36"/>
  <c r="BD36"/>
  <c r="BG36"/>
  <c r="BJ36"/>
  <c r="BM36"/>
  <c r="Z37"/>
  <c r="AC37"/>
  <c r="AF37"/>
  <c r="AI37"/>
  <c r="AL37"/>
  <c r="AO37"/>
  <c r="AR37"/>
  <c r="AU37"/>
  <c r="AX37"/>
  <c r="BA37"/>
  <c r="BD37"/>
  <c r="BG37"/>
  <c r="BJ37"/>
  <c r="BM37"/>
  <c r="Z38"/>
  <c r="AC38"/>
  <c r="AF38"/>
  <c r="AI38"/>
  <c r="AL38"/>
  <c r="AO38"/>
  <c r="AR38"/>
  <c r="AU38"/>
  <c r="AX38"/>
  <c r="BA38"/>
  <c r="BD38"/>
  <c r="BG38"/>
  <c r="BJ38"/>
  <c r="BM38"/>
  <c r="Z39"/>
  <c r="AC39"/>
  <c r="AF39"/>
  <c r="AI39"/>
  <c r="AL39"/>
  <c r="AO39"/>
  <c r="AR39"/>
  <c r="AU39"/>
  <c r="AX39"/>
  <c r="BA39"/>
  <c r="BD39"/>
  <c r="BG39"/>
  <c r="BJ39"/>
  <c r="BM39"/>
  <c r="Z40"/>
  <c r="AC40"/>
  <c r="AF40"/>
  <c r="AI40"/>
  <c r="AL40"/>
  <c r="AO40"/>
  <c r="AR40"/>
  <c r="AU40"/>
  <c r="AX40"/>
  <c r="BA40"/>
  <c r="BD40"/>
  <c r="BG40"/>
  <c r="BJ40"/>
  <c r="BM40"/>
  <c r="Z41"/>
  <c r="AC41"/>
  <c r="AF41"/>
  <c r="AI41"/>
  <c r="AL41"/>
  <c r="AO41"/>
  <c r="AR41"/>
  <c r="AU41"/>
  <c r="AX41"/>
  <c r="BA41"/>
  <c r="BD41"/>
  <c r="BG41"/>
  <c r="BJ41"/>
  <c r="BM41"/>
  <c r="Z42"/>
  <c r="AC42"/>
  <c r="AF42"/>
  <c r="AI42"/>
  <c r="AL42"/>
  <c r="AO42"/>
  <c r="AR42"/>
  <c r="AU42"/>
  <c r="AX42"/>
  <c r="BA42"/>
  <c r="BD42"/>
  <c r="BG42"/>
  <c r="BJ42"/>
  <c r="BM42"/>
  <c r="Z43"/>
  <c r="AC43"/>
  <c r="AF43"/>
  <c r="AI43"/>
  <c r="AL43"/>
  <c r="AO43"/>
  <c r="AR43"/>
  <c r="AU43"/>
  <c r="AX43"/>
  <c r="BA43"/>
  <c r="BD43"/>
  <c r="BG43"/>
  <c r="BJ43"/>
  <c r="BM43"/>
  <c r="Z44"/>
  <c r="AC44"/>
  <c r="AF44"/>
  <c r="AI44"/>
  <c r="AL44"/>
  <c r="AO44"/>
  <c r="AR44"/>
  <c r="AU44"/>
  <c r="AX44"/>
  <c r="BA44"/>
  <c r="BD44"/>
  <c r="BG44"/>
  <c r="BJ44"/>
  <c r="BM44"/>
  <c r="Z45"/>
  <c r="AC45"/>
  <c r="AF45"/>
  <c r="AI45"/>
  <c r="AL45"/>
  <c r="AO45"/>
  <c r="AR45"/>
  <c r="AU45"/>
  <c r="AX45"/>
  <c r="BA45"/>
  <c r="BD45"/>
  <c r="BG45"/>
  <c r="BJ45"/>
  <c r="BM45"/>
  <c r="Z46"/>
  <c r="AC46"/>
  <c r="AF46"/>
  <c r="AI46"/>
  <c r="AL46"/>
  <c r="AO46"/>
  <c r="AR46"/>
  <c r="AU46"/>
  <c r="AX46"/>
  <c r="BA46"/>
  <c r="BD46"/>
  <c r="BG46"/>
  <c r="BJ46"/>
  <c r="BM46"/>
  <c r="Z47"/>
  <c r="AC47"/>
  <c r="AF47"/>
  <c r="AI47"/>
  <c r="AL47"/>
  <c r="AO47"/>
  <c r="AR47"/>
  <c r="AU47"/>
  <c r="AX47"/>
  <c r="BA47"/>
  <c r="BD47"/>
  <c r="BG47"/>
  <c r="BJ47"/>
  <c r="BM47"/>
  <c r="Z48"/>
  <c r="AC48"/>
  <c r="AF48"/>
  <c r="AI48"/>
  <c r="AL48"/>
  <c r="AO48"/>
  <c r="AR48"/>
  <c r="AU48"/>
  <c r="AX48"/>
  <c r="BA48"/>
  <c r="BD48"/>
  <c r="BG48"/>
  <c r="BJ48"/>
  <c r="BM48"/>
  <c r="Z49"/>
  <c r="AC49"/>
  <c r="AF49"/>
  <c r="AI49"/>
  <c r="AL49"/>
  <c r="AO49"/>
  <c r="AR49"/>
  <c r="AU49"/>
  <c r="AX49"/>
  <c r="BA49"/>
  <c r="BD49"/>
  <c r="BG49"/>
  <c r="BJ49"/>
  <c r="BM49"/>
  <c r="Z50"/>
  <c r="AC50"/>
  <c r="AF50"/>
  <c r="AI50"/>
  <c r="AL50"/>
  <c r="AO50"/>
  <c r="AR50"/>
  <c r="AU50"/>
  <c r="AX50"/>
  <c r="BA50"/>
  <c r="BD50"/>
  <c r="BG50"/>
  <c r="BJ50"/>
  <c r="BM50"/>
  <c r="Z51"/>
  <c r="AC51"/>
  <c r="AF51"/>
  <c r="AI51"/>
  <c r="AL51"/>
  <c r="AO51"/>
  <c r="AR51"/>
  <c r="AU51"/>
  <c r="AX51"/>
  <c r="BA51"/>
  <c r="BD51"/>
  <c r="BG51"/>
  <c r="BJ51"/>
  <c r="BM51"/>
  <c r="Z52"/>
  <c r="AC52"/>
  <c r="AF52"/>
  <c r="AI52"/>
  <c r="AL52"/>
  <c r="AO52"/>
  <c r="AR52"/>
  <c r="AU52"/>
  <c r="AX52"/>
  <c r="BA52"/>
  <c r="BD52"/>
  <c r="BG52"/>
  <c r="BJ52"/>
  <c r="BM52"/>
  <c r="Z53"/>
  <c r="AC53"/>
  <c r="AF53"/>
  <c r="AI53"/>
  <c r="AL53"/>
  <c r="AO53"/>
  <c r="AR53"/>
  <c r="AU53"/>
  <c r="AX53"/>
  <c r="BA53"/>
  <c r="BD53"/>
  <c r="BG53"/>
  <c r="BJ53"/>
  <c r="BM53"/>
  <c r="Z54"/>
  <c r="AC54"/>
  <c r="AF54"/>
  <c r="AI54"/>
  <c r="AL54"/>
  <c r="AO54"/>
  <c r="AR54"/>
  <c r="AU54"/>
  <c r="AX54"/>
  <c r="BA54"/>
  <c r="BD54"/>
  <c r="BG54"/>
  <c r="BJ54"/>
  <c r="BM54"/>
  <c r="Z55"/>
  <c r="AC55"/>
  <c r="AF55"/>
  <c r="AI55"/>
  <c r="AL55"/>
  <c r="AO55"/>
  <c r="AR55"/>
  <c r="AU55"/>
  <c r="AX55"/>
  <c r="BA55"/>
  <c r="BD55"/>
  <c r="BG55"/>
  <c r="BJ55"/>
  <c r="BM55"/>
  <c r="Z56"/>
  <c r="AC56"/>
  <c r="AF56"/>
  <c r="AI56"/>
  <c r="AL56"/>
  <c r="AO56"/>
  <c r="AR56"/>
  <c r="AU56"/>
  <c r="AX56"/>
  <c r="BA56"/>
  <c r="BD56"/>
  <c r="BG56"/>
  <c r="BJ56"/>
  <c r="BM56"/>
  <c r="Z57"/>
  <c r="AC57"/>
  <c r="AF57"/>
  <c r="AI57"/>
  <c r="AL57"/>
  <c r="AO57"/>
  <c r="AR57"/>
  <c r="AU57"/>
  <c r="AX57"/>
  <c r="BA57"/>
  <c r="BD57"/>
  <c r="BG57"/>
  <c r="BJ57"/>
  <c r="BM57"/>
  <c r="Z58"/>
  <c r="AC58"/>
  <c r="AF58"/>
  <c r="AI58"/>
  <c r="AL58"/>
  <c r="AO58"/>
  <c r="AR58"/>
  <c r="AU58"/>
  <c r="AX58"/>
  <c r="BA58"/>
  <c r="BD58"/>
  <c r="BG58"/>
  <c r="BJ58"/>
  <c r="BM58"/>
  <c r="Z59"/>
  <c r="AC59"/>
  <c r="AF59"/>
  <c r="AI59"/>
  <c r="AL59"/>
  <c r="AO59"/>
  <c r="AR59"/>
  <c r="AU59"/>
  <c r="AX59"/>
  <c r="BA59"/>
  <c r="BD59"/>
  <c r="BG59"/>
  <c r="BJ59"/>
  <c r="BM59"/>
  <c r="Z60"/>
  <c r="AC60"/>
  <c r="AF60"/>
  <c r="AI60"/>
  <c r="AL60"/>
  <c r="AO60"/>
  <c r="AR60"/>
  <c r="AU60"/>
  <c r="AX60"/>
  <c r="BA60"/>
  <c r="BD60"/>
  <c r="BG60"/>
  <c r="BJ60"/>
  <c r="BM60"/>
  <c r="Z61"/>
  <c r="AC61"/>
  <c r="AF61"/>
  <c r="AI61"/>
  <c r="AL61"/>
  <c r="AO61"/>
  <c r="AR61"/>
  <c r="AU61"/>
  <c r="AX61"/>
  <c r="BA61"/>
  <c r="BD61"/>
  <c r="BG61"/>
  <c r="BJ61"/>
  <c r="BM61"/>
  <c r="Z62"/>
  <c r="AC62"/>
  <c r="AF62"/>
  <c r="AI62"/>
  <c r="AL62"/>
  <c r="AO62"/>
  <c r="AR62"/>
  <c r="AU62"/>
  <c r="AX62"/>
  <c r="BA62"/>
  <c r="BD62"/>
  <c r="BG62"/>
  <c r="BJ62"/>
  <c r="BM62"/>
  <c r="Z63"/>
  <c r="AC63"/>
  <c r="AF63"/>
  <c r="AI63"/>
  <c r="AL63"/>
  <c r="AO63"/>
  <c r="AR63"/>
  <c r="AU63"/>
  <c r="AX63"/>
  <c r="BA63"/>
  <c r="BD63"/>
  <c r="BG63"/>
  <c r="BJ63"/>
  <c r="BM63"/>
  <c r="Z64"/>
  <c r="AC64"/>
  <c r="AF64"/>
  <c r="AI64"/>
  <c r="AL64"/>
  <c r="AO64"/>
  <c r="AR64"/>
  <c r="AU64"/>
  <c r="AX64"/>
  <c r="BA64"/>
  <c r="BD64"/>
  <c r="BG64"/>
  <c r="BJ64"/>
  <c r="BM64"/>
  <c r="Z65"/>
  <c r="AC65"/>
  <c r="AF65"/>
  <c r="AI65"/>
  <c r="AL65"/>
  <c r="AO65"/>
  <c r="AR65"/>
  <c r="AU65"/>
  <c r="AX65"/>
  <c r="BA65"/>
  <c r="BD65"/>
  <c r="BG65"/>
  <c r="BJ65"/>
  <c r="BM65"/>
  <c r="Z66"/>
  <c r="AC66"/>
  <c r="AF66"/>
  <c r="AI66"/>
  <c r="AL66"/>
  <c r="AO66"/>
  <c r="AR66"/>
  <c r="AU66"/>
  <c r="AX66"/>
  <c r="BA66"/>
  <c r="BD66"/>
  <c r="BG66"/>
  <c r="BJ66"/>
  <c r="BM66"/>
  <c r="Z67"/>
  <c r="AC67"/>
  <c r="AF67"/>
  <c r="AI67"/>
  <c r="AL67"/>
  <c r="AO67"/>
  <c r="AR67"/>
  <c r="AU67"/>
  <c r="AX67"/>
  <c r="BA67"/>
  <c r="BD67"/>
  <c r="BG67"/>
  <c r="BJ67"/>
  <c r="BM67"/>
  <c r="Z68"/>
  <c r="AC68"/>
  <c r="AF68"/>
  <c r="AI68"/>
  <c r="AL68"/>
  <c r="AO68"/>
  <c r="AR68"/>
  <c r="AU68"/>
  <c r="AX68"/>
  <c r="BA68"/>
  <c r="BD68"/>
  <c r="BG68"/>
  <c r="BJ68"/>
  <c r="BM68"/>
  <c r="Z69"/>
  <c r="AC69"/>
  <c r="AF69"/>
  <c r="AI69"/>
  <c r="AL69"/>
  <c r="AO69"/>
  <c r="AR69"/>
  <c r="AU69"/>
  <c r="AX69"/>
  <c r="BA69"/>
  <c r="BD69"/>
  <c r="BG69"/>
  <c r="BJ69"/>
  <c r="BM69"/>
  <c r="Z70"/>
  <c r="AC70"/>
  <c r="AF70"/>
  <c r="AI70"/>
  <c r="AL70"/>
  <c r="AO70"/>
  <c r="AR70"/>
  <c r="AU70"/>
  <c r="AX70"/>
  <c r="BA70"/>
  <c r="BD70"/>
  <c r="BG70"/>
  <c r="BJ70"/>
  <c r="BM70"/>
  <c r="Z71"/>
  <c r="AC71"/>
  <c r="AF71"/>
  <c r="AI71"/>
  <c r="AL71"/>
  <c r="AO71"/>
  <c r="AR71"/>
  <c r="AU71"/>
  <c r="AX71"/>
  <c r="BA71"/>
  <c r="BD71"/>
  <c r="BG71"/>
  <c r="BJ71"/>
  <c r="BM71"/>
  <c r="Z72"/>
  <c r="AC72"/>
  <c r="AF72"/>
  <c r="AI72"/>
  <c r="AL72"/>
  <c r="AO72"/>
  <c r="AR72"/>
  <c r="AU72"/>
  <c r="AX72"/>
  <c r="BA72"/>
  <c r="BD72"/>
  <c r="BG72"/>
  <c r="BJ72"/>
  <c r="BM72"/>
  <c r="Z73"/>
  <c r="AC73"/>
  <c r="AF73"/>
  <c r="AI73"/>
  <c r="AL73"/>
  <c r="AO73"/>
  <c r="AR73"/>
  <c r="AU73"/>
  <c r="AX73"/>
  <c r="BA73"/>
  <c r="BD73"/>
  <c r="BG73"/>
  <c r="BJ73"/>
  <c r="BM73"/>
  <c r="Z74"/>
  <c r="AC74"/>
  <c r="AF74"/>
  <c r="AI74"/>
  <c r="AL74"/>
  <c r="AO74"/>
  <c r="AR74"/>
  <c r="AU74"/>
  <c r="AX74"/>
  <c r="BA74"/>
  <c r="BD74"/>
  <c r="BG74"/>
  <c r="BJ74"/>
  <c r="BM74"/>
  <c r="Z75"/>
  <c r="AC75"/>
  <c r="AF75"/>
  <c r="AI75"/>
  <c r="AL75"/>
  <c r="AO75"/>
  <c r="AR75"/>
  <c r="AU75"/>
  <c r="AX75"/>
  <c r="BA75"/>
  <c r="BD75"/>
  <c r="BG75"/>
  <c r="BJ75"/>
  <c r="BM75"/>
  <c r="Z76"/>
  <c r="AC76"/>
  <c r="AF76"/>
  <c r="AI76"/>
  <c r="AL76"/>
  <c r="AO76"/>
  <c r="AR76"/>
  <c r="AU76"/>
  <c r="AX76"/>
  <c r="BA76"/>
  <c r="BD76"/>
  <c r="BG76"/>
  <c r="BJ76"/>
  <c r="BM76"/>
  <c r="Z77"/>
  <c r="AC77"/>
  <c r="AF77"/>
  <c r="AI77"/>
  <c r="AL77"/>
  <c r="AO77"/>
  <c r="AR77"/>
  <c r="AU77"/>
  <c r="AX77"/>
  <c r="BA77"/>
  <c r="BD77"/>
  <c r="BG77"/>
  <c r="BJ77"/>
  <c r="BM77"/>
  <c r="Z95"/>
  <c r="AC95"/>
  <c r="AF95"/>
  <c r="AI95"/>
  <c r="AL95"/>
  <c r="AO95"/>
  <c r="AR95"/>
  <c r="AU95"/>
  <c r="AX95"/>
  <c r="BA95"/>
  <c r="BD95"/>
  <c r="BG95"/>
  <c r="BJ95"/>
  <c r="BM95"/>
  <c r="Z96"/>
  <c r="AC96"/>
  <c r="AF96"/>
  <c r="AI96"/>
  <c r="AL96"/>
  <c r="AO96"/>
  <c r="AR96"/>
  <c r="AU96"/>
  <c r="AX96"/>
  <c r="BA96"/>
  <c r="BD96"/>
  <c r="BG96"/>
  <c r="BJ96"/>
  <c r="BM96"/>
  <c r="Z97"/>
  <c r="AC97"/>
  <c r="AF97"/>
  <c r="AI97"/>
  <c r="AL97"/>
  <c r="AO97"/>
  <c r="AR97"/>
  <c r="AU97"/>
  <c r="AX97"/>
  <c r="BA97"/>
  <c r="BD97"/>
  <c r="BG97"/>
  <c r="BJ97"/>
  <c r="BM97"/>
  <c r="Z98"/>
  <c r="AC98"/>
  <c r="AF98"/>
  <c r="AI98"/>
  <c r="AL98"/>
  <c r="AO98"/>
  <c r="AR98"/>
  <c r="AU98"/>
  <c r="AX98"/>
  <c r="BA98"/>
  <c r="BD98"/>
  <c r="BG98"/>
  <c r="BJ98"/>
  <c r="BM98"/>
  <c r="BM117" l="1"/>
  <c r="AO117"/>
  <c r="BG117"/>
  <c r="R9" i="11" s="1"/>
  <c r="AU117" i="8"/>
  <c r="AI117"/>
  <c r="BA117"/>
  <c r="P9" i="11" s="1"/>
  <c r="BD117" i="8"/>
  <c r="Q9" i="11" s="1"/>
  <c r="AR117" i="8"/>
  <c r="M9" i="11" s="1"/>
  <c r="AF117" i="8"/>
  <c r="AC117"/>
  <c r="BJ117"/>
  <c r="S9" i="11" s="1"/>
  <c r="AX117" i="8"/>
  <c r="O9" i="11" s="1"/>
  <c r="AL117" i="8"/>
  <c r="Z117"/>
  <c r="D8" i="11"/>
  <c r="E8"/>
  <c r="F8"/>
  <c r="G8"/>
  <c r="H8"/>
  <c r="I8"/>
  <c r="J8"/>
  <c r="K8"/>
  <c r="L8"/>
  <c r="M8"/>
  <c r="N8"/>
  <c r="O8"/>
  <c r="P8"/>
  <c r="Q8"/>
  <c r="R8"/>
  <c r="S8"/>
  <c r="T8"/>
  <c r="T9"/>
  <c r="Q6" i="8"/>
  <c r="T6"/>
  <c r="W6"/>
  <c r="Q7"/>
  <c r="T7"/>
  <c r="W7"/>
  <c r="Q8"/>
  <c r="T8"/>
  <c r="W8"/>
  <c r="Q9"/>
  <c r="T9"/>
  <c r="W9"/>
  <c r="Q10"/>
  <c r="T10"/>
  <c r="W10"/>
  <c r="Q11"/>
  <c r="T11"/>
  <c r="W11"/>
  <c r="Q12"/>
  <c r="T12"/>
  <c r="W12"/>
  <c r="Q13"/>
  <c r="T13"/>
  <c r="W13"/>
  <c r="Q14"/>
  <c r="T14"/>
  <c r="W14"/>
  <c r="Q15"/>
  <c r="T15"/>
  <c r="W15"/>
  <c r="Q16"/>
  <c r="T16"/>
  <c r="W16"/>
  <c r="Q17"/>
  <c r="T17"/>
  <c r="W17"/>
  <c r="Q18"/>
  <c r="T18"/>
  <c r="W18"/>
  <c r="Q19"/>
  <c r="T19"/>
  <c r="W19"/>
  <c r="Q20"/>
  <c r="T20"/>
  <c r="W20"/>
  <c r="Q21"/>
  <c r="T21"/>
  <c r="W21"/>
  <c r="Q22"/>
  <c r="T22"/>
  <c r="W22"/>
  <c r="Q23"/>
  <c r="T23"/>
  <c r="W23"/>
  <c r="Q24"/>
  <c r="T24"/>
  <c r="W24"/>
  <c r="Q25"/>
  <c r="T25"/>
  <c r="W25"/>
  <c r="Q26"/>
  <c r="T26"/>
  <c r="W26"/>
  <c r="Q27"/>
  <c r="T27"/>
  <c r="W27"/>
  <c r="Q28"/>
  <c r="T28"/>
  <c r="W28"/>
  <c r="Q29"/>
  <c r="T29"/>
  <c r="W29"/>
  <c r="Q30"/>
  <c r="T30"/>
  <c r="W30"/>
  <c r="Q31"/>
  <c r="T31"/>
  <c r="W31"/>
  <c r="Q32"/>
  <c r="T32"/>
  <c r="W32"/>
  <c r="Q33"/>
  <c r="T33"/>
  <c r="W33"/>
  <c r="Q34"/>
  <c r="T34"/>
  <c r="W34"/>
  <c r="Q35"/>
  <c r="T35"/>
  <c r="W35"/>
  <c r="Q36"/>
  <c r="T36"/>
  <c r="W36"/>
  <c r="Q37"/>
  <c r="T37"/>
  <c r="W37"/>
  <c r="Q38"/>
  <c r="T38"/>
  <c r="W38"/>
  <c r="Q39"/>
  <c r="T39"/>
  <c r="W39"/>
  <c r="Q40"/>
  <c r="T40"/>
  <c r="W40"/>
  <c r="Q41"/>
  <c r="T41"/>
  <c r="W41"/>
  <c r="Q42"/>
  <c r="T42"/>
  <c r="W42"/>
  <c r="Q43"/>
  <c r="T43"/>
  <c r="W43"/>
  <c r="Q44"/>
  <c r="T44"/>
  <c r="W44"/>
  <c r="Q45"/>
  <c r="T45"/>
  <c r="W45"/>
  <c r="Q46"/>
  <c r="T46"/>
  <c r="W46"/>
  <c r="Q47"/>
  <c r="T47"/>
  <c r="W47"/>
  <c r="Q48"/>
  <c r="T48"/>
  <c r="W48"/>
  <c r="Q49"/>
  <c r="T49"/>
  <c r="W49"/>
  <c r="Q50"/>
  <c r="T50"/>
  <c r="W50"/>
  <c r="Q51"/>
  <c r="T51"/>
  <c r="W51"/>
  <c r="Q52"/>
  <c r="T52"/>
  <c r="W52"/>
  <c r="Q53"/>
  <c r="T53"/>
  <c r="W53"/>
  <c r="Q54"/>
  <c r="T54"/>
  <c r="W54"/>
  <c r="Q55"/>
  <c r="T55"/>
  <c r="W55"/>
  <c r="Q56"/>
  <c r="T56"/>
  <c r="W56"/>
  <c r="Q57"/>
  <c r="T57"/>
  <c r="W57"/>
  <c r="Q58"/>
  <c r="T58"/>
  <c r="W58"/>
  <c r="Q59"/>
  <c r="T59"/>
  <c r="W59"/>
  <c r="Q60"/>
  <c r="T60"/>
  <c r="W60"/>
  <c r="Q61"/>
  <c r="T61"/>
  <c r="W61"/>
  <c r="Q62"/>
  <c r="T62"/>
  <c r="W62"/>
  <c r="Q63"/>
  <c r="T63"/>
  <c r="W63"/>
  <c r="Q64"/>
  <c r="T64"/>
  <c r="W64"/>
  <c r="Q65"/>
  <c r="T65"/>
  <c r="W65"/>
  <c r="Q66"/>
  <c r="T66"/>
  <c r="W66"/>
  <c r="Q67"/>
  <c r="T67"/>
  <c r="W67"/>
  <c r="Q68"/>
  <c r="T68"/>
  <c r="W68"/>
  <c r="Q69"/>
  <c r="T69"/>
  <c r="W69"/>
  <c r="Q70"/>
  <c r="T70"/>
  <c r="W70"/>
  <c r="Q71"/>
  <c r="T71"/>
  <c r="W71"/>
  <c r="Q72"/>
  <c r="T72"/>
  <c r="W72"/>
  <c r="Q73"/>
  <c r="T73"/>
  <c r="W73"/>
  <c r="Q74"/>
  <c r="T74"/>
  <c r="W74"/>
  <c r="Q75"/>
  <c r="T75"/>
  <c r="W75"/>
  <c r="Q76"/>
  <c r="T76"/>
  <c r="W76"/>
  <c r="Q77"/>
  <c r="T77"/>
  <c r="W77"/>
  <c r="Q95"/>
  <c r="T95"/>
  <c r="W95"/>
  <c r="Q96"/>
  <c r="T96"/>
  <c r="W96"/>
  <c r="Q97"/>
  <c r="T97"/>
  <c r="W97"/>
  <c r="Q98"/>
  <c r="T98"/>
  <c r="W98"/>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95"/>
  <c r="N96"/>
  <c r="N97"/>
  <c r="N98"/>
  <c r="N99"/>
  <c r="N100"/>
  <c r="N101"/>
  <c r="N102"/>
  <c r="N103"/>
  <c r="N104"/>
  <c r="N105"/>
  <c r="N106"/>
  <c r="N107"/>
  <c r="N108"/>
  <c r="N109"/>
  <c r="N110"/>
  <c r="N111"/>
  <c r="N112"/>
  <c r="N113"/>
  <c r="N114"/>
  <c r="N115"/>
  <c r="N116"/>
  <c r="N6"/>
  <c r="T10" i="15"/>
  <c r="S10"/>
  <c r="R10"/>
  <c r="Q10"/>
  <c r="P10"/>
  <c r="O10"/>
  <c r="N10"/>
  <c r="M10"/>
  <c r="L10"/>
  <c r="K10"/>
  <c r="J10"/>
  <c r="I10"/>
  <c r="H10"/>
  <c r="G10"/>
  <c r="F10"/>
  <c r="E10"/>
  <c r="D10"/>
  <c r="C10"/>
  <c r="T9"/>
  <c r="S9"/>
  <c r="R9"/>
  <c r="Q9"/>
  <c r="P9"/>
  <c r="O9"/>
  <c r="N9"/>
  <c r="M9"/>
  <c r="L9"/>
  <c r="K9"/>
  <c r="J9"/>
  <c r="I9"/>
  <c r="H9"/>
  <c r="G9"/>
  <c r="F9"/>
  <c r="E9"/>
  <c r="D9"/>
  <c r="C9"/>
  <c r="T4"/>
  <c r="S4"/>
  <c r="R4"/>
  <c r="Q4"/>
  <c r="P4"/>
  <c r="O4"/>
  <c r="N4"/>
  <c r="M4"/>
  <c r="L4"/>
  <c r="K4"/>
  <c r="J4"/>
  <c r="I4"/>
  <c r="H4"/>
  <c r="G4"/>
  <c r="F4"/>
  <c r="E4"/>
  <c r="D4"/>
  <c r="C4"/>
  <c r="D7" i="10"/>
  <c r="E7"/>
  <c r="F7"/>
  <c r="G7"/>
  <c r="H7"/>
  <c r="I7"/>
  <c r="J7"/>
  <c r="K7"/>
  <c r="L7"/>
  <c r="M7"/>
  <c r="N7"/>
  <c r="O7"/>
  <c r="P7"/>
  <c r="Q7"/>
  <c r="R7"/>
  <c r="C7"/>
  <c r="D8" i="9"/>
  <c r="E8"/>
  <c r="F8"/>
  <c r="G8"/>
  <c r="H8"/>
  <c r="I8"/>
  <c r="J8"/>
  <c r="K8"/>
  <c r="L8"/>
  <c r="M8"/>
  <c r="N8"/>
  <c r="O8"/>
  <c r="P8"/>
  <c r="Q8"/>
  <c r="R8"/>
  <c r="S8"/>
  <c r="T8"/>
  <c r="C8"/>
  <c r="E4" i="4"/>
  <c r="F4" s="1"/>
  <c r="G4" s="1"/>
  <c r="H4" s="1"/>
  <c r="I4" s="1"/>
  <c r="J4" s="1"/>
  <c r="K4" s="1"/>
  <c r="L4" s="1"/>
  <c r="M4" s="1"/>
  <c r="N4" s="1"/>
  <c r="O4" s="1"/>
  <c r="P4" s="1"/>
  <c r="Q4" s="1"/>
  <c r="R4" s="1"/>
  <c r="S4" s="1"/>
  <c r="T4" s="1"/>
  <c r="U4" s="1"/>
  <c r="V4" s="1"/>
  <c r="W4" s="1"/>
  <c r="X4" s="1"/>
  <c r="Y4" s="1"/>
  <c r="Z4" s="1"/>
  <c r="AA4" s="1"/>
  <c r="AB4" s="1"/>
  <c r="AC4" s="1"/>
  <c r="AD4" s="1"/>
  <c r="AE4" s="1"/>
  <c r="AF4" s="1"/>
  <c r="AG4" s="1"/>
  <c r="W117" i="8" l="1"/>
  <c r="F9" i="11" s="1"/>
  <c r="Q117" i="8"/>
  <c r="D9" i="11" s="1"/>
  <c r="T117" i="8"/>
  <c r="E9" i="11" s="1"/>
  <c r="N117" i="8"/>
  <c r="C9" i="11" s="1"/>
  <c r="N9"/>
  <c r="L9"/>
  <c r="K9"/>
  <c r="J9"/>
  <c r="I9"/>
  <c r="H9"/>
  <c r="G9"/>
  <c r="T4"/>
  <c r="S4"/>
  <c r="R4"/>
  <c r="Q4"/>
  <c r="P4"/>
  <c r="O4"/>
  <c r="N4"/>
  <c r="M4"/>
  <c r="L4"/>
  <c r="K4"/>
  <c r="J4"/>
  <c r="I4"/>
  <c r="H4"/>
  <c r="G4"/>
  <c r="F4"/>
  <c r="E4"/>
  <c r="D4"/>
  <c r="C4"/>
  <c r="E6" i="3"/>
  <c r="D7" i="15" s="1"/>
  <c r="F6" i="3"/>
  <c r="E7" i="15" s="1"/>
  <c r="G6" i="3"/>
  <c r="F7" i="15" s="1"/>
  <c r="H6" i="3"/>
  <c r="G7" i="15" s="1"/>
  <c r="I6" i="3"/>
  <c r="H7" i="15" s="1"/>
  <c r="J6" i="3"/>
  <c r="I7" i="15" s="1"/>
  <c r="K6" i="3"/>
  <c r="J7" i="15" s="1"/>
  <c r="L6" i="3"/>
  <c r="K7" i="15" s="1"/>
  <c r="M6" i="3"/>
  <c r="L7" i="15" s="1"/>
  <c r="N6" i="3"/>
  <c r="M7" i="15" s="1"/>
  <c r="O6" i="3"/>
  <c r="N7" i="15" s="1"/>
  <c r="P6" i="3"/>
  <c r="O7" i="15" s="1"/>
  <c r="Q6" i="3"/>
  <c r="P7" i="15" s="1"/>
  <c r="R6" i="3"/>
  <c r="Q7" i="15" s="1"/>
  <c r="S6" i="3"/>
  <c r="R7" i="15" s="1"/>
  <c r="S7"/>
  <c r="T7"/>
  <c r="D6" i="3"/>
  <c r="C7" i="15" s="1"/>
  <c r="J6" i="10" l="1"/>
  <c r="J7" i="11"/>
  <c r="S7"/>
  <c r="O7"/>
  <c r="O6" i="10"/>
  <c r="K7" i="11"/>
  <c r="K6" i="10"/>
  <c r="G7" i="11"/>
  <c r="G6" i="10"/>
  <c r="N6"/>
  <c r="N7" i="11"/>
  <c r="D16" i="3"/>
  <c r="C6" i="10"/>
  <c r="Q6"/>
  <c r="Q7" i="11"/>
  <c r="M6" i="10"/>
  <c r="M7" i="11"/>
  <c r="I6" i="10"/>
  <c r="I7" i="11"/>
  <c r="E6" i="10"/>
  <c r="E7" i="11"/>
  <c r="R6" i="10"/>
  <c r="R7" i="11"/>
  <c r="F6" i="10"/>
  <c r="F7" i="11"/>
  <c r="T7"/>
  <c r="P7"/>
  <c r="P6" i="10"/>
  <c r="L7" i="11"/>
  <c r="L6" i="10"/>
  <c r="H7" i="11"/>
  <c r="H6" i="10"/>
  <c r="D7" i="11"/>
  <c r="D6" i="10"/>
  <c r="C7" i="11"/>
  <c r="R4" i="10"/>
  <c r="Q4"/>
  <c r="P4"/>
  <c r="O4"/>
  <c r="N4"/>
  <c r="M4"/>
  <c r="L4"/>
  <c r="K4"/>
  <c r="J4"/>
  <c r="I4"/>
  <c r="H4"/>
  <c r="G4"/>
  <c r="F4"/>
  <c r="E4"/>
  <c r="D4"/>
  <c r="C4"/>
  <c r="D7" i="9"/>
  <c r="E7"/>
  <c r="F7"/>
  <c r="G7"/>
  <c r="H7"/>
  <c r="I7"/>
  <c r="J7"/>
  <c r="K7"/>
  <c r="L7"/>
  <c r="M7"/>
  <c r="N7"/>
  <c r="O7"/>
  <c r="P7"/>
  <c r="Q7"/>
  <c r="R7"/>
  <c r="S7"/>
  <c r="T7"/>
  <c r="AB6" i="2"/>
  <c r="T4" i="9"/>
  <c r="S4"/>
  <c r="R4"/>
  <c r="Q4"/>
  <c r="P4"/>
  <c r="O4"/>
  <c r="N4"/>
  <c r="M4"/>
  <c r="L4"/>
  <c r="K4"/>
  <c r="J4"/>
  <c r="I4"/>
  <c r="H4"/>
  <c r="G4"/>
  <c r="F4"/>
  <c r="E4"/>
  <c r="D4"/>
  <c r="C4"/>
  <c r="L4" i="8"/>
  <c r="O4" s="1"/>
  <c r="R4" s="1"/>
  <c r="U4" s="1"/>
  <c r="X4" s="1"/>
  <c r="AA4" s="1"/>
  <c r="AD4" s="1"/>
  <c r="AG4" s="1"/>
  <c r="AJ4" s="1"/>
  <c r="AM4" s="1"/>
  <c r="AP4" s="1"/>
  <c r="AS4" s="1"/>
  <c r="AV4" s="1"/>
  <c r="AY4" s="1"/>
  <c r="BB4" s="1"/>
  <c r="BE4" s="1"/>
  <c r="BH4" s="1"/>
  <c r="BK4" s="1"/>
  <c r="H78"/>
  <c r="H79"/>
  <c r="H80"/>
  <c r="H81"/>
  <c r="H82"/>
  <c r="H83"/>
  <c r="H84"/>
  <c r="H85"/>
  <c r="H86"/>
  <c r="H87"/>
  <c r="H88"/>
  <c r="H89"/>
  <c r="H90"/>
  <c r="H91"/>
  <c r="H92"/>
  <c r="H93"/>
  <c r="H94"/>
  <c r="F12"/>
  <c r="J12" s="1"/>
  <c r="F6"/>
  <c r="J6" s="1"/>
  <c r="F7"/>
  <c r="J7" s="1"/>
  <c r="F8"/>
  <c r="J8" s="1"/>
  <c r="F9"/>
  <c r="J9" s="1"/>
  <c r="F10"/>
  <c r="J10" s="1"/>
  <c r="F11"/>
  <c r="J11" s="1"/>
  <c r="F13"/>
  <c r="J13" s="1"/>
  <c r="F14"/>
  <c r="J14" s="1"/>
  <c r="F15"/>
  <c r="J15" s="1"/>
  <c r="F16"/>
  <c r="J16" s="1"/>
  <c r="F17"/>
  <c r="J17" s="1"/>
  <c r="F18"/>
  <c r="J18" s="1"/>
  <c r="F19"/>
  <c r="J19" s="1"/>
  <c r="F20"/>
  <c r="J20" s="1"/>
  <c r="F21"/>
  <c r="J21" s="1"/>
  <c r="F22"/>
  <c r="J22" s="1"/>
  <c r="F23"/>
  <c r="J23" s="1"/>
  <c r="F24"/>
  <c r="J24" s="1"/>
  <c r="F25"/>
  <c r="J25" s="1"/>
  <c r="F26"/>
  <c r="J26" s="1"/>
  <c r="F27"/>
  <c r="J27" s="1"/>
  <c r="F28"/>
  <c r="J28" s="1"/>
  <c r="F29"/>
  <c r="J29" s="1"/>
  <c r="F30"/>
  <c r="J30" s="1"/>
  <c r="F31"/>
  <c r="J31" s="1"/>
  <c r="F32"/>
  <c r="J32" s="1"/>
  <c r="F33"/>
  <c r="J33" s="1"/>
  <c r="F34"/>
  <c r="J34" s="1"/>
  <c r="F35"/>
  <c r="J35" s="1"/>
  <c r="F36"/>
  <c r="J36" s="1"/>
  <c r="F37"/>
  <c r="J37" s="1"/>
  <c r="F38"/>
  <c r="J38" s="1"/>
  <c r="F39"/>
  <c r="J39" s="1"/>
  <c r="F40"/>
  <c r="J40" s="1"/>
  <c r="F41"/>
  <c r="J41" s="1"/>
  <c r="F42"/>
  <c r="J42" s="1"/>
  <c r="F43"/>
  <c r="J43" s="1"/>
  <c r="F44"/>
  <c r="J44" s="1"/>
  <c r="F45"/>
  <c r="J45" s="1"/>
  <c r="F46"/>
  <c r="J46" s="1"/>
  <c r="F47"/>
  <c r="J47" s="1"/>
  <c r="F48"/>
  <c r="J48" s="1"/>
  <c r="F49"/>
  <c r="J49" s="1"/>
  <c r="F50"/>
  <c r="J50" s="1"/>
  <c r="F51"/>
  <c r="J51" s="1"/>
  <c r="F52"/>
  <c r="J52" s="1"/>
  <c r="F53"/>
  <c r="J53" s="1"/>
  <c r="F54"/>
  <c r="J54" s="1"/>
  <c r="F55"/>
  <c r="J55" s="1"/>
  <c r="F56"/>
  <c r="J56" s="1"/>
  <c r="F57"/>
  <c r="J57" s="1"/>
  <c r="F58"/>
  <c r="J58" s="1"/>
  <c r="F59"/>
  <c r="J59" s="1"/>
  <c r="F60"/>
  <c r="J60" s="1"/>
  <c r="F61"/>
  <c r="J61" s="1"/>
  <c r="F62"/>
  <c r="J62" s="1"/>
  <c r="F63"/>
  <c r="J63" s="1"/>
  <c r="F64"/>
  <c r="J64" s="1"/>
  <c r="F65"/>
  <c r="J65" s="1"/>
  <c r="F66"/>
  <c r="J66" s="1"/>
  <c r="F67"/>
  <c r="J67" s="1"/>
  <c r="F68"/>
  <c r="J68" s="1"/>
  <c r="F69"/>
  <c r="J69" s="1"/>
  <c r="F70"/>
  <c r="J70" s="1"/>
  <c r="F71"/>
  <c r="J71" s="1"/>
  <c r="F72"/>
  <c r="J72" s="1"/>
  <c r="F73"/>
  <c r="J73" s="1"/>
  <c r="F74"/>
  <c r="J74" s="1"/>
  <c r="F75"/>
  <c r="J75" s="1"/>
  <c r="F76"/>
  <c r="J76" s="1"/>
  <c r="F77"/>
  <c r="J77" s="1"/>
  <c r="F78"/>
  <c r="F79"/>
  <c r="F80"/>
  <c r="F81"/>
  <c r="F82"/>
  <c r="F83"/>
  <c r="F84"/>
  <c r="F85"/>
  <c r="F86"/>
  <c r="F87"/>
  <c r="F88"/>
  <c r="F89"/>
  <c r="F90"/>
  <c r="F91"/>
  <c r="F92"/>
  <c r="F93"/>
  <c r="F94"/>
  <c r="F95"/>
  <c r="J95" s="1"/>
  <c r="F96"/>
  <c r="J96" s="1"/>
  <c r="F97"/>
  <c r="J97" s="1"/>
  <c r="F98"/>
  <c r="J98" s="1"/>
  <c r="F99"/>
  <c r="J99" s="1"/>
  <c r="F100"/>
  <c r="J100" s="1"/>
  <c r="F101"/>
  <c r="J101" s="1"/>
  <c r="F102"/>
  <c r="J102" s="1"/>
  <c r="F103"/>
  <c r="J103" s="1"/>
  <c r="F104"/>
  <c r="J104" s="1"/>
  <c r="F105"/>
  <c r="J105" s="1"/>
  <c r="F106"/>
  <c r="J106" s="1"/>
  <c r="F107"/>
  <c r="J107" s="1"/>
  <c r="F108"/>
  <c r="J108" s="1"/>
  <c r="F109"/>
  <c r="J109" s="1"/>
  <c r="F110"/>
  <c r="J110" s="1"/>
  <c r="F111"/>
  <c r="J111" s="1"/>
  <c r="F112"/>
  <c r="J112" s="1"/>
  <c r="F113"/>
  <c r="J113" s="1"/>
  <c r="F114"/>
  <c r="J114" s="1"/>
  <c r="F115"/>
  <c r="J115" s="1"/>
  <c r="F116"/>
  <c r="J116" s="1"/>
  <c r="J94" l="1"/>
  <c r="J90"/>
  <c r="J86"/>
  <c r="J91"/>
  <c r="J87"/>
  <c r="J78"/>
  <c r="J82"/>
  <c r="J79"/>
  <c r="J83"/>
  <c r="J92"/>
  <c r="J88"/>
  <c r="J84"/>
  <c r="J80"/>
  <c r="J93"/>
  <c r="J89"/>
  <c r="J85"/>
  <c r="J81"/>
  <c r="E13" i="4"/>
  <c r="F13"/>
  <c r="F14" s="1"/>
  <c r="G13"/>
  <c r="H13"/>
  <c r="H14" s="1"/>
  <c r="I13"/>
  <c r="I14" s="1"/>
  <c r="J13"/>
  <c r="J14" s="1"/>
  <c r="K13"/>
  <c r="K14" s="1"/>
  <c r="L13"/>
  <c r="L14" s="1"/>
  <c r="M13"/>
  <c r="M14" s="1"/>
  <c r="N13"/>
  <c r="N14" s="1"/>
  <c r="O13"/>
  <c r="O14" s="1"/>
  <c r="P13"/>
  <c r="Q13"/>
  <c r="Q14" s="1"/>
  <c r="R13"/>
  <c r="R14" s="1"/>
  <c r="S13"/>
  <c r="S14" s="1"/>
  <c r="T13"/>
  <c r="T14" s="1"/>
  <c r="U13"/>
  <c r="U14" s="1"/>
  <c r="V13"/>
  <c r="V14" s="1"/>
  <c r="W13"/>
  <c r="W14" s="1"/>
  <c r="X13"/>
  <c r="X14" s="1"/>
  <c r="Y13"/>
  <c r="Y14" s="1"/>
  <c r="Z13"/>
  <c r="Z14" s="1"/>
  <c r="AA13"/>
  <c r="AA14" s="1"/>
  <c r="AB13"/>
  <c r="AB14" s="1"/>
  <c r="AC13"/>
  <c r="AC14" s="1"/>
  <c r="AD13"/>
  <c r="AD14" s="1"/>
  <c r="AE13"/>
  <c r="AE14" s="1"/>
  <c r="AF13"/>
  <c r="AG13"/>
  <c r="AG14" s="1"/>
  <c r="D13"/>
  <c r="D14" s="1"/>
  <c r="P14"/>
  <c r="AF14"/>
  <c r="C7"/>
  <c r="C8"/>
  <c r="C9"/>
  <c r="C10"/>
  <c r="C11"/>
  <c r="C12"/>
  <c r="C6"/>
  <c r="C26" i="3"/>
  <c r="S23"/>
  <c r="R23"/>
  <c r="Q23"/>
  <c r="Q28" s="1"/>
  <c r="Q25" s="1"/>
  <c r="P23"/>
  <c r="P28" s="1"/>
  <c r="P25" s="1"/>
  <c r="O23"/>
  <c r="O28" s="1"/>
  <c r="O25" s="1"/>
  <c r="N23"/>
  <c r="N28" s="1"/>
  <c r="N25" s="1"/>
  <c r="M23"/>
  <c r="M28" s="1"/>
  <c r="M25" s="1"/>
  <c r="L23"/>
  <c r="L28" s="1"/>
  <c r="L25" s="1"/>
  <c r="K23"/>
  <c r="K28" s="1"/>
  <c r="K25" s="1"/>
  <c r="J23"/>
  <c r="J28" s="1"/>
  <c r="J25" s="1"/>
  <c r="I23"/>
  <c r="I28" s="1"/>
  <c r="I25" s="1"/>
  <c r="H23"/>
  <c r="H28" s="1"/>
  <c r="H25" s="1"/>
  <c r="G23"/>
  <c r="G28" s="1"/>
  <c r="G25" s="1"/>
  <c r="F23"/>
  <c r="F28" s="1"/>
  <c r="F25" s="1"/>
  <c r="E23"/>
  <c r="E28" s="1"/>
  <c r="E25" s="1"/>
  <c r="D23"/>
  <c r="E18"/>
  <c r="F18"/>
  <c r="G18"/>
  <c r="H18"/>
  <c r="I18"/>
  <c r="J18"/>
  <c r="K18"/>
  <c r="L18"/>
  <c r="M18"/>
  <c r="N18"/>
  <c r="O18"/>
  <c r="P18"/>
  <c r="Q18"/>
  <c r="R18"/>
  <c r="S18"/>
  <c r="D18"/>
  <c r="E17"/>
  <c r="F17"/>
  <c r="G17"/>
  <c r="H17"/>
  <c r="I17"/>
  <c r="J17"/>
  <c r="K17"/>
  <c r="L17"/>
  <c r="M17"/>
  <c r="N17"/>
  <c r="O17"/>
  <c r="P17"/>
  <c r="Q17"/>
  <c r="R17"/>
  <c r="S17"/>
  <c r="H16"/>
  <c r="I16"/>
  <c r="J16"/>
  <c r="L16"/>
  <c r="M16"/>
  <c r="N16"/>
  <c r="O16"/>
  <c r="P16"/>
  <c r="Q16"/>
  <c r="R16"/>
  <c r="S16"/>
  <c r="E16"/>
  <c r="F16"/>
  <c r="G16"/>
  <c r="K16"/>
  <c r="C7" i="9"/>
  <c r="C15" i="3"/>
  <c r="C14"/>
  <c r="C7"/>
  <c r="S4"/>
  <c r="R4"/>
  <c r="Q4"/>
  <c r="P4"/>
  <c r="O4"/>
  <c r="N4"/>
  <c r="M4"/>
  <c r="L4"/>
  <c r="K4"/>
  <c r="J4"/>
  <c r="I4"/>
  <c r="H4"/>
  <c r="G4"/>
  <c r="F4"/>
  <c r="E4"/>
  <c r="D4"/>
  <c r="AB14" i="2"/>
  <c r="E14" i="4" l="1"/>
  <c r="E15"/>
  <c r="C15" s="1"/>
  <c r="J117" i="8"/>
  <c r="G29" i="3"/>
  <c r="F10" i="10"/>
  <c r="F9" i="9"/>
  <c r="F10" i="11"/>
  <c r="F8" i="15"/>
  <c r="K29" i="3"/>
  <c r="J10" i="10"/>
  <c r="J9" i="9"/>
  <c r="J10" i="11"/>
  <c r="J8" i="15"/>
  <c r="O29" i="3"/>
  <c r="N10" i="10"/>
  <c r="N11" s="1"/>
  <c r="N9" i="9"/>
  <c r="N10" i="11"/>
  <c r="N8" i="15"/>
  <c r="H29" i="3"/>
  <c r="G8" i="15"/>
  <c r="G10" i="10"/>
  <c r="G9" i="9"/>
  <c r="G10" i="11"/>
  <c r="L29" i="3"/>
  <c r="K8" i="15"/>
  <c r="K10" i="10"/>
  <c r="K11" s="1"/>
  <c r="K9" i="9"/>
  <c r="K10" i="11"/>
  <c r="P29" i="3"/>
  <c r="O8" i="15"/>
  <c r="O10" i="10"/>
  <c r="O11" s="1"/>
  <c r="O9" i="9"/>
  <c r="O10" i="11"/>
  <c r="E29" i="3"/>
  <c r="D8" i="15"/>
  <c r="D10" i="10"/>
  <c r="D9" i="9"/>
  <c r="D10" i="11"/>
  <c r="I29" i="3"/>
  <c r="H8" i="15"/>
  <c r="H10" i="10"/>
  <c r="H9" i="9"/>
  <c r="H10" i="11"/>
  <c r="M29" i="3"/>
  <c r="L8" i="15"/>
  <c r="L10" i="10"/>
  <c r="L11" s="1"/>
  <c r="L9" i="9"/>
  <c r="L10" i="11"/>
  <c r="Q29" i="3"/>
  <c r="P8" i="15"/>
  <c r="P10" i="10"/>
  <c r="P9" i="9"/>
  <c r="P10" i="11"/>
  <c r="F29" i="3"/>
  <c r="E10" i="11"/>
  <c r="E8" i="15"/>
  <c r="E10" i="10"/>
  <c r="E9" i="9"/>
  <c r="J29" i="3"/>
  <c r="I10" i="11"/>
  <c r="I8" i="15"/>
  <c r="I10" i="10"/>
  <c r="I9" i="9"/>
  <c r="N29" i="3"/>
  <c r="M10" i="11"/>
  <c r="M8" i="15"/>
  <c r="M10" i="10"/>
  <c r="M9" i="9"/>
  <c r="C17" i="3"/>
  <c r="C18"/>
  <c r="C13" i="4"/>
  <c r="G14"/>
  <c r="C14" s="1"/>
  <c r="C16" i="3"/>
  <c r="C20" i="16" s="1"/>
  <c r="C23" i="2"/>
  <c r="C24"/>
  <c r="C25"/>
  <c r="C26"/>
  <c r="C27"/>
  <c r="C29"/>
  <c r="C7"/>
  <c r="C8"/>
  <c r="C9"/>
  <c r="C10"/>
  <c r="C11"/>
  <c r="C12"/>
  <c r="C13"/>
  <c r="J21"/>
  <c r="K21"/>
  <c r="L21"/>
  <c r="M21"/>
  <c r="N21"/>
  <c r="O21"/>
  <c r="P21"/>
  <c r="Q21"/>
  <c r="R21"/>
  <c r="S21"/>
  <c r="T21"/>
  <c r="U21"/>
  <c r="V21"/>
  <c r="V30" s="1"/>
  <c r="W21"/>
  <c r="W30" s="1"/>
  <c r="X21"/>
  <c r="X30" s="1"/>
  <c r="Y21"/>
  <c r="Y30" s="1"/>
  <c r="Z21"/>
  <c r="Z30" s="1"/>
  <c r="AA21"/>
  <c r="AA30" s="1"/>
  <c r="AB21"/>
  <c r="AB30" s="1"/>
  <c r="F6"/>
  <c r="G6"/>
  <c r="H6"/>
  <c r="I6"/>
  <c r="J6"/>
  <c r="K6"/>
  <c r="L6"/>
  <c r="M6"/>
  <c r="N6"/>
  <c r="O6"/>
  <c r="P6"/>
  <c r="Q6"/>
  <c r="R6"/>
  <c r="S6"/>
  <c r="T6"/>
  <c r="U6"/>
  <c r="V6"/>
  <c r="W6"/>
  <c r="X6"/>
  <c r="Y6"/>
  <c r="Z6"/>
  <c r="AA6"/>
  <c r="E6"/>
  <c r="D6"/>
  <c r="AB19"/>
  <c r="AA19"/>
  <c r="Z19"/>
  <c r="Y19"/>
  <c r="X19"/>
  <c r="W19"/>
  <c r="V19"/>
  <c r="U19"/>
  <c r="T19"/>
  <c r="S19"/>
  <c r="R19"/>
  <c r="Q19"/>
  <c r="P19"/>
  <c r="O19"/>
  <c r="N19"/>
  <c r="M19"/>
  <c r="L19"/>
  <c r="K19"/>
  <c r="J19"/>
  <c r="I19"/>
  <c r="H19"/>
  <c r="G19"/>
  <c r="F19"/>
  <c r="E19"/>
  <c r="D19"/>
  <c r="AB4"/>
  <c r="AA4"/>
  <c r="Z4"/>
  <c r="Y4"/>
  <c r="X4"/>
  <c r="W4"/>
  <c r="V4"/>
  <c r="U4"/>
  <c r="T4"/>
  <c r="S4"/>
  <c r="R4"/>
  <c r="Q4"/>
  <c r="P4"/>
  <c r="O4"/>
  <c r="N4"/>
  <c r="M4"/>
  <c r="L4"/>
  <c r="K4"/>
  <c r="J4"/>
  <c r="I4"/>
  <c r="H4"/>
  <c r="G4"/>
  <c r="F4"/>
  <c r="E4"/>
  <c r="D4"/>
  <c r="I22" l="1"/>
  <c r="I28" s="1"/>
  <c r="H9" i="10" s="1"/>
  <c r="H11" s="1"/>
  <c r="H22" i="2"/>
  <c r="H28" s="1"/>
  <c r="G9" i="10" s="1"/>
  <c r="G11" s="1"/>
  <c r="F22" i="2"/>
  <c r="E22"/>
  <c r="E28" s="1"/>
  <c r="D9" i="10" s="1"/>
  <c r="D11" s="1"/>
  <c r="G22" i="2"/>
  <c r="G28" s="1"/>
  <c r="F9" i="10" s="1"/>
  <c r="F11" s="1"/>
  <c r="D22" i="2"/>
  <c r="D28" s="1"/>
  <c r="P11" i="10"/>
  <c r="M11"/>
  <c r="J11"/>
  <c r="I11"/>
  <c r="R28" i="3"/>
  <c r="R25" s="1"/>
  <c r="T30" i="2"/>
  <c r="S11" i="15"/>
  <c r="L30" i="2"/>
  <c r="K11" i="15"/>
  <c r="S30" i="2"/>
  <c r="R11" i="15"/>
  <c r="O30" i="2"/>
  <c r="N11" i="15"/>
  <c r="R30" i="2"/>
  <c r="Q11" i="15"/>
  <c r="N30" i="2"/>
  <c r="M11" i="15"/>
  <c r="U30" i="2"/>
  <c r="T11" i="15"/>
  <c r="Q30" i="2"/>
  <c r="P11" i="15"/>
  <c r="M30" i="2"/>
  <c r="L11" i="15"/>
  <c r="P30" i="2"/>
  <c r="O11" i="15"/>
  <c r="S28" i="3"/>
  <c r="S25" s="1"/>
  <c r="J30" i="2"/>
  <c r="I11" i="15"/>
  <c r="K30" i="2"/>
  <c r="J11" i="15"/>
  <c r="D28" i="3"/>
  <c r="D25" s="1"/>
  <c r="T6" i="11"/>
  <c r="T11" s="1"/>
  <c r="T6" i="9"/>
  <c r="U14" i="2"/>
  <c r="L6" i="11"/>
  <c r="L6" i="9"/>
  <c r="M14" i="2"/>
  <c r="R6" i="11"/>
  <c r="R6" i="9"/>
  <c r="S14" i="2"/>
  <c r="N6" i="11"/>
  <c r="N6" i="9"/>
  <c r="O14" i="2"/>
  <c r="J6" i="11"/>
  <c r="J6" i="9"/>
  <c r="J6" i="15" s="1"/>
  <c r="K14" i="2"/>
  <c r="F6" i="11"/>
  <c r="F6" i="9"/>
  <c r="F6" i="15" s="1"/>
  <c r="G14" i="2"/>
  <c r="H6" i="11"/>
  <c r="H6" i="9"/>
  <c r="I14" i="2"/>
  <c r="Q6" i="11"/>
  <c r="Q6" i="9"/>
  <c r="R14" i="2"/>
  <c r="M6" i="11"/>
  <c r="M6" i="9"/>
  <c r="N14" i="2"/>
  <c r="I6" i="11"/>
  <c r="I6" i="9"/>
  <c r="J14" i="2"/>
  <c r="F14"/>
  <c r="E6" i="11"/>
  <c r="E6" i="9"/>
  <c r="C6" i="11"/>
  <c r="P6"/>
  <c r="P6" i="9"/>
  <c r="Q14" i="2"/>
  <c r="D6" i="11"/>
  <c r="D6" i="9"/>
  <c r="E14" i="2"/>
  <c r="S6" i="11"/>
  <c r="S11" s="1"/>
  <c r="S6" i="9"/>
  <c r="T14" i="2"/>
  <c r="O6" i="11"/>
  <c r="O6" i="9"/>
  <c r="P14" i="2"/>
  <c r="K6" i="11"/>
  <c r="K6" i="9"/>
  <c r="L14" i="2"/>
  <c r="G6" i="11"/>
  <c r="G6" i="9"/>
  <c r="H14" i="2"/>
  <c r="V14"/>
  <c r="Y14"/>
  <c r="X14"/>
  <c r="Z14"/>
  <c r="AA14"/>
  <c r="W14"/>
  <c r="C6" i="9"/>
  <c r="D14" i="2"/>
  <c r="C6"/>
  <c r="C6" i="3"/>
  <c r="I21" i="2" l="1"/>
  <c r="H21"/>
  <c r="G21"/>
  <c r="E21"/>
  <c r="F28"/>
  <c r="E9" i="10" s="1"/>
  <c r="E11" s="1"/>
  <c r="C9"/>
  <c r="D21" i="2"/>
  <c r="C22"/>
  <c r="D29" i="3"/>
  <c r="C10" i="11"/>
  <c r="C10" i="10"/>
  <c r="C8" i="15"/>
  <c r="C9" i="9"/>
  <c r="S29" i="3"/>
  <c r="R10" i="10"/>
  <c r="R9" i="9"/>
  <c r="R10" i="11"/>
  <c r="R8" i="15"/>
  <c r="R29" i="3"/>
  <c r="Q10" i="11"/>
  <c r="Q11" s="1"/>
  <c r="Q8" i="15"/>
  <c r="Q10" i="10"/>
  <c r="Q9" i="9"/>
  <c r="I11" i="11"/>
  <c r="L11"/>
  <c r="O11"/>
  <c r="E11"/>
  <c r="H11"/>
  <c r="K11"/>
  <c r="J11"/>
  <c r="G11"/>
  <c r="D11"/>
  <c r="N11"/>
  <c r="M11"/>
  <c r="F11"/>
  <c r="P11"/>
  <c r="J12" i="15"/>
  <c r="C3" i="16"/>
  <c r="J10" i="9"/>
  <c r="F10"/>
  <c r="C28" i="3"/>
  <c r="C6" i="15"/>
  <c r="G10" i="9"/>
  <c r="G6" i="15"/>
  <c r="D10" i="9"/>
  <c r="D6" i="15"/>
  <c r="Q6"/>
  <c r="N10" i="9"/>
  <c r="N6" i="15"/>
  <c r="S10" i="9"/>
  <c r="S6" i="15"/>
  <c r="S12" s="1"/>
  <c r="M10" i="9"/>
  <c r="M6" i="15"/>
  <c r="T10" i="9"/>
  <c r="T6" i="15"/>
  <c r="O10" i="9"/>
  <c r="O6" i="15"/>
  <c r="E10" i="9"/>
  <c r="E6" i="15"/>
  <c r="I10" i="9"/>
  <c r="I6" i="15"/>
  <c r="L10" i="9"/>
  <c r="L6" i="15"/>
  <c r="K10" i="9"/>
  <c r="K6" i="15"/>
  <c r="P10" i="9"/>
  <c r="P6" i="15"/>
  <c r="P12" s="1"/>
  <c r="H10" i="9"/>
  <c r="H6" i="15"/>
  <c r="R6"/>
  <c r="C14" i="2"/>
  <c r="C19" i="16" s="1"/>
  <c r="I30" i="2" l="1"/>
  <c r="H11" i="15"/>
  <c r="H30" i="2"/>
  <c r="G11" i="15"/>
  <c r="G12" s="1"/>
  <c r="E30" i="2"/>
  <c r="D11" i="15"/>
  <c r="D12" s="1"/>
  <c r="C28" i="2"/>
  <c r="F11" i="15"/>
  <c r="F12" s="1"/>
  <c r="G30" i="2"/>
  <c r="F21"/>
  <c r="D30"/>
  <c r="C11" i="15"/>
  <c r="C12" s="1"/>
  <c r="C13" s="1"/>
  <c r="Q10" i="9"/>
  <c r="C10"/>
  <c r="C11" i="10"/>
  <c r="C11" i="11"/>
  <c r="Q11" i="10"/>
  <c r="Q12" i="15"/>
  <c r="C22" i="16"/>
  <c r="C23" s="1"/>
  <c r="C25" s="1"/>
  <c r="C26" s="1"/>
  <c r="R11" i="10"/>
  <c r="C6" i="16"/>
  <c r="H12" i="15"/>
  <c r="N12"/>
  <c r="K12"/>
  <c r="M12"/>
  <c r="T12"/>
  <c r="L12"/>
  <c r="O12"/>
  <c r="I12"/>
  <c r="C25" i="3"/>
  <c r="R11" i="11"/>
  <c r="R10" i="9"/>
  <c r="C29" i="3"/>
  <c r="D13" i="15" l="1"/>
  <c r="E11"/>
  <c r="E12" s="1"/>
  <c r="F30" i="2"/>
  <c r="C30" s="1"/>
  <c r="C21"/>
  <c r="C24" i="11"/>
  <c r="C25" s="1"/>
  <c r="C12" i="10"/>
  <c r="D12" s="1"/>
  <c r="E12" s="1"/>
  <c r="F12" s="1"/>
  <c r="G12" s="1"/>
  <c r="H12" s="1"/>
  <c r="I12" s="1"/>
  <c r="J12" s="1"/>
  <c r="K12" s="1"/>
  <c r="L12" s="1"/>
  <c r="M12" s="1"/>
  <c r="N12" s="1"/>
  <c r="O12" s="1"/>
  <c r="P12" s="1"/>
  <c r="Q12" s="1"/>
  <c r="R12" s="1"/>
  <c r="S12" s="1"/>
  <c r="T12" s="1"/>
  <c r="C26"/>
  <c r="C24"/>
  <c r="C25" s="1"/>
  <c r="C12" i="11"/>
  <c r="D12" s="1"/>
  <c r="E12" s="1"/>
  <c r="F12" s="1"/>
  <c r="G12" s="1"/>
  <c r="H12" s="1"/>
  <c r="I12" s="1"/>
  <c r="J12" s="1"/>
  <c r="K12" s="1"/>
  <c r="L12" s="1"/>
  <c r="M12" s="1"/>
  <c r="N12" s="1"/>
  <c r="O12" s="1"/>
  <c r="P12" s="1"/>
  <c r="Q12" s="1"/>
  <c r="R12" s="1"/>
  <c r="S12" s="1"/>
  <c r="T12" s="1"/>
  <c r="C26"/>
  <c r="C11" i="9"/>
  <c r="D11" s="1"/>
  <c r="E11" s="1"/>
  <c r="F11" s="1"/>
  <c r="G11" s="1"/>
  <c r="H11" s="1"/>
  <c r="I11" s="1"/>
  <c r="J11" s="1"/>
  <c r="K11" s="1"/>
  <c r="L11" s="1"/>
  <c r="M11" s="1"/>
  <c r="N11" s="1"/>
  <c r="O11" s="1"/>
  <c r="P11" s="1"/>
  <c r="Q11" s="1"/>
  <c r="R11" s="1"/>
  <c r="T11" s="1"/>
  <c r="C23"/>
  <c r="C24" s="1"/>
  <c r="C28" i="16"/>
  <c r="C13"/>
  <c r="C27"/>
  <c r="R12" i="15"/>
  <c r="C25" i="9"/>
  <c r="C14" i="15"/>
  <c r="E13" l="1"/>
  <c r="F13" s="1"/>
  <c r="G13" s="1"/>
  <c r="H13" s="1"/>
  <c r="I13" s="1"/>
  <c r="J13" s="1"/>
  <c r="K13" s="1"/>
  <c r="L13" s="1"/>
  <c r="M13" s="1"/>
  <c r="N13" s="1"/>
  <c r="O13" s="1"/>
  <c r="P13" s="1"/>
  <c r="Q13" s="1"/>
  <c r="R13" s="1"/>
  <c r="S13" s="1"/>
  <c r="T13" s="1"/>
  <c r="C26"/>
  <c r="C27" s="1"/>
  <c r="C32" i="16"/>
  <c r="C30"/>
  <c r="C14"/>
  <c r="C15" s="1"/>
  <c r="C28" i="15"/>
  <c r="D14"/>
  <c r="E14" l="1"/>
  <c r="F14" l="1"/>
  <c r="G14" l="1"/>
  <c r="H14" l="1"/>
  <c r="I14" l="1"/>
  <c r="J14" l="1"/>
  <c r="K14" l="1"/>
  <c r="L14" l="1"/>
  <c r="M14" l="1"/>
  <c r="N14" l="1"/>
  <c r="O14" l="1"/>
  <c r="P14" l="1"/>
  <c r="Q14" l="1"/>
  <c r="R14" l="1"/>
  <c r="S14" l="1"/>
  <c r="T14"/>
  <c r="C20" l="1"/>
</calcChain>
</file>

<file path=xl/comments1.xml><?xml version="1.0" encoding="utf-8"?>
<comments xmlns="http://schemas.openxmlformats.org/spreadsheetml/2006/main">
  <authors>
    <author>MirekPC</author>
  </authors>
  <commentList>
    <comment ref="B81" authorId="0">
      <text>
        <r>
          <rPr>
            <b/>
            <sz val="9"/>
            <color indexed="81"/>
            <rFont val="Tahoma"/>
            <family val="2"/>
            <charset val="238"/>
          </rPr>
          <t>MirekPC:</t>
        </r>
        <r>
          <rPr>
            <sz val="9"/>
            <color indexed="81"/>
            <rFont val="Tahoma"/>
            <family val="2"/>
            <charset val="238"/>
          </rPr>
          <t xml:space="preserve">
Ph.D. a JR
</t>
        </r>
      </text>
    </comment>
    <comment ref="B82" authorId="0">
      <text>
        <r>
          <rPr>
            <b/>
            <sz val="9"/>
            <color indexed="81"/>
            <rFont val="Tahoma"/>
            <family val="2"/>
            <charset val="238"/>
          </rPr>
          <t>MirekPC:</t>
        </r>
        <r>
          <rPr>
            <sz val="9"/>
            <color indexed="81"/>
            <rFont val="Tahoma"/>
            <family val="2"/>
            <charset val="238"/>
          </rPr>
          <t xml:space="preserve">
Pracovníci na pozicích Ph.D. student a Junior researcher. VaV činnost vázaná na aktivity projektu</t>
        </r>
      </text>
    </comment>
    <comment ref="B83" authorId="0">
      <text>
        <r>
          <rPr>
            <b/>
            <sz val="9"/>
            <color indexed="81"/>
            <rFont val="Tahoma"/>
            <family val="2"/>
            <charset val="238"/>
          </rPr>
          <t>MirekPC:</t>
        </r>
        <r>
          <rPr>
            <sz val="9"/>
            <color indexed="81"/>
            <rFont val="Tahoma"/>
            <family val="2"/>
            <charset val="238"/>
          </rPr>
          <t xml:space="preserve">
Pracovníci na pozicích Ph.D. student a Juniro researcher - kooperace mezi jednotl. týmy, příprava žádostí o podporu, publikační činnost apod.</t>
        </r>
      </text>
    </comment>
  </commentList>
</comments>
</file>

<file path=xl/sharedStrings.xml><?xml version="1.0" encoding="utf-8"?>
<sst xmlns="http://schemas.openxmlformats.org/spreadsheetml/2006/main" count="789" uniqueCount="266">
  <si>
    <t>Název</t>
  </si>
  <si>
    <t>ANO</t>
  </si>
  <si>
    <t>Rozdílová varianta investičních nákladů</t>
  </si>
  <si>
    <t>Název CZ</t>
  </si>
  <si>
    <t>Celkové investiční náklady</t>
  </si>
  <si>
    <t>celkové nezpůsobilé výdaje</t>
  </si>
  <si>
    <t>Diskontované investiční náklady</t>
  </si>
  <si>
    <t>Celkem</t>
  </si>
  <si>
    <t>Rozdílová varianta zdrojů financování</t>
  </si>
  <si>
    <t>Celkové zdroje financování</t>
  </si>
  <si>
    <t>Příspěvek unie</t>
  </si>
  <si>
    <t>Soukromé zdroje</t>
  </si>
  <si>
    <t>Finanční prostředky ze státního rozpočtu</t>
  </si>
  <si>
    <t>Finanční prostředky ze státních fondů</t>
  </si>
  <si>
    <t>Finanční prostředky z rozpočtu krajů/kraje</t>
  </si>
  <si>
    <t>Finanční prostředky z rozpočtu obcí/obce</t>
  </si>
  <si>
    <t>Jiné národní veřejné finanční prostředky</t>
  </si>
  <si>
    <t>Ostatní zdroje</t>
  </si>
  <si>
    <t>Diskontované zdroje financování</t>
  </si>
  <si>
    <t>Rozdílová varianta provozních nákladů</t>
  </si>
  <si>
    <t>Celkové provozní náklady</t>
  </si>
  <si>
    <t>ostatní provozní výdaje</t>
  </si>
  <si>
    <t>výdaje na reinvestice</t>
  </si>
  <si>
    <t>Celkové finanční náklady ostatní</t>
  </si>
  <si>
    <t>Diskontované provozní náklady</t>
  </si>
  <si>
    <t>Diskontované finanční náklady pro návratnost investice</t>
  </si>
  <si>
    <t>Diskontované finanční náklady ostatní</t>
  </si>
  <si>
    <t>Rozdílová varianta provozních výnosů</t>
  </si>
  <si>
    <t>Celkové provozní výnosy</t>
  </si>
  <si>
    <t>Provozní výnosy</t>
  </si>
  <si>
    <t>Zůstatková hodnota</t>
  </si>
  <si>
    <t>Výběr položky číselníku</t>
  </si>
  <si>
    <t>Začátek referenčního období (rok)</t>
  </si>
  <si>
    <t>Celkové finanční náklady pro návratnost investice</t>
  </si>
  <si>
    <t>Diskontovaná zůstatková hodnota</t>
  </si>
  <si>
    <t>Socio-ekonomické dopady</t>
  </si>
  <si>
    <t>Název Socio-ekonomického dopadu</t>
  </si>
  <si>
    <t>Typ</t>
  </si>
  <si>
    <t>Jedná se o pozitivní dopad</t>
  </si>
  <si>
    <t>Hodnota dopadu</t>
  </si>
  <si>
    <t>Celkem za počet</t>
  </si>
  <si>
    <t>Jednotka dopadu</t>
  </si>
  <si>
    <t>Celkem za míru</t>
  </si>
  <si>
    <t>Jednotka míry dopadu</t>
  </si>
  <si>
    <t>Kód specifického cíle</t>
  </si>
  <si>
    <t>počet nově vytvořených pracovních míst v inovativním provozu v regionu CZ-NUTS II Praha – zákonodárci a řídící pracovníci</t>
  </si>
  <si>
    <t>počet nově vytvořených pracovních míst v inovativním provozu v regionu CZ-NUTS II Praha – specialisté</t>
  </si>
  <si>
    <t>počet nově vytvořených pracovních míst v inovativním provozu v regionu CZ-NUTS II Praha – techničtí a odborní pracovníci</t>
  </si>
  <si>
    <t>počet nově vytvořených pracovních míst v inovativním provozu v regionu CZ-NUTS II Praha – úředníci</t>
  </si>
  <si>
    <t>počet nově vytvořených pracovních míst v inovativním provozu v regionu CZ-NUTS II Praha – pracovníci ve službách a prodeji</t>
  </si>
  <si>
    <t>počet nově vytvořených pracovních míst v inovativním provozu v regionu CZ-NUTS II Praha – kvalifikovaní pracovníci v zemědělství, lesnictví a rybářství</t>
  </si>
  <si>
    <t>počet nově vytvořených pracovních míst v inovativním provozu v regionu CZ-NUTS II Praha – řemeslníci a opraváři</t>
  </si>
  <si>
    <t>počet nově vytvořených pracovních míst v inovativním provozu v regionu CZ-NUTS II Praha – obsluha strojů a zařízení, montéři</t>
  </si>
  <si>
    <t>počet nově vytvořených pracovních míst v inovativním provozu v regionu CZ-NUTS II Praha – pomocní a nekvalifikovaní pracovníci</t>
  </si>
  <si>
    <t>počet nově vytvořených pracovních míst v inovativním provozu v regionu CZ-NUTS II Střední Čechy – zákonodárci a řídící pracovníci</t>
  </si>
  <si>
    <t>počet nově vytvořených pracovních míst v inovativním provozu v regionu CZ-NUTS II Střední Čechy – specialisté</t>
  </si>
  <si>
    <t>počet nově vytvořených pracovních míst v inovativním provozu v regionu CZ-NUTS II Střední Čechy – techničtí a odborní pracovníci</t>
  </si>
  <si>
    <t>počet nově vytvořených pracovních míst v inovativním provozu v regionu CZ-NUTS II Střední Čechy – úředníci</t>
  </si>
  <si>
    <t>počet nově vytvořených pracovních míst v inovativním provozu v regionu CZ-NUTS II Střední Čechy – pracovníci ve službách a prodeji</t>
  </si>
  <si>
    <t>počet nově vytvořených pracovních míst v inovativním provozu v regionu CZ-NUTS II Střední Čechy – kvalifikovaní pracovníci v zemědělství, lesnictví a rybářství</t>
  </si>
  <si>
    <t>počet nově vytvořených pracovních míst v inovativním provozu v regionu CZ-NUTS II Střední Čechy – řemeslníci a opraváři</t>
  </si>
  <si>
    <t>počet nově vytvořených pracovních míst v inovativním provozu v regionu CZ-NUTS II Střední Čechy – obsluha strojů a zařízení, montéři</t>
  </si>
  <si>
    <t>počet nově vytvořených pracovních míst v inovativním provozu v regionu CZ-NUTS II Střední Čechy – pomocní a nekvalifikovaní pracovníci</t>
  </si>
  <si>
    <t>počet nově vytvořených pracovních míst v inovativním provozu v regionu CZ-NUTS II Jihozápad – zákonodárci a řídící pracovníci</t>
  </si>
  <si>
    <t>počet nově vytvořených pracovních míst v inovativním provozu v regionu CZ-NUTS II Jihozápad – specialisté</t>
  </si>
  <si>
    <t>počet nově vytvořených pracovních míst v inovativním provozu v regionu CZ-NUTS II Jihozápad – techničtí a odborní pracovníci</t>
  </si>
  <si>
    <t>počet nově vytvořených pracovních míst v inovativním provozu v regionu CZ-NUTS II Jihozápad – úředníci</t>
  </si>
  <si>
    <t>počet nově vytvořených pracovních míst v inovativním provozu v regionu CZ-NUTS II Jihozápad – pracovníci ve službách a prodeji</t>
  </si>
  <si>
    <t>počet nově vytvořených pracovních míst v inovativním provozu v regionu CZ-NUTS II Jihozápad – kvalifikovaní pracovníci v zemědělství, lesnictví a rybářství</t>
  </si>
  <si>
    <t>počet nově vytvořených pracovních míst v inovativním provozu v regionu CZ-NUTS II Jihozápad – řemeslníci a opraváři</t>
  </si>
  <si>
    <t>počet nově vytvořených pracovních míst v inovativním provozu v regionu CZ-NUTS II Jihozápad – obsluha strojů a zařízení, montéři</t>
  </si>
  <si>
    <t>počet nově vytvořených pracovních míst v inovativním provozu v regionu CZ-NUTS II Jihozápad – pomocní a nekvalifikovaní pracovníci</t>
  </si>
  <si>
    <t>počet nově vytvořených pracovních míst v inovativním provozu v regionu CZ-NUTS II Severozápad – zákonodárci a řídící pracovníci</t>
  </si>
  <si>
    <t>počet nově vytvořených pracovních míst v inovativním provozu v regionu CZ-NUTS II Severozápad – specialisté</t>
  </si>
  <si>
    <t>počet nově vytvořených pracovních míst v inovativním provozu v regionu CZ-NUTS II Severozápad – techničtí a odborní pracovníci</t>
  </si>
  <si>
    <t>počet nově vytvořených pracovních míst v inovativním provozu v regionu CZ-NUTS II Severozápad – úředníci</t>
  </si>
  <si>
    <t>počet nově vytvořených pracovních míst v inovativním provozu v regionu CZ-NUTS II Severozápad – pracovníci ve službách a prodeji</t>
  </si>
  <si>
    <t>počet nově vytvořených pracovních míst v inovativním provozu v regionu CZ-NUTS II Severozápad – kvalifikovaní pracovníci v zemědělství, lesnictví a rybářství</t>
  </si>
  <si>
    <t>počet nově vytvořených pracovních míst v inovativním provozu v regionu CZ-NUTS II Severozápad – řemeslníci a opraváři</t>
  </si>
  <si>
    <t>počet nově vytvořených pracovních míst v inovativním provozu v regionu CZ-NUTS II Severozápad – obsluha strojů a zařízení, montéři</t>
  </si>
  <si>
    <t>počet nově vytvořených pracovních míst v inovativním provozu v regionu CZ-NUTS II Severozápad – pomocní a nekvalifikovaní pracovníci</t>
  </si>
  <si>
    <t>počet nově vytvořených pracovních míst v inovativním provozu v regionu CZ-NUTS II Severovýchod – zákonodárci a řídící pracovníci</t>
  </si>
  <si>
    <t>počet nově vytvořených pracovních míst v inovativním provozu v regionu CZ-NUTS II Severovýchod – specialisté</t>
  </si>
  <si>
    <t>počet nově vytvořených pracovních míst v inovativním provozu v regionu CZ-NUTS II Severovýchod – techničtí a odborní pracovníci</t>
  </si>
  <si>
    <t>počet nově vytvořených pracovních míst v inovativním provozu v regionu CZ-NUTS II Severovýchod – úředníci</t>
  </si>
  <si>
    <t>počet nově vytvořených pracovních míst v inovativním provozu v regionu CZ-NUTS II Severovýchod – pracovníci ve službách a prodeji</t>
  </si>
  <si>
    <t>počet nově vytvořených pracovních míst v inovativním provozu v regionu CZ-NUTS II Severovýchod – kvalifikovaní pracovníci v zemědělství, lesnictví a rybářství</t>
  </si>
  <si>
    <t>počet nově vytvořených pracovních míst v inovativním provozu v regionu CZ-NUTS II Severovýchod – řemeslníci a opraváři</t>
  </si>
  <si>
    <t>počet nově vytvořených pracovních míst v inovativním provozu v regionu CZ-NUTS II Severovýchod – obsluha strojů a zařízení, montéři</t>
  </si>
  <si>
    <t>počet nově vytvořených pracovních míst v inovativním provozu v regionu CZ-NUTS II Severovýchod – pomocní a nekvalifikovaní pracovníci</t>
  </si>
  <si>
    <t>počet nově vytvořených pracovních míst v inovativním provozu v regionu CZ-NUTS II Jihovýchod – zákonodárci a řídící pracovníci</t>
  </si>
  <si>
    <t>počet nově vytvořených pracovních míst v inovativním provozu v regionu CZ-NUTS II Jihovýchod – specialisté</t>
  </si>
  <si>
    <t>počet nově vytvořených pracovních míst v inovativním provozu v regionu CZ-NUTS II Jihovýchod – techničtí a odborní pracovníci</t>
  </si>
  <si>
    <t>počet nově vytvořených pracovních míst v inovativním provozu v regionu CZ-NUTS II Jihovýchod – úředníci</t>
  </si>
  <si>
    <t>počet nově vytvořených pracovních míst v inovativním provozu v regionu CZ-NUTS II Jihovýchod – pracovníci ve službách a prodeji</t>
  </si>
  <si>
    <t>počet nově vytvořených pracovních míst v inovativním provozu v regionu CZ-NUTS II Jihovýchod – kvalifikovaní pracovníci v zemědělství, lesnictví a rybářství</t>
  </si>
  <si>
    <t>počet nově vytvořených pracovních míst v inovativním provozu v regionu CZ-NUTS II Jihovýchod – řemeslníci a opraváři</t>
  </si>
  <si>
    <t>počet nově vytvořených pracovních míst v inovativním provozu v regionu CZ-NUTS II Jihovýchod – obsluha strojů a zařízení, montéři</t>
  </si>
  <si>
    <t>počet nově vytvořených pracovních míst v inovativním provozu v regionu CZ-NUTS II Jihovýchod – pomocní a nekvalifikovaní pracovníci</t>
  </si>
  <si>
    <t>počet nově vytvořených pracovních míst v inovativním provozu v regionu CZ-NUTS II Střední Morava – zákonodárci a řídící pracovníci</t>
  </si>
  <si>
    <t>počet nově vytvořených pracovních míst v inovativním provozu v regionu CZ-NUTS II Střední Morava – specialisté</t>
  </si>
  <si>
    <t>počet nově vytvořených pracovních míst v inovativním provozu v regionu CZ-NUTS II Střední Morava – techničtí a odborní pracovníci</t>
  </si>
  <si>
    <t>počet nově vytvořených pracovních míst v inovativním provozu v regionu CZ-NUTS II Střední Morava – úředníci</t>
  </si>
  <si>
    <t>počet nově vytvořených pracovních míst v inovativním provozu v regionu CZ-NUTS II Střední Morava – pracovníci ve službách a prodeji</t>
  </si>
  <si>
    <t>počet nově vytvořených pracovních míst v inovativním provozu v regionu CZ-NUTS II Střední Morava – kvalifikovaní pracovníci v zemědělství, lesnictví a rybářství</t>
  </si>
  <si>
    <t>počet nově vytvořených pracovních míst v inovativním provozu v regionu CZ-NUTS II Střední Morava – řemeslníci a opraváři</t>
  </si>
  <si>
    <t>počet nově vytvořených pracovních míst v inovativním provozu v regionu CZ-NUTS II Střední Morava – obsluha strojů a zařízení, montéři</t>
  </si>
  <si>
    <t>počet nově vytvořených pracovních míst v inovativním provozu v regionu CZ-NUTS II Střední Morava – pomocní a nekvalifikovaní pracovníci</t>
  </si>
  <si>
    <t>počet nově vytvořených pracovních míst v inovativním provozu v regionu CZ-NUTS II Moravskoslezsko – zákonodárci a řídící pracovníci</t>
  </si>
  <si>
    <t>počet nově vytvořených pracovních míst v inovativním provozu v regionu CZ-NUTS II Moravskoslezsko – specialisté</t>
  </si>
  <si>
    <t>počet nově vytvořených pracovních míst v inovativním provozu v regionu CZ-NUTS II Moravskoslezsko – techničtí a odborní pracovníci</t>
  </si>
  <si>
    <t>počet nově vytvořených pracovních míst v inovativním provozu v regionu CZ-NUTS II Moravskoslezsko – úředníci</t>
  </si>
  <si>
    <t>počet nově vytvořených pracovních míst v inovativním provozu v regionu CZ-NUTS II Moravskoslezsko – pracovníci ve službách a prodeji</t>
  </si>
  <si>
    <t>počet nově vytvořených pracovních míst v inovativním provozu v regionu CZ-NUTS II Moravskoslezsko – kvalifikovaní pracovníci v zemědělství, lesnictví a rybářství</t>
  </si>
  <si>
    <t>počet nově vytvořených pracovních míst v inovativním provozu v regionu CZ-NUTS II Moravskoslezsko – řemeslníci a opraváři</t>
  </si>
  <si>
    <t>počet nově vytvořených pracovních míst v inovativním provozu v regionu CZ-NUTS II Moravskoslezsko – obsluha strojů a zařízení, montéři</t>
  </si>
  <si>
    <t>počet nově vytvořených pracovních míst v inovativním provozu v regionu CZ-NUTS II Moravskoslezsko – pomocní a nekvalifikovaní pracovníci</t>
  </si>
  <si>
    <t xml:space="preserve">zvýšení kvalifikace pracovníků - IT </t>
  </si>
  <si>
    <t xml:space="preserve">zvýšení kvalifikace pracovníků - právo a ekon. </t>
  </si>
  <si>
    <t xml:space="preserve">zvýšení kvalifikace pracovníků - sociální služby </t>
  </si>
  <si>
    <t xml:space="preserve">zvýšení kvalifikace pracovníků - jazyky </t>
  </si>
  <si>
    <t xml:space="preserve">zvýšení kvalifikace pracovníků - specifické dovednosti </t>
  </si>
  <si>
    <t xml:space="preserve">zvýšení kvalifikace pracovníků - ostatní </t>
  </si>
  <si>
    <t xml:space="preserve">zvyšování kvalifikace v rámci CŽV </t>
  </si>
  <si>
    <t xml:space="preserve">zlepšení infrastruktury pro vzdělávání - předškolní vzdělávání  </t>
  </si>
  <si>
    <t xml:space="preserve">zlepšení infrastruktury pro vzdělávání - I. stupeň </t>
  </si>
  <si>
    <t xml:space="preserve">zlepšení infrastruktury pro vzdělávání - II. stupeň </t>
  </si>
  <si>
    <t xml:space="preserve">zlepšení infrastruktury pro vzdělávání - střední školy </t>
  </si>
  <si>
    <t xml:space="preserve">zlepšení infrastruktury pro vzdělávání - vysoké školy  </t>
  </si>
  <si>
    <t xml:space="preserve">zlepšení organizace a metodiky výuky - předškolní vzdělávání   </t>
  </si>
  <si>
    <t xml:space="preserve">zlepšení organizace a metodiky výuky - I. stupeň  </t>
  </si>
  <si>
    <t xml:space="preserve">zlepšení organizace a metodiky výuky - II. stupeň </t>
  </si>
  <si>
    <t xml:space="preserve">zlepšení organizace a metodiky výuky - střední školy </t>
  </si>
  <si>
    <t>zlepšení organizace a metodiky výuky - vysoké školy</t>
  </si>
  <si>
    <t>začlenění studentů se specifickými potřebami do běžné výuky – typ postižení A1  - Lehce zrakově postižení / Uživatel zraku</t>
  </si>
  <si>
    <t>začlenění studentů se specifickými potřebami do běžné výuky – typ postižení A2  - Těžce zrakově postižený / Uživatel hmatu / hlasu</t>
  </si>
  <si>
    <t>začlenění studentů se specifickými potřebami do běžné výuky – typ postižení B1 – Nedoslýchavý / Uživatel verbálního jazyka</t>
  </si>
  <si>
    <t>začlenění studentů se specifickými potřebami do běžné výuky – typ postižení B2 – Neslyšící / Uživatel znakového jazyka</t>
  </si>
  <si>
    <t>začlenění studentů se specifickými potřebami do běžné výuky – typ postižení C1 – Pohybově postižený – s postižením dolních končetin</t>
  </si>
  <si>
    <t>začlenění studentů se specifickými potřebami do běžné výuky – typ postižení C2 – Pohybově postižený -  s postižením horních končetin</t>
  </si>
  <si>
    <t>začlenění studentů se specifickými potřebami do běžné výuky – typ postižení D – Osoba se specifickou poruchou učení</t>
  </si>
  <si>
    <t>začlenění studentů se specifickými potřebami do běžné výuky – typ postižení E – Student s psychickou poruchou nebo chronickým somatickým onemocněním</t>
  </si>
  <si>
    <t>recenzovaný odborný článek v impaktovaném časopise v databázi Web of Science (Jimp)</t>
  </si>
  <si>
    <t>recenzovaný odborný článek v databázi ERIH (Jneimp)</t>
  </si>
  <si>
    <t>recenzovaný odborný článek v databázi Scopus (JSC)</t>
  </si>
  <si>
    <t>recenzovaný odborný článek v časopise uvedeném v seznamu recenzovaných periodik (Jrec)</t>
  </si>
  <si>
    <t xml:space="preserve">odborná kniha (B), národní jazyk  </t>
  </si>
  <si>
    <t xml:space="preserve">odborná kniha (B), světový jazyk </t>
  </si>
  <si>
    <t>článek ve sborníku (D)</t>
  </si>
  <si>
    <t>evropský patent (EPO), patent USA (USPTO) a Japonska (P)</t>
  </si>
  <si>
    <t>český nebo národní patent, udělený (P)</t>
  </si>
  <si>
    <t>poloprovoz (Zpolop)</t>
  </si>
  <si>
    <t>ověřená technologie (Ztech)</t>
  </si>
  <si>
    <t>odrůda (Zodru)</t>
  </si>
  <si>
    <t>plemeno (Zplem)</t>
  </si>
  <si>
    <t xml:space="preserve">objem smluvního výzkumu </t>
  </si>
  <si>
    <t>počet</t>
  </si>
  <si>
    <t>míra</t>
  </si>
  <si>
    <t>1. rok</t>
  </si>
  <si>
    <t>2. rok</t>
  </si>
  <si>
    <t>3. rok</t>
  </si>
  <si>
    <t>4. rok</t>
  </si>
  <si>
    <t>5. rok</t>
  </si>
  <si>
    <t>6. rok</t>
  </si>
  <si>
    <t>7. rok</t>
  </si>
  <si>
    <t>8. rok</t>
  </si>
  <si>
    <t>9. rok</t>
  </si>
  <si>
    <t>10. rok</t>
  </si>
  <si>
    <t>11. rok</t>
  </si>
  <si>
    <t>12. rok</t>
  </si>
  <si>
    <t>13. rok</t>
  </si>
  <si>
    <t>14. rok</t>
  </si>
  <si>
    <t>15. rok</t>
  </si>
  <si>
    <t>16. rok</t>
  </si>
  <si>
    <t>17. rok</t>
  </si>
  <si>
    <t>18. rok</t>
  </si>
  <si>
    <t>FTE</t>
  </si>
  <si>
    <t>Osoby</t>
  </si>
  <si>
    <t>Počet dětí</t>
  </si>
  <si>
    <t>Počet žáků</t>
  </si>
  <si>
    <t>Počet studentů</t>
  </si>
  <si>
    <t>Počet hodin</t>
  </si>
  <si>
    <t>Míra změny (%)</t>
  </si>
  <si>
    <t>Článek</t>
  </si>
  <si>
    <t>Monografie</t>
  </si>
  <si>
    <t>Patenty</t>
  </si>
  <si>
    <t>Poloprovoz</t>
  </si>
  <si>
    <t>Ověřená technologie</t>
  </si>
  <si>
    <t>Odrůda</t>
  </si>
  <si>
    <t>Plemeno</t>
  </si>
  <si>
    <t>Kč</t>
  </si>
  <si>
    <t>n.a.</t>
  </si>
  <si>
    <t>Návratnost investice</t>
  </si>
  <si>
    <t>Kumulovaná návratnost investice</t>
  </si>
  <si>
    <t>Udržitelnost</t>
  </si>
  <si>
    <t>Čistá současná hodnota</t>
  </si>
  <si>
    <t>Index rentability</t>
  </si>
  <si>
    <t>Vnitřní výnosové procento</t>
  </si>
  <si>
    <t>Hodnota</t>
  </si>
  <si>
    <t>Návratnost kapitálu</t>
  </si>
  <si>
    <t>Kumulovaná návratnost kapitálu</t>
  </si>
  <si>
    <t>ANO/NE</t>
  </si>
  <si>
    <t>Vstupy pro výpočet návratnosti investic</t>
  </si>
  <si>
    <t>Vstupy pro výpočet návratnosti kapitálu</t>
  </si>
  <si>
    <t>Vstupy pro výpočet udržitelnosti</t>
  </si>
  <si>
    <t>Celková hodnota dopadů</t>
  </si>
  <si>
    <t>Ekonomická návratnost investice</t>
  </si>
  <si>
    <t>Kumulovaná ekonomická návratnost investice</t>
  </si>
  <si>
    <t xml:space="preserve">Verze: </t>
  </si>
  <si>
    <t>Celkové provozní výnosy a ZH</t>
  </si>
  <si>
    <t xml:space="preserve">Celkové investiční náklady </t>
  </si>
  <si>
    <t xml:space="preserve">pomocný řádek </t>
  </si>
  <si>
    <t xml:space="preserve">Hodnota dopadů </t>
  </si>
  <si>
    <t>Financování provozní ztráty</t>
  </si>
  <si>
    <t>Diskontní sazba</t>
  </si>
  <si>
    <t>Celkové investiční výdaje</t>
  </si>
  <si>
    <t>Celkové způsobilé výdaje</t>
  </si>
  <si>
    <t>Jiné pěněžní příjmy</t>
  </si>
  <si>
    <t>Referenční období</t>
  </si>
  <si>
    <t>Flat rate</t>
  </si>
  <si>
    <t>Způsobilé výdaje připadající na finanční mezeru / očištěné o flat rate</t>
  </si>
  <si>
    <t>Částka EU</t>
  </si>
  <si>
    <t>Národní spolufinancování</t>
  </si>
  <si>
    <t>Částka vlastní / soukromé flat rate</t>
  </si>
  <si>
    <t>Diskontované příjmy</t>
  </si>
  <si>
    <t>Diskontované čisté příjmy</t>
  </si>
  <si>
    <t>Koeficient finanční mezery</t>
  </si>
  <si>
    <t>Modifikovaný základ pro výpočet dotace</t>
  </si>
  <si>
    <t>Výše způsobilých výdajů připadajících na příjmy</t>
  </si>
  <si>
    <t>Procento národního spolufinancování</t>
  </si>
  <si>
    <t>Procento příspěvku UNIE</t>
  </si>
  <si>
    <t>Procento soukromé</t>
  </si>
  <si>
    <t>Procento vlastní / soukromé národní</t>
  </si>
  <si>
    <t>Částka vlastní / soukromé národní</t>
  </si>
  <si>
    <t>Základ pro výpočet dotace nediskontovaný</t>
  </si>
  <si>
    <t>Způsobilé výdaje očištěné o JPP (jiné peněžní příjmy)</t>
  </si>
  <si>
    <t>Jiné peněžní příjmy</t>
  </si>
  <si>
    <t>Národní zdroje financování</t>
  </si>
  <si>
    <t>Kumulovaná udržitelnost</t>
  </si>
  <si>
    <t>celkem</t>
  </si>
  <si>
    <t>Paušální sazba - operace v sektoru výzkumu, vývoje a inovací</t>
  </si>
  <si>
    <t>Celkové provozní výnosy a ZH (včetně financování provozní ztráty)</t>
  </si>
  <si>
    <t xml:space="preserve">Celkové způsobilé výdaje </t>
  </si>
  <si>
    <t xml:space="preserve">Diskontované provozní výnosy (bez ZH, bez fin.zt.) </t>
  </si>
  <si>
    <t>Maximální diskontované způsobilé výdaje</t>
  </si>
  <si>
    <t xml:space="preserve">v souladu s ISKP, ale chybně (nejsou zde zohledněny příjmy, jen ZH a výdaje) </t>
  </si>
  <si>
    <t xml:space="preserve">Referenční období (max. 18 let, dop. 15 let) </t>
  </si>
  <si>
    <t xml:space="preserve">Název projektu </t>
  </si>
  <si>
    <t>A - Osobní náklady</t>
  </si>
  <si>
    <t>B - Výdaje na nástroje a vybavení</t>
  </si>
  <si>
    <t>C - Budovy a pozemky</t>
  </si>
  <si>
    <t>D - smluvní výzkum, patenty, licence, poradenské služby</t>
  </si>
  <si>
    <t>E - režie, materiál a provozní výdaje</t>
  </si>
  <si>
    <t>F - studie proveditelnosti (dle typu příjemce)</t>
  </si>
  <si>
    <t>osobní výdaje</t>
  </si>
  <si>
    <t>cestovní náklady</t>
  </si>
  <si>
    <t>energie, voda</t>
  </si>
  <si>
    <t>opravy a udržování</t>
  </si>
  <si>
    <t>nákup služeb</t>
  </si>
  <si>
    <t xml:space="preserve">Diskontní sazba pro FA </t>
  </si>
  <si>
    <t xml:space="preserve">Diskontní sazba pro EA </t>
  </si>
  <si>
    <t xml:space="preserve">Diskontované provozní výnosy (vč. ZH, vč. fin.prov.zt.) </t>
  </si>
  <si>
    <t xml:space="preserve">Diskontovaná zůstatková hodnota (FA) </t>
  </si>
  <si>
    <t xml:space="preserve">Diskontovaná zůstatková hodnota (EA) </t>
  </si>
  <si>
    <t xml:space="preserve">Molecular, cellular and clinical approach to healthy aging </t>
  </si>
  <si>
    <t xml:space="preserve"> </t>
  </si>
</sst>
</file>

<file path=xl/styles.xml><?xml version="1.0" encoding="utf-8"?>
<styleSheet xmlns="http://schemas.openxmlformats.org/spreadsheetml/2006/main">
  <numFmts count="3">
    <numFmt numFmtId="43" formatCode="_-* #,##0.00\ _K_č_-;\-* #,##0.00\ _K_č_-;_-* &quot;-&quot;??\ _K_č_-;_-@_-"/>
    <numFmt numFmtId="164" formatCode="0.0%"/>
    <numFmt numFmtId="165" formatCode="0.0000000000"/>
  </numFmts>
  <fonts count="12">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9"/>
      <color theme="1"/>
      <name val="Calibri"/>
      <family val="2"/>
      <charset val="238"/>
      <scheme val="minor"/>
    </font>
    <font>
      <sz val="11"/>
      <color indexed="8"/>
      <name val="Calibri"/>
      <family val="2"/>
      <charset val="238"/>
    </font>
    <font>
      <sz val="11"/>
      <color theme="1"/>
      <name val="Calibri"/>
      <family val="2"/>
      <charset val="238"/>
      <scheme val="minor"/>
    </font>
    <font>
      <sz val="9"/>
      <name val="Calibri"/>
      <family val="2"/>
      <charset val="238"/>
      <scheme val="minor"/>
    </font>
    <font>
      <sz val="9"/>
      <color rgb="FFFF0000"/>
      <name val="Calibri"/>
      <family val="2"/>
      <charset val="238"/>
      <scheme val="minor"/>
    </font>
    <font>
      <sz val="9"/>
      <color theme="7"/>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4" fillId="0" borderId="0"/>
    <xf numFmtId="9" fontId="5" fillId="0" borderId="0" applyFont="0" applyFill="0" applyBorder="0" applyAlignment="0" applyProtection="0"/>
    <xf numFmtId="43" fontId="5" fillId="0" borderId="0" applyFont="0" applyFill="0" applyBorder="0" applyAlignment="0" applyProtection="0"/>
  </cellStyleXfs>
  <cellXfs count="71">
    <xf numFmtId="0" fontId="0" fillId="0" borderId="0" xfId="0"/>
    <xf numFmtId="0" fontId="1" fillId="0" borderId="0" xfId="0" applyFont="1"/>
    <xf numFmtId="0" fontId="0" fillId="2" borderId="2" xfId="0" applyFill="1" applyBorder="1"/>
    <xf numFmtId="0" fontId="2" fillId="0" borderId="0" xfId="0" applyFont="1"/>
    <xf numFmtId="0" fontId="3" fillId="0" borderId="0" xfId="0" applyFont="1"/>
    <xf numFmtId="0" fontId="3" fillId="0" borderId="3" xfId="0" applyFont="1" applyBorder="1"/>
    <xf numFmtId="4" fontId="3" fillId="0" borderId="3" xfId="0" applyNumberFormat="1" applyFont="1" applyBorder="1"/>
    <xf numFmtId="4" fontId="3" fillId="0" borderId="2" xfId="0" applyNumberFormat="1" applyFont="1" applyBorder="1"/>
    <xf numFmtId="0" fontId="3" fillId="0" borderId="2" xfId="0" applyFont="1" applyBorder="1"/>
    <xf numFmtId="4" fontId="3" fillId="2" borderId="2" xfId="0" applyNumberFormat="1" applyFont="1" applyFill="1" applyBorder="1"/>
    <xf numFmtId="4" fontId="3" fillId="0" borderId="0" xfId="0" applyNumberFormat="1" applyFont="1"/>
    <xf numFmtId="0" fontId="3" fillId="3" borderId="5" xfId="0" applyFont="1" applyFill="1" applyBorder="1"/>
    <xf numFmtId="0" fontId="3" fillId="3" borderId="4" xfId="0" applyFont="1" applyFill="1" applyBorder="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xf numFmtId="0" fontId="3" fillId="3" borderId="3" xfId="0" applyFont="1" applyFill="1" applyBorder="1"/>
    <xf numFmtId="0" fontId="2" fillId="0" borderId="0" xfId="0" applyFont="1" applyAlignment="1"/>
    <xf numFmtId="0" fontId="3" fillId="0" borderId="2" xfId="0" applyFont="1" applyFill="1" applyBorder="1"/>
    <xf numFmtId="0" fontId="2" fillId="3" borderId="3" xfId="0" applyFont="1" applyFill="1" applyBorder="1"/>
    <xf numFmtId="0" fontId="3" fillId="3" borderId="1" xfId="0" applyFont="1" applyFill="1" applyBorder="1"/>
    <xf numFmtId="0" fontId="3" fillId="3" borderId="2" xfId="0" applyFont="1" applyFill="1" applyBorder="1"/>
    <xf numFmtId="0" fontId="2" fillId="3" borderId="2" xfId="0" applyFont="1" applyFill="1" applyBorder="1"/>
    <xf numFmtId="4" fontId="2" fillId="0" borderId="3" xfId="0" applyNumberFormat="1" applyFont="1" applyBorder="1"/>
    <xf numFmtId="0" fontId="3" fillId="0" borderId="2" xfId="0" applyFont="1" applyBorder="1" applyAlignment="1">
      <alignment horizontal="center" vertical="center"/>
    </xf>
    <xf numFmtId="0" fontId="3" fillId="3" borderId="6" xfId="0" applyFont="1" applyFill="1" applyBorder="1" applyAlignment="1">
      <alignment wrapText="1"/>
    </xf>
    <xf numFmtId="4" fontId="3" fillId="0" borderId="3" xfId="0" applyNumberFormat="1" applyFont="1" applyBorder="1" applyAlignment="1">
      <alignment horizontal="right" vertical="center"/>
    </xf>
    <xf numFmtId="4" fontId="3" fillId="0" borderId="2" xfId="0" applyNumberFormat="1" applyFont="1" applyBorder="1" applyAlignment="1">
      <alignment horizontal="right" vertical="center"/>
    </xf>
    <xf numFmtId="4" fontId="3" fillId="0" borderId="2" xfId="0" applyNumberFormat="1" applyFont="1" applyFill="1" applyBorder="1" applyAlignment="1">
      <alignment horizontal="right"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4" fontId="3" fillId="0" borderId="3" xfId="0" applyNumberFormat="1" applyFont="1" applyBorder="1" applyAlignment="1">
      <alignment vertical="center"/>
    </xf>
    <xf numFmtId="4" fontId="3" fillId="0" borderId="3" xfId="0" applyNumberFormat="1" applyFont="1" applyBorder="1" applyAlignment="1">
      <alignment horizontal="center" vertical="center"/>
    </xf>
    <xf numFmtId="4" fontId="3" fillId="0" borderId="2" xfId="0" applyNumberFormat="1" applyFont="1" applyFill="1" applyBorder="1"/>
    <xf numFmtId="4" fontId="3" fillId="0" borderId="2" xfId="0" applyNumberFormat="1" applyFont="1" applyBorder="1" applyAlignment="1">
      <alignment vertical="center"/>
    </xf>
    <xf numFmtId="4" fontId="3" fillId="0" borderId="2" xfId="0" applyNumberFormat="1" applyFont="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2" borderId="2" xfId="0" applyFill="1" applyBorder="1" applyAlignment="1">
      <alignment horizontal="left" vertical="center"/>
    </xf>
    <xf numFmtId="0" fontId="0" fillId="0" borderId="0" xfId="0" applyAlignment="1">
      <alignment horizontal="left"/>
    </xf>
    <xf numFmtId="0" fontId="0" fillId="2" borderId="2" xfId="0" applyFill="1" applyBorder="1" applyAlignment="1">
      <alignment horizontal="left"/>
    </xf>
    <xf numFmtId="10" fontId="0" fillId="0" borderId="0" xfId="2" applyNumberFormat="1" applyFont="1" applyAlignment="1">
      <alignment horizontal="left"/>
    </xf>
    <xf numFmtId="4" fontId="6" fillId="0" borderId="2" xfId="0" applyNumberFormat="1" applyFont="1" applyBorder="1"/>
    <xf numFmtId="2" fontId="3" fillId="0" borderId="2" xfId="0" applyNumberFormat="1" applyFont="1" applyBorder="1"/>
    <xf numFmtId="9" fontId="3" fillId="0" borderId="2" xfId="0" applyNumberFormat="1" applyFont="1" applyBorder="1"/>
    <xf numFmtId="0" fontId="7" fillId="0" borderId="0" xfId="0" applyFont="1"/>
    <xf numFmtId="10" fontId="0" fillId="4" borderId="2" xfId="2" applyNumberFormat="1" applyFont="1" applyFill="1" applyBorder="1" applyAlignment="1">
      <alignment horizontal="left" vertical="center"/>
    </xf>
    <xf numFmtId="0" fontId="0" fillId="4" borderId="2" xfId="3" applyNumberFormat="1" applyFont="1" applyFill="1" applyBorder="1" applyAlignment="1">
      <alignment horizontal="left" vertical="center"/>
    </xf>
    <xf numFmtId="0" fontId="8" fillId="0" borderId="0" xfId="0" applyFont="1"/>
    <xf numFmtId="2" fontId="3" fillId="0" borderId="0" xfId="0" applyNumberFormat="1" applyFont="1" applyBorder="1"/>
    <xf numFmtId="0" fontId="3" fillId="0" borderId="0" xfId="0" applyFont="1" applyBorder="1"/>
    <xf numFmtId="0" fontId="7" fillId="0" borderId="0" xfId="0" applyFont="1" applyBorder="1"/>
    <xf numFmtId="4" fontId="3" fillId="0" borderId="0" xfId="0" applyNumberFormat="1" applyFont="1" applyBorder="1"/>
    <xf numFmtId="0" fontId="0" fillId="0" borderId="2" xfId="0" applyBorder="1"/>
    <xf numFmtId="10" fontId="0" fillId="0" borderId="2" xfId="0" applyNumberFormat="1" applyBorder="1"/>
    <xf numFmtId="4" fontId="0" fillId="0" borderId="2" xfId="0" applyNumberFormat="1" applyBorder="1"/>
    <xf numFmtId="0" fontId="0" fillId="0" borderId="2" xfId="0" applyFill="1" applyBorder="1"/>
    <xf numFmtId="4" fontId="0" fillId="0" borderId="2" xfId="0" applyNumberFormat="1" applyFill="1" applyBorder="1"/>
    <xf numFmtId="2" fontId="0" fillId="0" borderId="2" xfId="0" applyNumberFormat="1" applyBorder="1"/>
    <xf numFmtId="9" fontId="3" fillId="0" borderId="2" xfId="0" applyNumberFormat="1" applyFont="1" applyFill="1" applyBorder="1"/>
    <xf numFmtId="164" fontId="3" fillId="0" borderId="2" xfId="0" applyNumberFormat="1" applyFont="1" applyFill="1" applyBorder="1"/>
    <xf numFmtId="4" fontId="0" fillId="2" borderId="2" xfId="0" applyNumberFormat="1" applyFill="1" applyBorder="1" applyAlignment="1">
      <alignment horizontal="left"/>
    </xf>
    <xf numFmtId="9" fontId="0" fillId="0" borderId="2" xfId="2" applyFont="1" applyFill="1" applyBorder="1"/>
    <xf numFmtId="9" fontId="0" fillId="2" borderId="2" xfId="2" applyFont="1" applyFill="1" applyBorder="1"/>
    <xf numFmtId="0" fontId="9" fillId="0" borderId="2" xfId="0" applyFont="1" applyFill="1" applyBorder="1"/>
    <xf numFmtId="4" fontId="9" fillId="0" borderId="2" xfId="0" applyNumberFormat="1" applyFont="1" applyFill="1" applyBorder="1"/>
    <xf numFmtId="165" fontId="0" fillId="0" borderId="2" xfId="0" applyNumberFormat="1" applyFill="1" applyBorder="1"/>
    <xf numFmtId="0" fontId="3" fillId="3" borderId="2" xfId="0" applyFont="1" applyFill="1" applyBorder="1" applyAlignment="1">
      <alignment horizontal="center" vertical="center"/>
    </xf>
    <xf numFmtId="4" fontId="7" fillId="0" borderId="0" xfId="0" applyNumberFormat="1" applyFont="1"/>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cellXfs>
  <cellStyles count="4">
    <cellStyle name="čárky" xfId="3" builtinId="3"/>
    <cellStyle name="Excel Built-in Normal 1" xfId="1"/>
    <cellStyle name="normální" xfId="0" builtinId="0"/>
    <cellStyle name="pro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57150</xdr:colOff>
      <xdr:row>17</xdr:row>
      <xdr:rowOff>38100</xdr:rowOff>
    </xdr:from>
    <xdr:to>
      <xdr:col>2</xdr:col>
      <xdr:colOff>3533774</xdr:colOff>
      <xdr:row>28</xdr:row>
      <xdr:rowOff>152400</xdr:rowOff>
    </xdr:to>
    <xdr:sp macro="" textlink="">
      <xdr:nvSpPr>
        <xdr:cNvPr id="2" name="TextovéPole 1"/>
        <xdr:cNvSpPr txBox="1"/>
      </xdr:nvSpPr>
      <xdr:spPr>
        <a:xfrm>
          <a:off x="542925" y="3276600"/>
          <a:ext cx="5572124"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Poznámky:</a:t>
          </a:r>
          <a:r>
            <a:rPr lang="cs-CZ" sz="1100" baseline="0"/>
            <a:t> </a:t>
          </a:r>
        </a:p>
        <a:p>
          <a:r>
            <a:rPr lang="cs-CZ" sz="1100" baseline="0"/>
            <a:t>- výpočty ukazatelů jsou v maximální možní míře prováděny v souladu s modulem CBA v ISKP 2014+ ve stavu k 1.  2. 2016 (kontrolní sešit .xls bude průběžně upravován v souladu s vývojem modulu CBA). </a:t>
          </a:r>
        </a:p>
        <a:p>
          <a:r>
            <a:rPr lang="cs-CZ" sz="1100" baseline="0"/>
            <a:t>- všechny uvedené hodnoty by měly být odpovídajícím způsobem argumentovány ve studii proveditelnosti. </a:t>
          </a:r>
        </a:p>
        <a:p>
          <a:endParaRPr lang="cs-CZ" sz="1100" baseline="0"/>
        </a:p>
        <a:p>
          <a:r>
            <a:rPr lang="cs-CZ" sz="1100" baseline="0"/>
            <a:t>Provedené změny: </a:t>
          </a:r>
        </a:p>
        <a:p>
          <a:r>
            <a:rPr lang="cs-CZ" sz="1100" baseline="0"/>
            <a:t>4. 1. 2016 - zohlednění nového řádku v modulu ISKP (list Provozní náklady a výnosy, řádek Financování provozní ztráty) včetně zohlednění v navazujících výpočtech. </a:t>
          </a:r>
        </a:p>
        <a:p>
          <a:r>
            <a:rPr lang="cs-CZ" sz="1100" baseline="0"/>
            <a:t>1. 2. 2016 - doplněny poznámky k vybraným záložkám.  </a:t>
          </a:r>
        </a:p>
        <a:p>
          <a:r>
            <a:rPr lang="cs-CZ" sz="1100" baseline="0"/>
            <a:t>2. 5. 2016 - doplněna diskontní sazba pro EA, revize položky celkové provozní výnosy (záložka Provozní náklady a výnosy), doplnění poznámek. </a:t>
          </a:r>
        </a:p>
        <a:p>
          <a:endParaRPr lang="cs-CZ"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243416</xdr:colOff>
      <xdr:row>31</xdr:row>
      <xdr:rowOff>0</xdr:rowOff>
    </xdr:from>
    <xdr:to>
      <xdr:col>21</xdr:col>
      <xdr:colOff>243416</xdr:colOff>
      <xdr:row>45</xdr:row>
      <xdr:rowOff>135467</xdr:rowOff>
    </xdr:to>
    <xdr:sp macro="" textlink="">
      <xdr:nvSpPr>
        <xdr:cNvPr id="3" name="TextovéPole 2"/>
        <xdr:cNvSpPr txBox="1"/>
      </xdr:nvSpPr>
      <xdr:spPr>
        <a:xfrm>
          <a:off x="243416" y="6985000"/>
          <a:ext cx="18838333"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baseline="0"/>
            <a:t>Tabulka investičních nákladů na záložce Investice a zdroje musí odpovídat tabulce rozpočtu (do tabulky jsou tedy zadávány jak investiční, tak i neinvestiční položky rozpočtu projektu). Zdroje financování uvedené na záložce Investice a zdroje musí právě pokrývat rozpočet projektu.</a:t>
          </a:r>
        </a:p>
        <a:p>
          <a:endParaRPr lang="cs-CZ"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31</xdr:row>
      <xdr:rowOff>0</xdr:rowOff>
    </xdr:from>
    <xdr:to>
      <xdr:col>20</xdr:col>
      <xdr:colOff>274108</xdr:colOff>
      <xdr:row>45</xdr:row>
      <xdr:rowOff>76200</xdr:rowOff>
    </xdr:to>
    <xdr:sp macro="" textlink="">
      <xdr:nvSpPr>
        <xdr:cNvPr id="2" name="TextovéPole 1"/>
        <xdr:cNvSpPr txBox="1"/>
      </xdr:nvSpPr>
      <xdr:spPr>
        <a:xfrm>
          <a:off x="238125" y="4876800"/>
          <a:ext cx="18838333"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baseline="0"/>
            <a:t>Záložka Provozní náklady a výnosy zachycuje hotovostní toky spojené s projektem po ukončení podpory z prostředků OP VVV. Provozní náklady musí umožnit zajištění udržitelnosti projektu a dosažení deklarovaných cílů (včetně socio-ekonomických dopadů) projektu. Pozor, provozní náklady již zahrntuté v ropočtu projektu nesmí být na záložce Provozní náklady a výnosy uváděny znovu (položky by byly zohledněny v rámci prováděné analýzy dvakrát).  </a:t>
          </a:r>
        </a:p>
        <a:p>
          <a:r>
            <a:rPr lang="cs-CZ" sz="1100" baseline="0"/>
            <a:t> </a:t>
          </a:r>
        </a:p>
        <a:p>
          <a:r>
            <a:rPr lang="cs-CZ" sz="1100" baseline="0"/>
            <a:t>Na straně příjmů je důležité rozlišovat dvě základní položky: Provozní výnosy a Financování provozní ztráty: </a:t>
          </a:r>
        </a:p>
        <a:p>
          <a:r>
            <a:rPr lang="cs-CZ" sz="1100" baseline="0"/>
            <a:t>Položka Provozní výnosy představuje zejména hospodářskou činnost realizovanou díky projektu (smluvní výzkum, prodej patentů a práv, apod.). Komentář k položce uveďte prosím ve studii proveditelnosti. </a:t>
          </a:r>
        </a:p>
        <a:p>
          <a:r>
            <a:rPr lang="cs-CZ" sz="1100" baseline="0"/>
            <a:t> Položka Financování provozní ztráty by měla zahrnovat zdroje pro finanční udržitelnost, které budou použity na úhradu provozní ztráty projektu. Patří sem zejména účelové prostředky poskytované MŠMT, MPO, GAČR, TAČR a dalšími veřejnými institucemi, příjmy z mezinárodních grantů (7. RP, Horizont 2020, apod.), institucionální prostředky RVO, příspěvek na vzdělávací činnost, fondy VVŠ, prostředky z doplňkové činnosti, příjmy z krajských nebo obecních rozpočtů a ostatní zdroje financování.  Komentář k jejich zajištění uveďte ve studii proveditelnosti.</a:t>
          </a:r>
        </a:p>
        <a:p>
          <a:endParaRPr lang="cs-CZ" sz="1100" baseline="0"/>
        </a:p>
        <a:p>
          <a:endParaRPr lang="cs-CZ"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16</xdr:row>
      <xdr:rowOff>0</xdr:rowOff>
    </xdr:from>
    <xdr:to>
      <xdr:col>20</xdr:col>
      <xdr:colOff>312208</xdr:colOff>
      <xdr:row>30</xdr:row>
      <xdr:rowOff>76200</xdr:rowOff>
    </xdr:to>
    <xdr:sp macro="" textlink="">
      <xdr:nvSpPr>
        <xdr:cNvPr id="2" name="TextovéPole 1"/>
        <xdr:cNvSpPr txBox="1"/>
      </xdr:nvSpPr>
      <xdr:spPr>
        <a:xfrm>
          <a:off x="609600" y="3390900"/>
          <a:ext cx="18838333"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baseline="0"/>
            <a:t>U projektů nevytvářejících zisk lze obvykle předpokládat nulovou zůstatkovou hodnotu.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30</xdr:row>
      <xdr:rowOff>0</xdr:rowOff>
    </xdr:from>
    <xdr:to>
      <xdr:col>18</xdr:col>
      <xdr:colOff>257175</xdr:colOff>
      <xdr:row>44</xdr:row>
      <xdr:rowOff>76200</xdr:rowOff>
    </xdr:to>
    <xdr:sp macro="" textlink="">
      <xdr:nvSpPr>
        <xdr:cNvPr id="2" name="TextovéPole 1"/>
        <xdr:cNvSpPr txBox="1"/>
      </xdr:nvSpPr>
      <xdr:spPr>
        <a:xfrm>
          <a:off x="285750" y="4419600"/>
          <a:ext cx="1753552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baseline="0"/>
            <a:t>Pro potřeby ověření finanční udržitelnosti je rozhodující výsledek na záložce Udržitelnost pro FA (udržitelnost = ano).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119</xdr:row>
      <xdr:rowOff>0</xdr:rowOff>
    </xdr:from>
    <xdr:to>
      <xdr:col>10</xdr:col>
      <xdr:colOff>876300</xdr:colOff>
      <xdr:row>133</xdr:row>
      <xdr:rowOff>76200</xdr:rowOff>
    </xdr:to>
    <xdr:sp macro="" textlink="">
      <xdr:nvSpPr>
        <xdr:cNvPr id="2" name="TextovéPole 1"/>
        <xdr:cNvSpPr txBox="1"/>
      </xdr:nvSpPr>
      <xdr:spPr>
        <a:xfrm>
          <a:off x="314325" y="18440400"/>
          <a:ext cx="1753552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a:solidFill>
                <a:schemeClr val="dk1"/>
              </a:solidFill>
              <a:effectLst/>
              <a:latin typeface="+mn-lt"/>
              <a:ea typeface="+mn-ea"/>
              <a:cs typeface="+mn-cs"/>
            </a:rPr>
            <a:t>Počet vytvořených pracovních míst (FTE) odpovídá počtu pracovních míst přímo vytvořených projektem, nepřímo vytvořená pracovní místa jinde v ekonomice (např. u dodavatelů, apod.) nesmí být do kalkulace dopadů zahrnuta. Počet vytvořených pracovních míst (FTE) je zadáván ve všech letech hodnocení po dobu, kdy budou daná pracovní místa obsazena. Definice dopadu je mírně širší, než je definice indikátoru 2 04 00 Počet nových výzkumných pracovníků v podporovaných subjektech (FTE), hodnota dopadu může zahrnovat např. i administrativní nebo technické pracovníky, kteří do hodnoty indikátoru zahrnuti nejsou. Při určování kategorie zaměstnání postupujte dle klasifikace CZ-ISCO. Komentáře ke kalkulaci hodnoty dopadu uvádějte ve studii proveditelnosti. </a:t>
          </a:r>
        </a:p>
        <a:p>
          <a:r>
            <a:rPr lang="cs-CZ" sz="1100">
              <a:solidFill>
                <a:schemeClr val="dk1"/>
              </a:solidFill>
              <a:effectLst/>
              <a:latin typeface="+mn-lt"/>
              <a:ea typeface="+mn-ea"/>
              <a:cs typeface="+mn-cs"/>
            </a:rPr>
            <a:t> </a:t>
          </a:r>
        </a:p>
        <a:p>
          <a:r>
            <a:rPr lang="cs-CZ" sz="1100">
              <a:solidFill>
                <a:schemeClr val="dk1"/>
              </a:solidFill>
              <a:effectLst/>
              <a:latin typeface="+mn-lt"/>
              <a:ea typeface="+mn-ea"/>
              <a:cs typeface="+mn-cs"/>
            </a:rPr>
            <a:t>Hodnota socioekonomických dopadů zachycujících výsledky vědecké činnosti za projekt (publikace a patenty) je zadávána v souladu s definicí RIV. V případě odlišných hodnot od hodnoty indikátorů (zejména indikátory 2 02 16 Odborné publikace se zahraničním spoluautorstvím, 2 02 11 Odborné publikace vytvořené podpořenými subjekty a 2 20 11 Mezinárodní patentové přihlášky) uveďte komentáře ke kalkulaci hodnoty dopadů ve studii proveditelnosti. </a:t>
          </a:r>
        </a:p>
        <a:p>
          <a:r>
            <a:rPr lang="cs-CZ" sz="1100">
              <a:solidFill>
                <a:schemeClr val="dk1"/>
              </a:solidFill>
              <a:effectLst/>
              <a:latin typeface="+mn-lt"/>
              <a:ea typeface="+mn-ea"/>
              <a:cs typeface="+mn-cs"/>
            </a:rPr>
            <a:t> </a:t>
          </a:r>
        </a:p>
        <a:p>
          <a:r>
            <a:rPr lang="cs-CZ" sz="1100">
              <a:solidFill>
                <a:schemeClr val="dk1"/>
              </a:solidFill>
              <a:effectLst/>
              <a:latin typeface="+mn-lt"/>
              <a:ea typeface="+mn-ea"/>
              <a:cs typeface="+mn-cs"/>
            </a:rPr>
            <a:t>Hodnota dopadu zachycujícího objem smluvního výzkumu by měla být v souladu s hodnotou smluvního výzkumu zahrnutého do provozních výnosů na záložce Provozní náklady a výnosy. Komentář ke kalkulaci hodnoty dopadu uveďte ve studii proveditelnosti.</a:t>
          </a:r>
        </a:p>
        <a:p>
          <a:endParaRPr lang="cs-CZ"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27</xdr:row>
      <xdr:rowOff>0</xdr:rowOff>
    </xdr:from>
    <xdr:to>
      <xdr:col>19</xdr:col>
      <xdr:colOff>304800</xdr:colOff>
      <xdr:row>41</xdr:row>
      <xdr:rowOff>76200</xdr:rowOff>
    </xdr:to>
    <xdr:sp macro="" textlink="">
      <xdr:nvSpPr>
        <xdr:cNvPr id="3" name="TextovéPole 2"/>
        <xdr:cNvSpPr txBox="1"/>
      </xdr:nvSpPr>
      <xdr:spPr>
        <a:xfrm>
          <a:off x="609600" y="3048000"/>
          <a:ext cx="17535525"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aseline="0"/>
            <a:t>Poznámky: </a:t>
          </a:r>
        </a:p>
        <a:p>
          <a:endParaRPr lang="cs-CZ" sz="1100" baseline="0"/>
        </a:p>
        <a:p>
          <a:r>
            <a:rPr lang="cs-CZ" sz="1100" baseline="0"/>
            <a:t>Pro potřeby ověření pozitivního dopadu projektu na společnost je rozhodující záložka Návratnost investic pro EA, čistá současná hodnota &gt;= 0.</a:t>
          </a:r>
        </a:p>
        <a:p>
          <a:endParaRPr lang="cs-CZ" sz="1100" baseline="0"/>
        </a:p>
      </xdr:txBody>
    </xdr: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2"/>
  <dimension ref="B1:C18"/>
  <sheetViews>
    <sheetView zoomScaleNormal="100" workbookViewId="0">
      <selection activeCell="O20" sqref="O20"/>
    </sheetView>
  </sheetViews>
  <sheetFormatPr defaultRowHeight="15"/>
  <cols>
    <col min="1" max="1" width="4.28515625" customWidth="1"/>
    <col min="2" max="2" width="42.140625" customWidth="1"/>
    <col min="3" max="3" width="53.5703125" customWidth="1"/>
  </cols>
  <sheetData>
    <row r="1" spans="2:3" ht="15" customHeight="1"/>
    <row r="2" spans="2:3" ht="15" customHeight="1">
      <c r="B2" s="1" t="s">
        <v>247</v>
      </c>
      <c r="C2" s="2" t="s">
        <v>264</v>
      </c>
    </row>
    <row r="3" spans="2:3" ht="15" customHeight="1"/>
    <row r="4" spans="2:3" ht="15" customHeight="1">
      <c r="B4" s="1" t="s">
        <v>32</v>
      </c>
      <c r="C4" s="38">
        <v>2017</v>
      </c>
    </row>
    <row r="5" spans="2:3" ht="15" customHeight="1">
      <c r="C5" s="39"/>
    </row>
    <row r="6" spans="2:3" ht="15" customHeight="1">
      <c r="B6" s="1" t="s">
        <v>246</v>
      </c>
      <c r="C6" s="40">
        <v>15</v>
      </c>
    </row>
    <row r="7" spans="2:3" ht="15" customHeight="1">
      <c r="C7" s="39"/>
    </row>
    <row r="8" spans="2:3" ht="15" customHeight="1">
      <c r="B8" s="1" t="s">
        <v>242</v>
      </c>
      <c r="C8" s="61">
        <v>42256739.560000002</v>
      </c>
    </row>
    <row r="9" spans="2:3" ht="15" customHeight="1">
      <c r="C9" s="39"/>
    </row>
    <row r="10" spans="2:3" ht="15" customHeight="1">
      <c r="B10" s="1" t="s">
        <v>236</v>
      </c>
      <c r="C10" s="61">
        <v>0</v>
      </c>
    </row>
    <row r="11" spans="2:3" ht="15" customHeight="1">
      <c r="C11" s="39"/>
    </row>
    <row r="12" spans="2:3" ht="15" customHeight="1">
      <c r="B12" s="1" t="s">
        <v>259</v>
      </c>
      <c r="C12" s="46">
        <v>0.04</v>
      </c>
    </row>
    <row r="13" spans="2:3" ht="15" customHeight="1">
      <c r="C13" s="41"/>
    </row>
    <row r="14" spans="2:3" ht="15" customHeight="1">
      <c r="B14" s="1" t="s">
        <v>260</v>
      </c>
      <c r="C14" s="46">
        <v>0.05</v>
      </c>
    </row>
    <row r="15" spans="2:3" ht="15" customHeight="1"/>
    <row r="16" spans="2:3" ht="15" customHeight="1">
      <c r="B16" s="1" t="s">
        <v>208</v>
      </c>
      <c r="C16" s="47">
        <v>160502</v>
      </c>
    </row>
    <row r="17" spans="2:2" ht="15" customHeight="1"/>
    <row r="18" spans="2:2">
      <c r="B18" s="1"/>
    </row>
  </sheetData>
  <pageMargins left="0.23622047244094491" right="0.23622047244094491" top="0.74803149606299213" bottom="0.74803149606299213" header="0.31496062992125984" footer="0.31496062992125984"/>
  <pageSetup paperSize="9" orientation="landscape" verticalDpi="0" r:id="rId1"/>
  <headerFooter>
    <oddHeader>&amp;A</oddHeader>
  </headerFooter>
  <drawing r:id="rId2"/>
</worksheet>
</file>

<file path=xl/worksheets/sheet10.xml><?xml version="1.0" encoding="utf-8"?>
<worksheet xmlns="http://schemas.openxmlformats.org/spreadsheetml/2006/main" xmlns:r="http://schemas.openxmlformats.org/officeDocument/2006/relationships">
  <dimension ref="B2:D36"/>
  <sheetViews>
    <sheetView workbookViewId="0">
      <selection activeCell="E19" sqref="E19"/>
    </sheetView>
  </sheetViews>
  <sheetFormatPr defaultRowHeight="15"/>
  <cols>
    <col min="2" max="2" width="60.85546875" bestFit="1" customWidth="1"/>
    <col min="3" max="3" width="21.7109375" customWidth="1"/>
    <col min="5" max="5" width="13.7109375" bestFit="1" customWidth="1"/>
    <col min="6" max="6" width="40.85546875" bestFit="1" customWidth="1"/>
    <col min="7" max="7" width="13.7109375" bestFit="1" customWidth="1"/>
  </cols>
  <sheetData>
    <row r="2" spans="2:3">
      <c r="B2" s="53" t="s">
        <v>214</v>
      </c>
      <c r="C2" s="54">
        <f>'Základní informace'!C12</f>
        <v>0.04</v>
      </c>
    </row>
    <row r="3" spans="2:3">
      <c r="B3" s="53" t="s">
        <v>215</v>
      </c>
      <c r="C3" s="55">
        <f>'Investice a zdroje'!C6</f>
        <v>42256740</v>
      </c>
    </row>
    <row r="4" spans="2:3">
      <c r="B4" s="53" t="s">
        <v>216</v>
      </c>
      <c r="C4" s="55">
        <f>'Základní informace'!C8</f>
        <v>42256739.560000002</v>
      </c>
    </row>
    <row r="5" spans="2:3">
      <c r="B5" s="53" t="s">
        <v>217</v>
      </c>
      <c r="C5" s="58">
        <f>'Základní informace'!C10</f>
        <v>0</v>
      </c>
    </row>
    <row r="6" spans="2:3">
      <c r="B6" s="53" t="s">
        <v>235</v>
      </c>
      <c r="C6" s="55">
        <f>C4-C5</f>
        <v>42256739.560000002</v>
      </c>
    </row>
    <row r="7" spans="2:3">
      <c r="B7" s="53" t="s">
        <v>218</v>
      </c>
      <c r="C7" s="53">
        <f>'Základní informace'!C6</f>
        <v>15</v>
      </c>
    </row>
    <row r="10" spans="2:3">
      <c r="B10" s="1" t="s">
        <v>219</v>
      </c>
    </row>
    <row r="11" spans="2:3">
      <c r="B11" s="1"/>
      <c r="C11" t="s">
        <v>239</v>
      </c>
    </row>
    <row r="12" spans="2:3">
      <c r="B12" s="53" t="s">
        <v>240</v>
      </c>
      <c r="C12" s="62">
        <v>0.2</v>
      </c>
    </row>
    <row r="13" spans="2:3">
      <c r="B13" s="53" t="s">
        <v>220</v>
      </c>
      <c r="C13" s="55">
        <f>C6*(1-C12)</f>
        <v>33805391.648000002</v>
      </c>
    </row>
    <row r="14" spans="2:3">
      <c r="B14" s="53" t="s">
        <v>221</v>
      </c>
      <c r="C14" s="55">
        <f>$C$13*C31</f>
        <v>28734582.900800001</v>
      </c>
    </row>
    <row r="15" spans="2:3">
      <c r="B15" s="53" t="s">
        <v>222</v>
      </c>
      <c r="C15" s="55">
        <f>C13-C14</f>
        <v>5070808.747200001</v>
      </c>
    </row>
    <row r="16" spans="2:3" hidden="1">
      <c r="B16" s="53" t="s">
        <v>223</v>
      </c>
      <c r="C16" s="55"/>
    </row>
    <row r="19" spans="2:4">
      <c r="B19" s="56" t="s">
        <v>6</v>
      </c>
      <c r="C19" s="57">
        <f>'Investice a zdroje'!C14</f>
        <v>37846411.079999998</v>
      </c>
    </row>
    <row r="20" spans="2:4">
      <c r="B20" s="56" t="s">
        <v>24</v>
      </c>
      <c r="C20" s="57">
        <f>'Provozní náklady a výnosy'!C16</f>
        <v>44154237.519999996</v>
      </c>
    </row>
    <row r="21" spans="2:4">
      <c r="B21" s="56" t="s">
        <v>224</v>
      </c>
      <c r="C21" s="57">
        <f>'Provozní náklady a výnosy'!C30</f>
        <v>8026489.620000001</v>
      </c>
    </row>
    <row r="22" spans="2:4">
      <c r="B22" s="56" t="s">
        <v>34</v>
      </c>
      <c r="C22" s="57" t="e">
        <f>'Provozní náklady a výnosy'!#REF!</f>
        <v>#REF!</v>
      </c>
    </row>
    <row r="23" spans="2:4">
      <c r="B23" s="64" t="s">
        <v>225</v>
      </c>
      <c r="C23" s="65" t="e">
        <f>C22-C20</f>
        <v>#REF!</v>
      </c>
      <c r="D23" t="s">
        <v>245</v>
      </c>
    </row>
    <row r="24" spans="2:4">
      <c r="B24" s="56" t="s">
        <v>234</v>
      </c>
      <c r="C24" s="56"/>
    </row>
    <row r="25" spans="2:4">
      <c r="B25" s="56" t="s">
        <v>244</v>
      </c>
      <c r="C25" s="57" t="e">
        <f>C19-C23</f>
        <v>#REF!</v>
      </c>
    </row>
    <row r="26" spans="2:4">
      <c r="B26" s="56" t="s">
        <v>226</v>
      </c>
      <c r="C26" s="66" t="e">
        <f>C25/C19</f>
        <v>#REF!</v>
      </c>
    </row>
    <row r="27" spans="2:4">
      <c r="B27" s="56" t="s">
        <v>227</v>
      </c>
      <c r="C27" s="57" t="e">
        <f>C6*C26</f>
        <v>#REF!</v>
      </c>
    </row>
    <row r="28" spans="2:4">
      <c r="B28" s="56" t="s">
        <v>228</v>
      </c>
      <c r="C28" s="57" t="e">
        <f>C6*(1-C26)</f>
        <v>#REF!</v>
      </c>
    </row>
    <row r="29" spans="2:4">
      <c r="B29" s="56" t="s">
        <v>229</v>
      </c>
      <c r="C29" s="63">
        <v>0.15</v>
      </c>
    </row>
    <row r="30" spans="2:4">
      <c r="B30" s="56" t="s">
        <v>222</v>
      </c>
      <c r="C30" s="57" t="e">
        <f>C29*C27</f>
        <v>#REF!</v>
      </c>
    </row>
    <row r="31" spans="2:4">
      <c r="B31" s="56" t="s">
        <v>230</v>
      </c>
      <c r="C31" s="63">
        <v>0.85</v>
      </c>
    </row>
    <row r="32" spans="2:4">
      <c r="B32" s="56" t="s">
        <v>221</v>
      </c>
      <c r="C32" s="57" t="e">
        <f>C31*C27</f>
        <v>#REF!</v>
      </c>
    </row>
    <row r="33" spans="2:3">
      <c r="B33" s="56" t="s">
        <v>231</v>
      </c>
      <c r="C33" s="63"/>
    </row>
    <row r="34" spans="2:3">
      <c r="B34" s="56" t="s">
        <v>11</v>
      </c>
      <c r="C34" s="56"/>
    </row>
    <row r="35" spans="2:3">
      <c r="B35" s="56" t="s">
        <v>232</v>
      </c>
      <c r="C35" s="63"/>
    </row>
    <row r="36" spans="2:3">
      <c r="B36" s="56" t="s">
        <v>233</v>
      </c>
      <c r="C36" s="56"/>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List3">
    <pageSetUpPr fitToPage="1"/>
  </sheetPr>
  <dimension ref="B2:AB34"/>
  <sheetViews>
    <sheetView zoomScaleNormal="100" workbookViewId="0">
      <pane xSplit="3" topLeftCell="D1" activePane="topRight" state="frozen"/>
      <selection activeCell="C6" sqref="C6"/>
      <selection pane="topRight" activeCell="I10" sqref="I10"/>
    </sheetView>
  </sheetViews>
  <sheetFormatPr defaultRowHeight="12"/>
  <cols>
    <col min="1" max="1" width="8.85546875" style="4" customWidth="1"/>
    <col min="2" max="2" width="37.5703125" style="4" customWidth="1"/>
    <col min="3" max="28" width="12.7109375" style="4" customWidth="1"/>
    <col min="29" max="29" width="5.5703125" style="4" customWidth="1"/>
    <col min="30" max="71" width="12.7109375" style="4" customWidth="1"/>
    <col min="72" max="16384" width="9.140625" style="4"/>
  </cols>
  <sheetData>
    <row r="2" spans="2:28" ht="15" customHeight="1">
      <c r="B2" s="3" t="s">
        <v>2</v>
      </c>
    </row>
    <row r="4" spans="2:28" ht="15" customHeight="1">
      <c r="B4" s="11"/>
      <c r="C4" s="12"/>
      <c r="D4" s="13">
        <f>'Základní informace'!$C$4</f>
        <v>2017</v>
      </c>
      <c r="E4" s="14">
        <f>'Základní informace'!$C$4+1</f>
        <v>2018</v>
      </c>
      <c r="F4" s="14">
        <f>'Základní informace'!$C$4+2</f>
        <v>2019</v>
      </c>
      <c r="G4" s="14">
        <f>'Základní informace'!$C$4+3</f>
        <v>2020</v>
      </c>
      <c r="H4" s="14">
        <f>'Základní informace'!$C$4+4</f>
        <v>2021</v>
      </c>
      <c r="I4" s="14">
        <f>'Základní informace'!$C$4+5</f>
        <v>2022</v>
      </c>
      <c r="J4" s="14">
        <f>'Základní informace'!$C$4+6</f>
        <v>2023</v>
      </c>
      <c r="K4" s="14">
        <f>'Základní informace'!$C$4+7</f>
        <v>2024</v>
      </c>
      <c r="L4" s="14">
        <f>'Základní informace'!$C$4+8</f>
        <v>2025</v>
      </c>
      <c r="M4" s="14">
        <f>'Základní informace'!$C$4+9</f>
        <v>2026</v>
      </c>
      <c r="N4" s="14">
        <f>'Základní informace'!$C$4+10</f>
        <v>2027</v>
      </c>
      <c r="O4" s="14">
        <f>'Základní informace'!$C$4+11</f>
        <v>2028</v>
      </c>
      <c r="P4" s="14">
        <f>'Základní informace'!$C$4+12</f>
        <v>2029</v>
      </c>
      <c r="Q4" s="14">
        <f>'Základní informace'!$C$4+13</f>
        <v>2030</v>
      </c>
      <c r="R4" s="14">
        <f>'Základní informace'!$C$4+14</f>
        <v>2031</v>
      </c>
      <c r="S4" s="14">
        <f>'Základní informace'!$C$4+15</f>
        <v>2032</v>
      </c>
      <c r="T4" s="14">
        <f>'Základní informace'!$C$4+16</f>
        <v>2033</v>
      </c>
      <c r="U4" s="14">
        <f>'Základní informace'!$C$4+17</f>
        <v>2034</v>
      </c>
      <c r="V4" s="14">
        <f>'Základní informace'!$C$4+18</f>
        <v>2035</v>
      </c>
      <c r="W4" s="14">
        <f>'Základní informace'!$C$4+19</f>
        <v>2036</v>
      </c>
      <c r="X4" s="14">
        <f>'Základní informace'!$C$4+20</f>
        <v>2037</v>
      </c>
      <c r="Y4" s="14">
        <f>'Základní informace'!$C$4+21</f>
        <v>2038</v>
      </c>
      <c r="Z4" s="14">
        <f>'Základní informace'!$C$4+22</f>
        <v>2039</v>
      </c>
      <c r="AA4" s="14">
        <f>'Základní informace'!$C$4+23</f>
        <v>2040</v>
      </c>
      <c r="AB4" s="14">
        <f>'Základní informace'!$C$4+24</f>
        <v>2041</v>
      </c>
    </row>
    <row r="5" spans="2:28" ht="15" customHeight="1">
      <c r="B5" s="15" t="s">
        <v>3</v>
      </c>
      <c r="C5" s="16" t="s">
        <v>7</v>
      </c>
      <c r="D5" s="13">
        <v>1</v>
      </c>
      <c r="E5" s="14">
        <v>2</v>
      </c>
      <c r="F5" s="14">
        <v>3</v>
      </c>
      <c r="G5" s="14">
        <v>4</v>
      </c>
      <c r="H5" s="14">
        <v>5</v>
      </c>
      <c r="I5" s="14">
        <v>6</v>
      </c>
      <c r="J5" s="14">
        <v>7</v>
      </c>
      <c r="K5" s="14">
        <v>8</v>
      </c>
      <c r="L5" s="14">
        <v>9</v>
      </c>
      <c r="M5" s="14">
        <v>10</v>
      </c>
      <c r="N5" s="14">
        <v>11</v>
      </c>
      <c r="O5" s="14">
        <v>12</v>
      </c>
      <c r="P5" s="14">
        <v>13</v>
      </c>
      <c r="Q5" s="14">
        <v>14</v>
      </c>
      <c r="R5" s="14">
        <v>15</v>
      </c>
      <c r="S5" s="14">
        <v>16</v>
      </c>
      <c r="T5" s="14">
        <v>17</v>
      </c>
      <c r="U5" s="14">
        <v>18</v>
      </c>
      <c r="V5" s="14">
        <v>19</v>
      </c>
      <c r="W5" s="14">
        <v>20</v>
      </c>
      <c r="X5" s="14">
        <v>21</v>
      </c>
      <c r="Y5" s="14">
        <v>22</v>
      </c>
      <c r="Z5" s="14">
        <v>23</v>
      </c>
      <c r="AA5" s="14">
        <v>24</v>
      </c>
      <c r="AB5" s="14">
        <v>25</v>
      </c>
    </row>
    <row r="6" spans="2:28" ht="15" customHeight="1">
      <c r="B6" s="5" t="s">
        <v>4</v>
      </c>
      <c r="C6" s="6">
        <f>SUM(D6:AB6)</f>
        <v>42256740</v>
      </c>
      <c r="D6" s="7">
        <f t="shared" ref="D6:AB6" si="0">SUM(D7:D13)</f>
        <v>1510891</v>
      </c>
      <c r="E6" s="7">
        <f t="shared" si="0"/>
        <v>8315348</v>
      </c>
      <c r="F6" s="7">
        <f t="shared" si="0"/>
        <v>8315348</v>
      </c>
      <c r="G6" s="7">
        <f t="shared" si="0"/>
        <v>8315348</v>
      </c>
      <c r="H6" s="7">
        <f t="shared" si="0"/>
        <v>8315348</v>
      </c>
      <c r="I6" s="7">
        <f t="shared" si="0"/>
        <v>7484457</v>
      </c>
      <c r="J6" s="7">
        <f t="shared" si="0"/>
        <v>0</v>
      </c>
      <c r="K6" s="7">
        <f t="shared" si="0"/>
        <v>0</v>
      </c>
      <c r="L6" s="7">
        <f t="shared" si="0"/>
        <v>0</v>
      </c>
      <c r="M6" s="7">
        <f t="shared" si="0"/>
        <v>0</v>
      </c>
      <c r="N6" s="7">
        <f t="shared" si="0"/>
        <v>0</v>
      </c>
      <c r="O6" s="7">
        <f t="shared" si="0"/>
        <v>0</v>
      </c>
      <c r="P6" s="7">
        <f t="shared" si="0"/>
        <v>0</v>
      </c>
      <c r="Q6" s="7">
        <f t="shared" si="0"/>
        <v>0</v>
      </c>
      <c r="R6" s="7">
        <f t="shared" si="0"/>
        <v>0</v>
      </c>
      <c r="S6" s="7">
        <f t="shared" si="0"/>
        <v>0</v>
      </c>
      <c r="T6" s="7">
        <f t="shared" si="0"/>
        <v>0</v>
      </c>
      <c r="U6" s="7">
        <f t="shared" si="0"/>
        <v>0</v>
      </c>
      <c r="V6" s="7">
        <f t="shared" si="0"/>
        <v>0</v>
      </c>
      <c r="W6" s="7">
        <f t="shared" si="0"/>
        <v>0</v>
      </c>
      <c r="X6" s="7">
        <f t="shared" si="0"/>
        <v>0</v>
      </c>
      <c r="Y6" s="7">
        <f t="shared" si="0"/>
        <v>0</v>
      </c>
      <c r="Z6" s="7">
        <f t="shared" si="0"/>
        <v>0</v>
      </c>
      <c r="AA6" s="7">
        <f t="shared" si="0"/>
        <v>0</v>
      </c>
      <c r="AB6" s="7">
        <f t="shared" si="0"/>
        <v>0</v>
      </c>
    </row>
    <row r="7" spans="2:28" ht="15" customHeight="1">
      <c r="B7" s="8" t="s">
        <v>248</v>
      </c>
      <c r="C7" s="6">
        <f t="shared" ref="C7:C13" si="1">SUM(D7:AB7)</f>
        <v>20426740</v>
      </c>
      <c r="D7" s="9">
        <v>680891</v>
      </c>
      <c r="E7" s="9">
        <v>4085348</v>
      </c>
      <c r="F7" s="9">
        <v>4085348</v>
      </c>
      <c r="G7" s="9">
        <v>4085348</v>
      </c>
      <c r="H7" s="9">
        <v>4085348</v>
      </c>
      <c r="I7" s="9">
        <v>3404457</v>
      </c>
      <c r="J7" s="9"/>
      <c r="K7" s="9"/>
      <c r="L7" s="9"/>
      <c r="M7" s="9"/>
      <c r="N7" s="9"/>
      <c r="O7" s="9"/>
      <c r="P7" s="9"/>
      <c r="Q7" s="9"/>
      <c r="R7" s="9"/>
      <c r="S7" s="9"/>
      <c r="T7" s="9"/>
      <c r="U7" s="9"/>
      <c r="V7" s="9"/>
      <c r="W7" s="9"/>
      <c r="X7" s="9"/>
      <c r="Y7" s="9"/>
      <c r="Z7" s="9"/>
      <c r="AA7" s="9"/>
      <c r="AB7" s="9"/>
    </row>
    <row r="8" spans="2:28" ht="15" customHeight="1">
      <c r="B8" s="8" t="s">
        <v>249</v>
      </c>
      <c r="C8" s="6">
        <f t="shared" si="1"/>
        <v>600000</v>
      </c>
      <c r="D8" s="9">
        <v>0</v>
      </c>
      <c r="E8" s="9">
        <v>150000</v>
      </c>
      <c r="F8" s="9">
        <v>150000</v>
      </c>
      <c r="G8" s="9">
        <v>150000</v>
      </c>
      <c r="H8" s="9">
        <v>150000</v>
      </c>
      <c r="I8" s="9">
        <v>0</v>
      </c>
      <c r="J8" s="9"/>
      <c r="K8" s="9"/>
      <c r="L8" s="9"/>
      <c r="M8" s="9"/>
      <c r="N8" s="9"/>
      <c r="O8" s="9"/>
      <c r="P8" s="9"/>
      <c r="Q8" s="9"/>
      <c r="R8" s="9"/>
      <c r="S8" s="9"/>
      <c r="T8" s="9"/>
      <c r="U8" s="9"/>
      <c r="V8" s="9"/>
      <c r="W8" s="9"/>
      <c r="X8" s="9"/>
      <c r="Y8" s="9"/>
      <c r="Z8" s="9"/>
      <c r="AA8" s="9"/>
      <c r="AB8" s="9"/>
    </row>
    <row r="9" spans="2:28" ht="15" customHeight="1">
      <c r="B9" s="8" t="s">
        <v>250</v>
      </c>
      <c r="C9" s="6">
        <f t="shared" si="1"/>
        <v>0</v>
      </c>
      <c r="D9" s="9">
        <v>0</v>
      </c>
      <c r="E9" s="9">
        <v>0</v>
      </c>
      <c r="F9" s="9">
        <v>0</v>
      </c>
      <c r="G9" s="9">
        <v>0</v>
      </c>
      <c r="H9" s="9">
        <v>0</v>
      </c>
      <c r="I9" s="9">
        <v>0</v>
      </c>
      <c r="J9" s="9"/>
      <c r="K9" s="9"/>
      <c r="L9" s="9"/>
      <c r="M9" s="9"/>
      <c r="N9" s="9"/>
      <c r="O9" s="9"/>
      <c r="P9" s="9"/>
      <c r="Q9" s="9"/>
      <c r="R9" s="9"/>
      <c r="S9" s="9"/>
      <c r="T9" s="9"/>
      <c r="U9" s="9"/>
      <c r="V9" s="9"/>
      <c r="W9" s="9"/>
      <c r="X9" s="9"/>
      <c r="Y9" s="9"/>
      <c r="Z9" s="9"/>
      <c r="AA9" s="9"/>
      <c r="AB9" s="9"/>
    </row>
    <row r="10" spans="2:28" ht="15" customHeight="1">
      <c r="B10" s="8" t="s">
        <v>251</v>
      </c>
      <c r="C10" s="6">
        <f t="shared" si="1"/>
        <v>2650000</v>
      </c>
      <c r="D10" s="9">
        <v>150000</v>
      </c>
      <c r="E10" s="9">
        <v>500000</v>
      </c>
      <c r="F10" s="9">
        <v>500000</v>
      </c>
      <c r="G10" s="9">
        <v>500000</v>
      </c>
      <c r="H10" s="9">
        <v>500000</v>
      </c>
      <c r="I10" s="9">
        <v>500000</v>
      </c>
      <c r="J10" s="9"/>
      <c r="K10" s="9"/>
      <c r="L10" s="9"/>
      <c r="M10" s="9"/>
      <c r="N10" s="9"/>
      <c r="O10" s="9"/>
      <c r="P10" s="9"/>
      <c r="Q10" s="9"/>
      <c r="R10" s="9"/>
      <c r="S10" s="9"/>
      <c r="T10" s="9"/>
      <c r="U10" s="9"/>
      <c r="V10" s="9"/>
      <c r="W10" s="9"/>
      <c r="X10" s="9"/>
      <c r="Y10" s="9"/>
      <c r="Z10" s="9"/>
      <c r="AA10" s="9"/>
      <c r="AB10" s="9"/>
    </row>
    <row r="11" spans="2:28" ht="15" customHeight="1">
      <c r="B11" s="8" t="s">
        <v>252</v>
      </c>
      <c r="C11" s="6">
        <f t="shared" si="1"/>
        <v>18580000</v>
      </c>
      <c r="D11" s="9">
        <v>680000</v>
      </c>
      <c r="E11" s="9">
        <v>3580000</v>
      </c>
      <c r="F11" s="9">
        <v>3580000</v>
      </c>
      <c r="G11" s="9">
        <v>3580000</v>
      </c>
      <c r="H11" s="9">
        <v>3580000</v>
      </c>
      <c r="I11" s="9">
        <v>3580000</v>
      </c>
      <c r="J11" s="9"/>
      <c r="K11" s="9"/>
      <c r="L11" s="9"/>
      <c r="M11" s="9"/>
      <c r="N11" s="9"/>
      <c r="O11" s="9"/>
      <c r="P11" s="9"/>
      <c r="Q11" s="9"/>
      <c r="R11" s="9"/>
      <c r="S11" s="9"/>
      <c r="T11" s="9"/>
      <c r="U11" s="9"/>
      <c r="V11" s="9"/>
      <c r="W11" s="9"/>
      <c r="X11" s="9"/>
      <c r="Y11" s="9"/>
      <c r="Z11" s="9"/>
      <c r="AA11" s="9"/>
      <c r="AB11" s="9"/>
    </row>
    <row r="12" spans="2:28" ht="15" customHeight="1">
      <c r="B12" s="8" t="s">
        <v>253</v>
      </c>
      <c r="C12" s="6">
        <f t="shared" si="1"/>
        <v>0</v>
      </c>
      <c r="D12" s="9">
        <v>0</v>
      </c>
      <c r="E12" s="9">
        <v>0</v>
      </c>
      <c r="F12" s="9">
        <v>0</v>
      </c>
      <c r="G12" s="9">
        <v>0</v>
      </c>
      <c r="H12" s="9">
        <v>0</v>
      </c>
      <c r="I12" s="9">
        <v>0</v>
      </c>
      <c r="J12" s="9"/>
      <c r="K12" s="9"/>
      <c r="L12" s="9"/>
      <c r="M12" s="9"/>
      <c r="N12" s="9"/>
      <c r="O12" s="9"/>
      <c r="P12" s="9"/>
      <c r="Q12" s="9"/>
      <c r="R12" s="9"/>
      <c r="S12" s="9"/>
      <c r="T12" s="9"/>
      <c r="U12" s="9"/>
      <c r="V12" s="9"/>
      <c r="W12" s="9"/>
      <c r="X12" s="9"/>
      <c r="Y12" s="9"/>
      <c r="Z12" s="9"/>
      <c r="AA12" s="9"/>
      <c r="AB12" s="9"/>
    </row>
    <row r="13" spans="2:28" ht="15" customHeight="1">
      <c r="B13" s="8" t="s">
        <v>5</v>
      </c>
      <c r="C13" s="6">
        <f t="shared" si="1"/>
        <v>0</v>
      </c>
      <c r="D13" s="9">
        <v>0</v>
      </c>
      <c r="E13" s="9">
        <v>0</v>
      </c>
      <c r="F13" s="9">
        <v>0</v>
      </c>
      <c r="G13" s="9">
        <v>0</v>
      </c>
      <c r="H13" s="9">
        <v>0</v>
      </c>
      <c r="I13" s="9">
        <v>0</v>
      </c>
      <c r="J13" s="9"/>
      <c r="K13" s="9"/>
      <c r="L13" s="9"/>
      <c r="M13" s="9"/>
      <c r="N13" s="9"/>
      <c r="O13" s="9"/>
      <c r="P13" s="9"/>
      <c r="Q13" s="9"/>
      <c r="R13" s="9"/>
      <c r="S13" s="9"/>
      <c r="T13" s="9"/>
      <c r="U13" s="9"/>
      <c r="V13" s="9"/>
      <c r="W13" s="9"/>
      <c r="X13" s="9"/>
      <c r="Y13" s="9"/>
      <c r="Z13" s="9"/>
      <c r="AA13" s="9"/>
      <c r="AB13" s="9"/>
    </row>
    <row r="14" spans="2:28" s="10" customFormat="1" ht="15" customHeight="1">
      <c r="B14" s="7" t="s">
        <v>6</v>
      </c>
      <c r="C14" s="7">
        <f>SUM(D14:AB14)</f>
        <v>37846411.079999998</v>
      </c>
      <c r="D14" s="7">
        <f>ROUND(((1/POWER((1+'Základní informace'!$C$12),D5-1))*D6),2)</f>
        <v>1510891</v>
      </c>
      <c r="E14" s="7">
        <f>ROUND(((1/POWER((1+'Základní informace'!$C$12),E5-1))*E6),2)</f>
        <v>7995526.9199999999</v>
      </c>
      <c r="F14" s="7">
        <f>ROUND(((1/POWER((1+'Základní informace'!$C$12),F5-1))*F6),2)</f>
        <v>7688006.6600000001</v>
      </c>
      <c r="G14" s="7">
        <f>ROUND(((1/POWER((1+'Základní informace'!$C$12),G5-1))*G6),2)</f>
        <v>7392314.0899999999</v>
      </c>
      <c r="H14" s="7">
        <f>ROUND(((1/POWER((1+'Základní informace'!$C$12),H5-1))*H6),2)</f>
        <v>7107994.3200000003</v>
      </c>
      <c r="I14" s="7">
        <f>ROUND(((1/POWER((1+'Základní informace'!$C$12),I5-1))*I6),2)</f>
        <v>6151678.0899999999</v>
      </c>
      <c r="J14" s="7">
        <f>ROUND(((1/POWER((1+'Základní informace'!$C$12),J5-1))*J6),2)</f>
        <v>0</v>
      </c>
      <c r="K14" s="7">
        <f>ROUND(((1/POWER((1+'Základní informace'!$C$12),K5-1))*K6),2)</f>
        <v>0</v>
      </c>
      <c r="L14" s="7">
        <f>ROUND(((1/POWER((1+'Základní informace'!$C$12),L5-1))*L6),2)</f>
        <v>0</v>
      </c>
      <c r="M14" s="7">
        <f>ROUND(((1/POWER((1+'Základní informace'!$C$12),M5-1))*M6),2)</f>
        <v>0</v>
      </c>
      <c r="N14" s="7">
        <f>ROUND(((1/POWER((1+'Základní informace'!$C$12),N5-1))*N6),2)</f>
        <v>0</v>
      </c>
      <c r="O14" s="7">
        <f>ROUND(((1/POWER((1+'Základní informace'!$C$12),O5-1))*O6),2)</f>
        <v>0</v>
      </c>
      <c r="P14" s="7">
        <f>ROUND(((1/POWER((1+'Základní informace'!$C$12),P5-1))*P6),2)</f>
        <v>0</v>
      </c>
      <c r="Q14" s="7">
        <f>ROUND(((1/POWER((1+'Základní informace'!$C$12),Q5-1))*Q6),2)</f>
        <v>0</v>
      </c>
      <c r="R14" s="7">
        <f>ROUND(((1/POWER((1+'Základní informace'!$C$12),R5-1))*R6),2)</f>
        <v>0</v>
      </c>
      <c r="S14" s="7">
        <f>ROUND(((1/POWER((1+'Základní informace'!$C$12),S5-1))*S6),2)</f>
        <v>0</v>
      </c>
      <c r="T14" s="7">
        <f>ROUND(((1/POWER((1+'Základní informace'!$C$12),T5-1))*T6),2)</f>
        <v>0</v>
      </c>
      <c r="U14" s="7">
        <f>ROUND(((1/POWER((1+'Základní informace'!$C$12),U5-1))*U6),2)</f>
        <v>0</v>
      </c>
      <c r="V14" s="7">
        <f>ROUND(((1/POWER((1+'Základní informace'!$C$12),V5-1))*V6),2)</f>
        <v>0</v>
      </c>
      <c r="W14" s="7">
        <f>ROUND(((1/POWER((1+'Základní informace'!$C$12),W5-1))*W6),2)</f>
        <v>0</v>
      </c>
      <c r="X14" s="7">
        <f>ROUND(((1/POWER((1+'Základní informace'!$C$12),X5-1))*X6),2)</f>
        <v>0</v>
      </c>
      <c r="Y14" s="7">
        <f>ROUND(((1/POWER((1+'Základní informace'!$C$12),Y5-1))*Y6),2)</f>
        <v>0</v>
      </c>
      <c r="Z14" s="7">
        <f>ROUND(((1/POWER((1+'Základní informace'!$C$12),Z5-1))*Z6),2)</f>
        <v>0</v>
      </c>
      <c r="AA14" s="7">
        <f>ROUND(((1/POWER((1+'Základní informace'!$C$12),AA5-1))*AA6),2)</f>
        <v>0</v>
      </c>
      <c r="AB14" s="7">
        <f>ROUND(((1/POWER((1+'Základní informace'!$C$12),AB5-1))*AB6),2)</f>
        <v>0</v>
      </c>
    </row>
    <row r="17" spans="2:28" ht="15" customHeight="1">
      <c r="B17" s="3" t="s">
        <v>8</v>
      </c>
    </row>
    <row r="19" spans="2:28" ht="15" customHeight="1">
      <c r="B19" s="11"/>
      <c r="C19" s="12"/>
      <c r="D19" s="13">
        <f>'Základní informace'!$C$4</f>
        <v>2017</v>
      </c>
      <c r="E19" s="14">
        <f>'Základní informace'!$C$4+1</f>
        <v>2018</v>
      </c>
      <c r="F19" s="14">
        <f>'Základní informace'!$C$4+2</f>
        <v>2019</v>
      </c>
      <c r="G19" s="14">
        <f>'Základní informace'!$C$4+3</f>
        <v>2020</v>
      </c>
      <c r="H19" s="14">
        <f>'Základní informace'!$C$4+4</f>
        <v>2021</v>
      </c>
      <c r="I19" s="14">
        <f>'Základní informace'!$C$4+5</f>
        <v>2022</v>
      </c>
      <c r="J19" s="14">
        <f>'Základní informace'!$C$4+6</f>
        <v>2023</v>
      </c>
      <c r="K19" s="14">
        <f>'Základní informace'!$C$4+7</f>
        <v>2024</v>
      </c>
      <c r="L19" s="14">
        <f>'Základní informace'!$C$4+8</f>
        <v>2025</v>
      </c>
      <c r="M19" s="14">
        <f>'Základní informace'!$C$4+9</f>
        <v>2026</v>
      </c>
      <c r="N19" s="14">
        <f>'Základní informace'!$C$4+10</f>
        <v>2027</v>
      </c>
      <c r="O19" s="14">
        <f>'Základní informace'!$C$4+11</f>
        <v>2028</v>
      </c>
      <c r="P19" s="14">
        <f>'Základní informace'!$C$4+12</f>
        <v>2029</v>
      </c>
      <c r="Q19" s="14">
        <f>'Základní informace'!$C$4+13</f>
        <v>2030</v>
      </c>
      <c r="R19" s="14">
        <f>'Základní informace'!$C$4+14</f>
        <v>2031</v>
      </c>
      <c r="S19" s="14">
        <f>'Základní informace'!$C$4+15</f>
        <v>2032</v>
      </c>
      <c r="T19" s="14">
        <f>'Základní informace'!$C$4+16</f>
        <v>2033</v>
      </c>
      <c r="U19" s="14">
        <f>'Základní informace'!$C$4+17</f>
        <v>2034</v>
      </c>
      <c r="V19" s="14">
        <f>'Základní informace'!$C$4+18</f>
        <v>2035</v>
      </c>
      <c r="W19" s="14">
        <f>'Základní informace'!$C$4+19</f>
        <v>2036</v>
      </c>
      <c r="X19" s="14">
        <f>'Základní informace'!$C$4+20</f>
        <v>2037</v>
      </c>
      <c r="Y19" s="14">
        <f>'Základní informace'!$C$4+21</f>
        <v>2038</v>
      </c>
      <c r="Z19" s="14">
        <f>'Základní informace'!$C$4+22</f>
        <v>2039</v>
      </c>
      <c r="AA19" s="14">
        <f>'Základní informace'!$C$4+23</f>
        <v>2040</v>
      </c>
      <c r="AB19" s="14">
        <f>'Základní informace'!$C$4+24</f>
        <v>2041</v>
      </c>
    </row>
    <row r="20" spans="2:28" ht="15" customHeight="1">
      <c r="B20" s="15" t="s">
        <v>3</v>
      </c>
      <c r="C20" s="16" t="s">
        <v>7</v>
      </c>
      <c r="D20" s="13">
        <v>1</v>
      </c>
      <c r="E20" s="14">
        <v>2</v>
      </c>
      <c r="F20" s="14">
        <v>3</v>
      </c>
      <c r="G20" s="14">
        <v>4</v>
      </c>
      <c r="H20" s="14">
        <v>5</v>
      </c>
      <c r="I20" s="14">
        <v>6</v>
      </c>
      <c r="J20" s="14">
        <v>7</v>
      </c>
      <c r="K20" s="14">
        <v>8</v>
      </c>
      <c r="L20" s="14">
        <v>9</v>
      </c>
      <c r="M20" s="14">
        <v>10</v>
      </c>
      <c r="N20" s="14">
        <v>11</v>
      </c>
      <c r="O20" s="14">
        <v>12</v>
      </c>
      <c r="P20" s="14">
        <v>13</v>
      </c>
      <c r="Q20" s="14">
        <v>14</v>
      </c>
      <c r="R20" s="14">
        <v>15</v>
      </c>
      <c r="S20" s="14">
        <v>16</v>
      </c>
      <c r="T20" s="14">
        <v>17</v>
      </c>
      <c r="U20" s="14">
        <v>18</v>
      </c>
      <c r="V20" s="14">
        <v>19</v>
      </c>
      <c r="W20" s="14">
        <v>20</v>
      </c>
      <c r="X20" s="14">
        <v>21</v>
      </c>
      <c r="Y20" s="14">
        <v>22</v>
      </c>
      <c r="Z20" s="14">
        <v>23</v>
      </c>
      <c r="AA20" s="14">
        <v>24</v>
      </c>
      <c r="AB20" s="14">
        <v>25</v>
      </c>
    </row>
    <row r="21" spans="2:28" ht="15" customHeight="1">
      <c r="B21" s="5" t="s">
        <v>9</v>
      </c>
      <c r="C21" s="6">
        <f>SUM(D21:AB21)</f>
        <v>42256740</v>
      </c>
      <c r="D21" s="7">
        <f>SUM(D22:D29)</f>
        <v>1510891</v>
      </c>
      <c r="E21" s="7">
        <f>SUM(E22:E29)</f>
        <v>8315348</v>
      </c>
      <c r="F21" s="7">
        <f t="shared" ref="F21:AB21" si="2">SUM(F22:F29)</f>
        <v>8315348</v>
      </c>
      <c r="G21" s="7">
        <f t="shared" si="2"/>
        <v>8315348</v>
      </c>
      <c r="H21" s="7">
        <f t="shared" si="2"/>
        <v>8315348</v>
      </c>
      <c r="I21" s="7">
        <f t="shared" si="2"/>
        <v>7484457</v>
      </c>
      <c r="J21" s="7">
        <f t="shared" si="2"/>
        <v>0</v>
      </c>
      <c r="K21" s="7">
        <f t="shared" si="2"/>
        <v>0</v>
      </c>
      <c r="L21" s="7">
        <f t="shared" si="2"/>
        <v>0</v>
      </c>
      <c r="M21" s="7">
        <f t="shared" si="2"/>
        <v>0</v>
      </c>
      <c r="N21" s="7">
        <f t="shared" si="2"/>
        <v>0</v>
      </c>
      <c r="O21" s="7">
        <f t="shared" si="2"/>
        <v>0</v>
      </c>
      <c r="P21" s="7">
        <f t="shared" si="2"/>
        <v>0</v>
      </c>
      <c r="Q21" s="7">
        <f t="shared" si="2"/>
        <v>0</v>
      </c>
      <c r="R21" s="7">
        <f t="shared" si="2"/>
        <v>0</v>
      </c>
      <c r="S21" s="7">
        <f t="shared" si="2"/>
        <v>0</v>
      </c>
      <c r="T21" s="7">
        <f t="shared" si="2"/>
        <v>0</v>
      </c>
      <c r="U21" s="7">
        <f t="shared" si="2"/>
        <v>0</v>
      </c>
      <c r="V21" s="7">
        <f t="shared" si="2"/>
        <v>0</v>
      </c>
      <c r="W21" s="7">
        <f t="shared" si="2"/>
        <v>0</v>
      </c>
      <c r="X21" s="7">
        <f t="shared" si="2"/>
        <v>0</v>
      </c>
      <c r="Y21" s="7">
        <f t="shared" si="2"/>
        <v>0</v>
      </c>
      <c r="Z21" s="7">
        <f t="shared" si="2"/>
        <v>0</v>
      </c>
      <c r="AA21" s="7">
        <f t="shared" si="2"/>
        <v>0</v>
      </c>
      <c r="AB21" s="7">
        <f t="shared" si="2"/>
        <v>0</v>
      </c>
    </row>
    <row r="22" spans="2:28" ht="15" customHeight="1">
      <c r="B22" s="8" t="s">
        <v>10</v>
      </c>
      <c r="C22" s="6">
        <f t="shared" ref="C22:C29" si="3">SUM(D22:AB22)</f>
        <v>40143903</v>
      </c>
      <c r="D22" s="9">
        <f>D6*0.95</f>
        <v>1435346.45</v>
      </c>
      <c r="E22" s="9">
        <f t="shared" ref="E22:I22" si="4">E6*0.95</f>
        <v>7899580.5999999996</v>
      </c>
      <c r="F22" s="9">
        <f t="shared" si="4"/>
        <v>7899580.5999999996</v>
      </c>
      <c r="G22" s="9">
        <f t="shared" si="4"/>
        <v>7899580.5999999996</v>
      </c>
      <c r="H22" s="9">
        <f t="shared" si="4"/>
        <v>7899580.5999999996</v>
      </c>
      <c r="I22" s="9">
        <f t="shared" si="4"/>
        <v>7110234.1499999994</v>
      </c>
      <c r="J22" s="9"/>
      <c r="K22" s="9"/>
      <c r="L22" s="9"/>
      <c r="M22" s="9"/>
      <c r="N22" s="9"/>
      <c r="O22" s="9"/>
      <c r="P22" s="9"/>
      <c r="Q22" s="9"/>
      <c r="R22" s="9"/>
      <c r="S22" s="9"/>
      <c r="T22" s="9"/>
      <c r="U22" s="9"/>
      <c r="V22" s="9"/>
      <c r="W22" s="9"/>
      <c r="X22" s="9"/>
      <c r="Y22" s="9"/>
      <c r="Z22" s="9"/>
      <c r="AA22" s="9"/>
      <c r="AB22" s="9"/>
    </row>
    <row r="23" spans="2:28" ht="15" customHeight="1">
      <c r="B23" s="8" t="s">
        <v>11</v>
      </c>
      <c r="C23" s="6">
        <f t="shared" si="3"/>
        <v>0</v>
      </c>
      <c r="D23" s="9">
        <v>0</v>
      </c>
      <c r="E23" s="9">
        <v>0</v>
      </c>
      <c r="F23" s="9">
        <v>0</v>
      </c>
      <c r="G23" s="9">
        <v>0</v>
      </c>
      <c r="H23" s="9">
        <v>0</v>
      </c>
      <c r="I23" s="9">
        <v>0</v>
      </c>
      <c r="J23" s="9"/>
      <c r="K23" s="9"/>
      <c r="L23" s="9"/>
      <c r="M23" s="9"/>
      <c r="N23" s="9"/>
      <c r="O23" s="9"/>
      <c r="P23" s="9"/>
      <c r="Q23" s="9"/>
      <c r="R23" s="9"/>
      <c r="S23" s="9"/>
      <c r="T23" s="9"/>
      <c r="U23" s="9"/>
      <c r="V23" s="9"/>
      <c r="W23" s="9"/>
      <c r="X23" s="9"/>
      <c r="Y23" s="9"/>
      <c r="Z23" s="9"/>
      <c r="AA23" s="9"/>
      <c r="AB23" s="9"/>
    </row>
    <row r="24" spans="2:28" ht="15" customHeight="1">
      <c r="B24" s="8" t="s">
        <v>12</v>
      </c>
      <c r="C24" s="6">
        <f t="shared" si="3"/>
        <v>0</v>
      </c>
      <c r="D24" s="9">
        <v>0</v>
      </c>
      <c r="E24" s="9">
        <v>0</v>
      </c>
      <c r="F24" s="9">
        <v>0</v>
      </c>
      <c r="G24" s="9">
        <v>0</v>
      </c>
      <c r="H24" s="9">
        <v>0</v>
      </c>
      <c r="I24" s="9">
        <v>0</v>
      </c>
      <c r="J24" s="9"/>
      <c r="K24" s="9"/>
      <c r="L24" s="9"/>
      <c r="M24" s="9"/>
      <c r="N24" s="9"/>
      <c r="O24" s="9"/>
      <c r="P24" s="9"/>
      <c r="Q24" s="9"/>
      <c r="R24" s="9"/>
      <c r="S24" s="9"/>
      <c r="T24" s="9"/>
      <c r="U24" s="9"/>
      <c r="V24" s="9"/>
      <c r="W24" s="9"/>
      <c r="X24" s="9"/>
      <c r="Y24" s="9"/>
      <c r="Z24" s="9"/>
      <c r="AA24" s="9"/>
      <c r="AB24" s="9"/>
    </row>
    <row r="25" spans="2:28" ht="15" customHeight="1">
      <c r="B25" s="8" t="s">
        <v>13</v>
      </c>
      <c r="C25" s="6">
        <f t="shared" si="3"/>
        <v>0</v>
      </c>
      <c r="D25" s="9">
        <v>0</v>
      </c>
      <c r="E25" s="9">
        <v>0</v>
      </c>
      <c r="F25" s="9">
        <v>0</v>
      </c>
      <c r="G25" s="9">
        <v>0</v>
      </c>
      <c r="H25" s="9">
        <v>0</v>
      </c>
      <c r="I25" s="9">
        <v>0</v>
      </c>
      <c r="J25" s="9"/>
      <c r="K25" s="9"/>
      <c r="L25" s="9"/>
      <c r="M25" s="9"/>
      <c r="N25" s="9"/>
      <c r="O25" s="9"/>
      <c r="P25" s="9"/>
      <c r="Q25" s="9"/>
      <c r="R25" s="9"/>
      <c r="S25" s="9"/>
      <c r="T25" s="9"/>
      <c r="U25" s="9"/>
      <c r="V25" s="9"/>
      <c r="W25" s="9"/>
      <c r="X25" s="9"/>
      <c r="Y25" s="9"/>
      <c r="Z25" s="9"/>
      <c r="AA25" s="9"/>
      <c r="AB25" s="9"/>
    </row>
    <row r="26" spans="2:28" ht="15" customHeight="1">
      <c r="B26" s="8" t="s">
        <v>14</v>
      </c>
      <c r="C26" s="6">
        <f t="shared" si="3"/>
        <v>0</v>
      </c>
      <c r="D26" s="9">
        <v>0</v>
      </c>
      <c r="E26" s="9">
        <v>0</v>
      </c>
      <c r="F26" s="9">
        <v>0</v>
      </c>
      <c r="G26" s="9">
        <v>0</v>
      </c>
      <c r="H26" s="9">
        <v>0</v>
      </c>
      <c r="I26" s="9">
        <v>0</v>
      </c>
      <c r="J26" s="9"/>
      <c r="K26" s="9"/>
      <c r="L26" s="9"/>
      <c r="M26" s="9"/>
      <c r="N26" s="9"/>
      <c r="O26" s="9"/>
      <c r="P26" s="9"/>
      <c r="Q26" s="9"/>
      <c r="R26" s="9"/>
      <c r="S26" s="9"/>
      <c r="T26" s="9"/>
      <c r="U26" s="9"/>
      <c r="V26" s="9"/>
      <c r="W26" s="9"/>
      <c r="X26" s="9"/>
      <c r="Y26" s="9"/>
      <c r="Z26" s="9"/>
      <c r="AA26" s="9"/>
      <c r="AB26" s="9"/>
    </row>
    <row r="27" spans="2:28" ht="15" customHeight="1">
      <c r="B27" s="8" t="s">
        <v>15</v>
      </c>
      <c r="C27" s="6">
        <f t="shared" si="3"/>
        <v>0</v>
      </c>
      <c r="D27" s="9">
        <v>0</v>
      </c>
      <c r="E27" s="9">
        <v>0</v>
      </c>
      <c r="F27" s="9">
        <v>0</v>
      </c>
      <c r="G27" s="9">
        <v>0</v>
      </c>
      <c r="H27" s="9">
        <v>0</v>
      </c>
      <c r="I27" s="9">
        <v>0</v>
      </c>
      <c r="J27" s="9"/>
      <c r="K27" s="9"/>
      <c r="L27" s="9"/>
      <c r="M27" s="9"/>
      <c r="N27" s="9"/>
      <c r="O27" s="9"/>
      <c r="P27" s="9"/>
      <c r="Q27" s="9"/>
      <c r="R27" s="9"/>
      <c r="S27" s="9"/>
      <c r="T27" s="9"/>
      <c r="U27" s="9"/>
      <c r="V27" s="9"/>
      <c r="W27" s="9"/>
      <c r="X27" s="9"/>
      <c r="Y27" s="9"/>
      <c r="Z27" s="9"/>
      <c r="AA27" s="9"/>
      <c r="AB27" s="9"/>
    </row>
    <row r="28" spans="2:28" ht="15" customHeight="1">
      <c r="B28" s="8" t="s">
        <v>16</v>
      </c>
      <c r="C28" s="6">
        <f t="shared" si="3"/>
        <v>2112837.0000000019</v>
      </c>
      <c r="D28" s="9">
        <f>D6-D22</f>
        <v>75544.550000000047</v>
      </c>
      <c r="E28" s="9">
        <f t="shared" ref="E28:I28" si="5">E6-E22</f>
        <v>415767.40000000037</v>
      </c>
      <c r="F28" s="9">
        <f t="shared" si="5"/>
        <v>415767.40000000037</v>
      </c>
      <c r="G28" s="9">
        <f t="shared" si="5"/>
        <v>415767.40000000037</v>
      </c>
      <c r="H28" s="9">
        <f t="shared" si="5"/>
        <v>415767.40000000037</v>
      </c>
      <c r="I28" s="9">
        <f t="shared" si="5"/>
        <v>374222.85000000056</v>
      </c>
      <c r="J28" s="9"/>
      <c r="K28" s="9"/>
      <c r="L28" s="9"/>
      <c r="M28" s="9"/>
      <c r="N28" s="9"/>
      <c r="O28" s="9"/>
      <c r="P28" s="9"/>
      <c r="Q28" s="9"/>
      <c r="R28" s="9"/>
      <c r="S28" s="9"/>
      <c r="T28" s="9"/>
      <c r="U28" s="9"/>
      <c r="V28" s="9"/>
      <c r="W28" s="9"/>
      <c r="X28" s="9"/>
      <c r="Y28" s="9"/>
      <c r="Z28" s="9"/>
      <c r="AA28" s="9"/>
      <c r="AB28" s="9"/>
    </row>
    <row r="29" spans="2:28" ht="15" customHeight="1">
      <c r="B29" s="8" t="s">
        <v>17</v>
      </c>
      <c r="C29" s="6">
        <f t="shared" si="3"/>
        <v>0</v>
      </c>
      <c r="D29" s="9">
        <v>0</v>
      </c>
      <c r="E29" s="9">
        <v>0</v>
      </c>
      <c r="F29" s="9">
        <v>0</v>
      </c>
      <c r="G29" s="9">
        <v>0</v>
      </c>
      <c r="H29" s="9">
        <v>0</v>
      </c>
      <c r="I29" s="9">
        <v>0</v>
      </c>
      <c r="J29" s="9"/>
      <c r="K29" s="9"/>
      <c r="L29" s="9"/>
      <c r="M29" s="9"/>
      <c r="N29" s="9"/>
      <c r="O29" s="9"/>
      <c r="P29" s="9"/>
      <c r="Q29" s="9"/>
      <c r="R29" s="9"/>
      <c r="S29" s="9"/>
      <c r="T29" s="9"/>
      <c r="U29" s="9"/>
      <c r="V29" s="9"/>
      <c r="W29" s="9"/>
      <c r="X29" s="9"/>
      <c r="Y29" s="9"/>
      <c r="Z29" s="9"/>
      <c r="AA29" s="9"/>
      <c r="AB29" s="9"/>
    </row>
    <row r="30" spans="2:28" ht="15" customHeight="1">
      <c r="B30" s="8" t="s">
        <v>18</v>
      </c>
      <c r="C30" s="7">
        <f>SUM(D30:AB30)</f>
        <v>37846411.079999998</v>
      </c>
      <c r="D30" s="7">
        <f>ROUND(((1/POWER((1+'Základní informace'!$C$12),'Investice a zdroje'!D20-1))*'Investice a zdroje'!D21),2)</f>
        <v>1510891</v>
      </c>
      <c r="E30" s="7">
        <f>ROUND(((1/POWER((1+'Základní informace'!$C$12),'Investice a zdroje'!E20-1))*'Investice a zdroje'!E21),2)</f>
        <v>7995526.9199999999</v>
      </c>
      <c r="F30" s="7">
        <f>ROUND(((1/POWER((1+'Základní informace'!$C$12),'Investice a zdroje'!F20-1))*'Investice a zdroje'!F21),2)</f>
        <v>7688006.6600000001</v>
      </c>
      <c r="G30" s="7">
        <f>ROUND(((1/POWER((1+'Základní informace'!$C$12),'Investice a zdroje'!G20-1))*'Investice a zdroje'!G21),2)</f>
        <v>7392314.0899999999</v>
      </c>
      <c r="H30" s="7">
        <f>ROUND(((1/POWER((1+'Základní informace'!$C$12),'Investice a zdroje'!H20-1))*'Investice a zdroje'!H21),2)</f>
        <v>7107994.3200000003</v>
      </c>
      <c r="I30" s="7">
        <f>ROUND(((1/POWER((1+'Základní informace'!$C$12),'Investice a zdroje'!I20-1))*'Investice a zdroje'!I21),2)</f>
        <v>6151678.0899999999</v>
      </c>
      <c r="J30" s="7">
        <f>ROUND(((1/POWER((1+'Základní informace'!$C$12),'Investice a zdroje'!J20-1))*'Investice a zdroje'!J21),2)</f>
        <v>0</v>
      </c>
      <c r="K30" s="7">
        <f>ROUND(((1/POWER((1+'Základní informace'!$C$12),'Investice a zdroje'!K20-1))*'Investice a zdroje'!K21),2)</f>
        <v>0</v>
      </c>
      <c r="L30" s="7">
        <f>ROUND(((1/POWER((1+'Základní informace'!$C$12),'Investice a zdroje'!L20-1))*'Investice a zdroje'!L21),2)</f>
        <v>0</v>
      </c>
      <c r="M30" s="7">
        <f>ROUND(((1/POWER((1+'Základní informace'!$C$12),'Investice a zdroje'!M20-1))*'Investice a zdroje'!M21),2)</f>
        <v>0</v>
      </c>
      <c r="N30" s="7">
        <f>ROUND(((1/POWER((1+'Základní informace'!$C$12),'Investice a zdroje'!N20-1))*'Investice a zdroje'!N21),2)</f>
        <v>0</v>
      </c>
      <c r="O30" s="7">
        <f>ROUND(((1/POWER((1+'Základní informace'!$C$12),'Investice a zdroje'!O20-1))*'Investice a zdroje'!O21),2)</f>
        <v>0</v>
      </c>
      <c r="P30" s="7">
        <f>ROUND(((1/POWER((1+'Základní informace'!$C$12),'Investice a zdroje'!P20-1))*'Investice a zdroje'!P21),2)</f>
        <v>0</v>
      </c>
      <c r="Q30" s="7">
        <f>ROUND(((1/POWER((1+'Základní informace'!$C$12),'Investice a zdroje'!Q20-1))*'Investice a zdroje'!Q21),2)</f>
        <v>0</v>
      </c>
      <c r="R30" s="7">
        <f>ROUND(((1/POWER((1+'Základní informace'!$C$12),'Investice a zdroje'!R20-1))*'Investice a zdroje'!R21),2)</f>
        <v>0</v>
      </c>
      <c r="S30" s="7">
        <f>ROUND(((1/POWER((1+'Základní informace'!$C$12),'Investice a zdroje'!S20-1))*'Investice a zdroje'!S21),2)</f>
        <v>0</v>
      </c>
      <c r="T30" s="7">
        <f>ROUND(((1/POWER((1+'Základní informace'!$C$12),'Investice a zdroje'!T20-1))*'Investice a zdroje'!T21),2)</f>
        <v>0</v>
      </c>
      <c r="U30" s="7">
        <f>ROUND(((1/POWER((1+'Základní informace'!$C$12),'Investice a zdroje'!U20-1))*'Investice a zdroje'!U21),2)</f>
        <v>0</v>
      </c>
      <c r="V30" s="7">
        <f>ROUND(((1/POWER((1+'Základní informace'!$C$12),'Investice a zdroje'!V20-1))*'Investice a zdroje'!V21),2)</f>
        <v>0</v>
      </c>
      <c r="W30" s="7">
        <f>ROUND(((1/POWER((1+'Základní informace'!$C$12),'Investice a zdroje'!W20-1))*'Investice a zdroje'!W21),2)</f>
        <v>0</v>
      </c>
      <c r="X30" s="7">
        <f>ROUND(((1/POWER((1+'Základní informace'!$C$12),'Investice a zdroje'!X20-1))*'Investice a zdroje'!X21),2)</f>
        <v>0</v>
      </c>
      <c r="Y30" s="7">
        <f>ROUND(((1/POWER((1+'Základní informace'!$C$12),'Investice a zdroje'!Y20-1))*'Investice a zdroje'!Y21),2)</f>
        <v>0</v>
      </c>
      <c r="Z30" s="7">
        <f>ROUND(((1/POWER((1+'Základní informace'!$C$12),'Investice a zdroje'!Z20-1))*'Investice a zdroje'!Z21),2)</f>
        <v>0</v>
      </c>
      <c r="AA30" s="7">
        <f>ROUND(((1/POWER((1+'Základní informace'!$C$12),'Investice a zdroje'!AA20-1))*'Investice a zdroje'!AA21),2)</f>
        <v>0</v>
      </c>
      <c r="AB30" s="7">
        <f>ROUND(((1/POWER((1+'Základní informace'!$C$12),'Investice a zdroje'!AB20-1))*'Investice a zdroje'!AB21),2)</f>
        <v>0</v>
      </c>
    </row>
    <row r="33" spans="3:6">
      <c r="C33" s="10"/>
    </row>
    <row r="34" spans="3:6">
      <c r="D34" s="10"/>
      <c r="E34" s="10"/>
      <c r="F34" s="10"/>
    </row>
  </sheetData>
  <pageMargins left="0.23622047244094491" right="0.23622047244094491" top="0.74803149606299213" bottom="0.74803149606299213" header="0.31496062992125984" footer="0.31496062992125984"/>
  <pageSetup paperSize="9" scale="38" fitToHeight="0" orientation="landscape" verticalDpi="0" r:id="rId1"/>
  <headerFooter>
    <oddHeader>&amp;A</oddHeader>
  </headerFooter>
  <drawing r:id="rId2"/>
</worksheet>
</file>

<file path=xl/worksheets/sheet3.xml><?xml version="1.0" encoding="utf-8"?>
<worksheet xmlns="http://schemas.openxmlformats.org/spreadsheetml/2006/main" xmlns:r="http://schemas.openxmlformats.org/officeDocument/2006/relationships">
  <sheetPr codeName="List4">
    <pageSetUpPr fitToPage="1"/>
  </sheetPr>
  <dimension ref="B2:U33"/>
  <sheetViews>
    <sheetView zoomScaleNormal="100" workbookViewId="0">
      <pane xSplit="3" topLeftCell="F1" activePane="topRight" state="frozen"/>
      <selection activeCell="C6" sqref="C6"/>
      <selection pane="topRight" activeCell="L26" sqref="L26"/>
    </sheetView>
  </sheetViews>
  <sheetFormatPr defaultRowHeight="12"/>
  <cols>
    <col min="1" max="1" width="16.140625" style="4" customWidth="1"/>
    <col min="2" max="2" width="49.5703125" style="4" customWidth="1"/>
    <col min="3" max="21" width="12.7109375" style="4" customWidth="1"/>
    <col min="22" max="16384" width="9.140625" style="4"/>
  </cols>
  <sheetData>
    <row r="2" spans="2:21">
      <c r="B2" s="17" t="s">
        <v>19</v>
      </c>
      <c r="C2" s="17"/>
      <c r="D2" s="17"/>
      <c r="E2" s="17"/>
    </row>
    <row r="4" spans="2:21">
      <c r="B4" s="11"/>
      <c r="C4" s="12"/>
      <c r="D4" s="30">
        <f>'Základní informace'!$C$4</f>
        <v>2017</v>
      </c>
      <c r="E4" s="29">
        <f>'Základní informace'!$C$4+1</f>
        <v>2018</v>
      </c>
      <c r="F4" s="29">
        <f>'Základní informace'!$C$4+2</f>
        <v>2019</v>
      </c>
      <c r="G4" s="29">
        <f>'Základní informace'!$C$4+3</f>
        <v>2020</v>
      </c>
      <c r="H4" s="29">
        <f>'Základní informace'!$C$4+4</f>
        <v>2021</v>
      </c>
      <c r="I4" s="29">
        <f>'Základní informace'!$C$4+5</f>
        <v>2022</v>
      </c>
      <c r="J4" s="29">
        <f>'Základní informace'!$C$4+6</f>
        <v>2023</v>
      </c>
      <c r="K4" s="29">
        <f>'Základní informace'!$C$4+7</f>
        <v>2024</v>
      </c>
      <c r="L4" s="29">
        <f>'Základní informace'!$C$4+8</f>
        <v>2025</v>
      </c>
      <c r="M4" s="29">
        <f>'Základní informace'!$C$4+9</f>
        <v>2026</v>
      </c>
      <c r="N4" s="29">
        <f>'Základní informace'!$C$4+10</f>
        <v>2027</v>
      </c>
      <c r="O4" s="29">
        <f>'Základní informace'!$C$4+11</f>
        <v>2028</v>
      </c>
      <c r="P4" s="29">
        <f>'Základní informace'!$C$4+12</f>
        <v>2029</v>
      </c>
      <c r="Q4" s="29">
        <f>'Základní informace'!$C$4+13</f>
        <v>2030</v>
      </c>
      <c r="R4" s="29">
        <f>'Základní informace'!$C$4+14</f>
        <v>2031</v>
      </c>
      <c r="S4" s="29">
        <f>'Základní informace'!$C$4+15</f>
        <v>2032</v>
      </c>
      <c r="T4" s="29">
        <f>'Základní informace'!$C$4+16</f>
        <v>2033</v>
      </c>
      <c r="U4" s="29">
        <f>'Základní informace'!$C$4+17</f>
        <v>2034</v>
      </c>
    </row>
    <row r="5" spans="2:21">
      <c r="B5" s="15" t="s">
        <v>0</v>
      </c>
      <c r="C5" s="16" t="s">
        <v>7</v>
      </c>
      <c r="D5" s="30">
        <v>1</v>
      </c>
      <c r="E5" s="29">
        <v>2</v>
      </c>
      <c r="F5" s="29">
        <v>3</v>
      </c>
      <c r="G5" s="29">
        <v>4</v>
      </c>
      <c r="H5" s="29">
        <v>5</v>
      </c>
      <c r="I5" s="29">
        <v>6</v>
      </c>
      <c r="J5" s="29">
        <v>7</v>
      </c>
      <c r="K5" s="29">
        <v>8</v>
      </c>
      <c r="L5" s="29">
        <v>9</v>
      </c>
      <c r="M5" s="29">
        <v>10</v>
      </c>
      <c r="N5" s="29">
        <v>11</v>
      </c>
      <c r="O5" s="29">
        <v>12</v>
      </c>
      <c r="P5" s="29">
        <v>13</v>
      </c>
      <c r="Q5" s="29">
        <v>14</v>
      </c>
      <c r="R5" s="29">
        <v>15</v>
      </c>
      <c r="S5" s="29">
        <v>16</v>
      </c>
      <c r="T5" s="29">
        <v>17</v>
      </c>
      <c r="U5" s="29">
        <v>18</v>
      </c>
    </row>
    <row r="6" spans="2:21">
      <c r="B6" s="5" t="s">
        <v>20</v>
      </c>
      <c r="C6" s="6">
        <f t="shared" ref="C6:C18" si="0">SUM(D6:U6)</f>
        <v>64720000</v>
      </c>
      <c r="D6" s="7">
        <f t="shared" ref="D6:U6" si="1">SUM(D7:D13)</f>
        <v>0</v>
      </c>
      <c r="E6" s="7">
        <f t="shared" si="1"/>
        <v>0</v>
      </c>
      <c r="F6" s="7">
        <f t="shared" si="1"/>
        <v>0</v>
      </c>
      <c r="G6" s="7">
        <f t="shared" si="1"/>
        <v>0</v>
      </c>
      <c r="H6" s="7">
        <f t="shared" si="1"/>
        <v>0</v>
      </c>
      <c r="I6" s="7">
        <f t="shared" si="1"/>
        <v>1450000</v>
      </c>
      <c r="J6" s="7">
        <f t="shared" si="1"/>
        <v>7030000</v>
      </c>
      <c r="K6" s="7">
        <f t="shared" si="1"/>
        <v>7030000</v>
      </c>
      <c r="L6" s="7">
        <f t="shared" si="1"/>
        <v>7030000</v>
      </c>
      <c r="M6" s="7">
        <f t="shared" si="1"/>
        <v>7030000</v>
      </c>
      <c r="N6" s="7">
        <f t="shared" si="1"/>
        <v>7030000</v>
      </c>
      <c r="O6" s="7">
        <f t="shared" si="1"/>
        <v>7030000</v>
      </c>
      <c r="P6" s="7">
        <f t="shared" si="1"/>
        <v>7030000</v>
      </c>
      <c r="Q6" s="7">
        <f t="shared" si="1"/>
        <v>7030000</v>
      </c>
      <c r="R6" s="7">
        <f t="shared" si="1"/>
        <v>7030000</v>
      </c>
      <c r="S6" s="7">
        <f t="shared" si="1"/>
        <v>0</v>
      </c>
      <c r="T6" s="7">
        <f t="shared" si="1"/>
        <v>0</v>
      </c>
      <c r="U6" s="7">
        <f t="shared" si="1"/>
        <v>0</v>
      </c>
    </row>
    <row r="7" spans="2:21">
      <c r="B7" s="8" t="s">
        <v>254</v>
      </c>
      <c r="C7" s="6">
        <f t="shared" si="0"/>
        <v>30530000</v>
      </c>
      <c r="D7" s="9">
        <v>0</v>
      </c>
      <c r="E7" s="9">
        <v>0</v>
      </c>
      <c r="F7" s="9">
        <v>0</v>
      </c>
      <c r="G7" s="9">
        <v>0</v>
      </c>
      <c r="H7" s="9">
        <v>0</v>
      </c>
      <c r="I7" s="9">
        <v>560000</v>
      </c>
      <c r="J7" s="9">
        <v>3330000</v>
      </c>
      <c r="K7" s="9">
        <v>3330000</v>
      </c>
      <c r="L7" s="9">
        <v>3330000</v>
      </c>
      <c r="M7" s="9">
        <v>3330000</v>
      </c>
      <c r="N7" s="9">
        <v>3330000</v>
      </c>
      <c r="O7" s="9">
        <v>3330000</v>
      </c>
      <c r="P7" s="9">
        <v>3330000</v>
      </c>
      <c r="Q7" s="9">
        <v>3330000</v>
      </c>
      <c r="R7" s="9">
        <v>3330000</v>
      </c>
      <c r="S7" s="9"/>
      <c r="T7" s="9"/>
      <c r="U7" s="9"/>
    </row>
    <row r="8" spans="2:21">
      <c r="B8" s="8" t="s">
        <v>255</v>
      </c>
      <c r="C8" s="6">
        <f t="shared" si="0"/>
        <v>1400000</v>
      </c>
      <c r="D8" s="9">
        <v>0</v>
      </c>
      <c r="E8" s="9">
        <v>0</v>
      </c>
      <c r="F8" s="9">
        <v>0</v>
      </c>
      <c r="G8" s="9">
        <v>0</v>
      </c>
      <c r="H8" s="9">
        <v>0</v>
      </c>
      <c r="I8" s="9">
        <v>50000</v>
      </c>
      <c r="J8" s="9">
        <v>150000</v>
      </c>
      <c r="K8" s="9">
        <v>150000</v>
      </c>
      <c r="L8" s="9">
        <v>150000</v>
      </c>
      <c r="M8" s="9">
        <v>150000</v>
      </c>
      <c r="N8" s="9">
        <v>150000</v>
      </c>
      <c r="O8" s="9">
        <v>150000</v>
      </c>
      <c r="P8" s="9">
        <v>150000</v>
      </c>
      <c r="Q8" s="9">
        <v>150000</v>
      </c>
      <c r="R8" s="9">
        <v>150000</v>
      </c>
      <c r="S8" s="9"/>
      <c r="T8" s="9"/>
      <c r="U8" s="9"/>
    </row>
    <row r="9" spans="2:21">
      <c r="B9" s="8" t="s">
        <v>256</v>
      </c>
      <c r="C9" s="6">
        <f t="shared" si="0"/>
        <v>11200000</v>
      </c>
      <c r="D9" s="9">
        <v>0</v>
      </c>
      <c r="E9" s="9">
        <v>0</v>
      </c>
      <c r="F9" s="9">
        <v>0</v>
      </c>
      <c r="G9" s="9">
        <v>0</v>
      </c>
      <c r="H9" s="9">
        <v>0</v>
      </c>
      <c r="I9" s="9">
        <v>400000</v>
      </c>
      <c r="J9" s="9">
        <v>1200000</v>
      </c>
      <c r="K9" s="9">
        <v>1200000</v>
      </c>
      <c r="L9" s="9">
        <v>1200000</v>
      </c>
      <c r="M9" s="9">
        <v>1200000</v>
      </c>
      <c r="N9" s="9">
        <v>1200000</v>
      </c>
      <c r="O9" s="9">
        <v>1200000</v>
      </c>
      <c r="P9" s="9">
        <v>1200000</v>
      </c>
      <c r="Q9" s="9">
        <v>1200000</v>
      </c>
      <c r="R9" s="9">
        <v>1200000</v>
      </c>
      <c r="S9" s="9"/>
      <c r="T9" s="9"/>
      <c r="U9" s="9"/>
    </row>
    <row r="10" spans="2:21">
      <c r="B10" s="8" t="s">
        <v>257</v>
      </c>
      <c r="C10" s="6">
        <f t="shared" si="0"/>
        <v>3670000</v>
      </c>
      <c r="D10" s="9">
        <v>0</v>
      </c>
      <c r="E10" s="9">
        <v>0</v>
      </c>
      <c r="F10" s="9">
        <v>0</v>
      </c>
      <c r="G10" s="9">
        <v>0</v>
      </c>
      <c r="H10" s="9">
        <v>0</v>
      </c>
      <c r="I10" s="9">
        <v>70000</v>
      </c>
      <c r="J10" s="9">
        <v>400000</v>
      </c>
      <c r="K10" s="9">
        <v>400000</v>
      </c>
      <c r="L10" s="9">
        <v>400000</v>
      </c>
      <c r="M10" s="9">
        <v>400000</v>
      </c>
      <c r="N10" s="9">
        <v>400000</v>
      </c>
      <c r="O10" s="9">
        <v>400000</v>
      </c>
      <c r="P10" s="9">
        <v>400000</v>
      </c>
      <c r="Q10" s="9">
        <v>400000</v>
      </c>
      <c r="R10" s="9">
        <v>400000</v>
      </c>
      <c r="S10" s="9"/>
      <c r="T10" s="9"/>
      <c r="U10" s="9"/>
    </row>
    <row r="11" spans="2:21">
      <c r="B11" s="8" t="s">
        <v>258</v>
      </c>
      <c r="C11" s="6">
        <f t="shared" si="0"/>
        <v>920000</v>
      </c>
      <c r="D11" s="9">
        <v>0</v>
      </c>
      <c r="E11" s="9">
        <v>0</v>
      </c>
      <c r="F11" s="9">
        <v>0</v>
      </c>
      <c r="G11" s="9">
        <v>0</v>
      </c>
      <c r="H11" s="9">
        <v>0</v>
      </c>
      <c r="I11" s="9">
        <v>20000</v>
      </c>
      <c r="J11" s="9">
        <v>100000</v>
      </c>
      <c r="K11" s="9">
        <v>100000</v>
      </c>
      <c r="L11" s="9">
        <v>100000</v>
      </c>
      <c r="M11" s="9">
        <v>100000</v>
      </c>
      <c r="N11" s="9">
        <v>100000</v>
      </c>
      <c r="O11" s="9">
        <v>100000</v>
      </c>
      <c r="P11" s="9">
        <v>100000</v>
      </c>
      <c r="Q11" s="9">
        <v>100000</v>
      </c>
      <c r="R11" s="9">
        <v>100000</v>
      </c>
      <c r="S11" s="9"/>
      <c r="T11" s="9"/>
      <c r="U11" s="9"/>
    </row>
    <row r="12" spans="2:21">
      <c r="B12" s="8" t="s">
        <v>21</v>
      </c>
      <c r="C12" s="6">
        <f t="shared" si="0"/>
        <v>17000000</v>
      </c>
      <c r="D12" s="9">
        <v>0</v>
      </c>
      <c r="E12" s="9">
        <v>0</v>
      </c>
      <c r="F12" s="9">
        <v>0</v>
      </c>
      <c r="G12" s="9">
        <v>0</v>
      </c>
      <c r="H12" s="9">
        <v>0</v>
      </c>
      <c r="I12" s="9">
        <v>350000</v>
      </c>
      <c r="J12" s="9">
        <v>1850000</v>
      </c>
      <c r="K12" s="9">
        <v>1850000</v>
      </c>
      <c r="L12" s="9">
        <v>1850000</v>
      </c>
      <c r="M12" s="9">
        <v>1850000</v>
      </c>
      <c r="N12" s="9">
        <v>1850000</v>
      </c>
      <c r="O12" s="9">
        <v>1850000</v>
      </c>
      <c r="P12" s="9">
        <v>1850000</v>
      </c>
      <c r="Q12" s="9">
        <v>1850000</v>
      </c>
      <c r="R12" s="9">
        <v>1850000</v>
      </c>
      <c r="S12" s="9"/>
      <c r="T12" s="9"/>
      <c r="U12" s="9"/>
    </row>
    <row r="13" spans="2:21">
      <c r="B13" s="8" t="s">
        <v>22</v>
      </c>
      <c r="C13" s="6">
        <f t="shared" si="0"/>
        <v>0</v>
      </c>
      <c r="D13" s="9">
        <v>0</v>
      </c>
      <c r="E13" s="9">
        <v>0</v>
      </c>
      <c r="F13" s="9">
        <v>0</v>
      </c>
      <c r="G13" s="9">
        <v>0</v>
      </c>
      <c r="H13" s="9">
        <v>0</v>
      </c>
      <c r="I13" s="9">
        <v>0</v>
      </c>
      <c r="J13" s="9">
        <v>0</v>
      </c>
      <c r="K13" s="9">
        <v>0</v>
      </c>
      <c r="L13" s="9">
        <v>0</v>
      </c>
      <c r="M13" s="9">
        <v>0</v>
      </c>
      <c r="N13" s="9">
        <v>0</v>
      </c>
      <c r="O13" s="9">
        <v>0</v>
      </c>
      <c r="P13" s="9">
        <v>0</v>
      </c>
      <c r="Q13" s="9">
        <v>0</v>
      </c>
      <c r="R13" s="9">
        <v>0</v>
      </c>
      <c r="S13" s="9"/>
      <c r="T13" s="9"/>
      <c r="U13" s="9"/>
    </row>
    <row r="14" spans="2:21">
      <c r="B14" s="8" t="s">
        <v>33</v>
      </c>
      <c r="C14" s="6">
        <f t="shared" si="0"/>
        <v>0</v>
      </c>
      <c r="D14" s="9">
        <v>0</v>
      </c>
      <c r="E14" s="9">
        <v>0</v>
      </c>
      <c r="F14" s="9">
        <v>0</v>
      </c>
      <c r="G14" s="9">
        <v>0</v>
      </c>
      <c r="H14" s="9">
        <v>0</v>
      </c>
      <c r="I14" s="9">
        <v>0</v>
      </c>
      <c r="J14" s="9">
        <v>0</v>
      </c>
      <c r="K14" s="9">
        <v>0</v>
      </c>
      <c r="L14" s="9">
        <v>0</v>
      </c>
      <c r="M14" s="9">
        <v>0</v>
      </c>
      <c r="N14" s="9">
        <v>0</v>
      </c>
      <c r="O14" s="9">
        <v>0</v>
      </c>
      <c r="P14" s="9">
        <v>0</v>
      </c>
      <c r="Q14" s="9">
        <v>0</v>
      </c>
      <c r="R14" s="9">
        <v>0</v>
      </c>
      <c r="S14" s="9"/>
      <c r="T14" s="9"/>
      <c r="U14" s="9"/>
    </row>
    <row r="15" spans="2:21">
      <c r="B15" s="8" t="s">
        <v>23</v>
      </c>
      <c r="C15" s="6">
        <f t="shared" si="0"/>
        <v>0</v>
      </c>
      <c r="D15" s="9">
        <v>0</v>
      </c>
      <c r="E15" s="9">
        <v>0</v>
      </c>
      <c r="F15" s="9">
        <v>0</v>
      </c>
      <c r="G15" s="9">
        <v>0</v>
      </c>
      <c r="H15" s="9">
        <v>0</v>
      </c>
      <c r="I15" s="9">
        <v>0</v>
      </c>
      <c r="J15" s="9">
        <v>0</v>
      </c>
      <c r="K15" s="9">
        <v>0</v>
      </c>
      <c r="L15" s="9">
        <v>0</v>
      </c>
      <c r="M15" s="9">
        <v>0</v>
      </c>
      <c r="N15" s="9">
        <v>0</v>
      </c>
      <c r="O15" s="9">
        <v>0</v>
      </c>
      <c r="P15" s="9">
        <v>0</v>
      </c>
      <c r="Q15" s="9">
        <v>0</v>
      </c>
      <c r="R15" s="9">
        <v>0</v>
      </c>
      <c r="S15" s="9"/>
      <c r="T15" s="9"/>
      <c r="U15" s="9"/>
    </row>
    <row r="16" spans="2:21">
      <c r="B16" s="8" t="s">
        <v>24</v>
      </c>
      <c r="C16" s="7">
        <f t="shared" si="0"/>
        <v>44154237.519999996</v>
      </c>
      <c r="D16" s="7">
        <f>ROUND(((1/POWER((1+'Základní informace'!$C$12),D5-1))*D6),2)</f>
        <v>0</v>
      </c>
      <c r="E16" s="7">
        <f>ROUND(((1/POWER((1+'Základní informace'!$C$12),E5-1))*E6),2)</f>
        <v>0</v>
      </c>
      <c r="F16" s="7">
        <f>ROUND(((1/POWER((1+'Základní informace'!$C$12),F5-1))*F6),2)</f>
        <v>0</v>
      </c>
      <c r="G16" s="7">
        <f>ROUND(((1/POWER((1+'Základní informace'!$C$12),G5-1))*G6),2)</f>
        <v>0</v>
      </c>
      <c r="H16" s="7">
        <f>ROUND(((1/POWER((1+'Základní informace'!$C$12),H5-1))*H6),2)</f>
        <v>0</v>
      </c>
      <c r="I16" s="7">
        <f>ROUND(((1/POWER((1+'Základní informace'!$C$12),I5-1))*I6),2)</f>
        <v>1191794.3</v>
      </c>
      <c r="J16" s="7">
        <f>ROUND(((1/POWER((1+'Základní informace'!$C$12),J5-1))*J6),2)</f>
        <v>5555911.1200000001</v>
      </c>
      <c r="K16" s="7">
        <f>ROUND(((1/POWER((1+'Základní informace'!$C$12),K5-1))*K6),2)</f>
        <v>5342222.2300000004</v>
      </c>
      <c r="L16" s="7">
        <f>ROUND(((1/POWER((1+'Základní informace'!$C$12),L5-1))*L6),2)</f>
        <v>5136752.1399999997</v>
      </c>
      <c r="M16" s="7">
        <f>ROUND(((1/POWER((1+'Základní informace'!$C$12),M5-1))*M6),2)</f>
        <v>4939184.75</v>
      </c>
      <c r="N16" s="7">
        <f>ROUND(((1/POWER((1+'Základní informace'!$C$12),N5-1))*N6),2)</f>
        <v>4749216.1100000003</v>
      </c>
      <c r="O16" s="7">
        <f>ROUND(((1/POWER((1+'Základní informace'!$C$12),O5-1))*O6),2)</f>
        <v>4566553.95</v>
      </c>
      <c r="P16" s="7">
        <f>ROUND(((1/POWER((1+'Základní informace'!$C$12),P5-1))*P6),2)</f>
        <v>4390917.26</v>
      </c>
      <c r="Q16" s="7">
        <f>ROUND(((1/POWER((1+'Základní informace'!$C$12),Q5-1))*Q6),2)</f>
        <v>4222035.83</v>
      </c>
      <c r="R16" s="7">
        <f>ROUND(((1/POWER((1+'Základní informace'!$C$12),R5-1))*R6),2)</f>
        <v>4059649.83</v>
      </c>
      <c r="S16" s="7">
        <f>ROUND(((1/POWER((1+'Základní informace'!$C$12),S5-1))*S6),2)</f>
        <v>0</v>
      </c>
      <c r="T16" s="7">
        <f>ROUND(((1/POWER((1+'Základní informace'!$C$12),T5-1))*T6),2)</f>
        <v>0</v>
      </c>
      <c r="U16" s="7">
        <f>ROUND(((1/POWER((1+'Základní informace'!$C$12),U5-1))*U6),2)</f>
        <v>0</v>
      </c>
    </row>
    <row r="17" spans="2:21">
      <c r="B17" s="8" t="s">
        <v>25</v>
      </c>
      <c r="C17" s="7">
        <f t="shared" si="0"/>
        <v>0</v>
      </c>
      <c r="D17" s="7">
        <f>ROUND(((1/POWER((1+'Základní informace'!$C$12),D5-1))*D14),2)</f>
        <v>0</v>
      </c>
      <c r="E17" s="7">
        <f>ROUND(((1/POWER((1+'Základní informace'!$C$12),E5-1))*E14),2)</f>
        <v>0</v>
      </c>
      <c r="F17" s="7">
        <f>ROUND(((1/POWER((1+'Základní informace'!$C$12),F5-1))*F14),2)</f>
        <v>0</v>
      </c>
      <c r="G17" s="7">
        <f>ROUND(((1/POWER((1+'Základní informace'!$C$12),G5-1))*G14),2)</f>
        <v>0</v>
      </c>
      <c r="H17" s="7">
        <f>ROUND(((1/POWER((1+'Základní informace'!$C$12),H5-1))*H14),2)</f>
        <v>0</v>
      </c>
      <c r="I17" s="7">
        <f>ROUND(((1/POWER((1+'Základní informace'!$C$12),I5-1))*I14),2)</f>
        <v>0</v>
      </c>
      <c r="J17" s="7">
        <f>ROUND(((1/POWER((1+'Základní informace'!$C$12),J5-1))*J14),2)</f>
        <v>0</v>
      </c>
      <c r="K17" s="7">
        <f>ROUND(((1/POWER((1+'Základní informace'!$C$12),K5-1))*K14),2)</f>
        <v>0</v>
      </c>
      <c r="L17" s="7">
        <f>ROUND(((1/POWER((1+'Základní informace'!$C$12),L5-1))*L14),2)</f>
        <v>0</v>
      </c>
      <c r="M17" s="7">
        <f>ROUND(((1/POWER((1+'Základní informace'!$C$12),M5-1))*M14),2)</f>
        <v>0</v>
      </c>
      <c r="N17" s="7">
        <f>ROUND(((1/POWER((1+'Základní informace'!$C$12),N5-1))*N14),2)</f>
        <v>0</v>
      </c>
      <c r="O17" s="7">
        <f>ROUND(((1/POWER((1+'Základní informace'!$C$12),O5-1))*O14),2)</f>
        <v>0</v>
      </c>
      <c r="P17" s="7">
        <f>ROUND(((1/POWER((1+'Základní informace'!$C$12),P5-1))*P14),2)</f>
        <v>0</v>
      </c>
      <c r="Q17" s="7">
        <f>ROUND(((1/POWER((1+'Základní informace'!$C$12),Q5-1))*Q14),2)</f>
        <v>0</v>
      </c>
      <c r="R17" s="7">
        <f>ROUND(((1/POWER((1+'Základní informace'!$C$12),R5-1))*R14),2)</f>
        <v>0</v>
      </c>
      <c r="S17" s="7">
        <f>ROUND(((1/POWER((1+'Základní informace'!$C$12),S5-1))*S14),2)</f>
        <v>0</v>
      </c>
      <c r="T17" s="7">
        <f>ROUND(((1/POWER((1+'Základní informace'!$C$12),T5-1))*T14),2)</f>
        <v>0</v>
      </c>
      <c r="U17" s="7">
        <f>ROUND(((1/POWER((1+'Základní informace'!$C$12),U5-1))*U14),2)</f>
        <v>0</v>
      </c>
    </row>
    <row r="18" spans="2:21">
      <c r="B18" s="8" t="s">
        <v>26</v>
      </c>
      <c r="C18" s="7">
        <f t="shared" si="0"/>
        <v>0</v>
      </c>
      <c r="D18" s="7">
        <f>ROUND(((1/POWER((1+'Základní informace'!$C$12),D5-1))*D15),2)</f>
        <v>0</v>
      </c>
      <c r="E18" s="7">
        <f>ROUND(((1/POWER((1+'Základní informace'!$C$12),E5-1))*E15),2)</f>
        <v>0</v>
      </c>
      <c r="F18" s="7">
        <f>ROUND(((1/POWER((1+'Základní informace'!$C$12),F5-1))*F15),2)</f>
        <v>0</v>
      </c>
      <c r="G18" s="7">
        <f>ROUND(((1/POWER((1+'Základní informace'!$C$12),G5-1))*G15),2)</f>
        <v>0</v>
      </c>
      <c r="H18" s="7">
        <f>ROUND(((1/POWER((1+'Základní informace'!$C$12),H5-1))*H15),2)</f>
        <v>0</v>
      </c>
      <c r="I18" s="7">
        <f>ROUND(((1/POWER((1+'Základní informace'!$C$12),I5-1))*I15),2)</f>
        <v>0</v>
      </c>
      <c r="J18" s="7">
        <f>ROUND(((1/POWER((1+'Základní informace'!$C$12),J5-1))*J15),2)</f>
        <v>0</v>
      </c>
      <c r="K18" s="7">
        <f>ROUND(((1/POWER((1+'Základní informace'!$C$12),K5-1))*K15),2)</f>
        <v>0</v>
      </c>
      <c r="L18" s="7">
        <f>ROUND(((1/POWER((1+'Základní informace'!$C$12),L5-1))*L15),2)</f>
        <v>0</v>
      </c>
      <c r="M18" s="7">
        <f>ROUND(((1/POWER((1+'Základní informace'!$C$12),M5-1))*M15),2)</f>
        <v>0</v>
      </c>
      <c r="N18" s="7">
        <f>ROUND(((1/POWER((1+'Základní informace'!$C$12),N5-1))*N15),2)</f>
        <v>0</v>
      </c>
      <c r="O18" s="7">
        <f>ROUND(((1/POWER((1+'Základní informace'!$C$12),O5-1))*O15),2)</f>
        <v>0</v>
      </c>
      <c r="P18" s="7">
        <f>ROUND(((1/POWER((1+'Základní informace'!$C$12),P5-1))*P15),2)</f>
        <v>0</v>
      </c>
      <c r="Q18" s="7">
        <f>ROUND(((1/POWER((1+'Základní informace'!$C$12),Q5-1))*Q15),2)</f>
        <v>0</v>
      </c>
      <c r="R18" s="7">
        <f>ROUND(((1/POWER((1+'Základní informace'!$C$12),R5-1))*R15),2)</f>
        <v>0</v>
      </c>
      <c r="S18" s="7">
        <f>ROUND(((1/POWER((1+'Základní informace'!$C$12),S5-1))*S15),2)</f>
        <v>0</v>
      </c>
      <c r="T18" s="7">
        <f>ROUND(((1/POWER((1+'Základní informace'!$C$12),T5-1))*T15),2)</f>
        <v>0</v>
      </c>
      <c r="U18" s="7">
        <f>ROUND(((1/POWER((1+'Základní informace'!$C$12),U5-1))*U15),2)</f>
        <v>0</v>
      </c>
    </row>
    <row r="21" spans="2:21">
      <c r="B21" s="3" t="s">
        <v>27</v>
      </c>
    </row>
    <row r="23" spans="2:21">
      <c r="B23" s="11"/>
      <c r="C23" s="12"/>
      <c r="D23" s="30">
        <f>'Základní informace'!$C$4</f>
        <v>2017</v>
      </c>
      <c r="E23" s="29">
        <f>'Základní informace'!$C$4+1</f>
        <v>2018</v>
      </c>
      <c r="F23" s="29">
        <f>'Základní informace'!$C$4+2</f>
        <v>2019</v>
      </c>
      <c r="G23" s="29">
        <f>'Základní informace'!$C$4+3</f>
        <v>2020</v>
      </c>
      <c r="H23" s="29">
        <f>'Základní informace'!$C$4+4</f>
        <v>2021</v>
      </c>
      <c r="I23" s="29">
        <f>'Základní informace'!$C$4+5</f>
        <v>2022</v>
      </c>
      <c r="J23" s="29">
        <f>'Základní informace'!$C$4+6</f>
        <v>2023</v>
      </c>
      <c r="K23" s="29">
        <f>'Základní informace'!$C$4+7</f>
        <v>2024</v>
      </c>
      <c r="L23" s="29">
        <f>'Základní informace'!$C$4+8</f>
        <v>2025</v>
      </c>
      <c r="M23" s="29">
        <f>'Základní informace'!$C$4+9</f>
        <v>2026</v>
      </c>
      <c r="N23" s="29">
        <f>'Základní informace'!$C$4+10</f>
        <v>2027</v>
      </c>
      <c r="O23" s="29">
        <f>'Základní informace'!$C$4+11</f>
        <v>2028</v>
      </c>
      <c r="P23" s="29">
        <f>'Základní informace'!$C$4+12</f>
        <v>2029</v>
      </c>
      <c r="Q23" s="29">
        <f>'Základní informace'!$C$4+13</f>
        <v>2030</v>
      </c>
      <c r="R23" s="29">
        <f>'Základní informace'!$C$4+14</f>
        <v>2031</v>
      </c>
      <c r="S23" s="29">
        <f>'Základní informace'!$C$4+15</f>
        <v>2032</v>
      </c>
      <c r="T23" s="29">
        <f>'Základní informace'!$C$4+16</f>
        <v>2033</v>
      </c>
      <c r="U23" s="29">
        <f>'Základní informace'!$C$4+17</f>
        <v>2034</v>
      </c>
    </row>
    <row r="24" spans="2:21">
      <c r="B24" s="15" t="s">
        <v>3</v>
      </c>
      <c r="C24" s="16" t="s">
        <v>7</v>
      </c>
      <c r="D24" s="30">
        <v>1</v>
      </c>
      <c r="E24" s="29">
        <v>2</v>
      </c>
      <c r="F24" s="29">
        <v>3</v>
      </c>
      <c r="G24" s="29">
        <v>4</v>
      </c>
      <c r="H24" s="29">
        <v>5</v>
      </c>
      <c r="I24" s="29">
        <v>6</v>
      </c>
      <c r="J24" s="29">
        <v>7</v>
      </c>
      <c r="K24" s="29">
        <v>8</v>
      </c>
      <c r="L24" s="29">
        <v>9</v>
      </c>
      <c r="M24" s="29">
        <v>10</v>
      </c>
      <c r="N24" s="29">
        <v>11</v>
      </c>
      <c r="O24" s="29">
        <v>12</v>
      </c>
      <c r="P24" s="29">
        <v>13</v>
      </c>
      <c r="Q24" s="29">
        <v>14</v>
      </c>
      <c r="R24" s="29">
        <v>15</v>
      </c>
      <c r="S24" s="29">
        <v>16</v>
      </c>
      <c r="T24" s="29">
        <v>17</v>
      </c>
      <c r="U24" s="29">
        <v>18</v>
      </c>
    </row>
    <row r="25" spans="2:21">
      <c r="B25" s="5" t="s">
        <v>28</v>
      </c>
      <c r="C25" s="6">
        <f t="shared" ref="C25:C30" si="2">SUM(D25:U25)</f>
        <v>64720000</v>
      </c>
      <c r="D25" s="7">
        <f>D26+D27+D28</f>
        <v>0</v>
      </c>
      <c r="E25" s="7">
        <f t="shared" ref="E25:U25" si="3">E26+E27+E28</f>
        <v>0</v>
      </c>
      <c r="F25" s="7">
        <f t="shared" si="3"/>
        <v>0</v>
      </c>
      <c r="G25" s="7">
        <f t="shared" si="3"/>
        <v>0</v>
      </c>
      <c r="H25" s="7">
        <f t="shared" si="3"/>
        <v>0</v>
      </c>
      <c r="I25" s="7">
        <f t="shared" si="3"/>
        <v>1450000</v>
      </c>
      <c r="J25" s="7">
        <f t="shared" si="3"/>
        <v>7030000</v>
      </c>
      <c r="K25" s="7">
        <f t="shared" si="3"/>
        <v>7030000</v>
      </c>
      <c r="L25" s="7">
        <f t="shared" si="3"/>
        <v>7030000</v>
      </c>
      <c r="M25" s="7">
        <f t="shared" si="3"/>
        <v>7530000</v>
      </c>
      <c r="N25" s="7">
        <f t="shared" si="3"/>
        <v>7530000</v>
      </c>
      <c r="O25" s="7">
        <f t="shared" si="3"/>
        <v>7530000</v>
      </c>
      <c r="P25" s="7">
        <f t="shared" si="3"/>
        <v>6530000</v>
      </c>
      <c r="Q25" s="7">
        <f t="shared" si="3"/>
        <v>6530000</v>
      </c>
      <c r="R25" s="7">
        <f t="shared" si="3"/>
        <v>6530000</v>
      </c>
      <c r="S25" s="7">
        <f t="shared" si="3"/>
        <v>0</v>
      </c>
      <c r="T25" s="7">
        <f t="shared" si="3"/>
        <v>0</v>
      </c>
      <c r="U25" s="7">
        <f t="shared" si="3"/>
        <v>0</v>
      </c>
    </row>
    <row r="26" spans="2:21">
      <c r="B26" s="8" t="s">
        <v>29</v>
      </c>
      <c r="C26" s="6">
        <f t="shared" si="2"/>
        <v>12000000</v>
      </c>
      <c r="D26" s="9">
        <v>0</v>
      </c>
      <c r="E26" s="9">
        <v>0</v>
      </c>
      <c r="F26" s="9">
        <v>0</v>
      </c>
      <c r="G26" s="9">
        <v>0</v>
      </c>
      <c r="H26" s="9">
        <v>0</v>
      </c>
      <c r="I26" s="9">
        <v>0</v>
      </c>
      <c r="J26" s="9">
        <v>1000000</v>
      </c>
      <c r="K26" s="9">
        <v>1000000</v>
      </c>
      <c r="L26" s="9">
        <v>1000000</v>
      </c>
      <c r="M26" s="9">
        <v>1500000</v>
      </c>
      <c r="N26" s="9">
        <v>1500000</v>
      </c>
      <c r="O26" s="9">
        <v>1500000</v>
      </c>
      <c r="P26" s="9">
        <v>1500000</v>
      </c>
      <c r="Q26" s="9">
        <v>1500000</v>
      </c>
      <c r="R26" s="9">
        <v>1500000</v>
      </c>
      <c r="S26" s="9"/>
      <c r="T26" s="9"/>
      <c r="U26" s="9"/>
    </row>
    <row r="27" spans="2:21">
      <c r="B27" s="8" t="s">
        <v>213</v>
      </c>
      <c r="C27" s="6">
        <f t="shared" si="2"/>
        <v>52720000</v>
      </c>
      <c r="D27" s="9">
        <v>0</v>
      </c>
      <c r="E27" s="9">
        <v>0</v>
      </c>
      <c r="F27" s="9">
        <v>0</v>
      </c>
      <c r="G27" s="9">
        <v>0</v>
      </c>
      <c r="H27" s="9">
        <v>0</v>
      </c>
      <c r="I27" s="9">
        <v>1450000</v>
      </c>
      <c r="J27" s="9">
        <v>6030000</v>
      </c>
      <c r="K27" s="9">
        <v>6030000</v>
      </c>
      <c r="L27" s="9">
        <v>6030000</v>
      </c>
      <c r="M27" s="9">
        <v>6030000</v>
      </c>
      <c r="N27" s="9">
        <v>6030000</v>
      </c>
      <c r="O27" s="9">
        <v>6030000</v>
      </c>
      <c r="P27" s="9">
        <v>5030000</v>
      </c>
      <c r="Q27" s="9">
        <v>5030000</v>
      </c>
      <c r="R27" s="9">
        <v>5030000</v>
      </c>
      <c r="S27" s="9"/>
      <c r="T27" s="9"/>
      <c r="U27" s="9"/>
    </row>
    <row r="28" spans="2:21">
      <c r="B28" s="8" t="s">
        <v>30</v>
      </c>
      <c r="C28" s="7">
        <f t="shared" si="2"/>
        <v>0</v>
      </c>
      <c r="D28" s="7">
        <f>IF(D23='Základní informace'!$C$4+'Základní informace'!$C$6,'Zůstatková hodnota'!$C$14,0)</f>
        <v>0</v>
      </c>
      <c r="E28" s="7">
        <f>IF(E23='Základní informace'!$C$4+'Základní informace'!$C$6,'Zůstatková hodnota'!$C$14,0)</f>
        <v>0</v>
      </c>
      <c r="F28" s="7">
        <f>IF(F23='Základní informace'!$C$4+'Základní informace'!$C$6,'Zůstatková hodnota'!$C$14,0)</f>
        <v>0</v>
      </c>
      <c r="G28" s="7">
        <f>IF(G23='Základní informace'!$C$4+'Základní informace'!$C$6-1,'Zůstatková hodnota'!$C$14,0)</f>
        <v>0</v>
      </c>
      <c r="H28" s="7">
        <f>IF(H23='Základní informace'!$C$4+'Základní informace'!$C$6-1,'Zůstatková hodnota'!$C$14,0)</f>
        <v>0</v>
      </c>
      <c r="I28" s="7">
        <f>IF(I23='Základní informace'!$C$4+'Základní informace'!$C$6-1,'Zůstatková hodnota'!$C$14,0)</f>
        <v>0</v>
      </c>
      <c r="J28" s="7">
        <f>IF(J23='Základní informace'!$C$4+'Základní informace'!$C$6-1,'Zůstatková hodnota'!$C$14,0)</f>
        <v>0</v>
      </c>
      <c r="K28" s="7">
        <f>IF(K23='Základní informace'!$C$4+'Základní informace'!$C$6-1,'Zůstatková hodnota'!$C$14,0)</f>
        <v>0</v>
      </c>
      <c r="L28" s="7">
        <f>IF(L23='Základní informace'!$C$4+'Základní informace'!$C$6-1,'Zůstatková hodnota'!$C$14,0)</f>
        <v>0</v>
      </c>
      <c r="M28" s="7">
        <f>IF(M23='Základní informace'!$C$4+'Základní informace'!$C$6-1,'Zůstatková hodnota'!$C$14,0)</f>
        <v>0</v>
      </c>
      <c r="N28" s="7">
        <f>IF(N23='Základní informace'!$C$4+'Základní informace'!$C$6-1,'Zůstatková hodnota'!$C$14,0)</f>
        <v>0</v>
      </c>
      <c r="O28" s="7">
        <f>IF(O23='Základní informace'!$C$4+'Základní informace'!$C$6-1,'Zůstatková hodnota'!$C$14,0)</f>
        <v>0</v>
      </c>
      <c r="P28" s="7">
        <f>IF(P23='Základní informace'!$C$4+'Základní informace'!$C$6-1,'Zůstatková hodnota'!$C$14,0)</f>
        <v>0</v>
      </c>
      <c r="Q28" s="7">
        <f>IF(Q23='Základní informace'!$C$4+'Základní informace'!$C$6-1,'Zůstatková hodnota'!$C$14,0)</f>
        <v>0</v>
      </c>
      <c r="R28" s="7">
        <f>IF(R23='Základní informace'!$C$4+'Základní informace'!$C$6-1,'Zůstatková hodnota'!$C$14,0)</f>
        <v>0</v>
      </c>
      <c r="S28" s="7">
        <f>IF(S23='Základní informace'!$C$4+'Základní informace'!$C$6-1,'Zůstatková hodnota'!$C$14,0)</f>
        <v>0</v>
      </c>
      <c r="T28" s="7">
        <f>IF(T23='Základní informace'!$C$4+'Základní informace'!$C$6-1,'Zůstatková hodnota'!$C$14,0)</f>
        <v>0</v>
      </c>
      <c r="U28" s="7">
        <f>IF(U23='Základní informace'!$C$4+'Základní informace'!$C$6-1,'Zůstatková hodnota'!$C$14,0)</f>
        <v>0</v>
      </c>
    </row>
    <row r="29" spans="2:21">
      <c r="B29" s="8" t="s">
        <v>261</v>
      </c>
      <c r="C29" s="7">
        <f t="shared" si="2"/>
        <v>44266780.310000002</v>
      </c>
      <c r="D29" s="7">
        <f>ROUND(((1/POWER((1+'Základní informace'!$C$12),D24-1))*(D25)),2)</f>
        <v>0</v>
      </c>
      <c r="E29" s="7">
        <f>ROUND(((1/POWER((1+'Základní informace'!$C$12),E24-1))*(E25)),2)</f>
        <v>0</v>
      </c>
      <c r="F29" s="7">
        <f>ROUND(((1/POWER((1+'Základní informace'!$C$12),F24-1))*(F25)),2)</f>
        <v>0</v>
      </c>
      <c r="G29" s="7">
        <f>ROUND(((1/POWER((1+'Základní informace'!$C$12),G24-1))*(G25)),2)</f>
        <v>0</v>
      </c>
      <c r="H29" s="7">
        <f>ROUND(((1/POWER((1+'Základní informace'!$C$12),H24-1))*(H25)),2)</f>
        <v>0</v>
      </c>
      <c r="I29" s="7">
        <f>ROUND(((1/POWER((1+'Základní informace'!$C$12),I24-1))*(I25)),2)</f>
        <v>1191794.3</v>
      </c>
      <c r="J29" s="7">
        <f>ROUND(((1/POWER((1+'Základní informace'!$C$12),J24-1))*(J25)),2)</f>
        <v>5555911.1200000001</v>
      </c>
      <c r="K29" s="7">
        <f>ROUND(((1/POWER((1+'Základní informace'!$C$12),K24-1))*(K25)),2)</f>
        <v>5342222.2300000004</v>
      </c>
      <c r="L29" s="7">
        <f>ROUND(((1/POWER((1+'Základní informace'!$C$12),L24-1))*(L25)),2)</f>
        <v>5136752.1399999997</v>
      </c>
      <c r="M29" s="7">
        <f>ROUND(((1/POWER((1+'Základní informace'!$C$12),M24-1))*(M25)),2)</f>
        <v>5290478.12</v>
      </c>
      <c r="N29" s="7">
        <f>ROUND(((1/POWER((1+'Základní informace'!$C$12),N24-1))*(N25)),2)</f>
        <v>5086998.1900000004</v>
      </c>
      <c r="O29" s="7">
        <f>ROUND(((1/POWER((1+'Základní informace'!$C$12),O24-1))*(O25)),2)</f>
        <v>4891344.41</v>
      </c>
      <c r="P29" s="7">
        <f>ROUND(((1/POWER((1+'Základní informace'!$C$12),P24-1))*(P25)),2)</f>
        <v>4078618.73</v>
      </c>
      <c r="Q29" s="7">
        <f>ROUND(((1/POWER((1+'Základní informace'!$C$12),Q24-1))*(Q25)),2)</f>
        <v>3921748.78</v>
      </c>
      <c r="R29" s="7">
        <f>ROUND(((1/POWER((1+'Základní informace'!$C$12),R24-1))*(R25)),2)</f>
        <v>3770912.29</v>
      </c>
      <c r="S29" s="7">
        <f>ROUND(((1/POWER((1+'Základní informace'!$C$12),S24-1))*(S25)),2)</f>
        <v>0</v>
      </c>
      <c r="T29" s="7">
        <f>ROUND(((1/POWER((1+'Základní informace'!$C$12),T24-1))*(T25)),2)</f>
        <v>0</v>
      </c>
      <c r="U29" s="7">
        <f>ROUND(((1/POWER((1+'Základní informace'!$C$12),U24-1))*(U25)),2)</f>
        <v>0</v>
      </c>
    </row>
    <row r="30" spans="2:21">
      <c r="B30" s="8" t="s">
        <v>243</v>
      </c>
      <c r="C30" s="7">
        <f t="shared" si="2"/>
        <v>8026489.620000001</v>
      </c>
      <c r="D30" s="7">
        <f>ROUND(((1/POWER((1+'Základní informace'!$C$12),D24-1))*(D26)),2)</f>
        <v>0</v>
      </c>
      <c r="E30" s="7">
        <f>ROUND(((1/POWER((1+'Základní informace'!$C$12),E24-1))*(E26)),2)</f>
        <v>0</v>
      </c>
      <c r="F30" s="7">
        <f>ROUND(((1/POWER((1+'Základní informace'!$C$12),F24-1))*(F26)),2)</f>
        <v>0</v>
      </c>
      <c r="G30" s="7">
        <f>ROUND(((1/POWER((1+'Základní informace'!$C$12),G24-1))*(G26)),2)</f>
        <v>0</v>
      </c>
      <c r="H30" s="7">
        <f>ROUND(((1/POWER((1+'Základní informace'!$C$12),H24-1))*(H26)),2)</f>
        <v>0</v>
      </c>
      <c r="I30" s="7">
        <f>ROUND(((1/POWER((1+'Základní informace'!$C$12),I24-1))*(I26)),2)</f>
        <v>0</v>
      </c>
      <c r="J30" s="7">
        <f>ROUND(((1/POWER((1+'Základní informace'!$C$12),J24-1))*(J26)),2)</f>
        <v>790314.53</v>
      </c>
      <c r="K30" s="7">
        <f>ROUND(((1/POWER((1+'Základní informace'!$C$12),K24-1))*(K26)),2)</f>
        <v>759917.81</v>
      </c>
      <c r="L30" s="7">
        <f>ROUND(((1/POWER((1+'Základní informace'!$C$12),L24-1))*(L26)),2)</f>
        <v>730690.21</v>
      </c>
      <c r="M30" s="7">
        <f>ROUND(((1/POWER((1+'Základní informace'!$C$12),M24-1))*(M26)),2)</f>
        <v>1053880.1000000001</v>
      </c>
      <c r="N30" s="7">
        <f>ROUND(((1/POWER((1+'Základní informace'!$C$12),N24-1))*(N26)),2)</f>
        <v>1013346.25</v>
      </c>
      <c r="O30" s="7">
        <f>ROUND(((1/POWER((1+'Základní informace'!$C$12),O24-1))*(O26)),2)</f>
        <v>974371.4</v>
      </c>
      <c r="P30" s="7">
        <f>ROUND(((1/POWER((1+'Základní informace'!$C$12),P24-1))*(P26)),2)</f>
        <v>936895.57</v>
      </c>
      <c r="Q30" s="7">
        <f>ROUND(((1/POWER((1+'Základní informace'!$C$12),Q24-1))*(Q26)),2)</f>
        <v>900861.13</v>
      </c>
      <c r="R30" s="7">
        <f>ROUND(((1/POWER((1+'Základní informace'!$C$12),R24-1))*(R26)),2)</f>
        <v>866212.62</v>
      </c>
      <c r="S30" s="7">
        <f>ROUND(((1/POWER((1+'Základní informace'!$C$12),S24-1))*(S26)),2)</f>
        <v>0</v>
      </c>
      <c r="T30" s="7">
        <f>ROUND(((1/POWER((1+'Základní informace'!$C$12),T24-1))*(T26)),2)</f>
        <v>0</v>
      </c>
      <c r="U30" s="7">
        <f>ROUND(((1/POWER((1+'Základní informace'!$C$12),U24-1))*(U26)),2)</f>
        <v>0</v>
      </c>
    </row>
    <row r="33" spans="10:10">
      <c r="J33" s="45"/>
    </row>
  </sheetData>
  <pageMargins left="0.23622047244094491" right="0.23622047244094491" top="0.74803149606299213" bottom="0.74803149606299213" header="0.31496062992125984" footer="0.31496062992125984"/>
  <pageSetup paperSize="9" scale="48" fitToHeight="0" orientation="landscape" r:id="rId1"/>
  <headerFooter>
    <oddHeader>&amp;A</oddHeader>
  </headerFooter>
  <drawing r:id="rId2"/>
</worksheet>
</file>

<file path=xl/worksheets/sheet4.xml><?xml version="1.0" encoding="utf-8"?>
<worksheet xmlns="http://schemas.openxmlformats.org/spreadsheetml/2006/main" xmlns:r="http://schemas.openxmlformats.org/officeDocument/2006/relationships">
  <sheetPr codeName="List5">
    <pageSetUpPr fitToPage="1"/>
  </sheetPr>
  <dimension ref="B2:AG19"/>
  <sheetViews>
    <sheetView tabSelected="1" zoomScaleNormal="100" workbookViewId="0">
      <pane xSplit="3" topLeftCell="D1" activePane="topRight" state="frozen"/>
      <selection activeCell="C6" sqref="C6"/>
      <selection pane="topRight" activeCell="E9" sqref="E9"/>
    </sheetView>
  </sheetViews>
  <sheetFormatPr defaultRowHeight="12"/>
  <cols>
    <col min="1" max="1" width="9.140625" style="4"/>
    <col min="2" max="2" width="43" style="4" bestFit="1" customWidth="1"/>
    <col min="3" max="3" width="18.7109375" style="4" bestFit="1" customWidth="1"/>
    <col min="4" max="33" width="12.7109375" style="4" customWidth="1"/>
    <col min="34" max="16384" width="9.140625" style="4"/>
  </cols>
  <sheetData>
    <row r="2" spans="2:33">
      <c r="B2" s="3" t="s">
        <v>30</v>
      </c>
    </row>
    <row r="4" spans="2:33">
      <c r="B4" s="11"/>
      <c r="C4" s="12"/>
      <c r="D4" s="30">
        <f>'Základní informace'!$C$4+'Základní informace'!C6</f>
        <v>2032</v>
      </c>
      <c r="E4" s="29">
        <f>D4+1</f>
        <v>2033</v>
      </c>
      <c r="F4" s="36">
        <f t="shared" ref="F4:AG4" si="0">E4+1</f>
        <v>2034</v>
      </c>
      <c r="G4" s="36">
        <f t="shared" si="0"/>
        <v>2035</v>
      </c>
      <c r="H4" s="36">
        <f t="shared" si="0"/>
        <v>2036</v>
      </c>
      <c r="I4" s="36">
        <f t="shared" si="0"/>
        <v>2037</v>
      </c>
      <c r="J4" s="36">
        <f t="shared" si="0"/>
        <v>2038</v>
      </c>
      <c r="K4" s="36">
        <f t="shared" si="0"/>
        <v>2039</v>
      </c>
      <c r="L4" s="36">
        <f t="shared" si="0"/>
        <v>2040</v>
      </c>
      <c r="M4" s="36">
        <f t="shared" si="0"/>
        <v>2041</v>
      </c>
      <c r="N4" s="36">
        <f t="shared" si="0"/>
        <v>2042</v>
      </c>
      <c r="O4" s="36">
        <f t="shared" si="0"/>
        <v>2043</v>
      </c>
      <c r="P4" s="36">
        <f t="shared" si="0"/>
        <v>2044</v>
      </c>
      <c r="Q4" s="36">
        <f t="shared" si="0"/>
        <v>2045</v>
      </c>
      <c r="R4" s="36">
        <f t="shared" si="0"/>
        <v>2046</v>
      </c>
      <c r="S4" s="36">
        <f t="shared" si="0"/>
        <v>2047</v>
      </c>
      <c r="T4" s="36">
        <f t="shared" si="0"/>
        <v>2048</v>
      </c>
      <c r="U4" s="36">
        <f t="shared" si="0"/>
        <v>2049</v>
      </c>
      <c r="V4" s="36">
        <f t="shared" si="0"/>
        <v>2050</v>
      </c>
      <c r="W4" s="36">
        <f t="shared" si="0"/>
        <v>2051</v>
      </c>
      <c r="X4" s="36">
        <f t="shared" si="0"/>
        <v>2052</v>
      </c>
      <c r="Y4" s="36">
        <f t="shared" si="0"/>
        <v>2053</v>
      </c>
      <c r="Z4" s="36">
        <f t="shared" si="0"/>
        <v>2054</v>
      </c>
      <c r="AA4" s="36">
        <f t="shared" si="0"/>
        <v>2055</v>
      </c>
      <c r="AB4" s="36">
        <f t="shared" si="0"/>
        <v>2056</v>
      </c>
      <c r="AC4" s="36">
        <f t="shared" si="0"/>
        <v>2057</v>
      </c>
      <c r="AD4" s="36">
        <f t="shared" si="0"/>
        <v>2058</v>
      </c>
      <c r="AE4" s="36">
        <f t="shared" si="0"/>
        <v>2059</v>
      </c>
      <c r="AF4" s="36">
        <f t="shared" si="0"/>
        <v>2060</v>
      </c>
      <c r="AG4" s="36">
        <f t="shared" si="0"/>
        <v>2061</v>
      </c>
    </row>
    <row r="5" spans="2:33" ht="15" customHeight="1">
      <c r="B5" s="15" t="s">
        <v>31</v>
      </c>
      <c r="C5" s="16" t="s">
        <v>30</v>
      </c>
      <c r="D5" s="30">
        <v>1</v>
      </c>
      <c r="E5" s="29">
        <v>2</v>
      </c>
      <c r="F5" s="29">
        <v>3</v>
      </c>
      <c r="G5" s="29">
        <v>4</v>
      </c>
      <c r="H5" s="29">
        <v>5</v>
      </c>
      <c r="I5" s="29">
        <v>6</v>
      </c>
      <c r="J5" s="29">
        <v>7</v>
      </c>
      <c r="K5" s="29">
        <v>8</v>
      </c>
      <c r="L5" s="29">
        <v>9</v>
      </c>
      <c r="M5" s="29">
        <v>10</v>
      </c>
      <c r="N5" s="29">
        <v>11</v>
      </c>
      <c r="O5" s="29">
        <v>12</v>
      </c>
      <c r="P5" s="29">
        <v>13</v>
      </c>
      <c r="Q5" s="29">
        <v>14</v>
      </c>
      <c r="R5" s="29">
        <v>15</v>
      </c>
      <c r="S5" s="29">
        <v>16</v>
      </c>
      <c r="T5" s="29">
        <v>17</v>
      </c>
      <c r="U5" s="29">
        <v>18</v>
      </c>
      <c r="V5" s="29">
        <v>19</v>
      </c>
      <c r="W5" s="29">
        <v>20</v>
      </c>
      <c r="X5" s="29">
        <v>21</v>
      </c>
      <c r="Y5" s="29">
        <v>22</v>
      </c>
      <c r="Z5" s="29">
        <v>23</v>
      </c>
      <c r="AA5" s="29">
        <v>24</v>
      </c>
      <c r="AB5" s="29">
        <v>25</v>
      </c>
      <c r="AC5" s="29">
        <v>26</v>
      </c>
      <c r="AD5" s="29">
        <v>27</v>
      </c>
      <c r="AE5" s="29">
        <v>28</v>
      </c>
      <c r="AF5" s="29">
        <v>29</v>
      </c>
      <c r="AG5" s="29">
        <v>30</v>
      </c>
    </row>
    <row r="6" spans="2:33">
      <c r="B6" s="8" t="s">
        <v>248</v>
      </c>
      <c r="C6" s="7">
        <f>SUM(D6:AG6)</f>
        <v>0</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2:33">
      <c r="B7" s="8" t="s">
        <v>249</v>
      </c>
      <c r="C7" s="7">
        <f t="shared" ref="C7:C14" si="1">SUM(D7:AG7)</f>
        <v>0</v>
      </c>
      <c r="D7" s="9"/>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2:33">
      <c r="B8" s="8" t="s">
        <v>250</v>
      </c>
      <c r="C8" s="7">
        <f t="shared" si="1"/>
        <v>0</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row>
    <row r="9" spans="2:33">
      <c r="B9" s="8" t="s">
        <v>251</v>
      </c>
      <c r="C9" s="7">
        <f t="shared" si="1"/>
        <v>0</v>
      </c>
      <c r="D9" s="9"/>
      <c r="E9" s="9" t="s">
        <v>265</v>
      </c>
      <c r="F9" s="9"/>
      <c r="G9" s="9"/>
      <c r="H9" s="9"/>
      <c r="I9" s="9"/>
      <c r="J9" s="9"/>
      <c r="K9" s="9"/>
      <c r="L9" s="9"/>
      <c r="M9" s="9"/>
      <c r="N9" s="9"/>
      <c r="O9" s="9"/>
      <c r="P9" s="9"/>
      <c r="Q9" s="9"/>
      <c r="R9" s="9"/>
      <c r="S9" s="9"/>
      <c r="T9" s="9"/>
      <c r="U9" s="9"/>
      <c r="V9" s="9"/>
      <c r="W9" s="9"/>
      <c r="X9" s="9"/>
      <c r="Y9" s="9"/>
      <c r="Z9" s="9"/>
      <c r="AA9" s="9"/>
      <c r="AB9" s="9"/>
      <c r="AC9" s="9"/>
      <c r="AD9" s="9"/>
      <c r="AE9" s="9"/>
      <c r="AF9" s="9"/>
      <c r="AG9" s="9"/>
    </row>
    <row r="10" spans="2:33">
      <c r="B10" s="8" t="s">
        <v>252</v>
      </c>
      <c r="C10" s="7">
        <f t="shared" si="1"/>
        <v>0</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2:33">
      <c r="B11" s="8" t="s">
        <v>253</v>
      </c>
      <c r="C11" s="7">
        <f t="shared" si="1"/>
        <v>0</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2" spans="2:33">
      <c r="B12" s="8" t="s">
        <v>5</v>
      </c>
      <c r="C12" s="7">
        <f t="shared" si="1"/>
        <v>0</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2:33">
      <c r="B13" s="18" t="s">
        <v>30</v>
      </c>
      <c r="C13" s="7">
        <f t="shared" si="1"/>
        <v>0</v>
      </c>
      <c r="D13" s="7">
        <f t="shared" ref="D13:AG13" si="2">SUM(D6:D12)</f>
        <v>0</v>
      </c>
      <c r="E13" s="7">
        <f t="shared" si="2"/>
        <v>0</v>
      </c>
      <c r="F13" s="7">
        <f t="shared" si="2"/>
        <v>0</v>
      </c>
      <c r="G13" s="7">
        <f t="shared" si="2"/>
        <v>0</v>
      </c>
      <c r="H13" s="7">
        <f t="shared" si="2"/>
        <v>0</v>
      </c>
      <c r="I13" s="7">
        <f t="shared" si="2"/>
        <v>0</v>
      </c>
      <c r="J13" s="7">
        <f t="shared" si="2"/>
        <v>0</v>
      </c>
      <c r="K13" s="7">
        <f t="shared" si="2"/>
        <v>0</v>
      </c>
      <c r="L13" s="7">
        <f t="shared" si="2"/>
        <v>0</v>
      </c>
      <c r="M13" s="7">
        <f t="shared" si="2"/>
        <v>0</v>
      </c>
      <c r="N13" s="7">
        <f t="shared" si="2"/>
        <v>0</v>
      </c>
      <c r="O13" s="7">
        <f t="shared" si="2"/>
        <v>0</v>
      </c>
      <c r="P13" s="7">
        <f t="shared" si="2"/>
        <v>0</v>
      </c>
      <c r="Q13" s="7">
        <f t="shared" si="2"/>
        <v>0</v>
      </c>
      <c r="R13" s="7">
        <f t="shared" si="2"/>
        <v>0</v>
      </c>
      <c r="S13" s="7">
        <f t="shared" si="2"/>
        <v>0</v>
      </c>
      <c r="T13" s="7">
        <f t="shared" si="2"/>
        <v>0</v>
      </c>
      <c r="U13" s="7">
        <f t="shared" si="2"/>
        <v>0</v>
      </c>
      <c r="V13" s="7">
        <f t="shared" si="2"/>
        <v>0</v>
      </c>
      <c r="W13" s="7">
        <f t="shared" si="2"/>
        <v>0</v>
      </c>
      <c r="X13" s="7">
        <f t="shared" si="2"/>
        <v>0</v>
      </c>
      <c r="Y13" s="7">
        <f t="shared" si="2"/>
        <v>0</v>
      </c>
      <c r="Z13" s="7">
        <f t="shared" si="2"/>
        <v>0</v>
      </c>
      <c r="AA13" s="7">
        <f t="shared" si="2"/>
        <v>0</v>
      </c>
      <c r="AB13" s="7">
        <f t="shared" si="2"/>
        <v>0</v>
      </c>
      <c r="AC13" s="7">
        <f t="shared" si="2"/>
        <v>0</v>
      </c>
      <c r="AD13" s="7">
        <f t="shared" si="2"/>
        <v>0</v>
      </c>
      <c r="AE13" s="7">
        <f t="shared" si="2"/>
        <v>0</v>
      </c>
      <c r="AF13" s="7">
        <f t="shared" si="2"/>
        <v>0</v>
      </c>
      <c r="AG13" s="7">
        <f t="shared" si="2"/>
        <v>0</v>
      </c>
    </row>
    <row r="14" spans="2:33">
      <c r="B14" s="18" t="s">
        <v>262</v>
      </c>
      <c r="C14" s="7">
        <f t="shared" si="1"/>
        <v>0</v>
      </c>
      <c r="D14" s="7">
        <f>ROUND(((1/POWER((1+'Základní informace'!$C$12),'Zůstatková hodnota'!D5-1))*'Zůstatková hodnota'!D13),2)</f>
        <v>0</v>
      </c>
      <c r="E14" s="7">
        <f>ROUND(((1/POWER((1+'Základní informace'!$C$12),'Zůstatková hodnota'!E5-1))*'Zůstatková hodnota'!E13),2)</f>
        <v>0</v>
      </c>
      <c r="F14" s="7">
        <f>ROUND(((1/POWER((1+'Základní informace'!$C$12),'Zůstatková hodnota'!F5-1))*'Zůstatková hodnota'!F13),2)</f>
        <v>0</v>
      </c>
      <c r="G14" s="7">
        <f>ROUND(((1/POWER((1+'Základní informace'!$C$12),'Zůstatková hodnota'!G5-1))*'Zůstatková hodnota'!G13),2)</f>
        <v>0</v>
      </c>
      <c r="H14" s="7">
        <f>ROUND(((1/POWER((1+'Základní informace'!$C$12),'Zůstatková hodnota'!H5-1))*'Zůstatková hodnota'!H13),2)</f>
        <v>0</v>
      </c>
      <c r="I14" s="7">
        <f>ROUND(((1/POWER((1+'Základní informace'!$C$12),'Zůstatková hodnota'!I5-1))*'Zůstatková hodnota'!I13),2)</f>
        <v>0</v>
      </c>
      <c r="J14" s="7">
        <f>ROUND(((1/POWER((1+'Základní informace'!$C$12),'Zůstatková hodnota'!J5-1))*'Zůstatková hodnota'!J13),2)</f>
        <v>0</v>
      </c>
      <c r="K14" s="7">
        <f>ROUND(((1/POWER((1+'Základní informace'!$C$12),'Zůstatková hodnota'!K5-1))*'Zůstatková hodnota'!K13),2)</f>
        <v>0</v>
      </c>
      <c r="L14" s="7">
        <f>ROUND(((1/POWER((1+'Základní informace'!$C$12),'Zůstatková hodnota'!L5-1))*'Zůstatková hodnota'!L13),2)</f>
        <v>0</v>
      </c>
      <c r="M14" s="7">
        <f>ROUND(((1/POWER((1+'Základní informace'!$C$12),'Zůstatková hodnota'!M5-1))*'Zůstatková hodnota'!M13),2)</f>
        <v>0</v>
      </c>
      <c r="N14" s="7">
        <f>ROUND(((1/POWER((1+'Základní informace'!$C$12),'Zůstatková hodnota'!N5-1))*'Zůstatková hodnota'!N13),2)</f>
        <v>0</v>
      </c>
      <c r="O14" s="7">
        <f>ROUND(((1/POWER((1+'Základní informace'!$C$12),'Zůstatková hodnota'!O5-1))*'Zůstatková hodnota'!O13),2)</f>
        <v>0</v>
      </c>
      <c r="P14" s="7">
        <f>ROUND(((1/POWER((1+'Základní informace'!$C$12),'Zůstatková hodnota'!P5-1))*'Zůstatková hodnota'!P13),2)</f>
        <v>0</v>
      </c>
      <c r="Q14" s="7">
        <f>ROUND(((1/POWER((1+'Základní informace'!$C$12),'Zůstatková hodnota'!Q5-1))*'Zůstatková hodnota'!Q13),2)</f>
        <v>0</v>
      </c>
      <c r="R14" s="7">
        <f>ROUND(((1/POWER((1+'Základní informace'!$C$12),'Zůstatková hodnota'!R5-1))*'Zůstatková hodnota'!R13),2)</f>
        <v>0</v>
      </c>
      <c r="S14" s="7">
        <f>ROUND(((1/POWER((1+'Základní informace'!$C$12),'Zůstatková hodnota'!S5-1))*'Zůstatková hodnota'!S13),2)</f>
        <v>0</v>
      </c>
      <c r="T14" s="7">
        <f>ROUND(((1/POWER((1+'Základní informace'!$C$12),'Zůstatková hodnota'!T5-1))*'Zůstatková hodnota'!T13),2)</f>
        <v>0</v>
      </c>
      <c r="U14" s="7">
        <f>ROUND(((1/POWER((1+'Základní informace'!$C$12),'Zůstatková hodnota'!U5-1))*'Zůstatková hodnota'!U13),2)</f>
        <v>0</v>
      </c>
      <c r="V14" s="7">
        <f>ROUND(((1/POWER((1+'Základní informace'!$C$12),'Zůstatková hodnota'!V5-1))*'Zůstatková hodnota'!V13),2)</f>
        <v>0</v>
      </c>
      <c r="W14" s="7">
        <f>ROUND(((1/POWER((1+'Základní informace'!$C$12),'Zůstatková hodnota'!W5-1))*'Zůstatková hodnota'!W13),2)</f>
        <v>0</v>
      </c>
      <c r="X14" s="7">
        <f>ROUND(((1/POWER((1+'Základní informace'!$C$12),'Zůstatková hodnota'!X5-1))*'Zůstatková hodnota'!X13),2)</f>
        <v>0</v>
      </c>
      <c r="Y14" s="7">
        <f>ROUND(((1/POWER((1+'Základní informace'!$C$12),'Zůstatková hodnota'!Y5-1))*'Zůstatková hodnota'!Y13),2)</f>
        <v>0</v>
      </c>
      <c r="Z14" s="7">
        <f>ROUND(((1/POWER((1+'Základní informace'!$C$12),'Zůstatková hodnota'!Z5-1))*'Zůstatková hodnota'!Z13),2)</f>
        <v>0</v>
      </c>
      <c r="AA14" s="7">
        <f>ROUND(((1/POWER((1+'Základní informace'!$C$12),'Zůstatková hodnota'!AA5-1))*'Zůstatková hodnota'!AA13),2)</f>
        <v>0</v>
      </c>
      <c r="AB14" s="7">
        <f>ROUND(((1/POWER((1+'Základní informace'!$C$12),'Zůstatková hodnota'!AB5-1))*'Zůstatková hodnota'!AB13),2)</f>
        <v>0</v>
      </c>
      <c r="AC14" s="7">
        <f>ROUND(((1/POWER((1+'Základní informace'!$C$12),'Zůstatková hodnota'!AC5-1))*'Zůstatková hodnota'!AC13),2)</f>
        <v>0</v>
      </c>
      <c r="AD14" s="7">
        <f>ROUND(((1/POWER((1+'Základní informace'!$C$12),'Zůstatková hodnota'!AD5-1))*'Zůstatková hodnota'!AD13),2)</f>
        <v>0</v>
      </c>
      <c r="AE14" s="7">
        <f>ROUND(((1/POWER((1+'Základní informace'!$C$12),'Zůstatková hodnota'!AE5-1))*'Zůstatková hodnota'!AE13),2)</f>
        <v>0</v>
      </c>
      <c r="AF14" s="7">
        <f>ROUND(((1/POWER((1+'Základní informace'!$C$12),'Zůstatková hodnota'!AF5-1))*'Zůstatková hodnota'!AF13),2)</f>
        <v>0</v>
      </c>
      <c r="AG14" s="7">
        <f>ROUND(((1/POWER((1+'Základní informace'!$C$12),'Zůstatková hodnota'!AG5-1))*'Zůstatková hodnota'!AG13),2)</f>
        <v>0</v>
      </c>
    </row>
    <row r="15" spans="2:33">
      <c r="B15" s="18" t="s">
        <v>263</v>
      </c>
      <c r="C15" s="7">
        <f t="shared" ref="C15" si="3">SUM(D15:AG15)</f>
        <v>0</v>
      </c>
      <c r="D15" s="7">
        <f>ROUND(((1/POWER((1+'Základní informace'!$C$14),'Zůstatková hodnota'!D5-1))*'Zůstatková hodnota'!D13),2)</f>
        <v>0</v>
      </c>
      <c r="E15" s="7">
        <f>ROUND(((1/POWER((1+'Základní informace'!$C$14),'Zůstatková hodnota'!E5-1))*'Zůstatková hodnota'!E13),2)</f>
        <v>0</v>
      </c>
      <c r="F15" s="7">
        <f>ROUND(((1/POWER((1+'Základní informace'!$C$14),'Zůstatková hodnota'!F5-1))*'Zůstatková hodnota'!F13),2)</f>
        <v>0</v>
      </c>
      <c r="G15" s="7">
        <f>ROUND(((1/POWER((1+'Základní informace'!$C$14),'Zůstatková hodnota'!G5-1))*'Zůstatková hodnota'!G13),2)</f>
        <v>0</v>
      </c>
      <c r="H15" s="7">
        <f>ROUND(((1/POWER((1+'Základní informace'!$C$14),'Zůstatková hodnota'!H5-1))*'Zůstatková hodnota'!H13),2)</f>
        <v>0</v>
      </c>
      <c r="I15" s="7">
        <f>ROUND(((1/POWER((1+'Základní informace'!$C$14),'Zůstatková hodnota'!I5-1))*'Zůstatková hodnota'!I13),2)</f>
        <v>0</v>
      </c>
      <c r="J15" s="7">
        <f>ROUND(((1/POWER((1+'Základní informace'!$C$14),'Zůstatková hodnota'!J5-1))*'Zůstatková hodnota'!J13),2)</f>
        <v>0</v>
      </c>
      <c r="K15" s="7">
        <f>ROUND(((1/POWER((1+'Základní informace'!$C$14),'Zůstatková hodnota'!K5-1))*'Zůstatková hodnota'!K13),2)</f>
        <v>0</v>
      </c>
      <c r="L15" s="7">
        <f>ROUND(((1/POWER((1+'Základní informace'!$C$14),'Zůstatková hodnota'!L5-1))*'Zůstatková hodnota'!L13),2)</f>
        <v>0</v>
      </c>
      <c r="M15" s="7">
        <f>ROUND(((1/POWER((1+'Základní informace'!$C$14),'Zůstatková hodnota'!M5-1))*'Zůstatková hodnota'!M13),2)</f>
        <v>0</v>
      </c>
      <c r="N15" s="7">
        <f>ROUND(((1/POWER((1+'Základní informace'!$C$14),'Zůstatková hodnota'!N5-1))*'Zůstatková hodnota'!N13),2)</f>
        <v>0</v>
      </c>
      <c r="O15" s="7">
        <f>ROUND(((1/POWER((1+'Základní informace'!$C$14),'Zůstatková hodnota'!O5-1))*'Zůstatková hodnota'!O13),2)</f>
        <v>0</v>
      </c>
      <c r="P15" s="7">
        <f>ROUND(((1/POWER((1+'Základní informace'!$C$14),'Zůstatková hodnota'!P5-1))*'Zůstatková hodnota'!P13),2)</f>
        <v>0</v>
      </c>
      <c r="Q15" s="7">
        <f>ROUND(((1/POWER((1+'Základní informace'!$C$14),'Zůstatková hodnota'!Q5-1))*'Zůstatková hodnota'!Q13),2)</f>
        <v>0</v>
      </c>
      <c r="R15" s="7">
        <f>ROUND(((1/POWER((1+'Základní informace'!$C$14),'Zůstatková hodnota'!R5-1))*'Zůstatková hodnota'!R13),2)</f>
        <v>0</v>
      </c>
      <c r="S15" s="7">
        <f>ROUND(((1/POWER((1+'Základní informace'!$C$14),'Zůstatková hodnota'!S5-1))*'Zůstatková hodnota'!S13),2)</f>
        <v>0</v>
      </c>
      <c r="T15" s="7">
        <f>ROUND(((1/POWER((1+'Základní informace'!$C$14),'Zůstatková hodnota'!T5-1))*'Zůstatková hodnota'!T13),2)</f>
        <v>0</v>
      </c>
      <c r="U15" s="7">
        <f>ROUND(((1/POWER((1+'Základní informace'!$C$14),'Zůstatková hodnota'!U5-1))*'Zůstatková hodnota'!U13),2)</f>
        <v>0</v>
      </c>
      <c r="V15" s="7">
        <f>ROUND(((1/POWER((1+'Základní informace'!$C$14),'Zůstatková hodnota'!V5-1))*'Zůstatková hodnota'!V13),2)</f>
        <v>0</v>
      </c>
      <c r="W15" s="7">
        <f>ROUND(((1/POWER((1+'Základní informace'!$C$14),'Zůstatková hodnota'!W5-1))*'Zůstatková hodnota'!W13),2)</f>
        <v>0</v>
      </c>
      <c r="X15" s="7">
        <f>ROUND(((1/POWER((1+'Základní informace'!$C$14),'Zůstatková hodnota'!X5-1))*'Zůstatková hodnota'!X13),2)</f>
        <v>0</v>
      </c>
      <c r="Y15" s="7">
        <f>ROUND(((1/POWER((1+'Základní informace'!$C$14),'Zůstatková hodnota'!Y5-1))*'Zůstatková hodnota'!Y13),2)</f>
        <v>0</v>
      </c>
      <c r="Z15" s="7">
        <f>ROUND(((1/POWER((1+'Základní informace'!$C$14),'Zůstatková hodnota'!Z5-1))*'Zůstatková hodnota'!Z13),2)</f>
        <v>0</v>
      </c>
      <c r="AA15" s="7">
        <f>ROUND(((1/POWER((1+'Základní informace'!$C$14),'Zůstatková hodnota'!AA5-1))*'Zůstatková hodnota'!AA13),2)</f>
        <v>0</v>
      </c>
      <c r="AB15" s="7">
        <f>ROUND(((1/POWER((1+'Základní informace'!$C$14),'Zůstatková hodnota'!AB5-1))*'Zůstatková hodnota'!AB13),2)</f>
        <v>0</v>
      </c>
      <c r="AC15" s="7">
        <f>ROUND(((1/POWER((1+'Základní informace'!$C$14),'Zůstatková hodnota'!AC5-1))*'Zůstatková hodnota'!AC13),2)</f>
        <v>0</v>
      </c>
      <c r="AD15" s="7">
        <f>ROUND(((1/POWER((1+'Základní informace'!$C$14),'Zůstatková hodnota'!AD5-1))*'Zůstatková hodnota'!AD13),2)</f>
        <v>0</v>
      </c>
      <c r="AE15" s="7">
        <f>ROUND(((1/POWER((1+'Základní informace'!$C$14),'Zůstatková hodnota'!AE5-1))*'Zůstatková hodnota'!AE13),2)</f>
        <v>0</v>
      </c>
      <c r="AF15" s="7">
        <f>ROUND(((1/POWER((1+'Základní informace'!$C$14),'Zůstatková hodnota'!AF5-1))*'Zůstatková hodnota'!AF13),2)</f>
        <v>0</v>
      </c>
      <c r="AG15" s="7">
        <f>ROUND(((1/POWER((1+'Základní informace'!$C$14),'Zůstatková hodnota'!AG5-1))*'Zůstatková hodnota'!AG13),2)</f>
        <v>0</v>
      </c>
    </row>
    <row r="19" spans="4:4">
      <c r="D19" s="48"/>
    </row>
  </sheetData>
  <pageMargins left="0.23622047244094491" right="0.23622047244094491" top="0.74803149606299213" bottom="0.74803149606299213" header="0.31496062992125984" footer="0.31496062992125984"/>
  <pageSetup paperSize="9" scale="32" fitToHeight="0" orientation="landscape" verticalDpi="0" r:id="rId1"/>
  <headerFooter>
    <oddHeader>&amp;A</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B2:T29"/>
  <sheetViews>
    <sheetView zoomScaleNormal="100" workbookViewId="0">
      <pane xSplit="2" topLeftCell="C1" activePane="topRight" state="frozen"/>
      <selection activeCell="C6" sqref="C6"/>
      <selection pane="topRight" activeCell="C6" sqref="C6"/>
    </sheetView>
  </sheetViews>
  <sheetFormatPr defaultRowHeight="12"/>
  <cols>
    <col min="1" max="1" width="3.85546875" style="4" customWidth="1"/>
    <col min="2" max="2" width="45.7109375" style="4" bestFit="1" customWidth="1"/>
    <col min="3" max="20" width="13.7109375" style="4" customWidth="1"/>
    <col min="21" max="16384" width="9.140625" style="4"/>
  </cols>
  <sheetData>
    <row r="2" spans="2:20">
      <c r="B2" s="3" t="s">
        <v>202</v>
      </c>
    </row>
    <row r="4" spans="2:20">
      <c r="B4" s="12"/>
      <c r="C4" s="13">
        <f>'Základní informace'!$C$4</f>
        <v>2017</v>
      </c>
      <c r="D4" s="14">
        <f>'Základní informace'!$C$4+1</f>
        <v>2018</v>
      </c>
      <c r="E4" s="14">
        <f>'Základní informace'!$C$4+2</f>
        <v>2019</v>
      </c>
      <c r="F4" s="14">
        <f>'Základní informace'!$C$4+3</f>
        <v>2020</v>
      </c>
      <c r="G4" s="14">
        <f>'Základní informace'!$C$4+4</f>
        <v>2021</v>
      </c>
      <c r="H4" s="14">
        <f>'Základní informace'!$C$4+5</f>
        <v>2022</v>
      </c>
      <c r="I4" s="14">
        <f>'Základní informace'!$C$4+6</f>
        <v>2023</v>
      </c>
      <c r="J4" s="14">
        <f>'Základní informace'!$C$4+7</f>
        <v>2024</v>
      </c>
      <c r="K4" s="14">
        <f>'Základní informace'!$C$4+8</f>
        <v>2025</v>
      </c>
      <c r="L4" s="14">
        <f>'Základní informace'!$C$4+9</f>
        <v>2026</v>
      </c>
      <c r="M4" s="14">
        <f>'Základní informace'!$C$4+10</f>
        <v>2027</v>
      </c>
      <c r="N4" s="14">
        <f>'Základní informace'!$C$4+11</f>
        <v>2028</v>
      </c>
      <c r="O4" s="14">
        <f>'Základní informace'!$C$4+12</f>
        <v>2029</v>
      </c>
      <c r="P4" s="14">
        <f>'Základní informace'!$C$4+13</f>
        <v>2030</v>
      </c>
      <c r="Q4" s="14">
        <f>'Základní informace'!$C$4+14</f>
        <v>2031</v>
      </c>
      <c r="R4" s="14">
        <f>'Základní informace'!$C$4+15</f>
        <v>2032</v>
      </c>
      <c r="S4" s="14">
        <f>'Základní informace'!$C$4+16</f>
        <v>2033</v>
      </c>
      <c r="T4" s="14">
        <f>'Základní informace'!$C$4+17</f>
        <v>2034</v>
      </c>
    </row>
    <row r="5" spans="2:20">
      <c r="B5" s="16" t="s">
        <v>3</v>
      </c>
      <c r="C5" s="13">
        <v>1</v>
      </c>
      <c r="D5" s="14">
        <v>2</v>
      </c>
      <c r="E5" s="14">
        <v>3</v>
      </c>
      <c r="F5" s="14">
        <v>4</v>
      </c>
      <c r="G5" s="14">
        <v>5</v>
      </c>
      <c r="H5" s="14">
        <v>6</v>
      </c>
      <c r="I5" s="14">
        <v>7</v>
      </c>
      <c r="J5" s="14">
        <v>8</v>
      </c>
      <c r="K5" s="14">
        <v>9</v>
      </c>
      <c r="L5" s="14">
        <v>10</v>
      </c>
      <c r="M5" s="14">
        <v>11</v>
      </c>
      <c r="N5" s="14">
        <v>12</v>
      </c>
      <c r="O5" s="14">
        <v>13</v>
      </c>
      <c r="P5" s="14">
        <v>14</v>
      </c>
      <c r="Q5" s="14">
        <v>15</v>
      </c>
      <c r="R5" s="14">
        <v>16</v>
      </c>
      <c r="S5" s="14">
        <v>17</v>
      </c>
      <c r="T5" s="14">
        <v>18</v>
      </c>
    </row>
    <row r="6" spans="2:20">
      <c r="B6" s="8" t="s">
        <v>4</v>
      </c>
      <c r="C6" s="7">
        <f>'Investice a zdroje'!D6</f>
        <v>1510891</v>
      </c>
      <c r="D6" s="7">
        <f>'Investice a zdroje'!E6</f>
        <v>8315348</v>
      </c>
      <c r="E6" s="7">
        <f>'Investice a zdroje'!F6</f>
        <v>8315348</v>
      </c>
      <c r="F6" s="7">
        <f>'Investice a zdroje'!G6</f>
        <v>8315348</v>
      </c>
      <c r="G6" s="7">
        <f>'Investice a zdroje'!H6</f>
        <v>8315348</v>
      </c>
      <c r="H6" s="7">
        <f>'Investice a zdroje'!I6</f>
        <v>7484457</v>
      </c>
      <c r="I6" s="7">
        <f>'Investice a zdroje'!J6</f>
        <v>0</v>
      </c>
      <c r="J6" s="7">
        <f>'Investice a zdroje'!K6</f>
        <v>0</v>
      </c>
      <c r="K6" s="7">
        <f>'Investice a zdroje'!L6</f>
        <v>0</v>
      </c>
      <c r="L6" s="7">
        <f>'Investice a zdroje'!M6</f>
        <v>0</v>
      </c>
      <c r="M6" s="7">
        <f>'Investice a zdroje'!N6</f>
        <v>0</v>
      </c>
      <c r="N6" s="7">
        <f>'Investice a zdroje'!O6</f>
        <v>0</v>
      </c>
      <c r="O6" s="7">
        <f>'Investice a zdroje'!P6</f>
        <v>0</v>
      </c>
      <c r="P6" s="7">
        <f>'Investice a zdroje'!Q6</f>
        <v>0</v>
      </c>
      <c r="Q6" s="7">
        <f>'Investice a zdroje'!R6</f>
        <v>0</v>
      </c>
      <c r="R6" s="7">
        <f>'Investice a zdroje'!S6</f>
        <v>0</v>
      </c>
      <c r="S6" s="7">
        <f>'Investice a zdroje'!T6</f>
        <v>0</v>
      </c>
      <c r="T6" s="7">
        <f>'Investice a zdroje'!U6</f>
        <v>0</v>
      </c>
    </row>
    <row r="7" spans="2:20">
      <c r="B7" s="8" t="s">
        <v>20</v>
      </c>
      <c r="C7" s="7">
        <f>'Provozní náklady a výnosy'!D6</f>
        <v>0</v>
      </c>
      <c r="D7" s="7">
        <f>'Provozní náklady a výnosy'!E6</f>
        <v>0</v>
      </c>
      <c r="E7" s="7">
        <f>'Provozní náklady a výnosy'!F6</f>
        <v>0</v>
      </c>
      <c r="F7" s="7">
        <f>'Provozní náklady a výnosy'!G6</f>
        <v>0</v>
      </c>
      <c r="G7" s="7">
        <f>'Provozní náklady a výnosy'!H6</f>
        <v>0</v>
      </c>
      <c r="H7" s="7">
        <f>'Provozní náklady a výnosy'!I6</f>
        <v>1450000</v>
      </c>
      <c r="I7" s="7">
        <f>'Provozní náklady a výnosy'!J6</f>
        <v>7030000</v>
      </c>
      <c r="J7" s="7">
        <f>'Provozní náklady a výnosy'!K6</f>
        <v>7030000</v>
      </c>
      <c r="K7" s="7">
        <f>'Provozní náklady a výnosy'!L6</f>
        <v>7030000</v>
      </c>
      <c r="L7" s="7">
        <f>'Provozní náklady a výnosy'!M6</f>
        <v>7030000</v>
      </c>
      <c r="M7" s="7">
        <f>'Provozní náklady a výnosy'!N6</f>
        <v>7030000</v>
      </c>
      <c r="N7" s="7">
        <f>'Provozní náklady a výnosy'!O6</f>
        <v>7030000</v>
      </c>
      <c r="O7" s="7">
        <f>'Provozní náklady a výnosy'!P6</f>
        <v>7030000</v>
      </c>
      <c r="P7" s="7">
        <f>'Provozní náklady a výnosy'!Q6</f>
        <v>7030000</v>
      </c>
      <c r="Q7" s="7">
        <f>'Provozní náklady a výnosy'!R6</f>
        <v>7030000</v>
      </c>
      <c r="R7" s="7">
        <f>'Provozní náklady a výnosy'!S6</f>
        <v>0</v>
      </c>
      <c r="S7" s="7">
        <f>'Provozní náklady a výnosy'!T6</f>
        <v>0</v>
      </c>
      <c r="T7" s="7">
        <f>'Provozní náklady a výnosy'!U6</f>
        <v>0</v>
      </c>
    </row>
    <row r="8" spans="2:20">
      <c r="B8" s="8" t="s">
        <v>33</v>
      </c>
      <c r="C8" s="7">
        <f>'Provozní náklady a výnosy'!D14</f>
        <v>0</v>
      </c>
      <c r="D8" s="7">
        <f>'Provozní náklady a výnosy'!E14</f>
        <v>0</v>
      </c>
      <c r="E8" s="7">
        <f>'Provozní náklady a výnosy'!F14</f>
        <v>0</v>
      </c>
      <c r="F8" s="7">
        <f>'Provozní náklady a výnosy'!G14</f>
        <v>0</v>
      </c>
      <c r="G8" s="7">
        <f>'Provozní náklady a výnosy'!H14</f>
        <v>0</v>
      </c>
      <c r="H8" s="7">
        <f>'Provozní náklady a výnosy'!I14</f>
        <v>0</v>
      </c>
      <c r="I8" s="7">
        <f>'Provozní náklady a výnosy'!J14</f>
        <v>0</v>
      </c>
      <c r="J8" s="7">
        <f>'Provozní náklady a výnosy'!K14</f>
        <v>0</v>
      </c>
      <c r="K8" s="7">
        <f>'Provozní náklady a výnosy'!L14</f>
        <v>0</v>
      </c>
      <c r="L8" s="7">
        <f>'Provozní náklady a výnosy'!M14</f>
        <v>0</v>
      </c>
      <c r="M8" s="7">
        <f>'Provozní náklady a výnosy'!N14</f>
        <v>0</v>
      </c>
      <c r="N8" s="7">
        <f>'Provozní náklady a výnosy'!O14</f>
        <v>0</v>
      </c>
      <c r="O8" s="7">
        <f>'Provozní náklady a výnosy'!P14</f>
        <v>0</v>
      </c>
      <c r="P8" s="7">
        <f>'Provozní náklady a výnosy'!Q14</f>
        <v>0</v>
      </c>
      <c r="Q8" s="7">
        <f>'Provozní náklady a výnosy'!R14</f>
        <v>0</v>
      </c>
      <c r="R8" s="7">
        <f>'Provozní náklady a výnosy'!S14</f>
        <v>0</v>
      </c>
      <c r="S8" s="7">
        <f>'Provozní náklady a výnosy'!T14</f>
        <v>0</v>
      </c>
      <c r="T8" s="7">
        <f>'Provozní náklady a výnosy'!U14</f>
        <v>0</v>
      </c>
    </row>
    <row r="9" spans="2:20">
      <c r="B9" s="8" t="s">
        <v>209</v>
      </c>
      <c r="C9" s="7">
        <f>'Provozní náklady a výnosy'!D25-'Provozní náklady a výnosy'!D27</f>
        <v>0</v>
      </c>
      <c r="D9" s="7">
        <f>'Provozní náklady a výnosy'!E25-'Provozní náklady a výnosy'!E27</f>
        <v>0</v>
      </c>
      <c r="E9" s="7">
        <f>'Provozní náklady a výnosy'!F25-'Provozní náklady a výnosy'!F27</f>
        <v>0</v>
      </c>
      <c r="F9" s="7">
        <f>'Provozní náklady a výnosy'!G25-'Provozní náklady a výnosy'!G27</f>
        <v>0</v>
      </c>
      <c r="G9" s="7">
        <f>'Provozní náklady a výnosy'!H25-'Provozní náklady a výnosy'!H27</f>
        <v>0</v>
      </c>
      <c r="H9" s="7">
        <f>'Provozní náklady a výnosy'!I25-'Provozní náklady a výnosy'!I27</f>
        <v>0</v>
      </c>
      <c r="I9" s="7">
        <f>'Provozní náklady a výnosy'!J25-'Provozní náklady a výnosy'!J27</f>
        <v>1000000</v>
      </c>
      <c r="J9" s="7">
        <f>'Provozní náklady a výnosy'!K25-'Provozní náklady a výnosy'!K27</f>
        <v>1000000</v>
      </c>
      <c r="K9" s="7">
        <f>'Provozní náklady a výnosy'!L25-'Provozní náklady a výnosy'!L27</f>
        <v>1000000</v>
      </c>
      <c r="L9" s="7">
        <f>'Provozní náklady a výnosy'!M25-'Provozní náklady a výnosy'!M27</f>
        <v>1500000</v>
      </c>
      <c r="M9" s="7">
        <f>'Provozní náklady a výnosy'!N25-'Provozní náklady a výnosy'!N27</f>
        <v>1500000</v>
      </c>
      <c r="N9" s="7">
        <f>'Provozní náklady a výnosy'!O25-'Provozní náklady a výnosy'!O27</f>
        <v>1500000</v>
      </c>
      <c r="O9" s="7">
        <f>'Provozní náklady a výnosy'!P25-'Provozní náklady a výnosy'!P27</f>
        <v>1500000</v>
      </c>
      <c r="P9" s="7">
        <f>'Provozní náklady a výnosy'!Q25-'Provozní náklady a výnosy'!Q27</f>
        <v>1500000</v>
      </c>
      <c r="Q9" s="7">
        <f>'Provozní náklady a výnosy'!R25-'Provozní náklady a výnosy'!R27</f>
        <v>1500000</v>
      </c>
      <c r="R9" s="7">
        <f>'Provozní náklady a výnosy'!S25-'Provozní náklady a výnosy'!S27</f>
        <v>0</v>
      </c>
      <c r="S9" s="7">
        <f>'Provozní náklady a výnosy'!T25-'Provozní náklady a výnosy'!T27</f>
        <v>0</v>
      </c>
      <c r="T9" s="7">
        <f>'Provozní náklady a výnosy'!U25-'Provozní náklady a výnosy'!U27</f>
        <v>0</v>
      </c>
    </row>
    <row r="10" spans="2:20">
      <c r="B10" s="8" t="s">
        <v>192</v>
      </c>
      <c r="C10" s="7">
        <f t="shared" ref="C10:T10" si="0">C9-C7-C8-C6</f>
        <v>-1510891</v>
      </c>
      <c r="D10" s="7">
        <f t="shared" si="0"/>
        <v>-8315348</v>
      </c>
      <c r="E10" s="7">
        <f t="shared" si="0"/>
        <v>-8315348</v>
      </c>
      <c r="F10" s="7">
        <f t="shared" si="0"/>
        <v>-8315348</v>
      </c>
      <c r="G10" s="7">
        <f t="shared" si="0"/>
        <v>-8315348</v>
      </c>
      <c r="H10" s="7">
        <f t="shared" si="0"/>
        <v>-8934457</v>
      </c>
      <c r="I10" s="7">
        <f t="shared" si="0"/>
        <v>-6030000</v>
      </c>
      <c r="J10" s="7">
        <f t="shared" si="0"/>
        <v>-6030000</v>
      </c>
      <c r="K10" s="7">
        <f t="shared" si="0"/>
        <v>-6030000</v>
      </c>
      <c r="L10" s="7">
        <f t="shared" si="0"/>
        <v>-5530000</v>
      </c>
      <c r="M10" s="7">
        <f t="shared" si="0"/>
        <v>-5530000</v>
      </c>
      <c r="N10" s="7">
        <f t="shared" si="0"/>
        <v>-5530000</v>
      </c>
      <c r="O10" s="7">
        <f t="shared" si="0"/>
        <v>-5530000</v>
      </c>
      <c r="P10" s="7">
        <f t="shared" si="0"/>
        <v>-5530000</v>
      </c>
      <c r="Q10" s="7">
        <f t="shared" si="0"/>
        <v>-5530000</v>
      </c>
      <c r="R10" s="7">
        <f t="shared" si="0"/>
        <v>0</v>
      </c>
      <c r="S10" s="7">
        <f t="shared" si="0"/>
        <v>0</v>
      </c>
      <c r="T10" s="7">
        <f t="shared" si="0"/>
        <v>0</v>
      </c>
    </row>
    <row r="11" spans="2:20">
      <c r="B11" s="8" t="s">
        <v>193</v>
      </c>
      <c r="C11" s="7">
        <f>C10</f>
        <v>-1510891</v>
      </c>
      <c r="D11" s="7">
        <f>C11+D10</f>
        <v>-9826239</v>
      </c>
      <c r="E11" s="7">
        <f t="shared" ref="E11:T11" si="1">D11+E10</f>
        <v>-18141587</v>
      </c>
      <c r="F11" s="7">
        <f t="shared" si="1"/>
        <v>-26456935</v>
      </c>
      <c r="G11" s="7">
        <f t="shared" si="1"/>
        <v>-34772283</v>
      </c>
      <c r="H11" s="7">
        <f>G11+H10</f>
        <v>-43706740</v>
      </c>
      <c r="I11" s="7">
        <f>H11+I10</f>
        <v>-49736740</v>
      </c>
      <c r="J11" s="7">
        <f>I11+J10</f>
        <v>-55766740</v>
      </c>
      <c r="K11" s="7">
        <f t="shared" si="1"/>
        <v>-61796740</v>
      </c>
      <c r="L11" s="7">
        <f t="shared" si="1"/>
        <v>-67326740</v>
      </c>
      <c r="M11" s="7">
        <f t="shared" si="1"/>
        <v>-72856740</v>
      </c>
      <c r="N11" s="7">
        <f t="shared" si="1"/>
        <v>-78386740</v>
      </c>
      <c r="O11" s="7">
        <f t="shared" si="1"/>
        <v>-83916740</v>
      </c>
      <c r="P11" s="7">
        <f t="shared" si="1"/>
        <v>-89446740</v>
      </c>
      <c r="Q11" s="7">
        <f t="shared" si="1"/>
        <v>-94976740</v>
      </c>
      <c r="R11" s="7">
        <f t="shared" si="1"/>
        <v>-94976740</v>
      </c>
      <c r="S11" s="7">
        <v>0</v>
      </c>
      <c r="T11" s="7">
        <f t="shared" si="1"/>
        <v>0</v>
      </c>
    </row>
    <row r="12" spans="2:20" s="45" customFormat="1">
      <c r="C12" s="68"/>
      <c r="D12" s="68"/>
      <c r="E12" s="68"/>
      <c r="F12" s="68"/>
      <c r="G12" s="68"/>
      <c r="H12" s="68"/>
      <c r="I12" s="68"/>
      <c r="J12" s="68"/>
      <c r="K12" s="68"/>
      <c r="L12" s="68"/>
      <c r="M12" s="68"/>
      <c r="N12" s="68"/>
      <c r="O12" s="68"/>
      <c r="P12" s="68"/>
      <c r="Q12" s="68"/>
    </row>
    <row r="13" spans="2:20" hidden="1"/>
    <row r="14" spans="2:20" hidden="1">
      <c r="B14" s="3" t="s">
        <v>194</v>
      </c>
    </row>
    <row r="15" spans="2:20" hidden="1"/>
    <row r="16" spans="2:20" hidden="1">
      <c r="B16" s="21" t="s">
        <v>3</v>
      </c>
      <c r="C16" s="21" t="s">
        <v>194</v>
      </c>
    </row>
    <row r="17" spans="2:4" hidden="1">
      <c r="B17" s="8" t="s">
        <v>192</v>
      </c>
      <c r="C17" s="24" t="s">
        <v>201</v>
      </c>
    </row>
    <row r="18" spans="2:4" hidden="1"/>
    <row r="19" spans="2:4" hidden="1"/>
    <row r="20" spans="2:4">
      <c r="B20" s="3" t="s">
        <v>192</v>
      </c>
    </row>
    <row r="22" spans="2:4">
      <c r="B22" s="21" t="s">
        <v>0</v>
      </c>
      <c r="C22" s="21" t="s">
        <v>198</v>
      </c>
    </row>
    <row r="23" spans="2:4">
      <c r="B23" s="8" t="s">
        <v>195</v>
      </c>
      <c r="C23" s="7">
        <f>NPV('Základní informace'!$C$12,D10:T10)+C10</f>
        <v>-73974158.967042372</v>
      </c>
    </row>
    <row r="24" spans="2:4">
      <c r="B24" s="8" t="s">
        <v>196</v>
      </c>
      <c r="C24" s="43">
        <f>C23/SUM(C6:T6)</f>
        <v>-1.7505884023955083</v>
      </c>
    </row>
    <row r="25" spans="2:4">
      <c r="B25" s="8" t="s">
        <v>197</v>
      </c>
      <c r="C25" s="59" t="e">
        <f>IRR(C10:T10)</f>
        <v>#DIV/0!</v>
      </c>
    </row>
    <row r="28" spans="2:4">
      <c r="D28" s="45"/>
    </row>
    <row r="29" spans="2:4">
      <c r="D29" s="45"/>
    </row>
  </sheetData>
  <pageMargins left="0.23622047244094491" right="0.23622047244094491" top="0.74803149606299213" bottom="0.74803149606299213" header="0.31496062992125984" footer="0.31496062992125984"/>
  <pageSetup paperSize="9" scale="48"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sheetPr>
    <pageSetUpPr fitToPage="1"/>
  </sheetPr>
  <dimension ref="B2:T31"/>
  <sheetViews>
    <sheetView zoomScaleNormal="100" workbookViewId="0">
      <pane xSplit="2" topLeftCell="C1" activePane="topRight" state="frozen"/>
      <selection activeCell="C6" sqref="C6"/>
      <selection pane="topRight" activeCell="C6" sqref="C6"/>
    </sheetView>
  </sheetViews>
  <sheetFormatPr defaultRowHeight="12"/>
  <cols>
    <col min="1" max="1" width="4.28515625" style="4" customWidth="1"/>
    <col min="2" max="2" width="45.7109375" style="4" bestFit="1" customWidth="1"/>
    <col min="3" max="4" width="14" style="4" bestFit="1" customWidth="1"/>
    <col min="5" max="20" width="12.7109375" style="4" customWidth="1"/>
    <col min="21" max="16384" width="9.140625" style="4"/>
  </cols>
  <sheetData>
    <row r="2" spans="2:20">
      <c r="B2" s="3" t="s">
        <v>203</v>
      </c>
    </row>
    <row r="4" spans="2:20">
      <c r="B4" s="12"/>
      <c r="C4" s="13">
        <f>'Základní informace'!$C$4</f>
        <v>2017</v>
      </c>
      <c r="D4" s="14">
        <f>'Základní informace'!$C$4+1</f>
        <v>2018</v>
      </c>
      <c r="E4" s="14">
        <f>'Základní informace'!$C$4+2</f>
        <v>2019</v>
      </c>
      <c r="F4" s="14">
        <f>'Základní informace'!$C$4+3</f>
        <v>2020</v>
      </c>
      <c r="G4" s="14">
        <f>'Základní informace'!$C$4+4</f>
        <v>2021</v>
      </c>
      <c r="H4" s="14">
        <f>'Základní informace'!$C$4+5</f>
        <v>2022</v>
      </c>
      <c r="I4" s="14">
        <f>'Základní informace'!$C$4+6</f>
        <v>2023</v>
      </c>
      <c r="J4" s="14">
        <f>'Základní informace'!$C$4+7</f>
        <v>2024</v>
      </c>
      <c r="K4" s="14">
        <f>'Základní informace'!$C$4+8</f>
        <v>2025</v>
      </c>
      <c r="L4" s="14">
        <f>'Základní informace'!$C$4+9</f>
        <v>2026</v>
      </c>
      <c r="M4" s="14">
        <f>'Základní informace'!$C$4+10</f>
        <v>2027</v>
      </c>
      <c r="N4" s="14">
        <f>'Základní informace'!$C$4+11</f>
        <v>2028</v>
      </c>
      <c r="O4" s="14">
        <f>'Základní informace'!$C$4+12</f>
        <v>2029</v>
      </c>
      <c r="P4" s="14">
        <f>'Základní informace'!$C$4+13</f>
        <v>2030</v>
      </c>
      <c r="Q4" s="14">
        <f>'Základní informace'!$C$4+14</f>
        <v>2031</v>
      </c>
      <c r="R4" s="14">
        <f>'Základní informace'!$C$4+15</f>
        <v>2032</v>
      </c>
      <c r="S4" s="67">
        <f>'Základní informace'!$C$4+14</f>
        <v>2031</v>
      </c>
      <c r="T4" s="67">
        <f>'Základní informace'!$C$4+15</f>
        <v>2032</v>
      </c>
    </row>
    <row r="5" spans="2:20">
      <c r="B5" s="16" t="s">
        <v>3</v>
      </c>
      <c r="C5" s="13">
        <v>1</v>
      </c>
      <c r="D5" s="14">
        <v>2</v>
      </c>
      <c r="E5" s="14">
        <v>3</v>
      </c>
      <c r="F5" s="14">
        <v>4</v>
      </c>
      <c r="G5" s="14">
        <v>5</v>
      </c>
      <c r="H5" s="14">
        <v>6</v>
      </c>
      <c r="I5" s="14">
        <v>7</v>
      </c>
      <c r="J5" s="14">
        <v>8</v>
      </c>
      <c r="K5" s="14">
        <v>9</v>
      </c>
      <c r="L5" s="14">
        <v>10</v>
      </c>
      <c r="M5" s="14">
        <v>11</v>
      </c>
      <c r="N5" s="14">
        <v>12</v>
      </c>
      <c r="O5" s="14">
        <v>13</v>
      </c>
      <c r="P5" s="14">
        <v>14</v>
      </c>
      <c r="Q5" s="14">
        <v>15</v>
      </c>
      <c r="R5" s="14">
        <v>16</v>
      </c>
      <c r="S5" s="67">
        <v>17</v>
      </c>
      <c r="T5" s="67">
        <v>18</v>
      </c>
    </row>
    <row r="6" spans="2:20">
      <c r="B6" s="8" t="s">
        <v>20</v>
      </c>
      <c r="C6" s="7">
        <f>'Provozní náklady a výnosy'!D6</f>
        <v>0</v>
      </c>
      <c r="D6" s="7">
        <f>'Provozní náklady a výnosy'!E6</f>
        <v>0</v>
      </c>
      <c r="E6" s="7">
        <f>'Provozní náklady a výnosy'!F6</f>
        <v>0</v>
      </c>
      <c r="F6" s="7">
        <f>'Provozní náklady a výnosy'!G6</f>
        <v>0</v>
      </c>
      <c r="G6" s="7">
        <f>'Provozní náklady a výnosy'!H6</f>
        <v>0</v>
      </c>
      <c r="H6" s="7">
        <f>'Provozní náklady a výnosy'!I6</f>
        <v>1450000</v>
      </c>
      <c r="I6" s="7">
        <f>'Provozní náklady a výnosy'!J6</f>
        <v>7030000</v>
      </c>
      <c r="J6" s="7">
        <f>'Provozní náklady a výnosy'!K6</f>
        <v>7030000</v>
      </c>
      <c r="K6" s="7">
        <f>'Provozní náklady a výnosy'!L6</f>
        <v>7030000</v>
      </c>
      <c r="L6" s="7">
        <f>'Provozní náklady a výnosy'!M6</f>
        <v>7030000</v>
      </c>
      <c r="M6" s="7">
        <f>'Provozní náklady a výnosy'!N6</f>
        <v>7030000</v>
      </c>
      <c r="N6" s="7">
        <f>'Provozní náklady a výnosy'!O6</f>
        <v>7030000</v>
      </c>
      <c r="O6" s="7">
        <f>'Provozní náklady a výnosy'!P6</f>
        <v>7030000</v>
      </c>
      <c r="P6" s="7">
        <f>'Provozní náklady a výnosy'!Q6</f>
        <v>7030000</v>
      </c>
      <c r="Q6" s="7">
        <f>'Provozní náklady a výnosy'!R6</f>
        <v>7030000</v>
      </c>
      <c r="R6" s="7">
        <f>'Provozní náklady a výnosy'!S6</f>
        <v>0</v>
      </c>
      <c r="S6" s="7">
        <f>'Provozní náklady a výnosy'!T6</f>
        <v>0</v>
      </c>
      <c r="T6" s="7">
        <f>'Provozní náklady a výnosy'!U6</f>
        <v>0</v>
      </c>
    </row>
    <row r="7" spans="2:20">
      <c r="B7" s="8" t="s">
        <v>33</v>
      </c>
      <c r="C7" s="7">
        <f>'Provozní náklady a výnosy'!D14</f>
        <v>0</v>
      </c>
      <c r="D7" s="7">
        <f>'Provozní náklady a výnosy'!E14</f>
        <v>0</v>
      </c>
      <c r="E7" s="7">
        <f>'Provozní náklady a výnosy'!F14</f>
        <v>0</v>
      </c>
      <c r="F7" s="7">
        <f>'Provozní náklady a výnosy'!G14</f>
        <v>0</v>
      </c>
      <c r="G7" s="7">
        <f>'Provozní náklady a výnosy'!H14</f>
        <v>0</v>
      </c>
      <c r="H7" s="7">
        <f>'Provozní náklady a výnosy'!I14</f>
        <v>0</v>
      </c>
      <c r="I7" s="7">
        <f>'Provozní náklady a výnosy'!J14</f>
        <v>0</v>
      </c>
      <c r="J7" s="7">
        <f>'Provozní náklady a výnosy'!K14</f>
        <v>0</v>
      </c>
      <c r="K7" s="7">
        <f>'Provozní náklady a výnosy'!L14</f>
        <v>0</v>
      </c>
      <c r="L7" s="7">
        <f>'Provozní náklady a výnosy'!M14</f>
        <v>0</v>
      </c>
      <c r="M7" s="7">
        <f>'Provozní náklady a výnosy'!N14</f>
        <v>0</v>
      </c>
      <c r="N7" s="7">
        <f>'Provozní náklady a výnosy'!O14</f>
        <v>0</v>
      </c>
      <c r="O7" s="7">
        <f>'Provozní náklady a výnosy'!P14</f>
        <v>0</v>
      </c>
      <c r="P7" s="7">
        <f>'Provozní náklady a výnosy'!Q14</f>
        <v>0</v>
      </c>
      <c r="Q7" s="7">
        <f>'Provozní náklady a výnosy'!R14</f>
        <v>0</v>
      </c>
      <c r="R7" s="7">
        <f>'Provozní náklady a výnosy'!S14</f>
        <v>0</v>
      </c>
      <c r="S7" s="7">
        <f>'Provozní náklady a výnosy'!T14</f>
        <v>0</v>
      </c>
      <c r="T7" s="7">
        <f>'Provozní náklady a výnosy'!U14</f>
        <v>0</v>
      </c>
    </row>
    <row r="8" spans="2:20">
      <c r="B8" s="8" t="s">
        <v>23</v>
      </c>
      <c r="C8" s="7">
        <f>'Provozní náklady a výnosy'!D15</f>
        <v>0</v>
      </c>
      <c r="D8" s="7">
        <f>'Provozní náklady a výnosy'!E15</f>
        <v>0</v>
      </c>
      <c r="E8" s="7">
        <f>'Provozní náklady a výnosy'!F15</f>
        <v>0</v>
      </c>
      <c r="F8" s="7">
        <f>'Provozní náklady a výnosy'!G15</f>
        <v>0</v>
      </c>
      <c r="G8" s="7">
        <f>'Provozní náklady a výnosy'!H15</f>
        <v>0</v>
      </c>
      <c r="H8" s="7">
        <f>'Provozní náklady a výnosy'!I15</f>
        <v>0</v>
      </c>
      <c r="I8" s="7">
        <f>'Provozní náklady a výnosy'!J15</f>
        <v>0</v>
      </c>
      <c r="J8" s="7">
        <f>'Provozní náklady a výnosy'!K15</f>
        <v>0</v>
      </c>
      <c r="K8" s="7">
        <f>'Provozní náklady a výnosy'!L15</f>
        <v>0</v>
      </c>
      <c r="L8" s="7">
        <f>'Provozní náklady a výnosy'!M15</f>
        <v>0</v>
      </c>
      <c r="M8" s="7">
        <f>'Provozní náklady a výnosy'!N15</f>
        <v>0</v>
      </c>
      <c r="N8" s="7">
        <f>'Provozní náklady a výnosy'!O15</f>
        <v>0</v>
      </c>
      <c r="O8" s="7">
        <f>'Provozní náklady a výnosy'!P15</f>
        <v>0</v>
      </c>
      <c r="P8" s="7">
        <f>'Provozní náklady a výnosy'!Q15</f>
        <v>0</v>
      </c>
      <c r="Q8" s="7">
        <f>'Provozní náklady a výnosy'!R15</f>
        <v>0</v>
      </c>
      <c r="R8" s="7">
        <f>'Provozní náklady a výnosy'!S15</f>
        <v>0</v>
      </c>
      <c r="S8" s="7">
        <f>'Provozní náklady a výnosy'!T15</f>
        <v>0</v>
      </c>
      <c r="T8" s="7">
        <f>'Provozní náklady a výnosy'!U15</f>
        <v>0</v>
      </c>
    </row>
    <row r="9" spans="2:20">
      <c r="B9" s="8" t="s">
        <v>237</v>
      </c>
      <c r="C9" s="7">
        <f>'Investice a zdroje'!D23+'Investice a zdroje'!D24+'Investice a zdroje'!D25+'Investice a zdroje'!D26+'Investice a zdroje'!D27+'Investice a zdroje'!D28+'Investice a zdroje'!D29</f>
        <v>75544.550000000047</v>
      </c>
      <c r="D9" s="7">
        <f>'Investice a zdroje'!E23+'Investice a zdroje'!E24+'Investice a zdroje'!E25+'Investice a zdroje'!E26+'Investice a zdroje'!E27+'Investice a zdroje'!E28+'Investice a zdroje'!E29</f>
        <v>415767.40000000037</v>
      </c>
      <c r="E9" s="7">
        <f>'Investice a zdroje'!F23+'Investice a zdroje'!F24+'Investice a zdroje'!F25+'Investice a zdroje'!F26+'Investice a zdroje'!F27+'Investice a zdroje'!F28+'Investice a zdroje'!F29</f>
        <v>415767.40000000037</v>
      </c>
      <c r="F9" s="7">
        <f>'Investice a zdroje'!G23+'Investice a zdroje'!G24+'Investice a zdroje'!G25+'Investice a zdroje'!G26+'Investice a zdroje'!G27+'Investice a zdroje'!G28+'Investice a zdroje'!G29</f>
        <v>415767.40000000037</v>
      </c>
      <c r="G9" s="7">
        <f>'Investice a zdroje'!H23+'Investice a zdroje'!H24+'Investice a zdroje'!H25+'Investice a zdroje'!H26+'Investice a zdroje'!H27+'Investice a zdroje'!H28+'Investice a zdroje'!H29</f>
        <v>415767.40000000037</v>
      </c>
      <c r="H9" s="7">
        <f>'Investice a zdroje'!I23+'Investice a zdroje'!I24+'Investice a zdroje'!I25+'Investice a zdroje'!I26+'Investice a zdroje'!I27+'Investice a zdroje'!I28+'Investice a zdroje'!I29</f>
        <v>374222.85000000056</v>
      </c>
      <c r="I9" s="7">
        <f>'Investice a zdroje'!J23+'Investice a zdroje'!J24+'Investice a zdroje'!J25+'Investice a zdroje'!J26+'Investice a zdroje'!J27+'Investice a zdroje'!J28+'Investice a zdroje'!J29</f>
        <v>0</v>
      </c>
      <c r="J9" s="7">
        <f>'Investice a zdroje'!K23+'Investice a zdroje'!K24+'Investice a zdroje'!K25+'Investice a zdroje'!K26+'Investice a zdroje'!K27+'Investice a zdroje'!K28+'Investice a zdroje'!K29</f>
        <v>0</v>
      </c>
      <c r="K9" s="7">
        <f>'Investice a zdroje'!L23+'Investice a zdroje'!L24+'Investice a zdroje'!L25+'Investice a zdroje'!L26+'Investice a zdroje'!L27+'Investice a zdroje'!L28+'Investice a zdroje'!L29</f>
        <v>0</v>
      </c>
      <c r="L9" s="7">
        <f>'Investice a zdroje'!M23+'Investice a zdroje'!M24+'Investice a zdroje'!M25+'Investice a zdroje'!M26+'Investice a zdroje'!M27+'Investice a zdroje'!M28+'Investice a zdroje'!M29</f>
        <v>0</v>
      </c>
      <c r="M9" s="7">
        <f>'Investice a zdroje'!N23+'Investice a zdroje'!N24+'Investice a zdroje'!N25+'Investice a zdroje'!N26+'Investice a zdroje'!N27+'Investice a zdroje'!N28+'Investice a zdroje'!N29</f>
        <v>0</v>
      </c>
      <c r="N9" s="7">
        <f>'Investice a zdroje'!O23+'Investice a zdroje'!O24+'Investice a zdroje'!O25+'Investice a zdroje'!O26+'Investice a zdroje'!O27+'Investice a zdroje'!O28+'Investice a zdroje'!O29</f>
        <v>0</v>
      </c>
      <c r="O9" s="7">
        <f>'Investice a zdroje'!P23+'Investice a zdroje'!P24+'Investice a zdroje'!P25+'Investice a zdroje'!P26+'Investice a zdroje'!P27+'Investice a zdroje'!P28+'Investice a zdroje'!P29</f>
        <v>0</v>
      </c>
      <c r="P9" s="7">
        <f>'Investice a zdroje'!Q23+'Investice a zdroje'!Q24+'Investice a zdroje'!Q25+'Investice a zdroje'!Q26+'Investice a zdroje'!Q27+'Investice a zdroje'!Q28+'Investice a zdroje'!Q29</f>
        <v>0</v>
      </c>
      <c r="Q9" s="7">
        <f>'Investice a zdroje'!R23+'Investice a zdroje'!R24+'Investice a zdroje'!R25+'Investice a zdroje'!R26+'Investice a zdroje'!R27+'Investice a zdroje'!R28+'Investice a zdroje'!R29</f>
        <v>0</v>
      </c>
      <c r="R9" s="7">
        <f>'Investice a zdroje'!S23+'Investice a zdroje'!S24+'Investice a zdroje'!S25+'Investice a zdroje'!S26+'Investice a zdroje'!S27+'Investice a zdroje'!S28+'Investice a zdroje'!S29</f>
        <v>0</v>
      </c>
      <c r="S9" s="7">
        <f>'Investice a zdroje'!T23+'Investice a zdroje'!T24+'Investice a zdroje'!T25+'Investice a zdroje'!T26+'Investice a zdroje'!T27+'Investice a zdroje'!T28+'Investice a zdroje'!T29</f>
        <v>0</v>
      </c>
      <c r="T9" s="7">
        <f>'Investice a zdroje'!U23+'Investice a zdroje'!U24+'Investice a zdroje'!U25+'Investice a zdroje'!U26+'Investice a zdroje'!U27+'Investice a zdroje'!U28+'Investice a zdroje'!U29</f>
        <v>0</v>
      </c>
    </row>
    <row r="10" spans="2:20">
      <c r="B10" s="8" t="s">
        <v>209</v>
      </c>
      <c r="C10" s="7">
        <f>'Provozní náklady a výnosy'!D25-'Provozní náklady a výnosy'!D27</f>
        <v>0</v>
      </c>
      <c r="D10" s="7">
        <f>'Provozní náklady a výnosy'!E25-'Provozní náklady a výnosy'!E27</f>
        <v>0</v>
      </c>
      <c r="E10" s="7">
        <f>'Provozní náklady a výnosy'!F25-'Provozní náklady a výnosy'!F27</f>
        <v>0</v>
      </c>
      <c r="F10" s="7">
        <f>'Provozní náklady a výnosy'!G25-'Provozní náklady a výnosy'!G27</f>
        <v>0</v>
      </c>
      <c r="G10" s="7">
        <f>'Provozní náklady a výnosy'!H25-'Provozní náklady a výnosy'!H27</f>
        <v>0</v>
      </c>
      <c r="H10" s="7">
        <f>'Provozní náklady a výnosy'!I25-'Provozní náklady a výnosy'!I27</f>
        <v>0</v>
      </c>
      <c r="I10" s="7">
        <f>'Provozní náklady a výnosy'!J25-'Provozní náklady a výnosy'!J27</f>
        <v>1000000</v>
      </c>
      <c r="J10" s="7">
        <f>'Provozní náklady a výnosy'!K25-'Provozní náklady a výnosy'!K27</f>
        <v>1000000</v>
      </c>
      <c r="K10" s="7">
        <f>'Provozní náklady a výnosy'!L25-'Provozní náklady a výnosy'!L27</f>
        <v>1000000</v>
      </c>
      <c r="L10" s="7">
        <f>'Provozní náklady a výnosy'!M25-'Provozní náklady a výnosy'!M27</f>
        <v>1500000</v>
      </c>
      <c r="M10" s="7">
        <f>'Provozní náklady a výnosy'!N25-'Provozní náklady a výnosy'!N27</f>
        <v>1500000</v>
      </c>
      <c r="N10" s="7">
        <f>'Provozní náklady a výnosy'!O25-'Provozní náklady a výnosy'!O27</f>
        <v>1500000</v>
      </c>
      <c r="O10" s="7">
        <f>'Provozní náklady a výnosy'!P25-'Provozní náklady a výnosy'!P27</f>
        <v>1500000</v>
      </c>
      <c r="P10" s="7">
        <f>'Provozní náklady a výnosy'!Q25-'Provozní náklady a výnosy'!Q27</f>
        <v>1500000</v>
      </c>
      <c r="Q10" s="7">
        <f>'Provozní náklady a výnosy'!R25-'Provozní náklady a výnosy'!R27</f>
        <v>1500000</v>
      </c>
      <c r="R10" s="7">
        <f>'Provozní náklady a výnosy'!S25-'Provozní náklady a výnosy'!S27</f>
        <v>0</v>
      </c>
      <c r="S10" s="7">
        <f>'Provozní náklady a výnosy'!T25-'Provozní náklady a výnosy'!T27</f>
        <v>0</v>
      </c>
      <c r="T10" s="7">
        <f>'Provozní náklady a výnosy'!U25-'Provozní náklady a výnosy'!U27</f>
        <v>0</v>
      </c>
    </row>
    <row r="11" spans="2:20">
      <c r="B11" s="8" t="s">
        <v>199</v>
      </c>
      <c r="C11" s="7">
        <f>C10-C6-C7-C8-C9</f>
        <v>-75544.550000000047</v>
      </c>
      <c r="D11" s="7">
        <f t="shared" ref="D11:R11" si="0">D10-D6-D7-D8-D9</f>
        <v>-415767.40000000037</v>
      </c>
      <c r="E11" s="7">
        <f t="shared" si="0"/>
        <v>-415767.40000000037</v>
      </c>
      <c r="F11" s="7">
        <f t="shared" si="0"/>
        <v>-415767.40000000037</v>
      </c>
      <c r="G11" s="7">
        <f t="shared" si="0"/>
        <v>-415767.40000000037</v>
      </c>
      <c r="H11" s="7">
        <f t="shared" si="0"/>
        <v>-1824222.8500000006</v>
      </c>
      <c r="I11" s="7">
        <f t="shared" si="0"/>
        <v>-6030000</v>
      </c>
      <c r="J11" s="7">
        <f t="shared" si="0"/>
        <v>-6030000</v>
      </c>
      <c r="K11" s="7">
        <f t="shared" si="0"/>
        <v>-6030000</v>
      </c>
      <c r="L11" s="7">
        <f t="shared" si="0"/>
        <v>-5530000</v>
      </c>
      <c r="M11" s="7">
        <f t="shared" si="0"/>
        <v>-5530000</v>
      </c>
      <c r="N11" s="7">
        <f t="shared" si="0"/>
        <v>-5530000</v>
      </c>
      <c r="O11" s="7">
        <f t="shared" si="0"/>
        <v>-5530000</v>
      </c>
      <c r="P11" s="7">
        <f t="shared" si="0"/>
        <v>-5530000</v>
      </c>
      <c r="Q11" s="7">
        <f t="shared" si="0"/>
        <v>-5530000</v>
      </c>
      <c r="R11" s="7">
        <f t="shared" si="0"/>
        <v>0</v>
      </c>
      <c r="S11" s="7">
        <f t="shared" ref="S11:T11" si="1">S10-S6-S7-S8-S9</f>
        <v>0</v>
      </c>
      <c r="T11" s="7">
        <f t="shared" si="1"/>
        <v>0</v>
      </c>
    </row>
    <row r="12" spans="2:20">
      <c r="B12" s="8" t="s">
        <v>200</v>
      </c>
      <c r="C12" s="7">
        <f>C11</f>
        <v>-75544.550000000047</v>
      </c>
      <c r="D12" s="7">
        <f>C12+D11</f>
        <v>-491311.95000000042</v>
      </c>
      <c r="E12" s="7">
        <f t="shared" ref="E12:R12" si="2">D12+E11</f>
        <v>-907079.35000000079</v>
      </c>
      <c r="F12" s="7">
        <f t="shared" si="2"/>
        <v>-1322846.7500000012</v>
      </c>
      <c r="G12" s="7">
        <f t="shared" si="2"/>
        <v>-1738614.1500000015</v>
      </c>
      <c r="H12" s="7">
        <f t="shared" si="2"/>
        <v>-3562837.0000000019</v>
      </c>
      <c r="I12" s="7">
        <f t="shared" si="2"/>
        <v>-9592837.0000000019</v>
      </c>
      <c r="J12" s="7">
        <f t="shared" si="2"/>
        <v>-15622837.000000002</v>
      </c>
      <c r="K12" s="7">
        <f t="shared" si="2"/>
        <v>-21652837</v>
      </c>
      <c r="L12" s="7">
        <f t="shared" si="2"/>
        <v>-27182837</v>
      </c>
      <c r="M12" s="7">
        <f t="shared" si="2"/>
        <v>-32712837</v>
      </c>
      <c r="N12" s="7">
        <f t="shared" si="2"/>
        <v>-38242837</v>
      </c>
      <c r="O12" s="7">
        <f t="shared" si="2"/>
        <v>-43772837</v>
      </c>
      <c r="P12" s="7">
        <f t="shared" si="2"/>
        <v>-49302837</v>
      </c>
      <c r="Q12" s="7">
        <f t="shared" si="2"/>
        <v>-54832837</v>
      </c>
      <c r="R12" s="7">
        <f t="shared" si="2"/>
        <v>-54832837</v>
      </c>
      <c r="S12" s="7">
        <f t="shared" ref="S12" si="3">R12+S11</f>
        <v>-54832837</v>
      </c>
      <c r="T12" s="7">
        <f t="shared" ref="T12" si="4">S12+T11</f>
        <v>-54832837</v>
      </c>
    </row>
    <row r="14" spans="2:20" hidden="1"/>
    <row r="15" spans="2:20" hidden="1">
      <c r="B15" s="3" t="s">
        <v>194</v>
      </c>
    </row>
    <row r="16" spans="2:20" hidden="1"/>
    <row r="17" spans="2:7" hidden="1">
      <c r="B17" s="21" t="s">
        <v>3</v>
      </c>
      <c r="C17" s="21" t="s">
        <v>194</v>
      </c>
    </row>
    <row r="18" spans="2:7" hidden="1">
      <c r="B18" s="8" t="s">
        <v>199</v>
      </c>
      <c r="C18" s="24" t="s">
        <v>201</v>
      </c>
    </row>
    <row r="19" spans="2:7" hidden="1"/>
    <row r="20" spans="2:7" hidden="1"/>
    <row r="21" spans="2:7">
      <c r="B21" s="3" t="s">
        <v>199</v>
      </c>
    </row>
    <row r="23" spans="2:7">
      <c r="B23" s="21" t="s">
        <v>0</v>
      </c>
      <c r="C23" s="21" t="s">
        <v>198</v>
      </c>
    </row>
    <row r="24" spans="2:7">
      <c r="B24" s="8" t="s">
        <v>195</v>
      </c>
      <c r="C24" s="7">
        <f>NPV('Základní informace'!$C$12,D11:T11)+C11</f>
        <v>-38020068.440179251</v>
      </c>
    </row>
    <row r="25" spans="2:7">
      <c r="B25" s="8" t="s">
        <v>196</v>
      </c>
      <c r="C25" s="43">
        <f>C24/SUM(C9:T9)</f>
        <v>-17.994794884877166</v>
      </c>
      <c r="D25" s="49"/>
      <c r="E25" s="45"/>
    </row>
    <row r="26" spans="2:7">
      <c r="B26" s="8" t="s">
        <v>197</v>
      </c>
      <c r="C26" s="60" t="e">
        <f>IRR(C11:T11)</f>
        <v>#DIV/0!</v>
      </c>
    </row>
    <row r="30" spans="2:7">
      <c r="D30" s="45"/>
    </row>
    <row r="31" spans="2:7">
      <c r="G31" s="48"/>
    </row>
  </sheetData>
  <pageMargins left="0.23622047244094491" right="0.23622047244094491" top="0.74803149606299213" bottom="0.74803149606299213" header="0.31496062992125984" footer="0.31496062992125984"/>
  <pageSetup paperSize="9" scale="56" orientation="landscape" verticalDpi="0" r:id="rId1"/>
  <headerFooter>
    <oddHeader>&amp;A</oddHeader>
  </headerFooter>
</worksheet>
</file>

<file path=xl/worksheets/sheet7.xml><?xml version="1.0" encoding="utf-8"?>
<worksheet xmlns="http://schemas.openxmlformats.org/spreadsheetml/2006/main" xmlns:r="http://schemas.openxmlformats.org/officeDocument/2006/relationships">
  <sheetPr>
    <pageSetUpPr fitToPage="1"/>
  </sheetPr>
  <dimension ref="B2:T31"/>
  <sheetViews>
    <sheetView zoomScaleNormal="100" workbookViewId="0">
      <pane xSplit="2" topLeftCell="C1" activePane="topRight" state="frozen"/>
      <selection pane="topRight" activeCell="G21" sqref="G21"/>
    </sheetView>
  </sheetViews>
  <sheetFormatPr defaultRowHeight="12"/>
  <cols>
    <col min="1" max="1" width="4.28515625" style="4" customWidth="1"/>
    <col min="2" max="2" width="53.140625" style="4" customWidth="1"/>
    <col min="3" max="4" width="14" style="4" bestFit="1" customWidth="1"/>
    <col min="5" max="20" width="12.7109375" style="4" customWidth="1"/>
    <col min="21" max="16384" width="9.140625" style="4"/>
  </cols>
  <sheetData>
    <row r="2" spans="2:20">
      <c r="B2" s="3" t="s">
        <v>204</v>
      </c>
    </row>
    <row r="4" spans="2:20">
      <c r="B4" s="12"/>
      <c r="C4" s="37">
        <f>'Základní informace'!$C$4</f>
        <v>2017</v>
      </c>
      <c r="D4" s="36">
        <f>'Základní informace'!$C$4+1</f>
        <v>2018</v>
      </c>
      <c r="E4" s="36">
        <f>'Základní informace'!$C$4+2</f>
        <v>2019</v>
      </c>
      <c r="F4" s="36">
        <f>'Základní informace'!$C$4+3</f>
        <v>2020</v>
      </c>
      <c r="G4" s="36">
        <f>'Základní informace'!$C$4+4</f>
        <v>2021</v>
      </c>
      <c r="H4" s="36">
        <f>'Základní informace'!$C$4+5</f>
        <v>2022</v>
      </c>
      <c r="I4" s="36">
        <f>'Základní informace'!$C$4+6</f>
        <v>2023</v>
      </c>
      <c r="J4" s="36">
        <f>'Základní informace'!$C$4+7</f>
        <v>2024</v>
      </c>
      <c r="K4" s="36">
        <f>'Základní informace'!$C$4+8</f>
        <v>2025</v>
      </c>
      <c r="L4" s="36">
        <f>'Základní informace'!$C$4+9</f>
        <v>2026</v>
      </c>
      <c r="M4" s="36">
        <f>'Základní informace'!$C$4+10</f>
        <v>2027</v>
      </c>
      <c r="N4" s="36">
        <f>'Základní informace'!$C$4+11</f>
        <v>2028</v>
      </c>
      <c r="O4" s="36">
        <f>'Základní informace'!$C$4+12</f>
        <v>2029</v>
      </c>
      <c r="P4" s="36">
        <f>'Základní informace'!$C$4+13</f>
        <v>2030</v>
      </c>
      <c r="Q4" s="36">
        <f>'Základní informace'!$C$4+14</f>
        <v>2031</v>
      </c>
      <c r="R4" s="36">
        <f>'Základní informace'!$C$4+15</f>
        <v>2032</v>
      </c>
      <c r="S4" s="36">
        <f>'Základní informace'!$C$4+16</f>
        <v>2033</v>
      </c>
      <c r="T4" s="36">
        <f>'Základní informace'!$C$4+17</f>
        <v>2034</v>
      </c>
    </row>
    <row r="5" spans="2:20">
      <c r="B5" s="16" t="s">
        <v>3</v>
      </c>
      <c r="C5" s="37">
        <v>1</v>
      </c>
      <c r="D5" s="36">
        <v>2</v>
      </c>
      <c r="E5" s="36">
        <v>3</v>
      </c>
      <c r="F5" s="36">
        <v>4</v>
      </c>
      <c r="G5" s="36">
        <v>5</v>
      </c>
      <c r="H5" s="36">
        <v>6</v>
      </c>
      <c r="I5" s="36">
        <v>7</v>
      </c>
      <c r="J5" s="36">
        <v>8</v>
      </c>
      <c r="K5" s="36">
        <v>9</v>
      </c>
      <c r="L5" s="36">
        <v>10</v>
      </c>
      <c r="M5" s="36">
        <v>11</v>
      </c>
      <c r="N5" s="36">
        <v>12</v>
      </c>
      <c r="O5" s="36">
        <v>13</v>
      </c>
      <c r="P5" s="36">
        <v>14</v>
      </c>
      <c r="Q5" s="36">
        <v>15</v>
      </c>
      <c r="R5" s="36">
        <v>16</v>
      </c>
      <c r="S5" s="36">
        <v>17</v>
      </c>
      <c r="T5" s="36">
        <v>18</v>
      </c>
    </row>
    <row r="6" spans="2:20">
      <c r="B6" s="8" t="s">
        <v>210</v>
      </c>
      <c r="C6" s="7">
        <f>'Návratnost investic pro FA'!C6</f>
        <v>1510891</v>
      </c>
      <c r="D6" s="7">
        <f>'Návratnost investic pro FA'!D6</f>
        <v>8315348</v>
      </c>
      <c r="E6" s="7">
        <f>'Návratnost investic pro FA'!E6</f>
        <v>8315348</v>
      </c>
      <c r="F6" s="7">
        <f>'Návratnost investic pro FA'!F6</f>
        <v>8315348</v>
      </c>
      <c r="G6" s="7">
        <f>'Návratnost investic pro FA'!G6</f>
        <v>8315348</v>
      </c>
      <c r="H6" s="7">
        <f>'Návratnost investic pro FA'!H6</f>
        <v>7484457</v>
      </c>
      <c r="I6" s="7">
        <f>'Návratnost investic pro FA'!I6</f>
        <v>0</v>
      </c>
      <c r="J6" s="7">
        <f>'Návratnost investic pro FA'!J6</f>
        <v>0</v>
      </c>
      <c r="K6" s="7">
        <f>'Návratnost investic pro FA'!K6</f>
        <v>0</v>
      </c>
      <c r="L6" s="7">
        <f>'Návratnost investic pro FA'!L6</f>
        <v>0</v>
      </c>
      <c r="M6" s="7">
        <f>'Návratnost investic pro FA'!M6</f>
        <v>0</v>
      </c>
      <c r="N6" s="7">
        <f>'Návratnost investic pro FA'!N6</f>
        <v>0</v>
      </c>
      <c r="O6" s="7">
        <f>'Návratnost investic pro FA'!O6</f>
        <v>0</v>
      </c>
      <c r="P6" s="7">
        <f>'Návratnost investic pro FA'!P6</f>
        <v>0</v>
      </c>
      <c r="Q6" s="7">
        <f>'Návratnost investic pro FA'!Q6</f>
        <v>0</v>
      </c>
      <c r="R6" s="7">
        <f>'Návratnost investic pro FA'!R6</f>
        <v>0</v>
      </c>
      <c r="S6" s="7">
        <f>'Návratnost investic pro FA'!S6</f>
        <v>0</v>
      </c>
      <c r="T6" s="7">
        <f>'Návratnost investic pro FA'!T6</f>
        <v>0</v>
      </c>
    </row>
    <row r="7" spans="2:20">
      <c r="B7" s="8" t="s">
        <v>20</v>
      </c>
      <c r="C7" s="7">
        <f>'Provozní náklady a výnosy'!D6</f>
        <v>0</v>
      </c>
      <c r="D7" s="7">
        <f>'Provozní náklady a výnosy'!E6</f>
        <v>0</v>
      </c>
      <c r="E7" s="7">
        <f>'Provozní náklady a výnosy'!F6</f>
        <v>0</v>
      </c>
      <c r="F7" s="7">
        <f>'Provozní náklady a výnosy'!G6</f>
        <v>0</v>
      </c>
      <c r="G7" s="7">
        <f>'Provozní náklady a výnosy'!H6</f>
        <v>0</v>
      </c>
      <c r="H7" s="7">
        <f>'Provozní náklady a výnosy'!I6</f>
        <v>1450000</v>
      </c>
      <c r="I7" s="7">
        <f>'Provozní náklady a výnosy'!J6</f>
        <v>7030000</v>
      </c>
      <c r="J7" s="7">
        <f>'Provozní náklady a výnosy'!K6</f>
        <v>7030000</v>
      </c>
      <c r="K7" s="7">
        <f>'Provozní náklady a výnosy'!L6</f>
        <v>7030000</v>
      </c>
      <c r="L7" s="7">
        <f>'Provozní náklady a výnosy'!M6</f>
        <v>7030000</v>
      </c>
      <c r="M7" s="7">
        <f>'Provozní náklady a výnosy'!N6</f>
        <v>7030000</v>
      </c>
      <c r="N7" s="7">
        <f>'Provozní náklady a výnosy'!O6</f>
        <v>7030000</v>
      </c>
      <c r="O7" s="7">
        <f>'Provozní náklady a výnosy'!P6</f>
        <v>7030000</v>
      </c>
      <c r="P7" s="7">
        <f>'Provozní náklady a výnosy'!Q6</f>
        <v>7030000</v>
      </c>
      <c r="Q7" s="7">
        <f>'Provozní náklady a výnosy'!R6</f>
        <v>7030000</v>
      </c>
      <c r="R7" s="7">
        <f>'Provozní náklady a výnosy'!S6</f>
        <v>0</v>
      </c>
      <c r="S7" s="7">
        <f>'Provozní náklady a výnosy'!T6</f>
        <v>0</v>
      </c>
      <c r="T7" s="7">
        <f>'Provozní náklady a výnosy'!U6</f>
        <v>0</v>
      </c>
    </row>
    <row r="8" spans="2:20">
      <c r="B8" s="8" t="s">
        <v>241</v>
      </c>
      <c r="C8" s="7">
        <f>'Provozní náklady a výnosy'!D25</f>
        <v>0</v>
      </c>
      <c r="D8" s="7">
        <f>'Provozní náklady a výnosy'!E25</f>
        <v>0</v>
      </c>
      <c r="E8" s="7">
        <f>'Provozní náklady a výnosy'!F25</f>
        <v>0</v>
      </c>
      <c r="F8" s="7">
        <f>'Provozní náklady a výnosy'!G25</f>
        <v>0</v>
      </c>
      <c r="G8" s="7">
        <f>'Provozní náklady a výnosy'!H25</f>
        <v>0</v>
      </c>
      <c r="H8" s="7">
        <f>'Provozní náklady a výnosy'!I25</f>
        <v>1450000</v>
      </c>
      <c r="I8" s="7">
        <f>'Provozní náklady a výnosy'!J25</f>
        <v>7030000</v>
      </c>
      <c r="J8" s="7">
        <f>'Provozní náklady a výnosy'!K25</f>
        <v>7030000</v>
      </c>
      <c r="K8" s="7">
        <f>'Provozní náklady a výnosy'!L25</f>
        <v>7030000</v>
      </c>
      <c r="L8" s="7">
        <f>'Provozní náklady a výnosy'!M25</f>
        <v>7530000</v>
      </c>
      <c r="M8" s="7">
        <f>'Provozní náklady a výnosy'!N25</f>
        <v>7530000</v>
      </c>
      <c r="N8" s="7">
        <f>'Provozní náklady a výnosy'!O25</f>
        <v>7530000</v>
      </c>
      <c r="O8" s="7">
        <f>'Provozní náklady a výnosy'!P25</f>
        <v>6530000</v>
      </c>
      <c r="P8" s="7">
        <f>'Provozní náklady a výnosy'!Q25</f>
        <v>6530000</v>
      </c>
      <c r="Q8" s="7">
        <f>'Provozní náklady a výnosy'!R25</f>
        <v>6530000</v>
      </c>
      <c r="R8" s="7">
        <f>'Provozní náklady a výnosy'!S25</f>
        <v>0</v>
      </c>
      <c r="S8" s="7">
        <f>'Provozní náklady a výnosy'!T25</f>
        <v>0</v>
      </c>
      <c r="T8" s="7">
        <f>'Provozní náklady a výnosy'!U25</f>
        <v>0</v>
      </c>
    </row>
    <row r="9" spans="2:20">
      <c r="B9" s="8" t="s">
        <v>33</v>
      </c>
      <c r="C9" s="7">
        <f>'Provozní náklady a výnosy'!D14</f>
        <v>0</v>
      </c>
      <c r="D9" s="7">
        <f>'Provozní náklady a výnosy'!E14</f>
        <v>0</v>
      </c>
      <c r="E9" s="7">
        <f>'Provozní náklady a výnosy'!F14</f>
        <v>0</v>
      </c>
      <c r="F9" s="7">
        <f>'Provozní náklady a výnosy'!G14</f>
        <v>0</v>
      </c>
      <c r="G9" s="7">
        <f>'Provozní náklady a výnosy'!H14</f>
        <v>0</v>
      </c>
      <c r="H9" s="7">
        <f>'Provozní náklady a výnosy'!I14</f>
        <v>0</v>
      </c>
      <c r="I9" s="7">
        <f>'Provozní náklady a výnosy'!J14</f>
        <v>0</v>
      </c>
      <c r="J9" s="7">
        <f>'Provozní náklady a výnosy'!K14</f>
        <v>0</v>
      </c>
      <c r="K9" s="7">
        <f>'Provozní náklady a výnosy'!L14</f>
        <v>0</v>
      </c>
      <c r="L9" s="7">
        <f>'Provozní náklady a výnosy'!M14</f>
        <v>0</v>
      </c>
      <c r="M9" s="7">
        <f>'Provozní náklady a výnosy'!N14</f>
        <v>0</v>
      </c>
      <c r="N9" s="7">
        <f>'Provozní náklady a výnosy'!O14</f>
        <v>0</v>
      </c>
      <c r="O9" s="7">
        <f>'Provozní náklady a výnosy'!P14</f>
        <v>0</v>
      </c>
      <c r="P9" s="7">
        <f>'Provozní náklady a výnosy'!Q14</f>
        <v>0</v>
      </c>
      <c r="Q9" s="7">
        <f>'Provozní náklady a výnosy'!R14</f>
        <v>0</v>
      </c>
      <c r="R9" s="7">
        <f>'Provozní náklady a výnosy'!S14</f>
        <v>0</v>
      </c>
      <c r="S9" s="7">
        <f>'Provozní náklady a výnosy'!T14</f>
        <v>0</v>
      </c>
      <c r="T9" s="7">
        <f>'Provozní náklady a výnosy'!U14</f>
        <v>0</v>
      </c>
    </row>
    <row r="10" spans="2:20">
      <c r="B10" s="8" t="s">
        <v>23</v>
      </c>
      <c r="C10" s="7">
        <f>'Provozní náklady a výnosy'!D15</f>
        <v>0</v>
      </c>
      <c r="D10" s="7">
        <f>'Provozní náklady a výnosy'!E15</f>
        <v>0</v>
      </c>
      <c r="E10" s="7">
        <f>'Provozní náklady a výnosy'!F15</f>
        <v>0</v>
      </c>
      <c r="F10" s="7">
        <f>'Provozní náklady a výnosy'!G15</f>
        <v>0</v>
      </c>
      <c r="G10" s="7">
        <f>'Provozní náklady a výnosy'!H15</f>
        <v>0</v>
      </c>
      <c r="H10" s="7">
        <f>'Provozní náklady a výnosy'!I15</f>
        <v>0</v>
      </c>
      <c r="I10" s="7">
        <f>'Provozní náklady a výnosy'!J15</f>
        <v>0</v>
      </c>
      <c r="J10" s="7">
        <f>'Provozní náklady a výnosy'!K15</f>
        <v>0</v>
      </c>
      <c r="K10" s="7">
        <f>'Provozní náklady a výnosy'!L15</f>
        <v>0</v>
      </c>
      <c r="L10" s="7">
        <f>'Provozní náklady a výnosy'!M15</f>
        <v>0</v>
      </c>
      <c r="M10" s="7">
        <f>'Provozní náklady a výnosy'!N15</f>
        <v>0</v>
      </c>
      <c r="N10" s="7">
        <f>'Provozní náklady a výnosy'!O15</f>
        <v>0</v>
      </c>
      <c r="O10" s="7">
        <f>'Provozní náklady a výnosy'!P15</f>
        <v>0</v>
      </c>
      <c r="P10" s="7">
        <f>'Provozní náklady a výnosy'!Q15</f>
        <v>0</v>
      </c>
      <c r="Q10" s="7">
        <f>'Provozní náklady a výnosy'!R15</f>
        <v>0</v>
      </c>
      <c r="R10" s="7">
        <f>'Provozní náklady a výnosy'!S15</f>
        <v>0</v>
      </c>
      <c r="S10" s="7">
        <f>'Provozní náklady a výnosy'!T15</f>
        <v>0</v>
      </c>
      <c r="T10" s="7">
        <f>'Provozní náklady a výnosy'!U15</f>
        <v>0</v>
      </c>
    </row>
    <row r="11" spans="2:20">
      <c r="B11" s="8" t="s">
        <v>9</v>
      </c>
      <c r="C11" s="7">
        <f>'Investice a zdroje'!D21</f>
        <v>1510891</v>
      </c>
      <c r="D11" s="7">
        <f>'Investice a zdroje'!E21</f>
        <v>8315348</v>
      </c>
      <c r="E11" s="7">
        <f>'Investice a zdroje'!F21</f>
        <v>8315348</v>
      </c>
      <c r="F11" s="7">
        <f>'Investice a zdroje'!G21</f>
        <v>8315348</v>
      </c>
      <c r="G11" s="7">
        <f>'Investice a zdroje'!H21</f>
        <v>8315348</v>
      </c>
      <c r="H11" s="7">
        <f>'Investice a zdroje'!I21</f>
        <v>7484457</v>
      </c>
      <c r="I11" s="7">
        <f>'Investice a zdroje'!J21</f>
        <v>0</v>
      </c>
      <c r="J11" s="7">
        <f>'Investice a zdroje'!K21</f>
        <v>0</v>
      </c>
      <c r="K11" s="7">
        <f>'Investice a zdroje'!L21</f>
        <v>0</v>
      </c>
      <c r="L11" s="7">
        <f>'Investice a zdroje'!M21</f>
        <v>0</v>
      </c>
      <c r="M11" s="7">
        <f>'Investice a zdroje'!N21</f>
        <v>0</v>
      </c>
      <c r="N11" s="7">
        <f>'Investice a zdroje'!O21</f>
        <v>0</v>
      </c>
      <c r="O11" s="7">
        <f>'Investice a zdroje'!P21</f>
        <v>0</v>
      </c>
      <c r="P11" s="7">
        <f>'Investice a zdroje'!Q21</f>
        <v>0</v>
      </c>
      <c r="Q11" s="7">
        <f>'Investice a zdroje'!R21</f>
        <v>0</v>
      </c>
      <c r="R11" s="7">
        <f>'Investice a zdroje'!S21</f>
        <v>0</v>
      </c>
      <c r="S11" s="7">
        <f>'Investice a zdroje'!T21</f>
        <v>0</v>
      </c>
      <c r="T11" s="7">
        <f>'Investice a zdroje'!U21</f>
        <v>0</v>
      </c>
    </row>
    <row r="12" spans="2:20">
      <c r="B12" s="8" t="s">
        <v>194</v>
      </c>
      <c r="C12" s="7">
        <f>C8+C11-C6-C7-C9-C10</f>
        <v>0</v>
      </c>
      <c r="D12" s="7">
        <f t="shared" ref="D12:T12" si="0">D8+D11-D6-D7-D9-D10</f>
        <v>0</v>
      </c>
      <c r="E12" s="7">
        <f t="shared" si="0"/>
        <v>0</v>
      </c>
      <c r="F12" s="7">
        <f t="shared" si="0"/>
        <v>0</v>
      </c>
      <c r="G12" s="7">
        <f t="shared" si="0"/>
        <v>0</v>
      </c>
      <c r="H12" s="7">
        <f t="shared" si="0"/>
        <v>0</v>
      </c>
      <c r="I12" s="7">
        <f t="shared" si="0"/>
        <v>0</v>
      </c>
      <c r="J12" s="7">
        <f t="shared" si="0"/>
        <v>0</v>
      </c>
      <c r="K12" s="7">
        <f t="shared" si="0"/>
        <v>0</v>
      </c>
      <c r="L12" s="7">
        <f t="shared" si="0"/>
        <v>500000</v>
      </c>
      <c r="M12" s="7">
        <f t="shared" si="0"/>
        <v>500000</v>
      </c>
      <c r="N12" s="7">
        <f t="shared" si="0"/>
        <v>500000</v>
      </c>
      <c r="O12" s="7">
        <f t="shared" si="0"/>
        <v>-500000</v>
      </c>
      <c r="P12" s="7">
        <f t="shared" si="0"/>
        <v>-500000</v>
      </c>
      <c r="Q12" s="7">
        <f t="shared" si="0"/>
        <v>-500000</v>
      </c>
      <c r="R12" s="7">
        <f t="shared" si="0"/>
        <v>0</v>
      </c>
      <c r="S12" s="7">
        <f t="shared" si="0"/>
        <v>0</v>
      </c>
      <c r="T12" s="7">
        <f t="shared" si="0"/>
        <v>0</v>
      </c>
    </row>
    <row r="13" spans="2:20">
      <c r="B13" s="8" t="s">
        <v>238</v>
      </c>
      <c r="C13" s="7">
        <f>C12</f>
        <v>0</v>
      </c>
      <c r="D13" s="7">
        <f>C13+D12</f>
        <v>0</v>
      </c>
      <c r="E13" s="7">
        <f t="shared" ref="E13:S13" si="1">D13+E12</f>
        <v>0</v>
      </c>
      <c r="F13" s="7">
        <f t="shared" si="1"/>
        <v>0</v>
      </c>
      <c r="G13" s="7">
        <f t="shared" si="1"/>
        <v>0</v>
      </c>
      <c r="H13" s="7">
        <f t="shared" si="1"/>
        <v>0</v>
      </c>
      <c r="I13" s="7">
        <f t="shared" si="1"/>
        <v>0</v>
      </c>
      <c r="J13" s="7">
        <f t="shared" si="1"/>
        <v>0</v>
      </c>
      <c r="K13" s="7">
        <f t="shared" si="1"/>
        <v>0</v>
      </c>
      <c r="L13" s="7">
        <f t="shared" si="1"/>
        <v>500000</v>
      </c>
      <c r="M13" s="7">
        <f t="shared" si="1"/>
        <v>1000000</v>
      </c>
      <c r="N13" s="7">
        <f t="shared" si="1"/>
        <v>1500000</v>
      </c>
      <c r="O13" s="7">
        <f t="shared" si="1"/>
        <v>1000000</v>
      </c>
      <c r="P13" s="7">
        <f t="shared" si="1"/>
        <v>500000</v>
      </c>
      <c r="Q13" s="7">
        <f t="shared" si="1"/>
        <v>0</v>
      </c>
      <c r="R13" s="7">
        <f t="shared" si="1"/>
        <v>0</v>
      </c>
      <c r="S13" s="7">
        <f t="shared" si="1"/>
        <v>0</v>
      </c>
      <c r="T13" s="7">
        <f>S13+T12</f>
        <v>0</v>
      </c>
    </row>
    <row r="14" spans="2:20" hidden="1">
      <c r="B14" s="4" t="s">
        <v>211</v>
      </c>
      <c r="C14" s="4">
        <f>IF(C13&gt;=0,0,999)</f>
        <v>0</v>
      </c>
      <c r="D14" s="4">
        <f t="shared" ref="D14:T14" si="2">IF(D13&gt;=0,0,999)</f>
        <v>0</v>
      </c>
      <c r="E14" s="4">
        <f t="shared" si="2"/>
        <v>0</v>
      </c>
      <c r="F14" s="4">
        <f t="shared" si="2"/>
        <v>0</v>
      </c>
      <c r="G14" s="4">
        <f t="shared" si="2"/>
        <v>0</v>
      </c>
      <c r="H14" s="4">
        <f t="shared" si="2"/>
        <v>0</v>
      </c>
      <c r="I14" s="4">
        <f t="shared" si="2"/>
        <v>0</v>
      </c>
      <c r="J14" s="4">
        <f t="shared" si="2"/>
        <v>0</v>
      </c>
      <c r="K14" s="4">
        <f t="shared" si="2"/>
        <v>0</v>
      </c>
      <c r="L14" s="4">
        <f t="shared" si="2"/>
        <v>0</v>
      </c>
      <c r="M14" s="4">
        <f t="shared" si="2"/>
        <v>0</v>
      </c>
      <c r="N14" s="4">
        <f t="shared" si="2"/>
        <v>0</v>
      </c>
      <c r="O14" s="4">
        <f t="shared" si="2"/>
        <v>0</v>
      </c>
      <c r="P14" s="4">
        <f t="shared" si="2"/>
        <v>0</v>
      </c>
      <c r="Q14" s="4">
        <f t="shared" si="2"/>
        <v>0</v>
      </c>
      <c r="R14" s="4">
        <f t="shared" si="2"/>
        <v>0</v>
      </c>
      <c r="S14" s="4">
        <f t="shared" si="2"/>
        <v>0</v>
      </c>
      <c r="T14" s="4">
        <f t="shared" si="2"/>
        <v>0</v>
      </c>
    </row>
    <row r="17" spans="2:9">
      <c r="B17" s="3" t="s">
        <v>194</v>
      </c>
    </row>
    <row r="19" spans="2:9">
      <c r="B19" s="21" t="s">
        <v>3</v>
      </c>
      <c r="C19" s="21" t="s">
        <v>194</v>
      </c>
    </row>
    <row r="20" spans="2:9">
      <c r="B20" s="8" t="s">
        <v>194</v>
      </c>
      <c r="C20" s="24" t="str">
        <f>IF(SUM(C14:T14)&gt;0,"NE","ANO")</f>
        <v>ANO</v>
      </c>
    </row>
    <row r="23" spans="2:9">
      <c r="B23" s="3" t="s">
        <v>199</v>
      </c>
    </row>
    <row r="25" spans="2:9">
      <c r="B25" s="21" t="s">
        <v>0</v>
      </c>
      <c r="C25" s="21" t="s">
        <v>198</v>
      </c>
    </row>
    <row r="26" spans="2:9">
      <c r="B26" s="8" t="s">
        <v>195</v>
      </c>
      <c r="C26" s="42">
        <f>NPV('Základní informace'!$C$12,D12:T12)+C12</f>
        <v>112542.80871567389</v>
      </c>
      <c r="D26" s="50"/>
      <c r="E26" s="50"/>
      <c r="F26" s="50"/>
      <c r="G26" s="50"/>
      <c r="H26" s="50"/>
      <c r="I26" s="50"/>
    </row>
    <row r="27" spans="2:9">
      <c r="B27" s="8" t="s">
        <v>196</v>
      </c>
      <c r="C27" s="43">
        <f>C26/(SUM(C6:T6))</f>
        <v>2.6633102486295413E-3</v>
      </c>
      <c r="D27" s="49"/>
      <c r="E27" s="51"/>
      <c r="F27" s="50"/>
      <c r="G27" s="50"/>
      <c r="H27" s="50"/>
      <c r="I27" s="50"/>
    </row>
    <row r="28" spans="2:9">
      <c r="B28" s="8" t="s">
        <v>197</v>
      </c>
      <c r="C28" s="44" t="e">
        <f>IRR(C12:T12)</f>
        <v>#NUM!</v>
      </c>
      <c r="D28" s="50"/>
      <c r="E28" s="50"/>
      <c r="F28" s="50"/>
      <c r="G28" s="50"/>
      <c r="H28" s="50"/>
      <c r="I28" s="50"/>
    </row>
    <row r="29" spans="2:9">
      <c r="D29" s="50"/>
      <c r="E29" s="50"/>
      <c r="F29" s="50"/>
      <c r="G29" s="50"/>
      <c r="H29" s="50"/>
      <c r="I29" s="50"/>
    </row>
    <row r="30" spans="2:9">
      <c r="D30" s="50"/>
      <c r="E30" s="50"/>
      <c r="F30" s="50"/>
      <c r="G30" s="50"/>
      <c r="H30" s="50"/>
      <c r="I30" s="50"/>
    </row>
    <row r="31" spans="2:9">
      <c r="D31" s="51"/>
      <c r="E31" s="50"/>
      <c r="F31" s="50"/>
      <c r="G31" s="50"/>
      <c r="H31" s="50"/>
      <c r="I31" s="50"/>
    </row>
  </sheetData>
  <pageMargins left="0.23622047244094491" right="0.23622047244094491" top="0.74803149606299213" bottom="0.74803149606299213" header="0.31496062992125984" footer="0.31496062992125984"/>
  <pageSetup paperSize="9" scale="50" orientation="landscape" verticalDpi="0" r:id="rId1"/>
  <headerFooter>
    <oddHeader>&amp;A</oddHeader>
  </headerFooter>
  <drawing r:id="rId2"/>
</worksheet>
</file>

<file path=xl/worksheets/sheet8.xml><?xml version="1.0" encoding="utf-8"?>
<worksheet xmlns="http://schemas.openxmlformats.org/spreadsheetml/2006/main" xmlns:r="http://schemas.openxmlformats.org/officeDocument/2006/relationships">
  <sheetPr codeName="List9">
    <pageSetUpPr fitToPage="1"/>
  </sheetPr>
  <dimension ref="B2:BM120"/>
  <sheetViews>
    <sheetView zoomScaleNormal="100" workbookViewId="0">
      <pane ySplit="5" topLeftCell="A6" activePane="bottomLeft" state="frozen"/>
      <selection pane="bottomLeft" activeCell="N136" sqref="N136"/>
    </sheetView>
  </sheetViews>
  <sheetFormatPr defaultRowHeight="12"/>
  <cols>
    <col min="1" max="1" width="4.7109375" style="4" customWidth="1"/>
    <col min="2" max="2" width="127.7109375" style="4" customWidth="1"/>
    <col min="3" max="3" width="9.140625" style="4"/>
    <col min="4" max="4" width="10.140625" style="4" customWidth="1"/>
    <col min="5" max="5" width="15.85546875" style="4" bestFit="1" customWidth="1"/>
    <col min="6" max="6" width="15.5703125" style="4" bestFit="1" customWidth="1"/>
    <col min="7" max="7" width="20.7109375" style="4" bestFit="1" customWidth="1"/>
    <col min="8" max="8" width="16" style="4" bestFit="1" customWidth="1"/>
    <col min="9" max="9" width="20.7109375" style="4" bestFit="1" customWidth="1"/>
    <col min="10" max="10" width="14" style="4" bestFit="1" customWidth="1"/>
    <col min="11" max="11" width="19.7109375" style="4" bestFit="1" customWidth="1"/>
    <col min="12" max="13" width="9.140625" style="4"/>
    <col min="14" max="14" width="12.28515625" style="4" bestFit="1" customWidth="1"/>
    <col min="15" max="16" width="9.140625" style="4"/>
    <col min="17" max="17" width="12.28515625" style="4" bestFit="1" customWidth="1"/>
    <col min="18" max="19" width="9.140625" style="4"/>
    <col min="20" max="20" width="12.28515625" style="4" bestFit="1" customWidth="1"/>
    <col min="21" max="22" width="9.140625" style="4"/>
    <col min="23" max="23" width="11.85546875" style="4" bestFit="1" customWidth="1"/>
    <col min="24" max="25" width="9.140625" style="4"/>
    <col min="26" max="26" width="11.85546875" style="4" bestFit="1" customWidth="1"/>
    <col min="27" max="28" width="9.140625" style="4"/>
    <col min="29" max="29" width="11.85546875" style="4" bestFit="1" customWidth="1"/>
    <col min="30" max="30" width="10" style="4" bestFit="1" customWidth="1"/>
    <col min="31" max="31" width="9.140625" style="4"/>
    <col min="32" max="32" width="11.85546875" style="4" bestFit="1" customWidth="1"/>
    <col min="33" max="33" width="10" style="4" bestFit="1" customWidth="1"/>
    <col min="34" max="34" width="9.140625" style="4"/>
    <col min="35" max="35" width="11.85546875" style="4" bestFit="1" customWidth="1"/>
    <col min="36" max="36" width="10" style="4" bestFit="1" customWidth="1"/>
    <col min="37" max="37" width="9.140625" style="4"/>
    <col min="38" max="38" width="11.85546875" style="4" bestFit="1" customWidth="1"/>
    <col min="39" max="39" width="10" style="4" bestFit="1" customWidth="1"/>
    <col min="40" max="40" width="9.140625" style="4"/>
    <col min="41" max="41" width="11.85546875" style="4" bestFit="1" customWidth="1"/>
    <col min="42" max="42" width="10" style="4" bestFit="1" customWidth="1"/>
    <col min="43" max="43" width="9.140625" style="4"/>
    <col min="44" max="44" width="11.85546875" style="4" bestFit="1" customWidth="1"/>
    <col min="45" max="45" width="10" style="4" bestFit="1" customWidth="1"/>
    <col min="46" max="46" width="9.140625" style="4"/>
    <col min="47" max="47" width="11.85546875" style="4" bestFit="1" customWidth="1"/>
    <col min="48" max="48" width="10" style="4" bestFit="1" customWidth="1"/>
    <col min="49" max="49" width="9.140625" style="4"/>
    <col min="50" max="50" width="11.85546875" style="4" bestFit="1" customWidth="1"/>
    <col min="51" max="51" width="10" style="4" bestFit="1" customWidth="1"/>
    <col min="52" max="52" width="9.140625" style="4"/>
    <col min="53" max="53" width="11.85546875" style="4" bestFit="1" customWidth="1"/>
    <col min="54" max="54" width="10" style="4" bestFit="1" customWidth="1"/>
    <col min="55" max="55" width="9.140625" style="4"/>
    <col min="56" max="56" width="11.85546875" style="4" bestFit="1" customWidth="1"/>
    <col min="57" max="58" width="9.140625" style="4"/>
    <col min="59" max="59" width="11.85546875" style="4" bestFit="1" customWidth="1"/>
    <col min="60" max="61" width="9.140625" style="4"/>
    <col min="62" max="62" width="11.85546875" style="4" bestFit="1" customWidth="1"/>
    <col min="63" max="64" width="9.140625" style="4"/>
    <col min="65" max="65" width="11.85546875" style="4" bestFit="1" customWidth="1"/>
    <col min="66" max="16384" width="9.140625" style="4"/>
  </cols>
  <sheetData>
    <row r="2" spans="2:65">
      <c r="B2" s="3" t="s">
        <v>35</v>
      </c>
    </row>
    <row r="3" spans="2:65">
      <c r="B3" s="3"/>
    </row>
    <row r="4" spans="2:65">
      <c r="B4" s="11"/>
      <c r="C4" s="11"/>
      <c r="D4" s="11"/>
      <c r="E4" s="11"/>
      <c r="F4" s="11"/>
      <c r="G4" s="12"/>
      <c r="H4" s="12"/>
      <c r="I4" s="12"/>
      <c r="J4" s="12"/>
      <c r="K4" s="12"/>
      <c r="L4" s="70">
        <f>'Základní informace'!C4</f>
        <v>2017</v>
      </c>
      <c r="M4" s="69"/>
      <c r="N4" s="69"/>
      <c r="O4" s="69">
        <f>L4+1</f>
        <v>2018</v>
      </c>
      <c r="P4" s="69"/>
      <c r="Q4" s="69"/>
      <c r="R4" s="69">
        <f>O4+1</f>
        <v>2019</v>
      </c>
      <c r="S4" s="69"/>
      <c r="T4" s="69"/>
      <c r="U4" s="69">
        <f>R4+1</f>
        <v>2020</v>
      </c>
      <c r="V4" s="69"/>
      <c r="W4" s="69"/>
      <c r="X4" s="69">
        <f t="shared" ref="X4" si="0">U4+1</f>
        <v>2021</v>
      </c>
      <c r="Y4" s="69"/>
      <c r="Z4" s="69"/>
      <c r="AA4" s="69">
        <f t="shared" ref="AA4" si="1">X4+1</f>
        <v>2022</v>
      </c>
      <c r="AB4" s="69"/>
      <c r="AC4" s="69"/>
      <c r="AD4" s="69">
        <f t="shared" ref="AD4" si="2">AA4+1</f>
        <v>2023</v>
      </c>
      <c r="AE4" s="69"/>
      <c r="AF4" s="69"/>
      <c r="AG4" s="69">
        <f t="shared" ref="AG4" si="3">AD4+1</f>
        <v>2024</v>
      </c>
      <c r="AH4" s="69"/>
      <c r="AI4" s="69"/>
      <c r="AJ4" s="69">
        <f t="shared" ref="AJ4" si="4">AG4+1</f>
        <v>2025</v>
      </c>
      <c r="AK4" s="69"/>
      <c r="AL4" s="69"/>
      <c r="AM4" s="69">
        <f t="shared" ref="AM4" si="5">AJ4+1</f>
        <v>2026</v>
      </c>
      <c r="AN4" s="69"/>
      <c r="AO4" s="69"/>
      <c r="AP4" s="69">
        <f t="shared" ref="AP4" si="6">AM4+1</f>
        <v>2027</v>
      </c>
      <c r="AQ4" s="69"/>
      <c r="AR4" s="69"/>
      <c r="AS4" s="69">
        <f t="shared" ref="AS4" si="7">AP4+1</f>
        <v>2028</v>
      </c>
      <c r="AT4" s="69"/>
      <c r="AU4" s="69"/>
      <c r="AV4" s="69">
        <f t="shared" ref="AV4" si="8">AS4+1</f>
        <v>2029</v>
      </c>
      <c r="AW4" s="69"/>
      <c r="AX4" s="69"/>
      <c r="AY4" s="69">
        <f t="shared" ref="AY4" si="9">AV4+1</f>
        <v>2030</v>
      </c>
      <c r="AZ4" s="69"/>
      <c r="BA4" s="69"/>
      <c r="BB4" s="69">
        <f t="shared" ref="BB4" si="10">AY4+1</f>
        <v>2031</v>
      </c>
      <c r="BC4" s="69"/>
      <c r="BD4" s="69"/>
      <c r="BE4" s="69">
        <f t="shared" ref="BE4" si="11">BB4+1</f>
        <v>2032</v>
      </c>
      <c r="BF4" s="69"/>
      <c r="BG4" s="69"/>
      <c r="BH4" s="69">
        <f t="shared" ref="BH4" si="12">BE4+1</f>
        <v>2033</v>
      </c>
      <c r="BI4" s="69"/>
      <c r="BJ4" s="69"/>
      <c r="BK4" s="69">
        <f t="shared" ref="BK4" si="13">BH4+1</f>
        <v>2034</v>
      </c>
      <c r="BL4" s="69"/>
      <c r="BM4" s="69"/>
    </row>
    <row r="5" spans="2:65" ht="36">
      <c r="B5" s="15" t="s">
        <v>36</v>
      </c>
      <c r="C5" s="15" t="s">
        <v>37</v>
      </c>
      <c r="D5" s="25" t="s">
        <v>38</v>
      </c>
      <c r="E5" s="15" t="s">
        <v>39</v>
      </c>
      <c r="F5" s="15" t="s">
        <v>40</v>
      </c>
      <c r="G5" s="16" t="s">
        <v>41</v>
      </c>
      <c r="H5" s="16" t="s">
        <v>42</v>
      </c>
      <c r="I5" s="16" t="s">
        <v>43</v>
      </c>
      <c r="J5" s="19" t="s">
        <v>7</v>
      </c>
      <c r="K5" s="16" t="s">
        <v>44</v>
      </c>
      <c r="L5" s="20" t="s">
        <v>156</v>
      </c>
      <c r="M5" s="21" t="s">
        <v>157</v>
      </c>
      <c r="N5" s="22" t="s">
        <v>158</v>
      </c>
      <c r="O5" s="21" t="s">
        <v>156</v>
      </c>
      <c r="P5" s="21" t="s">
        <v>157</v>
      </c>
      <c r="Q5" s="22" t="s">
        <v>159</v>
      </c>
      <c r="R5" s="21" t="s">
        <v>156</v>
      </c>
      <c r="S5" s="21" t="s">
        <v>157</v>
      </c>
      <c r="T5" s="22" t="s">
        <v>160</v>
      </c>
      <c r="U5" s="21" t="s">
        <v>156</v>
      </c>
      <c r="V5" s="21" t="s">
        <v>157</v>
      </c>
      <c r="W5" s="22" t="s">
        <v>161</v>
      </c>
      <c r="X5" s="21" t="s">
        <v>156</v>
      </c>
      <c r="Y5" s="21" t="s">
        <v>157</v>
      </c>
      <c r="Z5" s="22" t="s">
        <v>162</v>
      </c>
      <c r="AA5" s="21" t="s">
        <v>156</v>
      </c>
      <c r="AB5" s="21" t="s">
        <v>157</v>
      </c>
      <c r="AC5" s="22" t="s">
        <v>163</v>
      </c>
      <c r="AD5" s="21" t="s">
        <v>156</v>
      </c>
      <c r="AE5" s="21" t="s">
        <v>157</v>
      </c>
      <c r="AF5" s="22" t="s">
        <v>164</v>
      </c>
      <c r="AG5" s="21" t="s">
        <v>156</v>
      </c>
      <c r="AH5" s="21" t="s">
        <v>157</v>
      </c>
      <c r="AI5" s="22" t="s">
        <v>165</v>
      </c>
      <c r="AJ5" s="21" t="s">
        <v>156</v>
      </c>
      <c r="AK5" s="21" t="s">
        <v>157</v>
      </c>
      <c r="AL5" s="22" t="s">
        <v>166</v>
      </c>
      <c r="AM5" s="21" t="s">
        <v>156</v>
      </c>
      <c r="AN5" s="21" t="s">
        <v>157</v>
      </c>
      <c r="AO5" s="22" t="s">
        <v>167</v>
      </c>
      <c r="AP5" s="21" t="s">
        <v>156</v>
      </c>
      <c r="AQ5" s="21" t="s">
        <v>157</v>
      </c>
      <c r="AR5" s="22" t="s">
        <v>168</v>
      </c>
      <c r="AS5" s="21" t="s">
        <v>156</v>
      </c>
      <c r="AT5" s="21" t="s">
        <v>157</v>
      </c>
      <c r="AU5" s="22" t="s">
        <v>169</v>
      </c>
      <c r="AV5" s="21" t="s">
        <v>156</v>
      </c>
      <c r="AW5" s="21" t="s">
        <v>157</v>
      </c>
      <c r="AX5" s="22" t="s">
        <v>170</v>
      </c>
      <c r="AY5" s="21" t="s">
        <v>156</v>
      </c>
      <c r="AZ5" s="21" t="s">
        <v>157</v>
      </c>
      <c r="BA5" s="22" t="s">
        <v>171</v>
      </c>
      <c r="BB5" s="21" t="s">
        <v>156</v>
      </c>
      <c r="BC5" s="21" t="s">
        <v>157</v>
      </c>
      <c r="BD5" s="22" t="s">
        <v>172</v>
      </c>
      <c r="BE5" s="21" t="s">
        <v>156</v>
      </c>
      <c r="BF5" s="21" t="s">
        <v>157</v>
      </c>
      <c r="BG5" s="22" t="s">
        <v>173</v>
      </c>
      <c r="BH5" s="21" t="s">
        <v>156</v>
      </c>
      <c r="BI5" s="21" t="s">
        <v>157</v>
      </c>
      <c r="BJ5" s="22" t="s">
        <v>174</v>
      </c>
      <c r="BK5" s="21" t="s">
        <v>156</v>
      </c>
      <c r="BL5" s="21" t="s">
        <v>157</v>
      </c>
      <c r="BM5" s="22" t="s">
        <v>175</v>
      </c>
    </row>
    <row r="6" spans="2:65" s="10" customFormat="1" hidden="1">
      <c r="B6" s="31" t="s">
        <v>45</v>
      </c>
      <c r="C6" s="6"/>
      <c r="D6" s="32" t="s">
        <v>1</v>
      </c>
      <c r="E6" s="26">
        <v>1457082</v>
      </c>
      <c r="F6" s="6">
        <f>L6+O6+R6+U6+X6+AA6+AD6+AG6+AJ6+AM6+AP6+AS6+AV6+AY6+BB6+BE6+BH6+BK6</f>
        <v>0</v>
      </c>
      <c r="G6" s="32" t="s">
        <v>176</v>
      </c>
      <c r="H6" s="32" t="s">
        <v>191</v>
      </c>
      <c r="I6" s="32" t="s">
        <v>191</v>
      </c>
      <c r="J6" s="23">
        <f>E6*F6</f>
        <v>0</v>
      </c>
      <c r="K6" s="6"/>
      <c r="L6" s="9"/>
      <c r="M6" s="33"/>
      <c r="N6" s="7">
        <f>L6*$E6</f>
        <v>0</v>
      </c>
      <c r="O6" s="9"/>
      <c r="P6" s="33"/>
      <c r="Q6" s="7">
        <f t="shared" ref="Q6:Q69" si="14">O6*$E6</f>
        <v>0</v>
      </c>
      <c r="R6" s="9"/>
      <c r="S6" s="33"/>
      <c r="T6" s="7">
        <f t="shared" ref="T6:T69" si="15">R6*$E6</f>
        <v>0</v>
      </c>
      <c r="U6" s="9"/>
      <c r="V6" s="33"/>
      <c r="W6" s="7">
        <f t="shared" ref="W6:W69" si="16">U6*$E6</f>
        <v>0</v>
      </c>
      <c r="X6" s="9"/>
      <c r="Y6" s="33"/>
      <c r="Z6" s="7">
        <f t="shared" ref="Z6:Z69" si="17">X6*$E6</f>
        <v>0</v>
      </c>
      <c r="AA6" s="9"/>
      <c r="AB6" s="33"/>
      <c r="AC6" s="7">
        <f t="shared" ref="AC6:AC69" si="18">AA6*$E6</f>
        <v>0</v>
      </c>
      <c r="AD6" s="9"/>
      <c r="AE6" s="33"/>
      <c r="AF6" s="7">
        <f t="shared" ref="AF6:AF69" si="19">AD6*$E6</f>
        <v>0</v>
      </c>
      <c r="AG6" s="9"/>
      <c r="AH6" s="33"/>
      <c r="AI6" s="7">
        <f t="shared" ref="AI6:AI69" si="20">AG6*$E6</f>
        <v>0</v>
      </c>
      <c r="AJ6" s="9"/>
      <c r="AK6" s="33"/>
      <c r="AL6" s="7">
        <f t="shared" ref="AL6:AL69" si="21">AJ6*$E6</f>
        <v>0</v>
      </c>
      <c r="AM6" s="9"/>
      <c r="AN6" s="33"/>
      <c r="AO6" s="7">
        <f t="shared" ref="AO6:AO69" si="22">AM6*$E6</f>
        <v>0</v>
      </c>
      <c r="AP6" s="9"/>
      <c r="AQ6" s="33"/>
      <c r="AR6" s="7">
        <f t="shared" ref="AR6:AR69" si="23">AP6*$E6</f>
        <v>0</v>
      </c>
      <c r="AS6" s="9"/>
      <c r="AT6" s="33"/>
      <c r="AU6" s="7">
        <f t="shared" ref="AU6:AU69" si="24">AS6*$E6</f>
        <v>0</v>
      </c>
      <c r="AV6" s="9"/>
      <c r="AW6" s="33"/>
      <c r="AX6" s="7">
        <f t="shared" ref="AX6:AX69" si="25">AV6*$E6</f>
        <v>0</v>
      </c>
      <c r="AY6" s="9"/>
      <c r="AZ6" s="33"/>
      <c r="BA6" s="7">
        <f t="shared" ref="BA6:BA69" si="26">AY6*$E6</f>
        <v>0</v>
      </c>
      <c r="BB6" s="9"/>
      <c r="BC6" s="33"/>
      <c r="BD6" s="7">
        <f t="shared" ref="BD6:BD69" si="27">BB6*$E6</f>
        <v>0</v>
      </c>
      <c r="BE6" s="9"/>
      <c r="BF6" s="33"/>
      <c r="BG6" s="7">
        <f t="shared" ref="BG6:BG69" si="28">BE6*$E6</f>
        <v>0</v>
      </c>
      <c r="BH6" s="9"/>
      <c r="BI6" s="33"/>
      <c r="BJ6" s="7">
        <f t="shared" ref="BJ6:BJ69" si="29">BH6*$E6</f>
        <v>0</v>
      </c>
      <c r="BK6" s="9"/>
      <c r="BL6" s="33"/>
      <c r="BM6" s="7">
        <f t="shared" ref="BM6:BM69" si="30">BK6*$E6</f>
        <v>0</v>
      </c>
    </row>
    <row r="7" spans="2:65" s="10" customFormat="1" hidden="1">
      <c r="B7" s="34" t="s">
        <v>46</v>
      </c>
      <c r="C7" s="7"/>
      <c r="D7" s="35" t="s">
        <v>1</v>
      </c>
      <c r="E7" s="27">
        <v>836316</v>
      </c>
      <c r="F7" s="7">
        <f t="shared" ref="F7:F70" si="31">L7+O7+R7+U7+X7+AA7+AD7+AG7+AJ7+AM7+AP7+AS7+AV7+AY7+BB7+BE7+BH7+BK7</f>
        <v>0</v>
      </c>
      <c r="G7" s="35" t="s">
        <v>176</v>
      </c>
      <c r="H7" s="32" t="s">
        <v>191</v>
      </c>
      <c r="I7" s="32" t="s">
        <v>191</v>
      </c>
      <c r="J7" s="23">
        <f t="shared" ref="J7:J70" si="32">E7*F7</f>
        <v>0</v>
      </c>
      <c r="K7" s="7"/>
      <c r="L7" s="9"/>
      <c r="M7" s="33"/>
      <c r="N7" s="7">
        <f t="shared" ref="N7:N70" si="33">L7*$E7</f>
        <v>0</v>
      </c>
      <c r="O7" s="9"/>
      <c r="P7" s="33"/>
      <c r="Q7" s="7">
        <f t="shared" si="14"/>
        <v>0</v>
      </c>
      <c r="R7" s="9"/>
      <c r="S7" s="33"/>
      <c r="T7" s="7">
        <f t="shared" si="15"/>
        <v>0</v>
      </c>
      <c r="U7" s="9"/>
      <c r="V7" s="33"/>
      <c r="W7" s="7">
        <f t="shared" si="16"/>
        <v>0</v>
      </c>
      <c r="X7" s="9"/>
      <c r="Y7" s="33"/>
      <c r="Z7" s="7">
        <f t="shared" si="17"/>
        <v>0</v>
      </c>
      <c r="AA7" s="9"/>
      <c r="AB7" s="33"/>
      <c r="AC7" s="7">
        <f t="shared" si="18"/>
        <v>0</v>
      </c>
      <c r="AD7" s="9"/>
      <c r="AE7" s="33"/>
      <c r="AF7" s="7">
        <f t="shared" si="19"/>
        <v>0</v>
      </c>
      <c r="AG7" s="9"/>
      <c r="AH7" s="33"/>
      <c r="AI7" s="7">
        <f t="shared" si="20"/>
        <v>0</v>
      </c>
      <c r="AJ7" s="9"/>
      <c r="AK7" s="33"/>
      <c r="AL7" s="7">
        <f t="shared" si="21"/>
        <v>0</v>
      </c>
      <c r="AM7" s="9"/>
      <c r="AN7" s="33"/>
      <c r="AO7" s="7">
        <f t="shared" si="22"/>
        <v>0</v>
      </c>
      <c r="AP7" s="9"/>
      <c r="AQ7" s="33"/>
      <c r="AR7" s="7">
        <f t="shared" si="23"/>
        <v>0</v>
      </c>
      <c r="AS7" s="9"/>
      <c r="AT7" s="33"/>
      <c r="AU7" s="7">
        <f t="shared" si="24"/>
        <v>0</v>
      </c>
      <c r="AV7" s="9"/>
      <c r="AW7" s="33"/>
      <c r="AX7" s="7">
        <f t="shared" si="25"/>
        <v>0</v>
      </c>
      <c r="AY7" s="9"/>
      <c r="AZ7" s="33"/>
      <c r="BA7" s="7">
        <f t="shared" si="26"/>
        <v>0</v>
      </c>
      <c r="BB7" s="9"/>
      <c r="BC7" s="33"/>
      <c r="BD7" s="7">
        <f t="shared" si="27"/>
        <v>0</v>
      </c>
      <c r="BE7" s="9"/>
      <c r="BF7" s="33"/>
      <c r="BG7" s="7">
        <f t="shared" si="28"/>
        <v>0</v>
      </c>
      <c r="BH7" s="9"/>
      <c r="BI7" s="33"/>
      <c r="BJ7" s="7">
        <f t="shared" si="29"/>
        <v>0</v>
      </c>
      <c r="BK7" s="9"/>
      <c r="BL7" s="33"/>
      <c r="BM7" s="7">
        <f t="shared" si="30"/>
        <v>0</v>
      </c>
    </row>
    <row r="8" spans="2:65" s="10" customFormat="1" hidden="1">
      <c r="B8" s="34" t="s">
        <v>47</v>
      </c>
      <c r="C8" s="7"/>
      <c r="D8" s="35" t="s">
        <v>1</v>
      </c>
      <c r="E8" s="27">
        <v>631692</v>
      </c>
      <c r="F8" s="7">
        <f t="shared" si="31"/>
        <v>0</v>
      </c>
      <c r="G8" s="35" t="s">
        <v>176</v>
      </c>
      <c r="H8" s="32" t="s">
        <v>191</v>
      </c>
      <c r="I8" s="32" t="s">
        <v>191</v>
      </c>
      <c r="J8" s="23">
        <f t="shared" si="32"/>
        <v>0</v>
      </c>
      <c r="K8" s="7"/>
      <c r="L8" s="9"/>
      <c r="M8" s="33"/>
      <c r="N8" s="7">
        <f t="shared" si="33"/>
        <v>0</v>
      </c>
      <c r="O8" s="9"/>
      <c r="P8" s="33"/>
      <c r="Q8" s="7">
        <f t="shared" si="14"/>
        <v>0</v>
      </c>
      <c r="R8" s="9"/>
      <c r="S8" s="33"/>
      <c r="T8" s="7">
        <f t="shared" si="15"/>
        <v>0</v>
      </c>
      <c r="U8" s="9"/>
      <c r="V8" s="33"/>
      <c r="W8" s="7">
        <f t="shared" si="16"/>
        <v>0</v>
      </c>
      <c r="X8" s="9"/>
      <c r="Y8" s="33"/>
      <c r="Z8" s="7">
        <f t="shared" si="17"/>
        <v>0</v>
      </c>
      <c r="AA8" s="9"/>
      <c r="AB8" s="33"/>
      <c r="AC8" s="7">
        <f t="shared" si="18"/>
        <v>0</v>
      </c>
      <c r="AD8" s="9"/>
      <c r="AE8" s="33"/>
      <c r="AF8" s="7">
        <f t="shared" si="19"/>
        <v>0</v>
      </c>
      <c r="AG8" s="9"/>
      <c r="AH8" s="33"/>
      <c r="AI8" s="7">
        <f t="shared" si="20"/>
        <v>0</v>
      </c>
      <c r="AJ8" s="9"/>
      <c r="AK8" s="33"/>
      <c r="AL8" s="7">
        <f t="shared" si="21"/>
        <v>0</v>
      </c>
      <c r="AM8" s="9"/>
      <c r="AN8" s="33"/>
      <c r="AO8" s="7">
        <f t="shared" si="22"/>
        <v>0</v>
      </c>
      <c r="AP8" s="9"/>
      <c r="AQ8" s="33"/>
      <c r="AR8" s="7">
        <f t="shared" si="23"/>
        <v>0</v>
      </c>
      <c r="AS8" s="9"/>
      <c r="AT8" s="33"/>
      <c r="AU8" s="7">
        <f t="shared" si="24"/>
        <v>0</v>
      </c>
      <c r="AV8" s="9"/>
      <c r="AW8" s="33"/>
      <c r="AX8" s="7">
        <f t="shared" si="25"/>
        <v>0</v>
      </c>
      <c r="AY8" s="9"/>
      <c r="AZ8" s="33"/>
      <c r="BA8" s="7">
        <f t="shared" si="26"/>
        <v>0</v>
      </c>
      <c r="BB8" s="9"/>
      <c r="BC8" s="33"/>
      <c r="BD8" s="7">
        <f t="shared" si="27"/>
        <v>0</v>
      </c>
      <c r="BE8" s="9"/>
      <c r="BF8" s="33"/>
      <c r="BG8" s="7">
        <f t="shared" si="28"/>
        <v>0</v>
      </c>
      <c r="BH8" s="9"/>
      <c r="BI8" s="33"/>
      <c r="BJ8" s="7">
        <f t="shared" si="29"/>
        <v>0</v>
      </c>
      <c r="BK8" s="9"/>
      <c r="BL8" s="33"/>
      <c r="BM8" s="7">
        <f t="shared" si="30"/>
        <v>0</v>
      </c>
    </row>
    <row r="9" spans="2:65" s="10" customFormat="1" hidden="1">
      <c r="B9" s="34" t="s">
        <v>48</v>
      </c>
      <c r="C9" s="7"/>
      <c r="D9" s="35" t="s">
        <v>1</v>
      </c>
      <c r="E9" s="27">
        <v>473976</v>
      </c>
      <c r="F9" s="7">
        <f t="shared" si="31"/>
        <v>0</v>
      </c>
      <c r="G9" s="35" t="s">
        <v>176</v>
      </c>
      <c r="H9" s="32" t="s">
        <v>191</v>
      </c>
      <c r="I9" s="32" t="s">
        <v>191</v>
      </c>
      <c r="J9" s="23">
        <f t="shared" si="32"/>
        <v>0</v>
      </c>
      <c r="K9" s="7"/>
      <c r="L9" s="9"/>
      <c r="M9" s="33"/>
      <c r="N9" s="7">
        <f t="shared" si="33"/>
        <v>0</v>
      </c>
      <c r="O9" s="9"/>
      <c r="P9" s="33"/>
      <c r="Q9" s="7">
        <f t="shared" si="14"/>
        <v>0</v>
      </c>
      <c r="R9" s="9"/>
      <c r="S9" s="33"/>
      <c r="T9" s="7">
        <f t="shared" si="15"/>
        <v>0</v>
      </c>
      <c r="U9" s="9"/>
      <c r="V9" s="33"/>
      <c r="W9" s="7">
        <f t="shared" si="16"/>
        <v>0</v>
      </c>
      <c r="X9" s="9"/>
      <c r="Y9" s="33"/>
      <c r="Z9" s="7">
        <f t="shared" si="17"/>
        <v>0</v>
      </c>
      <c r="AA9" s="9"/>
      <c r="AB9" s="33"/>
      <c r="AC9" s="7">
        <f t="shared" si="18"/>
        <v>0</v>
      </c>
      <c r="AD9" s="9"/>
      <c r="AE9" s="33"/>
      <c r="AF9" s="7">
        <f t="shared" si="19"/>
        <v>0</v>
      </c>
      <c r="AG9" s="9"/>
      <c r="AH9" s="33"/>
      <c r="AI9" s="7">
        <f t="shared" si="20"/>
        <v>0</v>
      </c>
      <c r="AJ9" s="9"/>
      <c r="AK9" s="33"/>
      <c r="AL9" s="7">
        <f t="shared" si="21"/>
        <v>0</v>
      </c>
      <c r="AM9" s="9"/>
      <c r="AN9" s="33"/>
      <c r="AO9" s="7">
        <f t="shared" si="22"/>
        <v>0</v>
      </c>
      <c r="AP9" s="9"/>
      <c r="AQ9" s="33"/>
      <c r="AR9" s="7">
        <f t="shared" si="23"/>
        <v>0</v>
      </c>
      <c r="AS9" s="9"/>
      <c r="AT9" s="33"/>
      <c r="AU9" s="7">
        <f t="shared" si="24"/>
        <v>0</v>
      </c>
      <c r="AV9" s="9"/>
      <c r="AW9" s="33"/>
      <c r="AX9" s="7">
        <f t="shared" si="25"/>
        <v>0</v>
      </c>
      <c r="AY9" s="9"/>
      <c r="AZ9" s="33"/>
      <c r="BA9" s="7">
        <f t="shared" si="26"/>
        <v>0</v>
      </c>
      <c r="BB9" s="9"/>
      <c r="BC9" s="33"/>
      <c r="BD9" s="7">
        <f t="shared" si="27"/>
        <v>0</v>
      </c>
      <c r="BE9" s="9"/>
      <c r="BF9" s="33"/>
      <c r="BG9" s="7">
        <f t="shared" si="28"/>
        <v>0</v>
      </c>
      <c r="BH9" s="9"/>
      <c r="BI9" s="33"/>
      <c r="BJ9" s="7">
        <f t="shared" si="29"/>
        <v>0</v>
      </c>
      <c r="BK9" s="9"/>
      <c r="BL9" s="33"/>
      <c r="BM9" s="7">
        <f t="shared" si="30"/>
        <v>0</v>
      </c>
    </row>
    <row r="10" spans="2:65" s="10" customFormat="1" hidden="1">
      <c r="B10" s="34" t="s">
        <v>49</v>
      </c>
      <c r="C10" s="7"/>
      <c r="D10" s="35" t="s">
        <v>1</v>
      </c>
      <c r="E10" s="27">
        <v>343782</v>
      </c>
      <c r="F10" s="7">
        <f t="shared" si="31"/>
        <v>0</v>
      </c>
      <c r="G10" s="35" t="s">
        <v>176</v>
      </c>
      <c r="H10" s="32" t="s">
        <v>191</v>
      </c>
      <c r="I10" s="32" t="s">
        <v>191</v>
      </c>
      <c r="J10" s="23">
        <f t="shared" si="32"/>
        <v>0</v>
      </c>
      <c r="K10" s="7"/>
      <c r="L10" s="9"/>
      <c r="M10" s="33"/>
      <c r="N10" s="7">
        <f t="shared" si="33"/>
        <v>0</v>
      </c>
      <c r="O10" s="9"/>
      <c r="P10" s="33"/>
      <c r="Q10" s="7">
        <f t="shared" si="14"/>
        <v>0</v>
      </c>
      <c r="R10" s="9"/>
      <c r="S10" s="33"/>
      <c r="T10" s="7">
        <f t="shared" si="15"/>
        <v>0</v>
      </c>
      <c r="U10" s="9"/>
      <c r="V10" s="33"/>
      <c r="W10" s="7">
        <f t="shared" si="16"/>
        <v>0</v>
      </c>
      <c r="X10" s="9"/>
      <c r="Y10" s="33"/>
      <c r="Z10" s="7">
        <f t="shared" si="17"/>
        <v>0</v>
      </c>
      <c r="AA10" s="9"/>
      <c r="AB10" s="33"/>
      <c r="AC10" s="7">
        <f t="shared" si="18"/>
        <v>0</v>
      </c>
      <c r="AD10" s="9"/>
      <c r="AE10" s="33"/>
      <c r="AF10" s="7">
        <f t="shared" si="19"/>
        <v>0</v>
      </c>
      <c r="AG10" s="9"/>
      <c r="AH10" s="33"/>
      <c r="AI10" s="7">
        <f t="shared" si="20"/>
        <v>0</v>
      </c>
      <c r="AJ10" s="9"/>
      <c r="AK10" s="33"/>
      <c r="AL10" s="7">
        <f t="shared" si="21"/>
        <v>0</v>
      </c>
      <c r="AM10" s="9"/>
      <c r="AN10" s="33"/>
      <c r="AO10" s="7">
        <f t="shared" si="22"/>
        <v>0</v>
      </c>
      <c r="AP10" s="9"/>
      <c r="AQ10" s="33"/>
      <c r="AR10" s="7">
        <f t="shared" si="23"/>
        <v>0</v>
      </c>
      <c r="AS10" s="9"/>
      <c r="AT10" s="33"/>
      <c r="AU10" s="7">
        <f t="shared" si="24"/>
        <v>0</v>
      </c>
      <c r="AV10" s="9"/>
      <c r="AW10" s="33"/>
      <c r="AX10" s="7">
        <f t="shared" si="25"/>
        <v>0</v>
      </c>
      <c r="AY10" s="9"/>
      <c r="AZ10" s="33"/>
      <c r="BA10" s="7">
        <f t="shared" si="26"/>
        <v>0</v>
      </c>
      <c r="BB10" s="9"/>
      <c r="BC10" s="33"/>
      <c r="BD10" s="7">
        <f t="shared" si="27"/>
        <v>0</v>
      </c>
      <c r="BE10" s="9"/>
      <c r="BF10" s="33"/>
      <c r="BG10" s="7">
        <f t="shared" si="28"/>
        <v>0</v>
      </c>
      <c r="BH10" s="9"/>
      <c r="BI10" s="33"/>
      <c r="BJ10" s="7">
        <f t="shared" si="29"/>
        <v>0</v>
      </c>
      <c r="BK10" s="9"/>
      <c r="BL10" s="33"/>
      <c r="BM10" s="7">
        <f t="shared" si="30"/>
        <v>0</v>
      </c>
    </row>
    <row r="11" spans="2:65" s="10" customFormat="1" hidden="1">
      <c r="B11" s="34" t="s">
        <v>50</v>
      </c>
      <c r="C11" s="7"/>
      <c r="D11" s="35" t="s">
        <v>1</v>
      </c>
      <c r="E11" s="27">
        <v>363078</v>
      </c>
      <c r="F11" s="7">
        <f t="shared" si="31"/>
        <v>0</v>
      </c>
      <c r="G11" s="35" t="s">
        <v>176</v>
      </c>
      <c r="H11" s="32" t="s">
        <v>191</v>
      </c>
      <c r="I11" s="32" t="s">
        <v>191</v>
      </c>
      <c r="J11" s="23">
        <f t="shared" si="32"/>
        <v>0</v>
      </c>
      <c r="K11" s="7"/>
      <c r="L11" s="9"/>
      <c r="M11" s="33"/>
      <c r="N11" s="7">
        <f t="shared" si="33"/>
        <v>0</v>
      </c>
      <c r="O11" s="9"/>
      <c r="P11" s="33"/>
      <c r="Q11" s="7">
        <f t="shared" si="14"/>
        <v>0</v>
      </c>
      <c r="R11" s="9"/>
      <c r="S11" s="33"/>
      <c r="T11" s="7">
        <f t="shared" si="15"/>
        <v>0</v>
      </c>
      <c r="U11" s="9"/>
      <c r="V11" s="33"/>
      <c r="W11" s="7">
        <f t="shared" si="16"/>
        <v>0</v>
      </c>
      <c r="X11" s="9"/>
      <c r="Y11" s="33"/>
      <c r="Z11" s="7">
        <f t="shared" si="17"/>
        <v>0</v>
      </c>
      <c r="AA11" s="9"/>
      <c r="AB11" s="33"/>
      <c r="AC11" s="7">
        <f t="shared" si="18"/>
        <v>0</v>
      </c>
      <c r="AD11" s="9"/>
      <c r="AE11" s="33"/>
      <c r="AF11" s="7">
        <f t="shared" si="19"/>
        <v>0</v>
      </c>
      <c r="AG11" s="9"/>
      <c r="AH11" s="33"/>
      <c r="AI11" s="7">
        <f t="shared" si="20"/>
        <v>0</v>
      </c>
      <c r="AJ11" s="9"/>
      <c r="AK11" s="33"/>
      <c r="AL11" s="7">
        <f t="shared" si="21"/>
        <v>0</v>
      </c>
      <c r="AM11" s="9"/>
      <c r="AN11" s="33"/>
      <c r="AO11" s="7">
        <f t="shared" si="22"/>
        <v>0</v>
      </c>
      <c r="AP11" s="9"/>
      <c r="AQ11" s="33"/>
      <c r="AR11" s="7">
        <f t="shared" si="23"/>
        <v>0</v>
      </c>
      <c r="AS11" s="9"/>
      <c r="AT11" s="33"/>
      <c r="AU11" s="7">
        <f t="shared" si="24"/>
        <v>0</v>
      </c>
      <c r="AV11" s="9"/>
      <c r="AW11" s="33"/>
      <c r="AX11" s="7">
        <f t="shared" si="25"/>
        <v>0</v>
      </c>
      <c r="AY11" s="9"/>
      <c r="AZ11" s="33"/>
      <c r="BA11" s="7">
        <f t="shared" si="26"/>
        <v>0</v>
      </c>
      <c r="BB11" s="9"/>
      <c r="BC11" s="33"/>
      <c r="BD11" s="7">
        <f t="shared" si="27"/>
        <v>0</v>
      </c>
      <c r="BE11" s="9"/>
      <c r="BF11" s="33"/>
      <c r="BG11" s="7">
        <f t="shared" si="28"/>
        <v>0</v>
      </c>
      <c r="BH11" s="9"/>
      <c r="BI11" s="33"/>
      <c r="BJ11" s="7">
        <f t="shared" si="29"/>
        <v>0</v>
      </c>
      <c r="BK11" s="9"/>
      <c r="BL11" s="33"/>
      <c r="BM11" s="7">
        <f t="shared" si="30"/>
        <v>0</v>
      </c>
    </row>
    <row r="12" spans="2:65" s="10" customFormat="1" hidden="1">
      <c r="B12" s="34" t="s">
        <v>51</v>
      </c>
      <c r="C12" s="7"/>
      <c r="D12" s="35" t="s">
        <v>1</v>
      </c>
      <c r="E12" s="27">
        <v>444150</v>
      </c>
      <c r="F12" s="7">
        <f t="shared" si="31"/>
        <v>0</v>
      </c>
      <c r="G12" s="35" t="s">
        <v>176</v>
      </c>
      <c r="H12" s="32" t="s">
        <v>191</v>
      </c>
      <c r="I12" s="32" t="s">
        <v>191</v>
      </c>
      <c r="J12" s="23">
        <f t="shared" si="32"/>
        <v>0</v>
      </c>
      <c r="K12" s="7"/>
      <c r="L12" s="9"/>
      <c r="M12" s="33"/>
      <c r="N12" s="7">
        <f t="shared" si="33"/>
        <v>0</v>
      </c>
      <c r="O12" s="9"/>
      <c r="P12" s="33"/>
      <c r="Q12" s="7">
        <f t="shared" si="14"/>
        <v>0</v>
      </c>
      <c r="R12" s="9"/>
      <c r="S12" s="33"/>
      <c r="T12" s="7">
        <f t="shared" si="15"/>
        <v>0</v>
      </c>
      <c r="U12" s="9"/>
      <c r="V12" s="33"/>
      <c r="W12" s="7">
        <f t="shared" si="16"/>
        <v>0</v>
      </c>
      <c r="X12" s="9"/>
      <c r="Y12" s="33"/>
      <c r="Z12" s="7">
        <f t="shared" si="17"/>
        <v>0</v>
      </c>
      <c r="AA12" s="9"/>
      <c r="AB12" s="33"/>
      <c r="AC12" s="7">
        <f t="shared" si="18"/>
        <v>0</v>
      </c>
      <c r="AD12" s="9"/>
      <c r="AE12" s="33"/>
      <c r="AF12" s="7">
        <f t="shared" si="19"/>
        <v>0</v>
      </c>
      <c r="AG12" s="9"/>
      <c r="AH12" s="33"/>
      <c r="AI12" s="7">
        <f t="shared" si="20"/>
        <v>0</v>
      </c>
      <c r="AJ12" s="9"/>
      <c r="AK12" s="33"/>
      <c r="AL12" s="7">
        <f t="shared" si="21"/>
        <v>0</v>
      </c>
      <c r="AM12" s="9"/>
      <c r="AN12" s="33"/>
      <c r="AO12" s="7">
        <f t="shared" si="22"/>
        <v>0</v>
      </c>
      <c r="AP12" s="9"/>
      <c r="AQ12" s="33"/>
      <c r="AR12" s="7">
        <f t="shared" si="23"/>
        <v>0</v>
      </c>
      <c r="AS12" s="9"/>
      <c r="AT12" s="33"/>
      <c r="AU12" s="7">
        <f t="shared" si="24"/>
        <v>0</v>
      </c>
      <c r="AV12" s="9"/>
      <c r="AW12" s="33"/>
      <c r="AX12" s="7">
        <f t="shared" si="25"/>
        <v>0</v>
      </c>
      <c r="AY12" s="9"/>
      <c r="AZ12" s="33"/>
      <c r="BA12" s="7">
        <f t="shared" si="26"/>
        <v>0</v>
      </c>
      <c r="BB12" s="9"/>
      <c r="BC12" s="33"/>
      <c r="BD12" s="7">
        <f t="shared" si="27"/>
        <v>0</v>
      </c>
      <c r="BE12" s="9"/>
      <c r="BF12" s="33"/>
      <c r="BG12" s="7">
        <f t="shared" si="28"/>
        <v>0</v>
      </c>
      <c r="BH12" s="9"/>
      <c r="BI12" s="33"/>
      <c r="BJ12" s="7">
        <f t="shared" si="29"/>
        <v>0</v>
      </c>
      <c r="BK12" s="9"/>
      <c r="BL12" s="33"/>
      <c r="BM12" s="7">
        <f t="shared" si="30"/>
        <v>0</v>
      </c>
    </row>
    <row r="13" spans="2:65" s="10" customFormat="1" hidden="1">
      <c r="B13" s="34" t="s">
        <v>52</v>
      </c>
      <c r="C13" s="7"/>
      <c r="D13" s="35" t="s">
        <v>1</v>
      </c>
      <c r="E13" s="27">
        <v>417204</v>
      </c>
      <c r="F13" s="7">
        <f t="shared" si="31"/>
        <v>0</v>
      </c>
      <c r="G13" s="35" t="s">
        <v>176</v>
      </c>
      <c r="H13" s="32" t="s">
        <v>191</v>
      </c>
      <c r="I13" s="32" t="s">
        <v>191</v>
      </c>
      <c r="J13" s="23">
        <f t="shared" si="32"/>
        <v>0</v>
      </c>
      <c r="K13" s="7"/>
      <c r="L13" s="9"/>
      <c r="M13" s="33"/>
      <c r="N13" s="7">
        <f t="shared" si="33"/>
        <v>0</v>
      </c>
      <c r="O13" s="9"/>
      <c r="P13" s="33"/>
      <c r="Q13" s="7">
        <f t="shared" si="14"/>
        <v>0</v>
      </c>
      <c r="R13" s="9"/>
      <c r="S13" s="33"/>
      <c r="T13" s="7">
        <f t="shared" si="15"/>
        <v>0</v>
      </c>
      <c r="U13" s="9"/>
      <c r="V13" s="33"/>
      <c r="W13" s="7">
        <f t="shared" si="16"/>
        <v>0</v>
      </c>
      <c r="X13" s="9"/>
      <c r="Y13" s="33"/>
      <c r="Z13" s="7">
        <f t="shared" si="17"/>
        <v>0</v>
      </c>
      <c r="AA13" s="9"/>
      <c r="AB13" s="33"/>
      <c r="AC13" s="7">
        <f t="shared" si="18"/>
        <v>0</v>
      </c>
      <c r="AD13" s="9"/>
      <c r="AE13" s="33"/>
      <c r="AF13" s="7">
        <f t="shared" si="19"/>
        <v>0</v>
      </c>
      <c r="AG13" s="9"/>
      <c r="AH13" s="33"/>
      <c r="AI13" s="7">
        <f t="shared" si="20"/>
        <v>0</v>
      </c>
      <c r="AJ13" s="9"/>
      <c r="AK13" s="33"/>
      <c r="AL13" s="7">
        <f t="shared" si="21"/>
        <v>0</v>
      </c>
      <c r="AM13" s="9"/>
      <c r="AN13" s="33"/>
      <c r="AO13" s="7">
        <f t="shared" si="22"/>
        <v>0</v>
      </c>
      <c r="AP13" s="9"/>
      <c r="AQ13" s="33"/>
      <c r="AR13" s="7">
        <f t="shared" si="23"/>
        <v>0</v>
      </c>
      <c r="AS13" s="9"/>
      <c r="AT13" s="33"/>
      <c r="AU13" s="7">
        <f t="shared" si="24"/>
        <v>0</v>
      </c>
      <c r="AV13" s="9"/>
      <c r="AW13" s="33"/>
      <c r="AX13" s="7">
        <f t="shared" si="25"/>
        <v>0</v>
      </c>
      <c r="AY13" s="9"/>
      <c r="AZ13" s="33"/>
      <c r="BA13" s="7">
        <f t="shared" si="26"/>
        <v>0</v>
      </c>
      <c r="BB13" s="9"/>
      <c r="BC13" s="33"/>
      <c r="BD13" s="7">
        <f t="shared" si="27"/>
        <v>0</v>
      </c>
      <c r="BE13" s="9"/>
      <c r="BF13" s="33"/>
      <c r="BG13" s="7">
        <f t="shared" si="28"/>
        <v>0</v>
      </c>
      <c r="BH13" s="9"/>
      <c r="BI13" s="33"/>
      <c r="BJ13" s="7">
        <f t="shared" si="29"/>
        <v>0</v>
      </c>
      <c r="BK13" s="9"/>
      <c r="BL13" s="33"/>
      <c r="BM13" s="7">
        <f t="shared" si="30"/>
        <v>0</v>
      </c>
    </row>
    <row r="14" spans="2:65" s="10" customFormat="1" hidden="1">
      <c r="B14" s="34" t="s">
        <v>53</v>
      </c>
      <c r="C14" s="7"/>
      <c r="D14" s="35" t="s">
        <v>1</v>
      </c>
      <c r="E14" s="27">
        <v>291942</v>
      </c>
      <c r="F14" s="7">
        <f t="shared" si="31"/>
        <v>0</v>
      </c>
      <c r="G14" s="35" t="s">
        <v>176</v>
      </c>
      <c r="H14" s="32" t="s">
        <v>191</v>
      </c>
      <c r="I14" s="32" t="s">
        <v>191</v>
      </c>
      <c r="J14" s="23">
        <f t="shared" si="32"/>
        <v>0</v>
      </c>
      <c r="K14" s="7"/>
      <c r="L14" s="9"/>
      <c r="M14" s="33"/>
      <c r="N14" s="7">
        <f t="shared" si="33"/>
        <v>0</v>
      </c>
      <c r="O14" s="9"/>
      <c r="P14" s="33"/>
      <c r="Q14" s="7">
        <f t="shared" si="14"/>
        <v>0</v>
      </c>
      <c r="R14" s="9"/>
      <c r="S14" s="33"/>
      <c r="T14" s="7">
        <f t="shared" si="15"/>
        <v>0</v>
      </c>
      <c r="U14" s="9"/>
      <c r="V14" s="33"/>
      <c r="W14" s="7">
        <f t="shared" si="16"/>
        <v>0</v>
      </c>
      <c r="X14" s="9"/>
      <c r="Y14" s="33"/>
      <c r="Z14" s="7">
        <f t="shared" si="17"/>
        <v>0</v>
      </c>
      <c r="AA14" s="9"/>
      <c r="AB14" s="33"/>
      <c r="AC14" s="7">
        <f t="shared" si="18"/>
        <v>0</v>
      </c>
      <c r="AD14" s="9"/>
      <c r="AE14" s="33"/>
      <c r="AF14" s="7">
        <f t="shared" si="19"/>
        <v>0</v>
      </c>
      <c r="AG14" s="9"/>
      <c r="AH14" s="33"/>
      <c r="AI14" s="7">
        <f t="shared" si="20"/>
        <v>0</v>
      </c>
      <c r="AJ14" s="9"/>
      <c r="AK14" s="33"/>
      <c r="AL14" s="7">
        <f t="shared" si="21"/>
        <v>0</v>
      </c>
      <c r="AM14" s="9"/>
      <c r="AN14" s="33"/>
      <c r="AO14" s="7">
        <f t="shared" si="22"/>
        <v>0</v>
      </c>
      <c r="AP14" s="9"/>
      <c r="AQ14" s="33"/>
      <c r="AR14" s="7">
        <f t="shared" si="23"/>
        <v>0</v>
      </c>
      <c r="AS14" s="9"/>
      <c r="AT14" s="33"/>
      <c r="AU14" s="7">
        <f t="shared" si="24"/>
        <v>0</v>
      </c>
      <c r="AV14" s="9"/>
      <c r="AW14" s="33"/>
      <c r="AX14" s="7">
        <f t="shared" si="25"/>
        <v>0</v>
      </c>
      <c r="AY14" s="9"/>
      <c r="AZ14" s="33"/>
      <c r="BA14" s="7">
        <f t="shared" si="26"/>
        <v>0</v>
      </c>
      <c r="BB14" s="9"/>
      <c r="BC14" s="33"/>
      <c r="BD14" s="7">
        <f t="shared" si="27"/>
        <v>0</v>
      </c>
      <c r="BE14" s="9"/>
      <c r="BF14" s="33"/>
      <c r="BG14" s="7">
        <f t="shared" si="28"/>
        <v>0</v>
      </c>
      <c r="BH14" s="9"/>
      <c r="BI14" s="33"/>
      <c r="BJ14" s="7">
        <f t="shared" si="29"/>
        <v>0</v>
      </c>
      <c r="BK14" s="9"/>
      <c r="BL14" s="33"/>
      <c r="BM14" s="7">
        <f t="shared" si="30"/>
        <v>0</v>
      </c>
    </row>
    <row r="15" spans="2:65" s="10" customFormat="1" hidden="1">
      <c r="B15" s="34" t="s">
        <v>54</v>
      </c>
      <c r="C15" s="7"/>
      <c r="D15" s="35" t="s">
        <v>1</v>
      </c>
      <c r="E15" s="27">
        <v>1049418</v>
      </c>
      <c r="F15" s="7">
        <f t="shared" si="31"/>
        <v>0</v>
      </c>
      <c r="G15" s="35" t="s">
        <v>176</v>
      </c>
      <c r="H15" s="32" t="s">
        <v>191</v>
      </c>
      <c r="I15" s="32" t="s">
        <v>191</v>
      </c>
      <c r="J15" s="23">
        <f t="shared" si="32"/>
        <v>0</v>
      </c>
      <c r="K15" s="7"/>
      <c r="L15" s="9"/>
      <c r="M15" s="33"/>
      <c r="N15" s="7">
        <f t="shared" si="33"/>
        <v>0</v>
      </c>
      <c r="O15" s="9"/>
      <c r="P15" s="33"/>
      <c r="Q15" s="7">
        <f t="shared" si="14"/>
        <v>0</v>
      </c>
      <c r="R15" s="9"/>
      <c r="S15" s="33"/>
      <c r="T15" s="7">
        <f t="shared" si="15"/>
        <v>0</v>
      </c>
      <c r="U15" s="9"/>
      <c r="V15" s="33"/>
      <c r="W15" s="7">
        <f t="shared" si="16"/>
        <v>0</v>
      </c>
      <c r="X15" s="9"/>
      <c r="Y15" s="33"/>
      <c r="Z15" s="7">
        <f t="shared" si="17"/>
        <v>0</v>
      </c>
      <c r="AA15" s="9"/>
      <c r="AB15" s="33"/>
      <c r="AC15" s="7">
        <f t="shared" si="18"/>
        <v>0</v>
      </c>
      <c r="AD15" s="9"/>
      <c r="AE15" s="33"/>
      <c r="AF15" s="7">
        <f t="shared" si="19"/>
        <v>0</v>
      </c>
      <c r="AG15" s="9"/>
      <c r="AH15" s="33"/>
      <c r="AI15" s="7">
        <f t="shared" si="20"/>
        <v>0</v>
      </c>
      <c r="AJ15" s="9"/>
      <c r="AK15" s="33"/>
      <c r="AL15" s="7">
        <f t="shared" si="21"/>
        <v>0</v>
      </c>
      <c r="AM15" s="9"/>
      <c r="AN15" s="33"/>
      <c r="AO15" s="7">
        <f t="shared" si="22"/>
        <v>0</v>
      </c>
      <c r="AP15" s="9"/>
      <c r="AQ15" s="33"/>
      <c r="AR15" s="7">
        <f t="shared" si="23"/>
        <v>0</v>
      </c>
      <c r="AS15" s="9"/>
      <c r="AT15" s="33"/>
      <c r="AU15" s="7">
        <f t="shared" si="24"/>
        <v>0</v>
      </c>
      <c r="AV15" s="9"/>
      <c r="AW15" s="33"/>
      <c r="AX15" s="7">
        <f t="shared" si="25"/>
        <v>0</v>
      </c>
      <c r="AY15" s="9"/>
      <c r="AZ15" s="33"/>
      <c r="BA15" s="7">
        <f t="shared" si="26"/>
        <v>0</v>
      </c>
      <c r="BB15" s="9"/>
      <c r="BC15" s="33"/>
      <c r="BD15" s="7">
        <f t="shared" si="27"/>
        <v>0</v>
      </c>
      <c r="BE15" s="9"/>
      <c r="BF15" s="33"/>
      <c r="BG15" s="7">
        <f t="shared" si="28"/>
        <v>0</v>
      </c>
      <c r="BH15" s="9"/>
      <c r="BI15" s="33"/>
      <c r="BJ15" s="7">
        <f t="shared" si="29"/>
        <v>0</v>
      </c>
      <c r="BK15" s="9"/>
      <c r="BL15" s="33"/>
      <c r="BM15" s="7">
        <f t="shared" si="30"/>
        <v>0</v>
      </c>
    </row>
    <row r="16" spans="2:65" s="10" customFormat="1" hidden="1">
      <c r="B16" s="34" t="s">
        <v>55</v>
      </c>
      <c r="C16" s="7"/>
      <c r="D16" s="35" t="s">
        <v>1</v>
      </c>
      <c r="E16" s="27">
        <v>642546</v>
      </c>
      <c r="F16" s="7">
        <f t="shared" si="31"/>
        <v>0</v>
      </c>
      <c r="G16" s="35" t="s">
        <v>176</v>
      </c>
      <c r="H16" s="32" t="s">
        <v>191</v>
      </c>
      <c r="I16" s="32" t="s">
        <v>191</v>
      </c>
      <c r="J16" s="23">
        <f t="shared" si="32"/>
        <v>0</v>
      </c>
      <c r="K16" s="7"/>
      <c r="L16" s="9"/>
      <c r="M16" s="33"/>
      <c r="N16" s="7">
        <f t="shared" si="33"/>
        <v>0</v>
      </c>
      <c r="O16" s="9"/>
      <c r="P16" s="33"/>
      <c r="Q16" s="7">
        <f t="shared" si="14"/>
        <v>0</v>
      </c>
      <c r="R16" s="9"/>
      <c r="S16" s="33"/>
      <c r="T16" s="7">
        <f t="shared" si="15"/>
        <v>0</v>
      </c>
      <c r="U16" s="9"/>
      <c r="V16" s="33"/>
      <c r="W16" s="7">
        <f t="shared" si="16"/>
        <v>0</v>
      </c>
      <c r="X16" s="9"/>
      <c r="Y16" s="33"/>
      <c r="Z16" s="7">
        <f t="shared" si="17"/>
        <v>0</v>
      </c>
      <c r="AA16" s="9"/>
      <c r="AB16" s="33"/>
      <c r="AC16" s="7">
        <f t="shared" si="18"/>
        <v>0</v>
      </c>
      <c r="AD16" s="9"/>
      <c r="AE16" s="33"/>
      <c r="AF16" s="7">
        <f t="shared" si="19"/>
        <v>0</v>
      </c>
      <c r="AG16" s="9"/>
      <c r="AH16" s="33"/>
      <c r="AI16" s="7">
        <f t="shared" si="20"/>
        <v>0</v>
      </c>
      <c r="AJ16" s="9"/>
      <c r="AK16" s="33"/>
      <c r="AL16" s="7">
        <f t="shared" si="21"/>
        <v>0</v>
      </c>
      <c r="AM16" s="9"/>
      <c r="AN16" s="33"/>
      <c r="AO16" s="7">
        <f t="shared" si="22"/>
        <v>0</v>
      </c>
      <c r="AP16" s="9"/>
      <c r="AQ16" s="33"/>
      <c r="AR16" s="7">
        <f t="shared" si="23"/>
        <v>0</v>
      </c>
      <c r="AS16" s="9"/>
      <c r="AT16" s="33"/>
      <c r="AU16" s="7">
        <f t="shared" si="24"/>
        <v>0</v>
      </c>
      <c r="AV16" s="9"/>
      <c r="AW16" s="33"/>
      <c r="AX16" s="7">
        <f t="shared" si="25"/>
        <v>0</v>
      </c>
      <c r="AY16" s="9"/>
      <c r="AZ16" s="33"/>
      <c r="BA16" s="7">
        <f t="shared" si="26"/>
        <v>0</v>
      </c>
      <c r="BB16" s="9"/>
      <c r="BC16" s="33"/>
      <c r="BD16" s="7">
        <f t="shared" si="27"/>
        <v>0</v>
      </c>
      <c r="BE16" s="9"/>
      <c r="BF16" s="33"/>
      <c r="BG16" s="7">
        <f t="shared" si="28"/>
        <v>0</v>
      </c>
      <c r="BH16" s="9"/>
      <c r="BI16" s="33"/>
      <c r="BJ16" s="7">
        <f t="shared" si="29"/>
        <v>0</v>
      </c>
      <c r="BK16" s="9"/>
      <c r="BL16" s="33"/>
      <c r="BM16" s="7">
        <f t="shared" si="30"/>
        <v>0</v>
      </c>
    </row>
    <row r="17" spans="2:65" s="10" customFormat="1" hidden="1">
      <c r="B17" s="34" t="s">
        <v>56</v>
      </c>
      <c r="C17" s="7"/>
      <c r="D17" s="35" t="s">
        <v>1</v>
      </c>
      <c r="E17" s="27">
        <v>557172</v>
      </c>
      <c r="F17" s="7">
        <f t="shared" si="31"/>
        <v>0</v>
      </c>
      <c r="G17" s="35" t="s">
        <v>176</v>
      </c>
      <c r="H17" s="32" t="s">
        <v>191</v>
      </c>
      <c r="I17" s="32" t="s">
        <v>191</v>
      </c>
      <c r="J17" s="23">
        <f t="shared" si="32"/>
        <v>0</v>
      </c>
      <c r="K17" s="7"/>
      <c r="L17" s="9"/>
      <c r="M17" s="33"/>
      <c r="N17" s="7">
        <f t="shared" si="33"/>
        <v>0</v>
      </c>
      <c r="O17" s="9"/>
      <c r="P17" s="33"/>
      <c r="Q17" s="7">
        <f t="shared" si="14"/>
        <v>0</v>
      </c>
      <c r="R17" s="9"/>
      <c r="S17" s="33"/>
      <c r="T17" s="7">
        <f t="shared" si="15"/>
        <v>0</v>
      </c>
      <c r="U17" s="9"/>
      <c r="V17" s="33"/>
      <c r="W17" s="7">
        <f t="shared" si="16"/>
        <v>0</v>
      </c>
      <c r="X17" s="9"/>
      <c r="Y17" s="33"/>
      <c r="Z17" s="7">
        <f t="shared" si="17"/>
        <v>0</v>
      </c>
      <c r="AA17" s="9"/>
      <c r="AB17" s="33"/>
      <c r="AC17" s="7">
        <f t="shared" si="18"/>
        <v>0</v>
      </c>
      <c r="AD17" s="9"/>
      <c r="AE17" s="33"/>
      <c r="AF17" s="7">
        <f t="shared" si="19"/>
        <v>0</v>
      </c>
      <c r="AG17" s="9"/>
      <c r="AH17" s="33"/>
      <c r="AI17" s="7">
        <f t="shared" si="20"/>
        <v>0</v>
      </c>
      <c r="AJ17" s="9"/>
      <c r="AK17" s="33"/>
      <c r="AL17" s="7">
        <f t="shared" si="21"/>
        <v>0</v>
      </c>
      <c r="AM17" s="9"/>
      <c r="AN17" s="33"/>
      <c r="AO17" s="7">
        <f t="shared" si="22"/>
        <v>0</v>
      </c>
      <c r="AP17" s="9"/>
      <c r="AQ17" s="33"/>
      <c r="AR17" s="7">
        <f t="shared" si="23"/>
        <v>0</v>
      </c>
      <c r="AS17" s="9"/>
      <c r="AT17" s="33"/>
      <c r="AU17" s="7">
        <f t="shared" si="24"/>
        <v>0</v>
      </c>
      <c r="AV17" s="9"/>
      <c r="AW17" s="33"/>
      <c r="AX17" s="7">
        <f t="shared" si="25"/>
        <v>0</v>
      </c>
      <c r="AY17" s="9"/>
      <c r="AZ17" s="33"/>
      <c r="BA17" s="7">
        <f t="shared" si="26"/>
        <v>0</v>
      </c>
      <c r="BB17" s="9"/>
      <c r="BC17" s="33"/>
      <c r="BD17" s="7">
        <f t="shared" si="27"/>
        <v>0</v>
      </c>
      <c r="BE17" s="9"/>
      <c r="BF17" s="33"/>
      <c r="BG17" s="7">
        <f t="shared" si="28"/>
        <v>0</v>
      </c>
      <c r="BH17" s="9"/>
      <c r="BI17" s="33"/>
      <c r="BJ17" s="7">
        <f t="shared" si="29"/>
        <v>0</v>
      </c>
      <c r="BK17" s="9"/>
      <c r="BL17" s="33"/>
      <c r="BM17" s="7">
        <f t="shared" si="30"/>
        <v>0</v>
      </c>
    </row>
    <row r="18" spans="2:65" s="10" customFormat="1" hidden="1">
      <c r="B18" s="34" t="s">
        <v>57</v>
      </c>
      <c r="C18" s="7"/>
      <c r="D18" s="35" t="s">
        <v>1</v>
      </c>
      <c r="E18" s="27">
        <v>422730</v>
      </c>
      <c r="F18" s="7">
        <f t="shared" si="31"/>
        <v>0</v>
      </c>
      <c r="G18" s="35" t="s">
        <v>176</v>
      </c>
      <c r="H18" s="32" t="s">
        <v>191</v>
      </c>
      <c r="I18" s="32" t="s">
        <v>191</v>
      </c>
      <c r="J18" s="23">
        <f t="shared" si="32"/>
        <v>0</v>
      </c>
      <c r="K18" s="7"/>
      <c r="L18" s="9"/>
      <c r="M18" s="33"/>
      <c r="N18" s="7">
        <f t="shared" si="33"/>
        <v>0</v>
      </c>
      <c r="O18" s="9"/>
      <c r="P18" s="33"/>
      <c r="Q18" s="7">
        <f t="shared" si="14"/>
        <v>0</v>
      </c>
      <c r="R18" s="9"/>
      <c r="S18" s="33"/>
      <c r="T18" s="7">
        <f t="shared" si="15"/>
        <v>0</v>
      </c>
      <c r="U18" s="9"/>
      <c r="V18" s="33"/>
      <c r="W18" s="7">
        <f t="shared" si="16"/>
        <v>0</v>
      </c>
      <c r="X18" s="9"/>
      <c r="Y18" s="33"/>
      <c r="Z18" s="7">
        <f t="shared" si="17"/>
        <v>0</v>
      </c>
      <c r="AA18" s="9"/>
      <c r="AB18" s="33"/>
      <c r="AC18" s="7">
        <f t="shared" si="18"/>
        <v>0</v>
      </c>
      <c r="AD18" s="9"/>
      <c r="AE18" s="33"/>
      <c r="AF18" s="7">
        <f t="shared" si="19"/>
        <v>0</v>
      </c>
      <c r="AG18" s="9"/>
      <c r="AH18" s="33"/>
      <c r="AI18" s="7">
        <f t="shared" si="20"/>
        <v>0</v>
      </c>
      <c r="AJ18" s="9"/>
      <c r="AK18" s="33"/>
      <c r="AL18" s="7">
        <f t="shared" si="21"/>
        <v>0</v>
      </c>
      <c r="AM18" s="9"/>
      <c r="AN18" s="33"/>
      <c r="AO18" s="7">
        <f t="shared" si="22"/>
        <v>0</v>
      </c>
      <c r="AP18" s="9"/>
      <c r="AQ18" s="33"/>
      <c r="AR18" s="7">
        <f t="shared" si="23"/>
        <v>0</v>
      </c>
      <c r="AS18" s="9"/>
      <c r="AT18" s="33"/>
      <c r="AU18" s="7">
        <f t="shared" si="24"/>
        <v>0</v>
      </c>
      <c r="AV18" s="9"/>
      <c r="AW18" s="33"/>
      <c r="AX18" s="7">
        <f t="shared" si="25"/>
        <v>0</v>
      </c>
      <c r="AY18" s="9"/>
      <c r="AZ18" s="33"/>
      <c r="BA18" s="7">
        <f t="shared" si="26"/>
        <v>0</v>
      </c>
      <c r="BB18" s="9"/>
      <c r="BC18" s="33"/>
      <c r="BD18" s="7">
        <f t="shared" si="27"/>
        <v>0</v>
      </c>
      <c r="BE18" s="9"/>
      <c r="BF18" s="33"/>
      <c r="BG18" s="7">
        <f t="shared" si="28"/>
        <v>0</v>
      </c>
      <c r="BH18" s="9"/>
      <c r="BI18" s="33"/>
      <c r="BJ18" s="7">
        <f t="shared" si="29"/>
        <v>0</v>
      </c>
      <c r="BK18" s="9"/>
      <c r="BL18" s="33"/>
      <c r="BM18" s="7">
        <f t="shared" si="30"/>
        <v>0</v>
      </c>
    </row>
    <row r="19" spans="2:65" s="10" customFormat="1" hidden="1">
      <c r="B19" s="34" t="s">
        <v>58</v>
      </c>
      <c r="C19" s="7"/>
      <c r="D19" s="35" t="s">
        <v>1</v>
      </c>
      <c r="E19" s="27">
        <v>307242</v>
      </c>
      <c r="F19" s="7">
        <f t="shared" si="31"/>
        <v>0</v>
      </c>
      <c r="G19" s="35" t="s">
        <v>176</v>
      </c>
      <c r="H19" s="32" t="s">
        <v>191</v>
      </c>
      <c r="I19" s="32" t="s">
        <v>191</v>
      </c>
      <c r="J19" s="23">
        <f t="shared" si="32"/>
        <v>0</v>
      </c>
      <c r="K19" s="7"/>
      <c r="L19" s="9"/>
      <c r="M19" s="33"/>
      <c r="N19" s="7">
        <f t="shared" si="33"/>
        <v>0</v>
      </c>
      <c r="O19" s="9"/>
      <c r="P19" s="33"/>
      <c r="Q19" s="7">
        <f t="shared" si="14"/>
        <v>0</v>
      </c>
      <c r="R19" s="9"/>
      <c r="S19" s="33"/>
      <c r="T19" s="7">
        <f t="shared" si="15"/>
        <v>0</v>
      </c>
      <c r="U19" s="9"/>
      <c r="V19" s="33"/>
      <c r="W19" s="7">
        <f t="shared" si="16"/>
        <v>0</v>
      </c>
      <c r="X19" s="9"/>
      <c r="Y19" s="33"/>
      <c r="Z19" s="7">
        <f t="shared" si="17"/>
        <v>0</v>
      </c>
      <c r="AA19" s="9"/>
      <c r="AB19" s="33"/>
      <c r="AC19" s="7">
        <f t="shared" si="18"/>
        <v>0</v>
      </c>
      <c r="AD19" s="9"/>
      <c r="AE19" s="33"/>
      <c r="AF19" s="7">
        <f t="shared" si="19"/>
        <v>0</v>
      </c>
      <c r="AG19" s="9"/>
      <c r="AH19" s="33"/>
      <c r="AI19" s="7">
        <f t="shared" si="20"/>
        <v>0</v>
      </c>
      <c r="AJ19" s="9"/>
      <c r="AK19" s="33"/>
      <c r="AL19" s="7">
        <f t="shared" si="21"/>
        <v>0</v>
      </c>
      <c r="AM19" s="9"/>
      <c r="AN19" s="33"/>
      <c r="AO19" s="7">
        <f t="shared" si="22"/>
        <v>0</v>
      </c>
      <c r="AP19" s="9"/>
      <c r="AQ19" s="33"/>
      <c r="AR19" s="7">
        <f t="shared" si="23"/>
        <v>0</v>
      </c>
      <c r="AS19" s="9"/>
      <c r="AT19" s="33"/>
      <c r="AU19" s="7">
        <f t="shared" si="24"/>
        <v>0</v>
      </c>
      <c r="AV19" s="9"/>
      <c r="AW19" s="33"/>
      <c r="AX19" s="7">
        <f t="shared" si="25"/>
        <v>0</v>
      </c>
      <c r="AY19" s="9"/>
      <c r="AZ19" s="33"/>
      <c r="BA19" s="7">
        <f t="shared" si="26"/>
        <v>0</v>
      </c>
      <c r="BB19" s="9"/>
      <c r="BC19" s="33"/>
      <c r="BD19" s="7">
        <f t="shared" si="27"/>
        <v>0</v>
      </c>
      <c r="BE19" s="9"/>
      <c r="BF19" s="33"/>
      <c r="BG19" s="7">
        <f t="shared" si="28"/>
        <v>0</v>
      </c>
      <c r="BH19" s="9"/>
      <c r="BI19" s="33"/>
      <c r="BJ19" s="7">
        <f t="shared" si="29"/>
        <v>0</v>
      </c>
      <c r="BK19" s="9"/>
      <c r="BL19" s="33"/>
      <c r="BM19" s="7">
        <f t="shared" si="30"/>
        <v>0</v>
      </c>
    </row>
    <row r="20" spans="2:65" s="10" customFormat="1" hidden="1">
      <c r="B20" s="34" t="s">
        <v>59</v>
      </c>
      <c r="C20" s="7"/>
      <c r="D20" s="35" t="s">
        <v>1</v>
      </c>
      <c r="E20" s="27">
        <v>369882</v>
      </c>
      <c r="F20" s="7">
        <f t="shared" si="31"/>
        <v>0</v>
      </c>
      <c r="G20" s="35" t="s">
        <v>176</v>
      </c>
      <c r="H20" s="32" t="s">
        <v>191</v>
      </c>
      <c r="I20" s="32" t="s">
        <v>191</v>
      </c>
      <c r="J20" s="23">
        <f t="shared" si="32"/>
        <v>0</v>
      </c>
      <c r="K20" s="7"/>
      <c r="L20" s="9"/>
      <c r="M20" s="33"/>
      <c r="N20" s="7">
        <f t="shared" si="33"/>
        <v>0</v>
      </c>
      <c r="O20" s="9"/>
      <c r="P20" s="33"/>
      <c r="Q20" s="7">
        <f t="shared" si="14"/>
        <v>0</v>
      </c>
      <c r="R20" s="9"/>
      <c r="S20" s="33"/>
      <c r="T20" s="7">
        <f t="shared" si="15"/>
        <v>0</v>
      </c>
      <c r="U20" s="9"/>
      <c r="V20" s="33"/>
      <c r="W20" s="7">
        <f t="shared" si="16"/>
        <v>0</v>
      </c>
      <c r="X20" s="9"/>
      <c r="Y20" s="33"/>
      <c r="Z20" s="7">
        <f t="shared" si="17"/>
        <v>0</v>
      </c>
      <c r="AA20" s="9"/>
      <c r="AB20" s="33"/>
      <c r="AC20" s="7">
        <f t="shared" si="18"/>
        <v>0</v>
      </c>
      <c r="AD20" s="9"/>
      <c r="AE20" s="33"/>
      <c r="AF20" s="7">
        <f t="shared" si="19"/>
        <v>0</v>
      </c>
      <c r="AG20" s="9"/>
      <c r="AH20" s="33"/>
      <c r="AI20" s="7">
        <f t="shared" si="20"/>
        <v>0</v>
      </c>
      <c r="AJ20" s="9"/>
      <c r="AK20" s="33"/>
      <c r="AL20" s="7">
        <f t="shared" si="21"/>
        <v>0</v>
      </c>
      <c r="AM20" s="9"/>
      <c r="AN20" s="33"/>
      <c r="AO20" s="7">
        <f t="shared" si="22"/>
        <v>0</v>
      </c>
      <c r="AP20" s="9"/>
      <c r="AQ20" s="33"/>
      <c r="AR20" s="7">
        <f t="shared" si="23"/>
        <v>0</v>
      </c>
      <c r="AS20" s="9"/>
      <c r="AT20" s="33"/>
      <c r="AU20" s="7">
        <f t="shared" si="24"/>
        <v>0</v>
      </c>
      <c r="AV20" s="9"/>
      <c r="AW20" s="33"/>
      <c r="AX20" s="7">
        <f t="shared" si="25"/>
        <v>0</v>
      </c>
      <c r="AY20" s="9"/>
      <c r="AZ20" s="33"/>
      <c r="BA20" s="7">
        <f t="shared" si="26"/>
        <v>0</v>
      </c>
      <c r="BB20" s="9"/>
      <c r="BC20" s="33"/>
      <c r="BD20" s="7">
        <f t="shared" si="27"/>
        <v>0</v>
      </c>
      <c r="BE20" s="9"/>
      <c r="BF20" s="33"/>
      <c r="BG20" s="7">
        <f t="shared" si="28"/>
        <v>0</v>
      </c>
      <c r="BH20" s="9"/>
      <c r="BI20" s="33"/>
      <c r="BJ20" s="7">
        <f t="shared" si="29"/>
        <v>0</v>
      </c>
      <c r="BK20" s="9"/>
      <c r="BL20" s="33"/>
      <c r="BM20" s="7">
        <f t="shared" si="30"/>
        <v>0</v>
      </c>
    </row>
    <row r="21" spans="2:65" s="10" customFormat="1" hidden="1">
      <c r="B21" s="34" t="s">
        <v>60</v>
      </c>
      <c r="C21" s="7"/>
      <c r="D21" s="35" t="s">
        <v>1</v>
      </c>
      <c r="E21" s="27">
        <v>457380</v>
      </c>
      <c r="F21" s="7">
        <f t="shared" si="31"/>
        <v>0</v>
      </c>
      <c r="G21" s="35" t="s">
        <v>176</v>
      </c>
      <c r="H21" s="32" t="s">
        <v>191</v>
      </c>
      <c r="I21" s="32" t="s">
        <v>191</v>
      </c>
      <c r="J21" s="23">
        <f t="shared" si="32"/>
        <v>0</v>
      </c>
      <c r="K21" s="7"/>
      <c r="L21" s="9"/>
      <c r="M21" s="33"/>
      <c r="N21" s="7">
        <f t="shared" si="33"/>
        <v>0</v>
      </c>
      <c r="O21" s="9"/>
      <c r="P21" s="33"/>
      <c r="Q21" s="7">
        <f t="shared" si="14"/>
        <v>0</v>
      </c>
      <c r="R21" s="9"/>
      <c r="S21" s="33"/>
      <c r="T21" s="7">
        <f t="shared" si="15"/>
        <v>0</v>
      </c>
      <c r="U21" s="9"/>
      <c r="V21" s="33"/>
      <c r="W21" s="7">
        <f t="shared" si="16"/>
        <v>0</v>
      </c>
      <c r="X21" s="9"/>
      <c r="Y21" s="33"/>
      <c r="Z21" s="7">
        <f t="shared" si="17"/>
        <v>0</v>
      </c>
      <c r="AA21" s="9"/>
      <c r="AB21" s="33"/>
      <c r="AC21" s="7">
        <f t="shared" si="18"/>
        <v>0</v>
      </c>
      <c r="AD21" s="9"/>
      <c r="AE21" s="33"/>
      <c r="AF21" s="7">
        <f t="shared" si="19"/>
        <v>0</v>
      </c>
      <c r="AG21" s="9"/>
      <c r="AH21" s="33"/>
      <c r="AI21" s="7">
        <f t="shared" si="20"/>
        <v>0</v>
      </c>
      <c r="AJ21" s="9"/>
      <c r="AK21" s="33"/>
      <c r="AL21" s="7">
        <f t="shared" si="21"/>
        <v>0</v>
      </c>
      <c r="AM21" s="9"/>
      <c r="AN21" s="33"/>
      <c r="AO21" s="7">
        <f t="shared" si="22"/>
        <v>0</v>
      </c>
      <c r="AP21" s="9"/>
      <c r="AQ21" s="33"/>
      <c r="AR21" s="7">
        <f t="shared" si="23"/>
        <v>0</v>
      </c>
      <c r="AS21" s="9"/>
      <c r="AT21" s="33"/>
      <c r="AU21" s="7">
        <f t="shared" si="24"/>
        <v>0</v>
      </c>
      <c r="AV21" s="9"/>
      <c r="AW21" s="33"/>
      <c r="AX21" s="7">
        <f t="shared" si="25"/>
        <v>0</v>
      </c>
      <c r="AY21" s="9"/>
      <c r="AZ21" s="33"/>
      <c r="BA21" s="7">
        <f t="shared" si="26"/>
        <v>0</v>
      </c>
      <c r="BB21" s="9"/>
      <c r="BC21" s="33"/>
      <c r="BD21" s="7">
        <f t="shared" si="27"/>
        <v>0</v>
      </c>
      <c r="BE21" s="9"/>
      <c r="BF21" s="33"/>
      <c r="BG21" s="7">
        <f t="shared" si="28"/>
        <v>0</v>
      </c>
      <c r="BH21" s="9"/>
      <c r="BI21" s="33"/>
      <c r="BJ21" s="7">
        <f t="shared" si="29"/>
        <v>0</v>
      </c>
      <c r="BK21" s="9"/>
      <c r="BL21" s="33"/>
      <c r="BM21" s="7">
        <f t="shared" si="30"/>
        <v>0</v>
      </c>
    </row>
    <row r="22" spans="2:65" s="10" customFormat="1" hidden="1">
      <c r="B22" s="34" t="s">
        <v>61</v>
      </c>
      <c r="C22" s="7"/>
      <c r="D22" s="35" t="s">
        <v>1</v>
      </c>
      <c r="E22" s="27">
        <v>420012</v>
      </c>
      <c r="F22" s="7">
        <f t="shared" si="31"/>
        <v>0</v>
      </c>
      <c r="G22" s="35" t="s">
        <v>176</v>
      </c>
      <c r="H22" s="32" t="s">
        <v>191</v>
      </c>
      <c r="I22" s="32" t="s">
        <v>191</v>
      </c>
      <c r="J22" s="23">
        <f t="shared" si="32"/>
        <v>0</v>
      </c>
      <c r="K22" s="7"/>
      <c r="L22" s="9"/>
      <c r="M22" s="33"/>
      <c r="N22" s="7">
        <f t="shared" si="33"/>
        <v>0</v>
      </c>
      <c r="O22" s="9"/>
      <c r="P22" s="33"/>
      <c r="Q22" s="7">
        <f t="shared" si="14"/>
        <v>0</v>
      </c>
      <c r="R22" s="9"/>
      <c r="S22" s="33"/>
      <c r="T22" s="7">
        <f t="shared" si="15"/>
        <v>0</v>
      </c>
      <c r="U22" s="9"/>
      <c r="V22" s="33"/>
      <c r="W22" s="7">
        <f t="shared" si="16"/>
        <v>0</v>
      </c>
      <c r="X22" s="9"/>
      <c r="Y22" s="33"/>
      <c r="Z22" s="7">
        <f t="shared" si="17"/>
        <v>0</v>
      </c>
      <c r="AA22" s="9"/>
      <c r="AB22" s="33"/>
      <c r="AC22" s="7">
        <f t="shared" si="18"/>
        <v>0</v>
      </c>
      <c r="AD22" s="9"/>
      <c r="AE22" s="33"/>
      <c r="AF22" s="7">
        <f t="shared" si="19"/>
        <v>0</v>
      </c>
      <c r="AG22" s="9"/>
      <c r="AH22" s="33"/>
      <c r="AI22" s="7">
        <f t="shared" si="20"/>
        <v>0</v>
      </c>
      <c r="AJ22" s="9"/>
      <c r="AK22" s="33"/>
      <c r="AL22" s="7">
        <f t="shared" si="21"/>
        <v>0</v>
      </c>
      <c r="AM22" s="9"/>
      <c r="AN22" s="33"/>
      <c r="AO22" s="7">
        <f t="shared" si="22"/>
        <v>0</v>
      </c>
      <c r="AP22" s="9"/>
      <c r="AQ22" s="33"/>
      <c r="AR22" s="7">
        <f t="shared" si="23"/>
        <v>0</v>
      </c>
      <c r="AS22" s="9"/>
      <c r="AT22" s="33"/>
      <c r="AU22" s="7">
        <f t="shared" si="24"/>
        <v>0</v>
      </c>
      <c r="AV22" s="9"/>
      <c r="AW22" s="33"/>
      <c r="AX22" s="7">
        <f t="shared" si="25"/>
        <v>0</v>
      </c>
      <c r="AY22" s="9"/>
      <c r="AZ22" s="33"/>
      <c r="BA22" s="7">
        <f t="shared" si="26"/>
        <v>0</v>
      </c>
      <c r="BB22" s="9"/>
      <c r="BC22" s="33"/>
      <c r="BD22" s="7">
        <f t="shared" si="27"/>
        <v>0</v>
      </c>
      <c r="BE22" s="9"/>
      <c r="BF22" s="33"/>
      <c r="BG22" s="7">
        <f t="shared" si="28"/>
        <v>0</v>
      </c>
      <c r="BH22" s="9"/>
      <c r="BI22" s="33"/>
      <c r="BJ22" s="7">
        <f t="shared" si="29"/>
        <v>0</v>
      </c>
      <c r="BK22" s="9"/>
      <c r="BL22" s="33"/>
      <c r="BM22" s="7">
        <f t="shared" si="30"/>
        <v>0</v>
      </c>
    </row>
    <row r="23" spans="2:65" s="10" customFormat="1" hidden="1">
      <c r="B23" s="34" t="s">
        <v>62</v>
      </c>
      <c r="C23" s="7"/>
      <c r="D23" s="35" t="s">
        <v>1</v>
      </c>
      <c r="E23" s="27">
        <v>299880</v>
      </c>
      <c r="F23" s="7">
        <f t="shared" si="31"/>
        <v>0</v>
      </c>
      <c r="G23" s="35" t="s">
        <v>176</v>
      </c>
      <c r="H23" s="32" t="s">
        <v>191</v>
      </c>
      <c r="I23" s="32" t="s">
        <v>191</v>
      </c>
      <c r="J23" s="23">
        <f t="shared" si="32"/>
        <v>0</v>
      </c>
      <c r="K23" s="7"/>
      <c r="L23" s="9"/>
      <c r="M23" s="33"/>
      <c r="N23" s="7">
        <f t="shared" si="33"/>
        <v>0</v>
      </c>
      <c r="O23" s="9"/>
      <c r="P23" s="33"/>
      <c r="Q23" s="7">
        <f t="shared" si="14"/>
        <v>0</v>
      </c>
      <c r="R23" s="9"/>
      <c r="S23" s="33"/>
      <c r="T23" s="7">
        <f t="shared" si="15"/>
        <v>0</v>
      </c>
      <c r="U23" s="9"/>
      <c r="V23" s="33"/>
      <c r="W23" s="7">
        <f t="shared" si="16"/>
        <v>0</v>
      </c>
      <c r="X23" s="9"/>
      <c r="Y23" s="33"/>
      <c r="Z23" s="7">
        <f t="shared" si="17"/>
        <v>0</v>
      </c>
      <c r="AA23" s="9"/>
      <c r="AB23" s="33"/>
      <c r="AC23" s="7">
        <f t="shared" si="18"/>
        <v>0</v>
      </c>
      <c r="AD23" s="9"/>
      <c r="AE23" s="33"/>
      <c r="AF23" s="7">
        <f t="shared" si="19"/>
        <v>0</v>
      </c>
      <c r="AG23" s="9"/>
      <c r="AH23" s="33"/>
      <c r="AI23" s="7">
        <f t="shared" si="20"/>
        <v>0</v>
      </c>
      <c r="AJ23" s="9"/>
      <c r="AK23" s="33"/>
      <c r="AL23" s="7">
        <f t="shared" si="21"/>
        <v>0</v>
      </c>
      <c r="AM23" s="9"/>
      <c r="AN23" s="33"/>
      <c r="AO23" s="7">
        <f t="shared" si="22"/>
        <v>0</v>
      </c>
      <c r="AP23" s="9"/>
      <c r="AQ23" s="33"/>
      <c r="AR23" s="7">
        <f t="shared" si="23"/>
        <v>0</v>
      </c>
      <c r="AS23" s="9"/>
      <c r="AT23" s="33"/>
      <c r="AU23" s="7">
        <f t="shared" si="24"/>
        <v>0</v>
      </c>
      <c r="AV23" s="9"/>
      <c r="AW23" s="33"/>
      <c r="AX23" s="7">
        <f t="shared" si="25"/>
        <v>0</v>
      </c>
      <c r="AY23" s="9"/>
      <c r="AZ23" s="33"/>
      <c r="BA23" s="7">
        <f t="shared" si="26"/>
        <v>0</v>
      </c>
      <c r="BB23" s="9"/>
      <c r="BC23" s="33"/>
      <c r="BD23" s="7">
        <f t="shared" si="27"/>
        <v>0</v>
      </c>
      <c r="BE23" s="9"/>
      <c r="BF23" s="33"/>
      <c r="BG23" s="7">
        <f t="shared" si="28"/>
        <v>0</v>
      </c>
      <c r="BH23" s="9"/>
      <c r="BI23" s="33"/>
      <c r="BJ23" s="7">
        <f t="shared" si="29"/>
        <v>0</v>
      </c>
      <c r="BK23" s="9"/>
      <c r="BL23" s="33"/>
      <c r="BM23" s="7">
        <f t="shared" si="30"/>
        <v>0</v>
      </c>
    </row>
    <row r="24" spans="2:65" s="10" customFormat="1" hidden="1">
      <c r="B24" s="34" t="s">
        <v>63</v>
      </c>
      <c r="C24" s="7"/>
      <c r="D24" s="35" t="s">
        <v>1</v>
      </c>
      <c r="E24" s="27">
        <v>877230</v>
      </c>
      <c r="F24" s="7">
        <f t="shared" si="31"/>
        <v>0</v>
      </c>
      <c r="G24" s="35" t="s">
        <v>176</v>
      </c>
      <c r="H24" s="32" t="s">
        <v>191</v>
      </c>
      <c r="I24" s="32" t="s">
        <v>191</v>
      </c>
      <c r="J24" s="23">
        <f t="shared" si="32"/>
        <v>0</v>
      </c>
      <c r="K24" s="7"/>
      <c r="L24" s="9"/>
      <c r="M24" s="33"/>
      <c r="N24" s="7">
        <f t="shared" si="33"/>
        <v>0</v>
      </c>
      <c r="O24" s="9"/>
      <c r="P24" s="33"/>
      <c r="Q24" s="7">
        <f t="shared" si="14"/>
        <v>0</v>
      </c>
      <c r="R24" s="9"/>
      <c r="S24" s="33"/>
      <c r="T24" s="7">
        <f t="shared" si="15"/>
        <v>0</v>
      </c>
      <c r="U24" s="9"/>
      <c r="V24" s="33"/>
      <c r="W24" s="7">
        <f t="shared" si="16"/>
        <v>0</v>
      </c>
      <c r="X24" s="9"/>
      <c r="Y24" s="33"/>
      <c r="Z24" s="7">
        <f t="shared" si="17"/>
        <v>0</v>
      </c>
      <c r="AA24" s="9"/>
      <c r="AB24" s="33"/>
      <c r="AC24" s="7">
        <f t="shared" si="18"/>
        <v>0</v>
      </c>
      <c r="AD24" s="9"/>
      <c r="AE24" s="33"/>
      <c r="AF24" s="7">
        <f t="shared" si="19"/>
        <v>0</v>
      </c>
      <c r="AG24" s="9"/>
      <c r="AH24" s="33"/>
      <c r="AI24" s="7">
        <f t="shared" si="20"/>
        <v>0</v>
      </c>
      <c r="AJ24" s="9"/>
      <c r="AK24" s="33"/>
      <c r="AL24" s="7">
        <f t="shared" si="21"/>
        <v>0</v>
      </c>
      <c r="AM24" s="9"/>
      <c r="AN24" s="33"/>
      <c r="AO24" s="7">
        <f t="shared" si="22"/>
        <v>0</v>
      </c>
      <c r="AP24" s="9"/>
      <c r="AQ24" s="33"/>
      <c r="AR24" s="7">
        <f t="shared" si="23"/>
        <v>0</v>
      </c>
      <c r="AS24" s="9"/>
      <c r="AT24" s="33"/>
      <c r="AU24" s="7">
        <f t="shared" si="24"/>
        <v>0</v>
      </c>
      <c r="AV24" s="9"/>
      <c r="AW24" s="33"/>
      <c r="AX24" s="7">
        <f t="shared" si="25"/>
        <v>0</v>
      </c>
      <c r="AY24" s="9"/>
      <c r="AZ24" s="33"/>
      <c r="BA24" s="7">
        <f t="shared" si="26"/>
        <v>0</v>
      </c>
      <c r="BB24" s="9"/>
      <c r="BC24" s="33"/>
      <c r="BD24" s="7">
        <f t="shared" si="27"/>
        <v>0</v>
      </c>
      <c r="BE24" s="9"/>
      <c r="BF24" s="33"/>
      <c r="BG24" s="7">
        <f t="shared" si="28"/>
        <v>0</v>
      </c>
      <c r="BH24" s="9"/>
      <c r="BI24" s="33"/>
      <c r="BJ24" s="7">
        <f t="shared" si="29"/>
        <v>0</v>
      </c>
      <c r="BK24" s="9"/>
      <c r="BL24" s="33"/>
      <c r="BM24" s="7">
        <f t="shared" si="30"/>
        <v>0</v>
      </c>
    </row>
    <row r="25" spans="2:65" s="10" customFormat="1" hidden="1">
      <c r="B25" s="34" t="s">
        <v>64</v>
      </c>
      <c r="C25" s="7"/>
      <c r="D25" s="35" t="s">
        <v>1</v>
      </c>
      <c r="E25" s="27">
        <v>609804</v>
      </c>
      <c r="F25" s="7">
        <f t="shared" si="31"/>
        <v>0</v>
      </c>
      <c r="G25" s="35" t="s">
        <v>176</v>
      </c>
      <c r="H25" s="32" t="s">
        <v>191</v>
      </c>
      <c r="I25" s="32" t="s">
        <v>191</v>
      </c>
      <c r="J25" s="23">
        <f t="shared" si="32"/>
        <v>0</v>
      </c>
      <c r="K25" s="7"/>
      <c r="L25" s="9"/>
      <c r="M25" s="33"/>
      <c r="N25" s="7">
        <f t="shared" si="33"/>
        <v>0</v>
      </c>
      <c r="O25" s="9"/>
      <c r="P25" s="33"/>
      <c r="Q25" s="7">
        <f t="shared" si="14"/>
        <v>0</v>
      </c>
      <c r="R25" s="9"/>
      <c r="S25" s="33"/>
      <c r="T25" s="7">
        <f t="shared" si="15"/>
        <v>0</v>
      </c>
      <c r="U25" s="9"/>
      <c r="V25" s="33"/>
      <c r="W25" s="7">
        <f t="shared" si="16"/>
        <v>0</v>
      </c>
      <c r="X25" s="9"/>
      <c r="Y25" s="33"/>
      <c r="Z25" s="7">
        <f t="shared" si="17"/>
        <v>0</v>
      </c>
      <c r="AA25" s="9"/>
      <c r="AB25" s="33"/>
      <c r="AC25" s="7">
        <f t="shared" si="18"/>
        <v>0</v>
      </c>
      <c r="AD25" s="9"/>
      <c r="AE25" s="33"/>
      <c r="AF25" s="7">
        <f t="shared" si="19"/>
        <v>0</v>
      </c>
      <c r="AG25" s="9"/>
      <c r="AH25" s="33"/>
      <c r="AI25" s="7">
        <f t="shared" si="20"/>
        <v>0</v>
      </c>
      <c r="AJ25" s="9"/>
      <c r="AK25" s="33"/>
      <c r="AL25" s="7">
        <f t="shared" si="21"/>
        <v>0</v>
      </c>
      <c r="AM25" s="9"/>
      <c r="AN25" s="33"/>
      <c r="AO25" s="7">
        <f t="shared" si="22"/>
        <v>0</v>
      </c>
      <c r="AP25" s="9"/>
      <c r="AQ25" s="33"/>
      <c r="AR25" s="7">
        <f t="shared" si="23"/>
        <v>0</v>
      </c>
      <c r="AS25" s="9"/>
      <c r="AT25" s="33"/>
      <c r="AU25" s="7">
        <f t="shared" si="24"/>
        <v>0</v>
      </c>
      <c r="AV25" s="9"/>
      <c r="AW25" s="33"/>
      <c r="AX25" s="7">
        <f t="shared" si="25"/>
        <v>0</v>
      </c>
      <c r="AY25" s="9"/>
      <c r="AZ25" s="33"/>
      <c r="BA25" s="7">
        <f t="shared" si="26"/>
        <v>0</v>
      </c>
      <c r="BB25" s="9"/>
      <c r="BC25" s="33"/>
      <c r="BD25" s="7">
        <f t="shared" si="27"/>
        <v>0</v>
      </c>
      <c r="BE25" s="9"/>
      <c r="BF25" s="33"/>
      <c r="BG25" s="7">
        <f t="shared" si="28"/>
        <v>0</v>
      </c>
      <c r="BH25" s="9"/>
      <c r="BI25" s="33"/>
      <c r="BJ25" s="7">
        <f t="shared" si="29"/>
        <v>0</v>
      </c>
      <c r="BK25" s="9"/>
      <c r="BL25" s="33"/>
      <c r="BM25" s="7">
        <f t="shared" si="30"/>
        <v>0</v>
      </c>
    </row>
    <row r="26" spans="2:65" s="10" customFormat="1" hidden="1">
      <c r="B26" s="34" t="s">
        <v>65</v>
      </c>
      <c r="C26" s="7"/>
      <c r="D26" s="35" t="s">
        <v>1</v>
      </c>
      <c r="E26" s="27">
        <v>517968</v>
      </c>
      <c r="F26" s="7">
        <f t="shared" si="31"/>
        <v>0</v>
      </c>
      <c r="G26" s="35" t="s">
        <v>176</v>
      </c>
      <c r="H26" s="32" t="s">
        <v>191</v>
      </c>
      <c r="I26" s="32" t="s">
        <v>191</v>
      </c>
      <c r="J26" s="23">
        <f t="shared" si="32"/>
        <v>0</v>
      </c>
      <c r="K26" s="7"/>
      <c r="L26" s="9"/>
      <c r="M26" s="33"/>
      <c r="N26" s="7">
        <f t="shared" si="33"/>
        <v>0</v>
      </c>
      <c r="O26" s="9"/>
      <c r="P26" s="33"/>
      <c r="Q26" s="7">
        <f t="shared" si="14"/>
        <v>0</v>
      </c>
      <c r="R26" s="9"/>
      <c r="S26" s="33"/>
      <c r="T26" s="7">
        <f t="shared" si="15"/>
        <v>0</v>
      </c>
      <c r="U26" s="9"/>
      <c r="V26" s="33"/>
      <c r="W26" s="7">
        <f t="shared" si="16"/>
        <v>0</v>
      </c>
      <c r="X26" s="9"/>
      <c r="Y26" s="33"/>
      <c r="Z26" s="7">
        <f t="shared" si="17"/>
        <v>0</v>
      </c>
      <c r="AA26" s="9"/>
      <c r="AB26" s="33"/>
      <c r="AC26" s="7">
        <f t="shared" si="18"/>
        <v>0</v>
      </c>
      <c r="AD26" s="9"/>
      <c r="AE26" s="33"/>
      <c r="AF26" s="7">
        <f t="shared" si="19"/>
        <v>0</v>
      </c>
      <c r="AG26" s="9"/>
      <c r="AH26" s="33"/>
      <c r="AI26" s="7">
        <f t="shared" si="20"/>
        <v>0</v>
      </c>
      <c r="AJ26" s="9"/>
      <c r="AK26" s="33"/>
      <c r="AL26" s="7">
        <f t="shared" si="21"/>
        <v>0</v>
      </c>
      <c r="AM26" s="9"/>
      <c r="AN26" s="33"/>
      <c r="AO26" s="7">
        <f t="shared" si="22"/>
        <v>0</v>
      </c>
      <c r="AP26" s="9"/>
      <c r="AQ26" s="33"/>
      <c r="AR26" s="7">
        <f t="shared" si="23"/>
        <v>0</v>
      </c>
      <c r="AS26" s="9"/>
      <c r="AT26" s="33"/>
      <c r="AU26" s="7">
        <f t="shared" si="24"/>
        <v>0</v>
      </c>
      <c r="AV26" s="9"/>
      <c r="AW26" s="33"/>
      <c r="AX26" s="7">
        <f t="shared" si="25"/>
        <v>0</v>
      </c>
      <c r="AY26" s="9"/>
      <c r="AZ26" s="33"/>
      <c r="BA26" s="7">
        <f t="shared" si="26"/>
        <v>0</v>
      </c>
      <c r="BB26" s="9"/>
      <c r="BC26" s="33"/>
      <c r="BD26" s="7">
        <f t="shared" si="27"/>
        <v>0</v>
      </c>
      <c r="BE26" s="9"/>
      <c r="BF26" s="33"/>
      <c r="BG26" s="7">
        <f t="shared" si="28"/>
        <v>0</v>
      </c>
      <c r="BH26" s="9"/>
      <c r="BI26" s="33"/>
      <c r="BJ26" s="7">
        <f t="shared" si="29"/>
        <v>0</v>
      </c>
      <c r="BK26" s="9"/>
      <c r="BL26" s="33"/>
      <c r="BM26" s="7">
        <f t="shared" si="30"/>
        <v>0</v>
      </c>
    </row>
    <row r="27" spans="2:65" s="10" customFormat="1" hidden="1">
      <c r="B27" s="34" t="s">
        <v>66</v>
      </c>
      <c r="C27" s="7"/>
      <c r="D27" s="35" t="s">
        <v>1</v>
      </c>
      <c r="E27" s="27">
        <v>413802</v>
      </c>
      <c r="F27" s="7">
        <f t="shared" si="31"/>
        <v>0</v>
      </c>
      <c r="G27" s="35" t="s">
        <v>176</v>
      </c>
      <c r="H27" s="32" t="s">
        <v>191</v>
      </c>
      <c r="I27" s="32" t="s">
        <v>191</v>
      </c>
      <c r="J27" s="23">
        <f t="shared" si="32"/>
        <v>0</v>
      </c>
      <c r="K27" s="7"/>
      <c r="L27" s="9"/>
      <c r="M27" s="33"/>
      <c r="N27" s="7">
        <f t="shared" si="33"/>
        <v>0</v>
      </c>
      <c r="O27" s="9"/>
      <c r="P27" s="33"/>
      <c r="Q27" s="7">
        <f t="shared" si="14"/>
        <v>0</v>
      </c>
      <c r="R27" s="9"/>
      <c r="S27" s="33"/>
      <c r="T27" s="7">
        <f t="shared" si="15"/>
        <v>0</v>
      </c>
      <c r="U27" s="9"/>
      <c r="V27" s="33"/>
      <c r="W27" s="7">
        <f t="shared" si="16"/>
        <v>0</v>
      </c>
      <c r="X27" s="9"/>
      <c r="Y27" s="33"/>
      <c r="Z27" s="7">
        <f t="shared" si="17"/>
        <v>0</v>
      </c>
      <c r="AA27" s="9"/>
      <c r="AB27" s="33"/>
      <c r="AC27" s="7">
        <f t="shared" si="18"/>
        <v>0</v>
      </c>
      <c r="AD27" s="9"/>
      <c r="AE27" s="33"/>
      <c r="AF27" s="7">
        <f t="shared" si="19"/>
        <v>0</v>
      </c>
      <c r="AG27" s="9"/>
      <c r="AH27" s="33"/>
      <c r="AI27" s="7">
        <f t="shared" si="20"/>
        <v>0</v>
      </c>
      <c r="AJ27" s="9"/>
      <c r="AK27" s="33"/>
      <c r="AL27" s="7">
        <f t="shared" si="21"/>
        <v>0</v>
      </c>
      <c r="AM27" s="9"/>
      <c r="AN27" s="33"/>
      <c r="AO27" s="7">
        <f t="shared" si="22"/>
        <v>0</v>
      </c>
      <c r="AP27" s="9"/>
      <c r="AQ27" s="33"/>
      <c r="AR27" s="7">
        <f t="shared" si="23"/>
        <v>0</v>
      </c>
      <c r="AS27" s="9"/>
      <c r="AT27" s="33"/>
      <c r="AU27" s="7">
        <f t="shared" si="24"/>
        <v>0</v>
      </c>
      <c r="AV27" s="9"/>
      <c r="AW27" s="33"/>
      <c r="AX27" s="7">
        <f t="shared" si="25"/>
        <v>0</v>
      </c>
      <c r="AY27" s="9"/>
      <c r="AZ27" s="33"/>
      <c r="BA27" s="7">
        <f t="shared" si="26"/>
        <v>0</v>
      </c>
      <c r="BB27" s="9"/>
      <c r="BC27" s="33"/>
      <c r="BD27" s="7">
        <f t="shared" si="27"/>
        <v>0</v>
      </c>
      <c r="BE27" s="9"/>
      <c r="BF27" s="33"/>
      <c r="BG27" s="7">
        <f t="shared" si="28"/>
        <v>0</v>
      </c>
      <c r="BH27" s="9"/>
      <c r="BI27" s="33"/>
      <c r="BJ27" s="7">
        <f t="shared" si="29"/>
        <v>0</v>
      </c>
      <c r="BK27" s="9"/>
      <c r="BL27" s="33"/>
      <c r="BM27" s="7">
        <f t="shared" si="30"/>
        <v>0</v>
      </c>
    </row>
    <row r="28" spans="2:65" s="10" customFormat="1" hidden="1">
      <c r="B28" s="34" t="s">
        <v>67</v>
      </c>
      <c r="C28" s="7"/>
      <c r="D28" s="35" t="s">
        <v>1</v>
      </c>
      <c r="E28" s="27">
        <v>302958</v>
      </c>
      <c r="F28" s="7">
        <f t="shared" si="31"/>
        <v>0</v>
      </c>
      <c r="G28" s="35" t="s">
        <v>176</v>
      </c>
      <c r="H28" s="32" t="s">
        <v>191</v>
      </c>
      <c r="I28" s="32" t="s">
        <v>191</v>
      </c>
      <c r="J28" s="23">
        <f t="shared" si="32"/>
        <v>0</v>
      </c>
      <c r="K28" s="7"/>
      <c r="L28" s="9"/>
      <c r="M28" s="33"/>
      <c r="N28" s="7">
        <f t="shared" si="33"/>
        <v>0</v>
      </c>
      <c r="O28" s="9"/>
      <c r="P28" s="33"/>
      <c r="Q28" s="7">
        <f t="shared" si="14"/>
        <v>0</v>
      </c>
      <c r="R28" s="9"/>
      <c r="S28" s="33"/>
      <c r="T28" s="7">
        <f t="shared" si="15"/>
        <v>0</v>
      </c>
      <c r="U28" s="9"/>
      <c r="V28" s="33"/>
      <c r="W28" s="7">
        <f t="shared" si="16"/>
        <v>0</v>
      </c>
      <c r="X28" s="9"/>
      <c r="Y28" s="33"/>
      <c r="Z28" s="7">
        <f t="shared" si="17"/>
        <v>0</v>
      </c>
      <c r="AA28" s="9"/>
      <c r="AB28" s="33"/>
      <c r="AC28" s="7">
        <f t="shared" si="18"/>
        <v>0</v>
      </c>
      <c r="AD28" s="9"/>
      <c r="AE28" s="33"/>
      <c r="AF28" s="7">
        <f t="shared" si="19"/>
        <v>0</v>
      </c>
      <c r="AG28" s="9"/>
      <c r="AH28" s="33"/>
      <c r="AI28" s="7">
        <f t="shared" si="20"/>
        <v>0</v>
      </c>
      <c r="AJ28" s="9"/>
      <c r="AK28" s="33"/>
      <c r="AL28" s="7">
        <f t="shared" si="21"/>
        <v>0</v>
      </c>
      <c r="AM28" s="9"/>
      <c r="AN28" s="33"/>
      <c r="AO28" s="7">
        <f t="shared" si="22"/>
        <v>0</v>
      </c>
      <c r="AP28" s="9"/>
      <c r="AQ28" s="33"/>
      <c r="AR28" s="7">
        <f t="shared" si="23"/>
        <v>0</v>
      </c>
      <c r="AS28" s="9"/>
      <c r="AT28" s="33"/>
      <c r="AU28" s="7">
        <f t="shared" si="24"/>
        <v>0</v>
      </c>
      <c r="AV28" s="9"/>
      <c r="AW28" s="33"/>
      <c r="AX28" s="7">
        <f t="shared" si="25"/>
        <v>0</v>
      </c>
      <c r="AY28" s="9"/>
      <c r="AZ28" s="33"/>
      <c r="BA28" s="7">
        <f t="shared" si="26"/>
        <v>0</v>
      </c>
      <c r="BB28" s="9"/>
      <c r="BC28" s="33"/>
      <c r="BD28" s="7">
        <f t="shared" si="27"/>
        <v>0</v>
      </c>
      <c r="BE28" s="9"/>
      <c r="BF28" s="33"/>
      <c r="BG28" s="7">
        <f t="shared" si="28"/>
        <v>0</v>
      </c>
      <c r="BH28" s="9"/>
      <c r="BI28" s="33"/>
      <c r="BJ28" s="7">
        <f t="shared" si="29"/>
        <v>0</v>
      </c>
      <c r="BK28" s="9"/>
      <c r="BL28" s="33"/>
      <c r="BM28" s="7">
        <f t="shared" si="30"/>
        <v>0</v>
      </c>
    </row>
    <row r="29" spans="2:65" s="10" customFormat="1" hidden="1">
      <c r="B29" s="34" t="s">
        <v>68</v>
      </c>
      <c r="C29" s="7"/>
      <c r="D29" s="35" t="s">
        <v>1</v>
      </c>
      <c r="E29" s="27">
        <v>368856</v>
      </c>
      <c r="F29" s="7">
        <f t="shared" si="31"/>
        <v>0</v>
      </c>
      <c r="G29" s="35" t="s">
        <v>176</v>
      </c>
      <c r="H29" s="32" t="s">
        <v>191</v>
      </c>
      <c r="I29" s="32" t="s">
        <v>191</v>
      </c>
      <c r="J29" s="23">
        <f t="shared" si="32"/>
        <v>0</v>
      </c>
      <c r="K29" s="7"/>
      <c r="L29" s="9"/>
      <c r="M29" s="33"/>
      <c r="N29" s="7">
        <f t="shared" si="33"/>
        <v>0</v>
      </c>
      <c r="O29" s="9"/>
      <c r="P29" s="33"/>
      <c r="Q29" s="7">
        <f t="shared" si="14"/>
        <v>0</v>
      </c>
      <c r="R29" s="9"/>
      <c r="S29" s="33"/>
      <c r="T29" s="7">
        <f t="shared" si="15"/>
        <v>0</v>
      </c>
      <c r="U29" s="9"/>
      <c r="V29" s="33"/>
      <c r="W29" s="7">
        <f t="shared" si="16"/>
        <v>0</v>
      </c>
      <c r="X29" s="9"/>
      <c r="Y29" s="33"/>
      <c r="Z29" s="7">
        <f t="shared" si="17"/>
        <v>0</v>
      </c>
      <c r="AA29" s="9"/>
      <c r="AB29" s="33"/>
      <c r="AC29" s="7">
        <f t="shared" si="18"/>
        <v>0</v>
      </c>
      <c r="AD29" s="9"/>
      <c r="AE29" s="33"/>
      <c r="AF29" s="7">
        <f t="shared" si="19"/>
        <v>0</v>
      </c>
      <c r="AG29" s="9"/>
      <c r="AH29" s="33"/>
      <c r="AI29" s="7">
        <f t="shared" si="20"/>
        <v>0</v>
      </c>
      <c r="AJ29" s="9"/>
      <c r="AK29" s="33"/>
      <c r="AL29" s="7">
        <f t="shared" si="21"/>
        <v>0</v>
      </c>
      <c r="AM29" s="9"/>
      <c r="AN29" s="33"/>
      <c r="AO29" s="7">
        <f t="shared" si="22"/>
        <v>0</v>
      </c>
      <c r="AP29" s="9"/>
      <c r="AQ29" s="33"/>
      <c r="AR29" s="7">
        <f t="shared" si="23"/>
        <v>0</v>
      </c>
      <c r="AS29" s="9"/>
      <c r="AT29" s="33"/>
      <c r="AU29" s="7">
        <f t="shared" si="24"/>
        <v>0</v>
      </c>
      <c r="AV29" s="9"/>
      <c r="AW29" s="33"/>
      <c r="AX29" s="7">
        <f t="shared" si="25"/>
        <v>0</v>
      </c>
      <c r="AY29" s="9"/>
      <c r="AZ29" s="33"/>
      <c r="BA29" s="7">
        <f t="shared" si="26"/>
        <v>0</v>
      </c>
      <c r="BB29" s="9"/>
      <c r="BC29" s="33"/>
      <c r="BD29" s="7">
        <f t="shared" si="27"/>
        <v>0</v>
      </c>
      <c r="BE29" s="9"/>
      <c r="BF29" s="33"/>
      <c r="BG29" s="7">
        <f t="shared" si="28"/>
        <v>0</v>
      </c>
      <c r="BH29" s="9"/>
      <c r="BI29" s="33"/>
      <c r="BJ29" s="7">
        <f t="shared" si="29"/>
        <v>0</v>
      </c>
      <c r="BK29" s="9"/>
      <c r="BL29" s="33"/>
      <c r="BM29" s="7">
        <f t="shared" si="30"/>
        <v>0</v>
      </c>
    </row>
    <row r="30" spans="2:65" s="10" customFormat="1" hidden="1">
      <c r="B30" s="34" t="s">
        <v>69</v>
      </c>
      <c r="C30" s="7"/>
      <c r="D30" s="35" t="s">
        <v>1</v>
      </c>
      <c r="E30" s="27">
        <v>401742</v>
      </c>
      <c r="F30" s="7">
        <f t="shared" si="31"/>
        <v>0</v>
      </c>
      <c r="G30" s="35" t="s">
        <v>176</v>
      </c>
      <c r="H30" s="32" t="s">
        <v>191</v>
      </c>
      <c r="I30" s="32" t="s">
        <v>191</v>
      </c>
      <c r="J30" s="23">
        <f t="shared" si="32"/>
        <v>0</v>
      </c>
      <c r="K30" s="7"/>
      <c r="L30" s="9"/>
      <c r="M30" s="33"/>
      <c r="N30" s="7">
        <f t="shared" si="33"/>
        <v>0</v>
      </c>
      <c r="O30" s="9"/>
      <c r="P30" s="33"/>
      <c r="Q30" s="7">
        <f t="shared" si="14"/>
        <v>0</v>
      </c>
      <c r="R30" s="9"/>
      <c r="S30" s="33"/>
      <c r="T30" s="7">
        <f t="shared" si="15"/>
        <v>0</v>
      </c>
      <c r="U30" s="9"/>
      <c r="V30" s="33"/>
      <c r="W30" s="7">
        <f t="shared" si="16"/>
        <v>0</v>
      </c>
      <c r="X30" s="9"/>
      <c r="Y30" s="33"/>
      <c r="Z30" s="7">
        <f t="shared" si="17"/>
        <v>0</v>
      </c>
      <c r="AA30" s="9"/>
      <c r="AB30" s="33"/>
      <c r="AC30" s="7">
        <f t="shared" si="18"/>
        <v>0</v>
      </c>
      <c r="AD30" s="9"/>
      <c r="AE30" s="33"/>
      <c r="AF30" s="7">
        <f t="shared" si="19"/>
        <v>0</v>
      </c>
      <c r="AG30" s="9"/>
      <c r="AH30" s="33"/>
      <c r="AI30" s="7">
        <f t="shared" si="20"/>
        <v>0</v>
      </c>
      <c r="AJ30" s="9"/>
      <c r="AK30" s="33"/>
      <c r="AL30" s="7">
        <f t="shared" si="21"/>
        <v>0</v>
      </c>
      <c r="AM30" s="9"/>
      <c r="AN30" s="33"/>
      <c r="AO30" s="7">
        <f t="shared" si="22"/>
        <v>0</v>
      </c>
      <c r="AP30" s="9"/>
      <c r="AQ30" s="33"/>
      <c r="AR30" s="7">
        <f t="shared" si="23"/>
        <v>0</v>
      </c>
      <c r="AS30" s="9"/>
      <c r="AT30" s="33"/>
      <c r="AU30" s="7">
        <f t="shared" si="24"/>
        <v>0</v>
      </c>
      <c r="AV30" s="9"/>
      <c r="AW30" s="33"/>
      <c r="AX30" s="7">
        <f t="shared" si="25"/>
        <v>0</v>
      </c>
      <c r="AY30" s="9"/>
      <c r="AZ30" s="33"/>
      <c r="BA30" s="7">
        <f t="shared" si="26"/>
        <v>0</v>
      </c>
      <c r="BB30" s="9"/>
      <c r="BC30" s="33"/>
      <c r="BD30" s="7">
        <f t="shared" si="27"/>
        <v>0</v>
      </c>
      <c r="BE30" s="9"/>
      <c r="BF30" s="33"/>
      <c r="BG30" s="7">
        <f t="shared" si="28"/>
        <v>0</v>
      </c>
      <c r="BH30" s="9"/>
      <c r="BI30" s="33"/>
      <c r="BJ30" s="7">
        <f t="shared" si="29"/>
        <v>0</v>
      </c>
      <c r="BK30" s="9"/>
      <c r="BL30" s="33"/>
      <c r="BM30" s="7">
        <f t="shared" si="30"/>
        <v>0</v>
      </c>
    </row>
    <row r="31" spans="2:65" s="10" customFormat="1" hidden="1">
      <c r="B31" s="34" t="s">
        <v>70</v>
      </c>
      <c r="C31" s="7"/>
      <c r="D31" s="35" t="s">
        <v>1</v>
      </c>
      <c r="E31" s="27">
        <v>394704</v>
      </c>
      <c r="F31" s="7">
        <f t="shared" si="31"/>
        <v>0</v>
      </c>
      <c r="G31" s="35" t="s">
        <v>176</v>
      </c>
      <c r="H31" s="32" t="s">
        <v>191</v>
      </c>
      <c r="I31" s="32" t="s">
        <v>191</v>
      </c>
      <c r="J31" s="23">
        <f t="shared" si="32"/>
        <v>0</v>
      </c>
      <c r="K31" s="7"/>
      <c r="L31" s="9"/>
      <c r="M31" s="33"/>
      <c r="N31" s="7">
        <f t="shared" si="33"/>
        <v>0</v>
      </c>
      <c r="O31" s="9"/>
      <c r="P31" s="33"/>
      <c r="Q31" s="7">
        <f t="shared" si="14"/>
        <v>0</v>
      </c>
      <c r="R31" s="9"/>
      <c r="S31" s="33"/>
      <c r="T31" s="7">
        <f t="shared" si="15"/>
        <v>0</v>
      </c>
      <c r="U31" s="9"/>
      <c r="V31" s="33"/>
      <c r="W31" s="7">
        <f t="shared" si="16"/>
        <v>0</v>
      </c>
      <c r="X31" s="9"/>
      <c r="Y31" s="33"/>
      <c r="Z31" s="7">
        <f t="shared" si="17"/>
        <v>0</v>
      </c>
      <c r="AA31" s="9"/>
      <c r="AB31" s="33"/>
      <c r="AC31" s="7">
        <f t="shared" si="18"/>
        <v>0</v>
      </c>
      <c r="AD31" s="9"/>
      <c r="AE31" s="33"/>
      <c r="AF31" s="7">
        <f t="shared" si="19"/>
        <v>0</v>
      </c>
      <c r="AG31" s="9"/>
      <c r="AH31" s="33"/>
      <c r="AI31" s="7">
        <f t="shared" si="20"/>
        <v>0</v>
      </c>
      <c r="AJ31" s="9"/>
      <c r="AK31" s="33"/>
      <c r="AL31" s="7">
        <f t="shared" si="21"/>
        <v>0</v>
      </c>
      <c r="AM31" s="9"/>
      <c r="AN31" s="33"/>
      <c r="AO31" s="7">
        <f t="shared" si="22"/>
        <v>0</v>
      </c>
      <c r="AP31" s="9"/>
      <c r="AQ31" s="33"/>
      <c r="AR31" s="7">
        <f t="shared" si="23"/>
        <v>0</v>
      </c>
      <c r="AS31" s="9"/>
      <c r="AT31" s="33"/>
      <c r="AU31" s="7">
        <f t="shared" si="24"/>
        <v>0</v>
      </c>
      <c r="AV31" s="9"/>
      <c r="AW31" s="33"/>
      <c r="AX31" s="7">
        <f t="shared" si="25"/>
        <v>0</v>
      </c>
      <c r="AY31" s="9"/>
      <c r="AZ31" s="33"/>
      <c r="BA31" s="7">
        <f t="shared" si="26"/>
        <v>0</v>
      </c>
      <c r="BB31" s="9"/>
      <c r="BC31" s="33"/>
      <c r="BD31" s="7">
        <f t="shared" si="27"/>
        <v>0</v>
      </c>
      <c r="BE31" s="9"/>
      <c r="BF31" s="33"/>
      <c r="BG31" s="7">
        <f t="shared" si="28"/>
        <v>0</v>
      </c>
      <c r="BH31" s="9"/>
      <c r="BI31" s="33"/>
      <c r="BJ31" s="7">
        <f t="shared" si="29"/>
        <v>0</v>
      </c>
      <c r="BK31" s="9"/>
      <c r="BL31" s="33"/>
      <c r="BM31" s="7">
        <f t="shared" si="30"/>
        <v>0</v>
      </c>
    </row>
    <row r="32" spans="2:65" s="10" customFormat="1" hidden="1">
      <c r="B32" s="34" t="s">
        <v>71</v>
      </c>
      <c r="C32" s="7"/>
      <c r="D32" s="35" t="s">
        <v>1</v>
      </c>
      <c r="E32" s="27">
        <v>274464</v>
      </c>
      <c r="F32" s="7">
        <f t="shared" si="31"/>
        <v>0</v>
      </c>
      <c r="G32" s="35" t="s">
        <v>176</v>
      </c>
      <c r="H32" s="32" t="s">
        <v>191</v>
      </c>
      <c r="I32" s="32" t="s">
        <v>191</v>
      </c>
      <c r="J32" s="23">
        <f t="shared" si="32"/>
        <v>0</v>
      </c>
      <c r="K32" s="7"/>
      <c r="L32" s="9"/>
      <c r="M32" s="33"/>
      <c r="N32" s="7">
        <f t="shared" si="33"/>
        <v>0</v>
      </c>
      <c r="O32" s="9"/>
      <c r="P32" s="33"/>
      <c r="Q32" s="7">
        <f t="shared" si="14"/>
        <v>0</v>
      </c>
      <c r="R32" s="9"/>
      <c r="S32" s="33"/>
      <c r="T32" s="7">
        <f t="shared" si="15"/>
        <v>0</v>
      </c>
      <c r="U32" s="9"/>
      <c r="V32" s="33"/>
      <c r="W32" s="7">
        <f t="shared" si="16"/>
        <v>0</v>
      </c>
      <c r="X32" s="9"/>
      <c r="Y32" s="33"/>
      <c r="Z32" s="7">
        <f t="shared" si="17"/>
        <v>0</v>
      </c>
      <c r="AA32" s="9"/>
      <c r="AB32" s="33"/>
      <c r="AC32" s="7">
        <f t="shared" si="18"/>
        <v>0</v>
      </c>
      <c r="AD32" s="9"/>
      <c r="AE32" s="33"/>
      <c r="AF32" s="7">
        <f t="shared" si="19"/>
        <v>0</v>
      </c>
      <c r="AG32" s="9"/>
      <c r="AH32" s="33"/>
      <c r="AI32" s="7">
        <f t="shared" si="20"/>
        <v>0</v>
      </c>
      <c r="AJ32" s="9"/>
      <c r="AK32" s="33"/>
      <c r="AL32" s="7">
        <f t="shared" si="21"/>
        <v>0</v>
      </c>
      <c r="AM32" s="9"/>
      <c r="AN32" s="33"/>
      <c r="AO32" s="7">
        <f t="shared" si="22"/>
        <v>0</v>
      </c>
      <c r="AP32" s="9"/>
      <c r="AQ32" s="33"/>
      <c r="AR32" s="7">
        <f t="shared" si="23"/>
        <v>0</v>
      </c>
      <c r="AS32" s="9"/>
      <c r="AT32" s="33"/>
      <c r="AU32" s="7">
        <f t="shared" si="24"/>
        <v>0</v>
      </c>
      <c r="AV32" s="9"/>
      <c r="AW32" s="33"/>
      <c r="AX32" s="7">
        <f t="shared" si="25"/>
        <v>0</v>
      </c>
      <c r="AY32" s="9"/>
      <c r="AZ32" s="33"/>
      <c r="BA32" s="7">
        <f t="shared" si="26"/>
        <v>0</v>
      </c>
      <c r="BB32" s="9"/>
      <c r="BC32" s="33"/>
      <c r="BD32" s="7">
        <f t="shared" si="27"/>
        <v>0</v>
      </c>
      <c r="BE32" s="9"/>
      <c r="BF32" s="33"/>
      <c r="BG32" s="7">
        <f t="shared" si="28"/>
        <v>0</v>
      </c>
      <c r="BH32" s="9"/>
      <c r="BI32" s="33"/>
      <c r="BJ32" s="7">
        <f t="shared" si="29"/>
        <v>0</v>
      </c>
      <c r="BK32" s="9"/>
      <c r="BL32" s="33"/>
      <c r="BM32" s="7">
        <f t="shared" si="30"/>
        <v>0</v>
      </c>
    </row>
    <row r="33" spans="2:65" s="10" customFormat="1" hidden="1">
      <c r="B33" s="34" t="s">
        <v>72</v>
      </c>
      <c r="C33" s="7"/>
      <c r="D33" s="35" t="s">
        <v>1</v>
      </c>
      <c r="E33" s="27">
        <v>899280</v>
      </c>
      <c r="F33" s="7">
        <f t="shared" si="31"/>
        <v>0</v>
      </c>
      <c r="G33" s="35" t="s">
        <v>176</v>
      </c>
      <c r="H33" s="32" t="s">
        <v>191</v>
      </c>
      <c r="I33" s="32" t="s">
        <v>191</v>
      </c>
      <c r="J33" s="23">
        <f t="shared" si="32"/>
        <v>0</v>
      </c>
      <c r="K33" s="7"/>
      <c r="L33" s="9"/>
      <c r="M33" s="33"/>
      <c r="N33" s="7">
        <f t="shared" si="33"/>
        <v>0</v>
      </c>
      <c r="O33" s="9"/>
      <c r="P33" s="33"/>
      <c r="Q33" s="7">
        <f t="shared" si="14"/>
        <v>0</v>
      </c>
      <c r="R33" s="9"/>
      <c r="S33" s="33"/>
      <c r="T33" s="7">
        <f t="shared" si="15"/>
        <v>0</v>
      </c>
      <c r="U33" s="9"/>
      <c r="V33" s="33"/>
      <c r="W33" s="7">
        <f t="shared" si="16"/>
        <v>0</v>
      </c>
      <c r="X33" s="9"/>
      <c r="Y33" s="33"/>
      <c r="Z33" s="7">
        <f t="shared" si="17"/>
        <v>0</v>
      </c>
      <c r="AA33" s="9"/>
      <c r="AB33" s="33"/>
      <c r="AC33" s="7">
        <f t="shared" si="18"/>
        <v>0</v>
      </c>
      <c r="AD33" s="9"/>
      <c r="AE33" s="33"/>
      <c r="AF33" s="7">
        <f t="shared" si="19"/>
        <v>0</v>
      </c>
      <c r="AG33" s="9"/>
      <c r="AH33" s="33"/>
      <c r="AI33" s="7">
        <f t="shared" si="20"/>
        <v>0</v>
      </c>
      <c r="AJ33" s="9"/>
      <c r="AK33" s="33"/>
      <c r="AL33" s="7">
        <f t="shared" si="21"/>
        <v>0</v>
      </c>
      <c r="AM33" s="9"/>
      <c r="AN33" s="33"/>
      <c r="AO33" s="7">
        <f t="shared" si="22"/>
        <v>0</v>
      </c>
      <c r="AP33" s="9"/>
      <c r="AQ33" s="33"/>
      <c r="AR33" s="7">
        <f t="shared" si="23"/>
        <v>0</v>
      </c>
      <c r="AS33" s="9"/>
      <c r="AT33" s="33"/>
      <c r="AU33" s="7">
        <f t="shared" si="24"/>
        <v>0</v>
      </c>
      <c r="AV33" s="9"/>
      <c r="AW33" s="33"/>
      <c r="AX33" s="7">
        <f t="shared" si="25"/>
        <v>0</v>
      </c>
      <c r="AY33" s="9"/>
      <c r="AZ33" s="33"/>
      <c r="BA33" s="7">
        <f t="shared" si="26"/>
        <v>0</v>
      </c>
      <c r="BB33" s="9"/>
      <c r="BC33" s="33"/>
      <c r="BD33" s="7">
        <f t="shared" si="27"/>
        <v>0</v>
      </c>
      <c r="BE33" s="9"/>
      <c r="BF33" s="33"/>
      <c r="BG33" s="7">
        <f t="shared" si="28"/>
        <v>0</v>
      </c>
      <c r="BH33" s="9"/>
      <c r="BI33" s="33"/>
      <c r="BJ33" s="7">
        <f t="shared" si="29"/>
        <v>0</v>
      </c>
      <c r="BK33" s="9"/>
      <c r="BL33" s="33"/>
      <c r="BM33" s="7">
        <f t="shared" si="30"/>
        <v>0</v>
      </c>
    </row>
    <row r="34" spans="2:65" s="10" customFormat="1" hidden="1">
      <c r="B34" s="34" t="s">
        <v>73</v>
      </c>
      <c r="C34" s="7"/>
      <c r="D34" s="35" t="s">
        <v>1</v>
      </c>
      <c r="E34" s="27">
        <v>589824</v>
      </c>
      <c r="F34" s="7">
        <f t="shared" si="31"/>
        <v>0</v>
      </c>
      <c r="G34" s="35" t="s">
        <v>176</v>
      </c>
      <c r="H34" s="32" t="s">
        <v>191</v>
      </c>
      <c r="I34" s="32" t="s">
        <v>191</v>
      </c>
      <c r="J34" s="23">
        <f t="shared" si="32"/>
        <v>0</v>
      </c>
      <c r="K34" s="7"/>
      <c r="L34" s="9"/>
      <c r="M34" s="33"/>
      <c r="N34" s="7">
        <f t="shared" si="33"/>
        <v>0</v>
      </c>
      <c r="O34" s="9"/>
      <c r="P34" s="33"/>
      <c r="Q34" s="7">
        <f t="shared" si="14"/>
        <v>0</v>
      </c>
      <c r="R34" s="9"/>
      <c r="S34" s="33"/>
      <c r="T34" s="7">
        <f t="shared" si="15"/>
        <v>0</v>
      </c>
      <c r="U34" s="9"/>
      <c r="V34" s="33"/>
      <c r="W34" s="7">
        <f t="shared" si="16"/>
        <v>0</v>
      </c>
      <c r="X34" s="9"/>
      <c r="Y34" s="33"/>
      <c r="Z34" s="7">
        <f t="shared" si="17"/>
        <v>0</v>
      </c>
      <c r="AA34" s="9"/>
      <c r="AB34" s="33"/>
      <c r="AC34" s="7">
        <f t="shared" si="18"/>
        <v>0</v>
      </c>
      <c r="AD34" s="9"/>
      <c r="AE34" s="33"/>
      <c r="AF34" s="7">
        <f t="shared" si="19"/>
        <v>0</v>
      </c>
      <c r="AG34" s="9"/>
      <c r="AH34" s="33"/>
      <c r="AI34" s="7">
        <f t="shared" si="20"/>
        <v>0</v>
      </c>
      <c r="AJ34" s="9"/>
      <c r="AK34" s="33"/>
      <c r="AL34" s="7">
        <f t="shared" si="21"/>
        <v>0</v>
      </c>
      <c r="AM34" s="9"/>
      <c r="AN34" s="33"/>
      <c r="AO34" s="7">
        <f t="shared" si="22"/>
        <v>0</v>
      </c>
      <c r="AP34" s="9"/>
      <c r="AQ34" s="33"/>
      <c r="AR34" s="7">
        <f t="shared" si="23"/>
        <v>0</v>
      </c>
      <c r="AS34" s="9"/>
      <c r="AT34" s="33"/>
      <c r="AU34" s="7">
        <f t="shared" si="24"/>
        <v>0</v>
      </c>
      <c r="AV34" s="9"/>
      <c r="AW34" s="33"/>
      <c r="AX34" s="7">
        <f t="shared" si="25"/>
        <v>0</v>
      </c>
      <c r="AY34" s="9"/>
      <c r="AZ34" s="33"/>
      <c r="BA34" s="7">
        <f t="shared" si="26"/>
        <v>0</v>
      </c>
      <c r="BB34" s="9"/>
      <c r="BC34" s="33"/>
      <c r="BD34" s="7">
        <f t="shared" si="27"/>
        <v>0</v>
      </c>
      <c r="BE34" s="9"/>
      <c r="BF34" s="33"/>
      <c r="BG34" s="7">
        <f t="shared" si="28"/>
        <v>0</v>
      </c>
      <c r="BH34" s="9"/>
      <c r="BI34" s="33"/>
      <c r="BJ34" s="7">
        <f t="shared" si="29"/>
        <v>0</v>
      </c>
      <c r="BK34" s="9"/>
      <c r="BL34" s="33"/>
      <c r="BM34" s="7">
        <f t="shared" si="30"/>
        <v>0</v>
      </c>
    </row>
    <row r="35" spans="2:65" s="10" customFormat="1" hidden="1">
      <c r="B35" s="34" t="s">
        <v>74</v>
      </c>
      <c r="C35" s="7"/>
      <c r="D35" s="35" t="s">
        <v>1</v>
      </c>
      <c r="E35" s="27">
        <v>496692</v>
      </c>
      <c r="F35" s="7">
        <f t="shared" si="31"/>
        <v>0</v>
      </c>
      <c r="G35" s="35" t="s">
        <v>176</v>
      </c>
      <c r="H35" s="32" t="s">
        <v>191</v>
      </c>
      <c r="I35" s="32" t="s">
        <v>191</v>
      </c>
      <c r="J35" s="23">
        <f t="shared" si="32"/>
        <v>0</v>
      </c>
      <c r="K35" s="7"/>
      <c r="L35" s="9"/>
      <c r="M35" s="33"/>
      <c r="N35" s="7">
        <f t="shared" si="33"/>
        <v>0</v>
      </c>
      <c r="O35" s="9"/>
      <c r="P35" s="33"/>
      <c r="Q35" s="7">
        <f t="shared" si="14"/>
        <v>0</v>
      </c>
      <c r="R35" s="9"/>
      <c r="S35" s="33"/>
      <c r="T35" s="7">
        <f t="shared" si="15"/>
        <v>0</v>
      </c>
      <c r="U35" s="9"/>
      <c r="V35" s="33"/>
      <c r="W35" s="7">
        <f t="shared" si="16"/>
        <v>0</v>
      </c>
      <c r="X35" s="9"/>
      <c r="Y35" s="33"/>
      <c r="Z35" s="7">
        <f t="shared" si="17"/>
        <v>0</v>
      </c>
      <c r="AA35" s="9"/>
      <c r="AB35" s="33"/>
      <c r="AC35" s="7">
        <f t="shared" si="18"/>
        <v>0</v>
      </c>
      <c r="AD35" s="9"/>
      <c r="AE35" s="33"/>
      <c r="AF35" s="7">
        <f t="shared" si="19"/>
        <v>0</v>
      </c>
      <c r="AG35" s="9"/>
      <c r="AH35" s="33"/>
      <c r="AI35" s="7">
        <f t="shared" si="20"/>
        <v>0</v>
      </c>
      <c r="AJ35" s="9"/>
      <c r="AK35" s="33"/>
      <c r="AL35" s="7">
        <f t="shared" si="21"/>
        <v>0</v>
      </c>
      <c r="AM35" s="9"/>
      <c r="AN35" s="33"/>
      <c r="AO35" s="7">
        <f t="shared" si="22"/>
        <v>0</v>
      </c>
      <c r="AP35" s="9"/>
      <c r="AQ35" s="33"/>
      <c r="AR35" s="7">
        <f t="shared" si="23"/>
        <v>0</v>
      </c>
      <c r="AS35" s="9"/>
      <c r="AT35" s="33"/>
      <c r="AU35" s="7">
        <f t="shared" si="24"/>
        <v>0</v>
      </c>
      <c r="AV35" s="9"/>
      <c r="AW35" s="33"/>
      <c r="AX35" s="7">
        <f t="shared" si="25"/>
        <v>0</v>
      </c>
      <c r="AY35" s="9"/>
      <c r="AZ35" s="33"/>
      <c r="BA35" s="7">
        <f t="shared" si="26"/>
        <v>0</v>
      </c>
      <c r="BB35" s="9"/>
      <c r="BC35" s="33"/>
      <c r="BD35" s="7">
        <f t="shared" si="27"/>
        <v>0</v>
      </c>
      <c r="BE35" s="9"/>
      <c r="BF35" s="33"/>
      <c r="BG35" s="7">
        <f t="shared" si="28"/>
        <v>0</v>
      </c>
      <c r="BH35" s="9"/>
      <c r="BI35" s="33"/>
      <c r="BJ35" s="7">
        <f t="shared" si="29"/>
        <v>0</v>
      </c>
      <c r="BK35" s="9"/>
      <c r="BL35" s="33"/>
      <c r="BM35" s="7">
        <f t="shared" si="30"/>
        <v>0</v>
      </c>
    </row>
    <row r="36" spans="2:65" s="10" customFormat="1" hidden="1">
      <c r="B36" s="34" t="s">
        <v>75</v>
      </c>
      <c r="C36" s="7"/>
      <c r="D36" s="35" t="s">
        <v>1</v>
      </c>
      <c r="E36" s="27">
        <v>384354</v>
      </c>
      <c r="F36" s="7">
        <f t="shared" si="31"/>
        <v>0</v>
      </c>
      <c r="G36" s="35" t="s">
        <v>176</v>
      </c>
      <c r="H36" s="32" t="s">
        <v>191</v>
      </c>
      <c r="I36" s="32" t="s">
        <v>191</v>
      </c>
      <c r="J36" s="23">
        <f t="shared" si="32"/>
        <v>0</v>
      </c>
      <c r="K36" s="7"/>
      <c r="L36" s="9"/>
      <c r="M36" s="33"/>
      <c r="N36" s="7">
        <f t="shared" si="33"/>
        <v>0</v>
      </c>
      <c r="O36" s="9"/>
      <c r="P36" s="33"/>
      <c r="Q36" s="7">
        <f t="shared" si="14"/>
        <v>0</v>
      </c>
      <c r="R36" s="9"/>
      <c r="S36" s="33"/>
      <c r="T36" s="7">
        <f t="shared" si="15"/>
        <v>0</v>
      </c>
      <c r="U36" s="9"/>
      <c r="V36" s="33"/>
      <c r="W36" s="7">
        <f t="shared" si="16"/>
        <v>0</v>
      </c>
      <c r="X36" s="9"/>
      <c r="Y36" s="33"/>
      <c r="Z36" s="7">
        <f t="shared" si="17"/>
        <v>0</v>
      </c>
      <c r="AA36" s="9"/>
      <c r="AB36" s="33"/>
      <c r="AC36" s="7">
        <f t="shared" si="18"/>
        <v>0</v>
      </c>
      <c r="AD36" s="9"/>
      <c r="AE36" s="33"/>
      <c r="AF36" s="7">
        <f t="shared" si="19"/>
        <v>0</v>
      </c>
      <c r="AG36" s="9"/>
      <c r="AH36" s="33"/>
      <c r="AI36" s="7">
        <f t="shared" si="20"/>
        <v>0</v>
      </c>
      <c r="AJ36" s="9"/>
      <c r="AK36" s="33"/>
      <c r="AL36" s="7">
        <f t="shared" si="21"/>
        <v>0</v>
      </c>
      <c r="AM36" s="9"/>
      <c r="AN36" s="33"/>
      <c r="AO36" s="7">
        <f t="shared" si="22"/>
        <v>0</v>
      </c>
      <c r="AP36" s="9"/>
      <c r="AQ36" s="33"/>
      <c r="AR36" s="7">
        <f t="shared" si="23"/>
        <v>0</v>
      </c>
      <c r="AS36" s="9"/>
      <c r="AT36" s="33"/>
      <c r="AU36" s="7">
        <f t="shared" si="24"/>
        <v>0</v>
      </c>
      <c r="AV36" s="9"/>
      <c r="AW36" s="33"/>
      <c r="AX36" s="7">
        <f t="shared" si="25"/>
        <v>0</v>
      </c>
      <c r="AY36" s="9"/>
      <c r="AZ36" s="33"/>
      <c r="BA36" s="7">
        <f t="shared" si="26"/>
        <v>0</v>
      </c>
      <c r="BB36" s="9"/>
      <c r="BC36" s="33"/>
      <c r="BD36" s="7">
        <f t="shared" si="27"/>
        <v>0</v>
      </c>
      <c r="BE36" s="9"/>
      <c r="BF36" s="33"/>
      <c r="BG36" s="7">
        <f t="shared" si="28"/>
        <v>0</v>
      </c>
      <c r="BH36" s="9"/>
      <c r="BI36" s="33"/>
      <c r="BJ36" s="7">
        <f t="shared" si="29"/>
        <v>0</v>
      </c>
      <c r="BK36" s="9"/>
      <c r="BL36" s="33"/>
      <c r="BM36" s="7">
        <f t="shared" si="30"/>
        <v>0</v>
      </c>
    </row>
    <row r="37" spans="2:65" s="10" customFormat="1" hidden="1">
      <c r="B37" s="34" t="s">
        <v>76</v>
      </c>
      <c r="C37" s="7"/>
      <c r="D37" s="35" t="s">
        <v>1</v>
      </c>
      <c r="E37" s="27">
        <v>297180</v>
      </c>
      <c r="F37" s="7">
        <f t="shared" si="31"/>
        <v>0</v>
      </c>
      <c r="G37" s="35" t="s">
        <v>176</v>
      </c>
      <c r="H37" s="32" t="s">
        <v>191</v>
      </c>
      <c r="I37" s="32" t="s">
        <v>191</v>
      </c>
      <c r="J37" s="23">
        <f t="shared" si="32"/>
        <v>0</v>
      </c>
      <c r="K37" s="7"/>
      <c r="L37" s="9"/>
      <c r="M37" s="33"/>
      <c r="N37" s="7">
        <f t="shared" si="33"/>
        <v>0</v>
      </c>
      <c r="O37" s="9"/>
      <c r="P37" s="33"/>
      <c r="Q37" s="7">
        <f t="shared" si="14"/>
        <v>0</v>
      </c>
      <c r="R37" s="9"/>
      <c r="S37" s="33"/>
      <c r="T37" s="7">
        <f t="shared" si="15"/>
        <v>0</v>
      </c>
      <c r="U37" s="9"/>
      <c r="V37" s="33"/>
      <c r="W37" s="7">
        <f t="shared" si="16"/>
        <v>0</v>
      </c>
      <c r="X37" s="9"/>
      <c r="Y37" s="33"/>
      <c r="Z37" s="7">
        <f t="shared" si="17"/>
        <v>0</v>
      </c>
      <c r="AA37" s="9"/>
      <c r="AB37" s="33"/>
      <c r="AC37" s="7">
        <f t="shared" si="18"/>
        <v>0</v>
      </c>
      <c r="AD37" s="9"/>
      <c r="AE37" s="33"/>
      <c r="AF37" s="7">
        <f t="shared" si="19"/>
        <v>0</v>
      </c>
      <c r="AG37" s="9"/>
      <c r="AH37" s="33"/>
      <c r="AI37" s="7">
        <f t="shared" si="20"/>
        <v>0</v>
      </c>
      <c r="AJ37" s="9"/>
      <c r="AK37" s="33"/>
      <c r="AL37" s="7">
        <f t="shared" si="21"/>
        <v>0</v>
      </c>
      <c r="AM37" s="9"/>
      <c r="AN37" s="33"/>
      <c r="AO37" s="7">
        <f t="shared" si="22"/>
        <v>0</v>
      </c>
      <c r="AP37" s="9"/>
      <c r="AQ37" s="33"/>
      <c r="AR37" s="7">
        <f t="shared" si="23"/>
        <v>0</v>
      </c>
      <c r="AS37" s="9"/>
      <c r="AT37" s="33"/>
      <c r="AU37" s="7">
        <f t="shared" si="24"/>
        <v>0</v>
      </c>
      <c r="AV37" s="9"/>
      <c r="AW37" s="33"/>
      <c r="AX37" s="7">
        <f t="shared" si="25"/>
        <v>0</v>
      </c>
      <c r="AY37" s="9"/>
      <c r="AZ37" s="33"/>
      <c r="BA37" s="7">
        <f t="shared" si="26"/>
        <v>0</v>
      </c>
      <c r="BB37" s="9"/>
      <c r="BC37" s="33"/>
      <c r="BD37" s="7">
        <f t="shared" si="27"/>
        <v>0</v>
      </c>
      <c r="BE37" s="9"/>
      <c r="BF37" s="33"/>
      <c r="BG37" s="7">
        <f t="shared" si="28"/>
        <v>0</v>
      </c>
      <c r="BH37" s="9"/>
      <c r="BI37" s="33"/>
      <c r="BJ37" s="7">
        <f t="shared" si="29"/>
        <v>0</v>
      </c>
      <c r="BK37" s="9"/>
      <c r="BL37" s="33"/>
      <c r="BM37" s="7">
        <f t="shared" si="30"/>
        <v>0</v>
      </c>
    </row>
    <row r="38" spans="2:65" s="10" customFormat="1" hidden="1">
      <c r="B38" s="34" t="s">
        <v>77</v>
      </c>
      <c r="C38" s="7"/>
      <c r="D38" s="35" t="s">
        <v>1</v>
      </c>
      <c r="E38" s="27">
        <v>334872</v>
      </c>
      <c r="F38" s="7">
        <f t="shared" si="31"/>
        <v>0</v>
      </c>
      <c r="G38" s="35" t="s">
        <v>176</v>
      </c>
      <c r="H38" s="32" t="s">
        <v>191</v>
      </c>
      <c r="I38" s="32" t="s">
        <v>191</v>
      </c>
      <c r="J38" s="23">
        <f t="shared" si="32"/>
        <v>0</v>
      </c>
      <c r="K38" s="7"/>
      <c r="L38" s="9"/>
      <c r="M38" s="33"/>
      <c r="N38" s="7">
        <f t="shared" si="33"/>
        <v>0</v>
      </c>
      <c r="O38" s="9"/>
      <c r="P38" s="33"/>
      <c r="Q38" s="7">
        <f t="shared" si="14"/>
        <v>0</v>
      </c>
      <c r="R38" s="9"/>
      <c r="S38" s="33"/>
      <c r="T38" s="7">
        <f t="shared" si="15"/>
        <v>0</v>
      </c>
      <c r="U38" s="9"/>
      <c r="V38" s="33"/>
      <c r="W38" s="7">
        <f t="shared" si="16"/>
        <v>0</v>
      </c>
      <c r="X38" s="9"/>
      <c r="Y38" s="33"/>
      <c r="Z38" s="7">
        <f t="shared" si="17"/>
        <v>0</v>
      </c>
      <c r="AA38" s="9"/>
      <c r="AB38" s="33"/>
      <c r="AC38" s="7">
        <f t="shared" si="18"/>
        <v>0</v>
      </c>
      <c r="AD38" s="9"/>
      <c r="AE38" s="33"/>
      <c r="AF38" s="7">
        <f t="shared" si="19"/>
        <v>0</v>
      </c>
      <c r="AG38" s="9"/>
      <c r="AH38" s="33"/>
      <c r="AI38" s="7">
        <f t="shared" si="20"/>
        <v>0</v>
      </c>
      <c r="AJ38" s="9"/>
      <c r="AK38" s="33"/>
      <c r="AL38" s="7">
        <f t="shared" si="21"/>
        <v>0</v>
      </c>
      <c r="AM38" s="9"/>
      <c r="AN38" s="33"/>
      <c r="AO38" s="7">
        <f t="shared" si="22"/>
        <v>0</v>
      </c>
      <c r="AP38" s="9"/>
      <c r="AQ38" s="33"/>
      <c r="AR38" s="7">
        <f t="shared" si="23"/>
        <v>0</v>
      </c>
      <c r="AS38" s="9"/>
      <c r="AT38" s="33"/>
      <c r="AU38" s="7">
        <f t="shared" si="24"/>
        <v>0</v>
      </c>
      <c r="AV38" s="9"/>
      <c r="AW38" s="33"/>
      <c r="AX38" s="7">
        <f t="shared" si="25"/>
        <v>0</v>
      </c>
      <c r="AY38" s="9"/>
      <c r="AZ38" s="33"/>
      <c r="BA38" s="7">
        <f t="shared" si="26"/>
        <v>0</v>
      </c>
      <c r="BB38" s="9"/>
      <c r="BC38" s="33"/>
      <c r="BD38" s="7">
        <f t="shared" si="27"/>
        <v>0</v>
      </c>
      <c r="BE38" s="9"/>
      <c r="BF38" s="33"/>
      <c r="BG38" s="7">
        <f t="shared" si="28"/>
        <v>0</v>
      </c>
      <c r="BH38" s="9"/>
      <c r="BI38" s="33"/>
      <c r="BJ38" s="7">
        <f t="shared" si="29"/>
        <v>0</v>
      </c>
      <c r="BK38" s="9"/>
      <c r="BL38" s="33"/>
      <c r="BM38" s="7">
        <f t="shared" si="30"/>
        <v>0</v>
      </c>
    </row>
    <row r="39" spans="2:65" s="10" customFormat="1" hidden="1">
      <c r="B39" s="34" t="s">
        <v>78</v>
      </c>
      <c r="C39" s="7"/>
      <c r="D39" s="35" t="s">
        <v>1</v>
      </c>
      <c r="E39" s="27">
        <v>396198</v>
      </c>
      <c r="F39" s="7">
        <f t="shared" si="31"/>
        <v>0</v>
      </c>
      <c r="G39" s="35" t="s">
        <v>176</v>
      </c>
      <c r="H39" s="32" t="s">
        <v>191</v>
      </c>
      <c r="I39" s="32" t="s">
        <v>191</v>
      </c>
      <c r="J39" s="23">
        <f t="shared" si="32"/>
        <v>0</v>
      </c>
      <c r="K39" s="7"/>
      <c r="L39" s="9"/>
      <c r="M39" s="33"/>
      <c r="N39" s="7">
        <f t="shared" si="33"/>
        <v>0</v>
      </c>
      <c r="O39" s="9"/>
      <c r="P39" s="33"/>
      <c r="Q39" s="7">
        <f t="shared" si="14"/>
        <v>0</v>
      </c>
      <c r="R39" s="9"/>
      <c r="S39" s="33"/>
      <c r="T39" s="7">
        <f t="shared" si="15"/>
        <v>0</v>
      </c>
      <c r="U39" s="9"/>
      <c r="V39" s="33"/>
      <c r="W39" s="7">
        <f t="shared" si="16"/>
        <v>0</v>
      </c>
      <c r="X39" s="9"/>
      <c r="Y39" s="33"/>
      <c r="Z39" s="7">
        <f t="shared" si="17"/>
        <v>0</v>
      </c>
      <c r="AA39" s="9"/>
      <c r="AB39" s="33"/>
      <c r="AC39" s="7">
        <f t="shared" si="18"/>
        <v>0</v>
      </c>
      <c r="AD39" s="9"/>
      <c r="AE39" s="33"/>
      <c r="AF39" s="7">
        <f t="shared" si="19"/>
        <v>0</v>
      </c>
      <c r="AG39" s="9"/>
      <c r="AH39" s="33"/>
      <c r="AI39" s="7">
        <f t="shared" si="20"/>
        <v>0</v>
      </c>
      <c r="AJ39" s="9"/>
      <c r="AK39" s="33"/>
      <c r="AL39" s="7">
        <f t="shared" si="21"/>
        <v>0</v>
      </c>
      <c r="AM39" s="9"/>
      <c r="AN39" s="33"/>
      <c r="AO39" s="7">
        <f t="shared" si="22"/>
        <v>0</v>
      </c>
      <c r="AP39" s="9"/>
      <c r="AQ39" s="33"/>
      <c r="AR39" s="7">
        <f t="shared" si="23"/>
        <v>0</v>
      </c>
      <c r="AS39" s="9"/>
      <c r="AT39" s="33"/>
      <c r="AU39" s="7">
        <f t="shared" si="24"/>
        <v>0</v>
      </c>
      <c r="AV39" s="9"/>
      <c r="AW39" s="33"/>
      <c r="AX39" s="7">
        <f t="shared" si="25"/>
        <v>0</v>
      </c>
      <c r="AY39" s="9"/>
      <c r="AZ39" s="33"/>
      <c r="BA39" s="7">
        <f t="shared" si="26"/>
        <v>0</v>
      </c>
      <c r="BB39" s="9"/>
      <c r="BC39" s="33"/>
      <c r="BD39" s="7">
        <f t="shared" si="27"/>
        <v>0</v>
      </c>
      <c r="BE39" s="9"/>
      <c r="BF39" s="33"/>
      <c r="BG39" s="7">
        <f t="shared" si="28"/>
        <v>0</v>
      </c>
      <c r="BH39" s="9"/>
      <c r="BI39" s="33"/>
      <c r="BJ39" s="7">
        <f t="shared" si="29"/>
        <v>0</v>
      </c>
      <c r="BK39" s="9"/>
      <c r="BL39" s="33"/>
      <c r="BM39" s="7">
        <f t="shared" si="30"/>
        <v>0</v>
      </c>
    </row>
    <row r="40" spans="2:65" s="10" customFormat="1" hidden="1">
      <c r="B40" s="34" t="s">
        <v>79</v>
      </c>
      <c r="C40" s="7"/>
      <c r="D40" s="35" t="s">
        <v>1</v>
      </c>
      <c r="E40" s="27">
        <v>393768</v>
      </c>
      <c r="F40" s="7">
        <f t="shared" si="31"/>
        <v>0</v>
      </c>
      <c r="G40" s="35" t="s">
        <v>176</v>
      </c>
      <c r="H40" s="32" t="s">
        <v>191</v>
      </c>
      <c r="I40" s="32" t="s">
        <v>191</v>
      </c>
      <c r="J40" s="23">
        <f t="shared" si="32"/>
        <v>0</v>
      </c>
      <c r="K40" s="7"/>
      <c r="L40" s="9"/>
      <c r="M40" s="33"/>
      <c r="N40" s="7">
        <f t="shared" si="33"/>
        <v>0</v>
      </c>
      <c r="O40" s="9"/>
      <c r="P40" s="33"/>
      <c r="Q40" s="7">
        <f t="shared" si="14"/>
        <v>0</v>
      </c>
      <c r="R40" s="9"/>
      <c r="S40" s="33"/>
      <c r="T40" s="7">
        <f t="shared" si="15"/>
        <v>0</v>
      </c>
      <c r="U40" s="9"/>
      <c r="V40" s="33"/>
      <c r="W40" s="7">
        <f t="shared" si="16"/>
        <v>0</v>
      </c>
      <c r="X40" s="9"/>
      <c r="Y40" s="33"/>
      <c r="Z40" s="7">
        <f t="shared" si="17"/>
        <v>0</v>
      </c>
      <c r="AA40" s="9"/>
      <c r="AB40" s="33"/>
      <c r="AC40" s="7">
        <f t="shared" si="18"/>
        <v>0</v>
      </c>
      <c r="AD40" s="9"/>
      <c r="AE40" s="33"/>
      <c r="AF40" s="7">
        <f t="shared" si="19"/>
        <v>0</v>
      </c>
      <c r="AG40" s="9"/>
      <c r="AH40" s="33"/>
      <c r="AI40" s="7">
        <f t="shared" si="20"/>
        <v>0</v>
      </c>
      <c r="AJ40" s="9"/>
      <c r="AK40" s="33"/>
      <c r="AL40" s="7">
        <f t="shared" si="21"/>
        <v>0</v>
      </c>
      <c r="AM40" s="9"/>
      <c r="AN40" s="33"/>
      <c r="AO40" s="7">
        <f t="shared" si="22"/>
        <v>0</v>
      </c>
      <c r="AP40" s="9"/>
      <c r="AQ40" s="33"/>
      <c r="AR40" s="7">
        <f t="shared" si="23"/>
        <v>0</v>
      </c>
      <c r="AS40" s="9"/>
      <c r="AT40" s="33"/>
      <c r="AU40" s="7">
        <f t="shared" si="24"/>
        <v>0</v>
      </c>
      <c r="AV40" s="9"/>
      <c r="AW40" s="33"/>
      <c r="AX40" s="7">
        <f t="shared" si="25"/>
        <v>0</v>
      </c>
      <c r="AY40" s="9"/>
      <c r="AZ40" s="33"/>
      <c r="BA40" s="7">
        <f t="shared" si="26"/>
        <v>0</v>
      </c>
      <c r="BB40" s="9"/>
      <c r="BC40" s="33"/>
      <c r="BD40" s="7">
        <f t="shared" si="27"/>
        <v>0</v>
      </c>
      <c r="BE40" s="9"/>
      <c r="BF40" s="33"/>
      <c r="BG40" s="7">
        <f t="shared" si="28"/>
        <v>0</v>
      </c>
      <c r="BH40" s="9"/>
      <c r="BI40" s="33"/>
      <c r="BJ40" s="7">
        <f t="shared" si="29"/>
        <v>0</v>
      </c>
      <c r="BK40" s="9"/>
      <c r="BL40" s="33"/>
      <c r="BM40" s="7">
        <f t="shared" si="30"/>
        <v>0</v>
      </c>
    </row>
    <row r="41" spans="2:65" s="10" customFormat="1" hidden="1">
      <c r="B41" s="34" t="s">
        <v>80</v>
      </c>
      <c r="C41" s="7"/>
      <c r="D41" s="35" t="s">
        <v>1</v>
      </c>
      <c r="E41" s="27">
        <v>253944</v>
      </c>
      <c r="F41" s="7">
        <f t="shared" si="31"/>
        <v>0</v>
      </c>
      <c r="G41" s="35" t="s">
        <v>176</v>
      </c>
      <c r="H41" s="32" t="s">
        <v>191</v>
      </c>
      <c r="I41" s="32" t="s">
        <v>191</v>
      </c>
      <c r="J41" s="23">
        <f t="shared" si="32"/>
        <v>0</v>
      </c>
      <c r="K41" s="7"/>
      <c r="L41" s="9"/>
      <c r="M41" s="33"/>
      <c r="N41" s="7">
        <f t="shared" si="33"/>
        <v>0</v>
      </c>
      <c r="O41" s="9"/>
      <c r="P41" s="33"/>
      <c r="Q41" s="7">
        <f t="shared" si="14"/>
        <v>0</v>
      </c>
      <c r="R41" s="9"/>
      <c r="S41" s="33"/>
      <c r="T41" s="7">
        <f t="shared" si="15"/>
        <v>0</v>
      </c>
      <c r="U41" s="9"/>
      <c r="V41" s="33"/>
      <c r="W41" s="7">
        <f t="shared" si="16"/>
        <v>0</v>
      </c>
      <c r="X41" s="9"/>
      <c r="Y41" s="33"/>
      <c r="Z41" s="7">
        <f t="shared" si="17"/>
        <v>0</v>
      </c>
      <c r="AA41" s="9"/>
      <c r="AB41" s="33"/>
      <c r="AC41" s="7">
        <f t="shared" si="18"/>
        <v>0</v>
      </c>
      <c r="AD41" s="9"/>
      <c r="AE41" s="33"/>
      <c r="AF41" s="7">
        <f t="shared" si="19"/>
        <v>0</v>
      </c>
      <c r="AG41" s="9"/>
      <c r="AH41" s="33"/>
      <c r="AI41" s="7">
        <f t="shared" si="20"/>
        <v>0</v>
      </c>
      <c r="AJ41" s="9"/>
      <c r="AK41" s="33"/>
      <c r="AL41" s="7">
        <f t="shared" si="21"/>
        <v>0</v>
      </c>
      <c r="AM41" s="9"/>
      <c r="AN41" s="33"/>
      <c r="AO41" s="7">
        <f t="shared" si="22"/>
        <v>0</v>
      </c>
      <c r="AP41" s="9"/>
      <c r="AQ41" s="33"/>
      <c r="AR41" s="7">
        <f t="shared" si="23"/>
        <v>0</v>
      </c>
      <c r="AS41" s="9"/>
      <c r="AT41" s="33"/>
      <c r="AU41" s="7">
        <f t="shared" si="24"/>
        <v>0</v>
      </c>
      <c r="AV41" s="9"/>
      <c r="AW41" s="33"/>
      <c r="AX41" s="7">
        <f t="shared" si="25"/>
        <v>0</v>
      </c>
      <c r="AY41" s="9"/>
      <c r="AZ41" s="33"/>
      <c r="BA41" s="7">
        <f t="shared" si="26"/>
        <v>0</v>
      </c>
      <c r="BB41" s="9"/>
      <c r="BC41" s="33"/>
      <c r="BD41" s="7">
        <f t="shared" si="27"/>
        <v>0</v>
      </c>
      <c r="BE41" s="9"/>
      <c r="BF41" s="33"/>
      <c r="BG41" s="7">
        <f t="shared" si="28"/>
        <v>0</v>
      </c>
      <c r="BH41" s="9"/>
      <c r="BI41" s="33"/>
      <c r="BJ41" s="7">
        <f t="shared" si="29"/>
        <v>0</v>
      </c>
      <c r="BK41" s="9"/>
      <c r="BL41" s="33"/>
      <c r="BM41" s="7">
        <f t="shared" si="30"/>
        <v>0</v>
      </c>
    </row>
    <row r="42" spans="2:65" s="10" customFormat="1" hidden="1">
      <c r="B42" s="34" t="s">
        <v>81</v>
      </c>
      <c r="C42" s="7"/>
      <c r="D42" s="35" t="s">
        <v>1</v>
      </c>
      <c r="E42" s="27">
        <v>886986</v>
      </c>
      <c r="F42" s="7">
        <f t="shared" si="31"/>
        <v>0</v>
      </c>
      <c r="G42" s="35" t="s">
        <v>176</v>
      </c>
      <c r="H42" s="32" t="s">
        <v>191</v>
      </c>
      <c r="I42" s="32" t="s">
        <v>191</v>
      </c>
      <c r="J42" s="23">
        <f t="shared" si="32"/>
        <v>0</v>
      </c>
      <c r="K42" s="7"/>
      <c r="L42" s="9"/>
      <c r="M42" s="33"/>
      <c r="N42" s="7">
        <f t="shared" si="33"/>
        <v>0</v>
      </c>
      <c r="O42" s="9"/>
      <c r="P42" s="33"/>
      <c r="Q42" s="7">
        <f t="shared" si="14"/>
        <v>0</v>
      </c>
      <c r="R42" s="9"/>
      <c r="S42" s="33"/>
      <c r="T42" s="7">
        <f t="shared" si="15"/>
        <v>0</v>
      </c>
      <c r="U42" s="9"/>
      <c r="V42" s="33"/>
      <c r="W42" s="7">
        <f t="shared" si="16"/>
        <v>0</v>
      </c>
      <c r="X42" s="9"/>
      <c r="Y42" s="33"/>
      <c r="Z42" s="7">
        <f t="shared" si="17"/>
        <v>0</v>
      </c>
      <c r="AA42" s="9"/>
      <c r="AB42" s="33"/>
      <c r="AC42" s="7">
        <f t="shared" si="18"/>
        <v>0</v>
      </c>
      <c r="AD42" s="9"/>
      <c r="AE42" s="33"/>
      <c r="AF42" s="7">
        <f t="shared" si="19"/>
        <v>0</v>
      </c>
      <c r="AG42" s="9"/>
      <c r="AH42" s="33"/>
      <c r="AI42" s="7">
        <f t="shared" si="20"/>
        <v>0</v>
      </c>
      <c r="AJ42" s="9"/>
      <c r="AK42" s="33"/>
      <c r="AL42" s="7">
        <f t="shared" si="21"/>
        <v>0</v>
      </c>
      <c r="AM42" s="9"/>
      <c r="AN42" s="33"/>
      <c r="AO42" s="7">
        <f t="shared" si="22"/>
        <v>0</v>
      </c>
      <c r="AP42" s="9"/>
      <c r="AQ42" s="33"/>
      <c r="AR42" s="7">
        <f t="shared" si="23"/>
        <v>0</v>
      </c>
      <c r="AS42" s="9"/>
      <c r="AT42" s="33"/>
      <c r="AU42" s="7">
        <f t="shared" si="24"/>
        <v>0</v>
      </c>
      <c r="AV42" s="9"/>
      <c r="AW42" s="33"/>
      <c r="AX42" s="7">
        <f t="shared" si="25"/>
        <v>0</v>
      </c>
      <c r="AY42" s="9"/>
      <c r="AZ42" s="33"/>
      <c r="BA42" s="7">
        <f t="shared" si="26"/>
        <v>0</v>
      </c>
      <c r="BB42" s="9"/>
      <c r="BC42" s="33"/>
      <c r="BD42" s="7">
        <f t="shared" si="27"/>
        <v>0</v>
      </c>
      <c r="BE42" s="9"/>
      <c r="BF42" s="33"/>
      <c r="BG42" s="7">
        <f t="shared" si="28"/>
        <v>0</v>
      </c>
      <c r="BH42" s="9"/>
      <c r="BI42" s="33"/>
      <c r="BJ42" s="7">
        <f t="shared" si="29"/>
        <v>0</v>
      </c>
      <c r="BK42" s="9"/>
      <c r="BL42" s="33"/>
      <c r="BM42" s="7">
        <f t="shared" si="30"/>
        <v>0</v>
      </c>
    </row>
    <row r="43" spans="2:65" s="10" customFormat="1" hidden="1">
      <c r="B43" s="34" t="s">
        <v>82</v>
      </c>
      <c r="C43" s="7"/>
      <c r="D43" s="35" t="s">
        <v>1</v>
      </c>
      <c r="E43" s="27">
        <v>577224</v>
      </c>
      <c r="F43" s="7">
        <f t="shared" si="31"/>
        <v>0</v>
      </c>
      <c r="G43" s="35" t="s">
        <v>176</v>
      </c>
      <c r="H43" s="32" t="s">
        <v>191</v>
      </c>
      <c r="I43" s="32" t="s">
        <v>191</v>
      </c>
      <c r="J43" s="23">
        <f t="shared" si="32"/>
        <v>0</v>
      </c>
      <c r="K43" s="7"/>
      <c r="L43" s="9"/>
      <c r="M43" s="33"/>
      <c r="N43" s="7">
        <f t="shared" si="33"/>
        <v>0</v>
      </c>
      <c r="O43" s="9"/>
      <c r="P43" s="33"/>
      <c r="Q43" s="7">
        <f t="shared" si="14"/>
        <v>0</v>
      </c>
      <c r="R43" s="9"/>
      <c r="S43" s="33"/>
      <c r="T43" s="7">
        <f t="shared" si="15"/>
        <v>0</v>
      </c>
      <c r="U43" s="9"/>
      <c r="V43" s="33"/>
      <c r="W43" s="7">
        <f t="shared" si="16"/>
        <v>0</v>
      </c>
      <c r="X43" s="9"/>
      <c r="Y43" s="33"/>
      <c r="Z43" s="7">
        <f t="shared" si="17"/>
        <v>0</v>
      </c>
      <c r="AA43" s="9"/>
      <c r="AB43" s="33"/>
      <c r="AC43" s="7">
        <f t="shared" si="18"/>
        <v>0</v>
      </c>
      <c r="AD43" s="9"/>
      <c r="AE43" s="33"/>
      <c r="AF43" s="7">
        <f t="shared" si="19"/>
        <v>0</v>
      </c>
      <c r="AG43" s="9"/>
      <c r="AH43" s="33"/>
      <c r="AI43" s="7">
        <f t="shared" si="20"/>
        <v>0</v>
      </c>
      <c r="AJ43" s="9"/>
      <c r="AK43" s="33"/>
      <c r="AL43" s="7">
        <f t="shared" si="21"/>
        <v>0</v>
      </c>
      <c r="AM43" s="9"/>
      <c r="AN43" s="33"/>
      <c r="AO43" s="7">
        <f t="shared" si="22"/>
        <v>0</v>
      </c>
      <c r="AP43" s="9"/>
      <c r="AQ43" s="33"/>
      <c r="AR43" s="7">
        <f t="shared" si="23"/>
        <v>0</v>
      </c>
      <c r="AS43" s="9"/>
      <c r="AT43" s="33"/>
      <c r="AU43" s="7">
        <f t="shared" si="24"/>
        <v>0</v>
      </c>
      <c r="AV43" s="9"/>
      <c r="AW43" s="33"/>
      <c r="AX43" s="7">
        <f t="shared" si="25"/>
        <v>0</v>
      </c>
      <c r="AY43" s="9"/>
      <c r="AZ43" s="33"/>
      <c r="BA43" s="7">
        <f t="shared" si="26"/>
        <v>0</v>
      </c>
      <c r="BB43" s="9"/>
      <c r="BC43" s="33"/>
      <c r="BD43" s="7">
        <f t="shared" si="27"/>
        <v>0</v>
      </c>
      <c r="BE43" s="9"/>
      <c r="BF43" s="33"/>
      <c r="BG43" s="7">
        <f t="shared" si="28"/>
        <v>0</v>
      </c>
      <c r="BH43" s="9"/>
      <c r="BI43" s="33"/>
      <c r="BJ43" s="7">
        <f t="shared" si="29"/>
        <v>0</v>
      </c>
      <c r="BK43" s="9"/>
      <c r="BL43" s="33"/>
      <c r="BM43" s="7">
        <f t="shared" si="30"/>
        <v>0</v>
      </c>
    </row>
    <row r="44" spans="2:65" s="10" customFormat="1" hidden="1">
      <c r="B44" s="34" t="s">
        <v>83</v>
      </c>
      <c r="C44" s="7"/>
      <c r="D44" s="35" t="s">
        <v>1</v>
      </c>
      <c r="E44" s="27">
        <v>484920</v>
      </c>
      <c r="F44" s="7">
        <f t="shared" si="31"/>
        <v>0</v>
      </c>
      <c r="G44" s="35" t="s">
        <v>176</v>
      </c>
      <c r="H44" s="32" t="s">
        <v>191</v>
      </c>
      <c r="I44" s="32" t="s">
        <v>191</v>
      </c>
      <c r="J44" s="23">
        <f t="shared" si="32"/>
        <v>0</v>
      </c>
      <c r="K44" s="7"/>
      <c r="L44" s="9"/>
      <c r="M44" s="33"/>
      <c r="N44" s="7">
        <f t="shared" si="33"/>
        <v>0</v>
      </c>
      <c r="O44" s="9"/>
      <c r="P44" s="33"/>
      <c r="Q44" s="7">
        <f t="shared" si="14"/>
        <v>0</v>
      </c>
      <c r="R44" s="9"/>
      <c r="S44" s="33"/>
      <c r="T44" s="7">
        <f t="shared" si="15"/>
        <v>0</v>
      </c>
      <c r="U44" s="9"/>
      <c r="V44" s="33"/>
      <c r="W44" s="7">
        <f t="shared" si="16"/>
        <v>0</v>
      </c>
      <c r="X44" s="9"/>
      <c r="Y44" s="33"/>
      <c r="Z44" s="7">
        <f t="shared" si="17"/>
        <v>0</v>
      </c>
      <c r="AA44" s="9"/>
      <c r="AB44" s="33"/>
      <c r="AC44" s="7">
        <f t="shared" si="18"/>
        <v>0</v>
      </c>
      <c r="AD44" s="9"/>
      <c r="AE44" s="33"/>
      <c r="AF44" s="7">
        <f t="shared" si="19"/>
        <v>0</v>
      </c>
      <c r="AG44" s="9"/>
      <c r="AH44" s="33"/>
      <c r="AI44" s="7">
        <f t="shared" si="20"/>
        <v>0</v>
      </c>
      <c r="AJ44" s="9"/>
      <c r="AK44" s="33"/>
      <c r="AL44" s="7">
        <f t="shared" si="21"/>
        <v>0</v>
      </c>
      <c r="AM44" s="9"/>
      <c r="AN44" s="33"/>
      <c r="AO44" s="7">
        <f t="shared" si="22"/>
        <v>0</v>
      </c>
      <c r="AP44" s="9"/>
      <c r="AQ44" s="33"/>
      <c r="AR44" s="7">
        <f t="shared" si="23"/>
        <v>0</v>
      </c>
      <c r="AS44" s="9"/>
      <c r="AT44" s="33"/>
      <c r="AU44" s="7">
        <f t="shared" si="24"/>
        <v>0</v>
      </c>
      <c r="AV44" s="9"/>
      <c r="AW44" s="33"/>
      <c r="AX44" s="7">
        <f t="shared" si="25"/>
        <v>0</v>
      </c>
      <c r="AY44" s="9"/>
      <c r="AZ44" s="33"/>
      <c r="BA44" s="7">
        <f t="shared" si="26"/>
        <v>0</v>
      </c>
      <c r="BB44" s="9"/>
      <c r="BC44" s="33"/>
      <c r="BD44" s="7">
        <f t="shared" si="27"/>
        <v>0</v>
      </c>
      <c r="BE44" s="9"/>
      <c r="BF44" s="33"/>
      <c r="BG44" s="7">
        <f t="shared" si="28"/>
        <v>0</v>
      </c>
      <c r="BH44" s="9"/>
      <c r="BI44" s="33"/>
      <c r="BJ44" s="7">
        <f t="shared" si="29"/>
        <v>0</v>
      </c>
      <c r="BK44" s="9"/>
      <c r="BL44" s="33"/>
      <c r="BM44" s="7">
        <f t="shared" si="30"/>
        <v>0</v>
      </c>
    </row>
    <row r="45" spans="2:65" s="10" customFormat="1" hidden="1">
      <c r="B45" s="34" t="s">
        <v>84</v>
      </c>
      <c r="C45" s="7"/>
      <c r="D45" s="35" t="s">
        <v>1</v>
      </c>
      <c r="E45" s="27">
        <v>382662</v>
      </c>
      <c r="F45" s="7">
        <f t="shared" si="31"/>
        <v>0</v>
      </c>
      <c r="G45" s="35" t="s">
        <v>176</v>
      </c>
      <c r="H45" s="32" t="s">
        <v>191</v>
      </c>
      <c r="I45" s="32" t="s">
        <v>191</v>
      </c>
      <c r="J45" s="23">
        <f t="shared" si="32"/>
        <v>0</v>
      </c>
      <c r="K45" s="7"/>
      <c r="L45" s="9"/>
      <c r="M45" s="33"/>
      <c r="N45" s="7">
        <f t="shared" si="33"/>
        <v>0</v>
      </c>
      <c r="O45" s="9"/>
      <c r="P45" s="33"/>
      <c r="Q45" s="7">
        <f t="shared" si="14"/>
        <v>0</v>
      </c>
      <c r="R45" s="9"/>
      <c r="S45" s="33"/>
      <c r="T45" s="7">
        <f t="shared" si="15"/>
        <v>0</v>
      </c>
      <c r="U45" s="9"/>
      <c r="V45" s="33"/>
      <c r="W45" s="7">
        <f t="shared" si="16"/>
        <v>0</v>
      </c>
      <c r="X45" s="9"/>
      <c r="Y45" s="33"/>
      <c r="Z45" s="7">
        <f t="shared" si="17"/>
        <v>0</v>
      </c>
      <c r="AA45" s="9"/>
      <c r="AB45" s="33"/>
      <c r="AC45" s="7">
        <f t="shared" si="18"/>
        <v>0</v>
      </c>
      <c r="AD45" s="9"/>
      <c r="AE45" s="33"/>
      <c r="AF45" s="7">
        <f t="shared" si="19"/>
        <v>0</v>
      </c>
      <c r="AG45" s="9"/>
      <c r="AH45" s="33"/>
      <c r="AI45" s="7">
        <f t="shared" si="20"/>
        <v>0</v>
      </c>
      <c r="AJ45" s="9"/>
      <c r="AK45" s="33"/>
      <c r="AL45" s="7">
        <f t="shared" si="21"/>
        <v>0</v>
      </c>
      <c r="AM45" s="9"/>
      <c r="AN45" s="33"/>
      <c r="AO45" s="7">
        <f t="shared" si="22"/>
        <v>0</v>
      </c>
      <c r="AP45" s="9"/>
      <c r="AQ45" s="33"/>
      <c r="AR45" s="7">
        <f t="shared" si="23"/>
        <v>0</v>
      </c>
      <c r="AS45" s="9"/>
      <c r="AT45" s="33"/>
      <c r="AU45" s="7">
        <f t="shared" si="24"/>
        <v>0</v>
      </c>
      <c r="AV45" s="9"/>
      <c r="AW45" s="33"/>
      <c r="AX45" s="7">
        <f t="shared" si="25"/>
        <v>0</v>
      </c>
      <c r="AY45" s="9"/>
      <c r="AZ45" s="33"/>
      <c r="BA45" s="7">
        <f t="shared" si="26"/>
        <v>0</v>
      </c>
      <c r="BB45" s="9"/>
      <c r="BC45" s="33"/>
      <c r="BD45" s="7">
        <f t="shared" si="27"/>
        <v>0</v>
      </c>
      <c r="BE45" s="9"/>
      <c r="BF45" s="33"/>
      <c r="BG45" s="7">
        <f t="shared" si="28"/>
        <v>0</v>
      </c>
      <c r="BH45" s="9"/>
      <c r="BI45" s="33"/>
      <c r="BJ45" s="7">
        <f t="shared" si="29"/>
        <v>0</v>
      </c>
      <c r="BK45" s="9"/>
      <c r="BL45" s="33"/>
      <c r="BM45" s="7">
        <f t="shared" si="30"/>
        <v>0</v>
      </c>
    </row>
    <row r="46" spans="2:65" s="10" customFormat="1" hidden="1">
      <c r="B46" s="34" t="s">
        <v>85</v>
      </c>
      <c r="C46" s="7"/>
      <c r="D46" s="35" t="s">
        <v>1</v>
      </c>
      <c r="E46" s="27">
        <v>304902</v>
      </c>
      <c r="F46" s="7">
        <f t="shared" si="31"/>
        <v>0</v>
      </c>
      <c r="G46" s="35" t="s">
        <v>176</v>
      </c>
      <c r="H46" s="32" t="s">
        <v>191</v>
      </c>
      <c r="I46" s="32" t="s">
        <v>191</v>
      </c>
      <c r="J46" s="23">
        <f t="shared" si="32"/>
        <v>0</v>
      </c>
      <c r="K46" s="7"/>
      <c r="L46" s="9"/>
      <c r="M46" s="33"/>
      <c r="N46" s="7">
        <f t="shared" si="33"/>
        <v>0</v>
      </c>
      <c r="O46" s="9"/>
      <c r="P46" s="33"/>
      <c r="Q46" s="7">
        <f t="shared" si="14"/>
        <v>0</v>
      </c>
      <c r="R46" s="9"/>
      <c r="S46" s="33"/>
      <c r="T46" s="7">
        <f t="shared" si="15"/>
        <v>0</v>
      </c>
      <c r="U46" s="9"/>
      <c r="V46" s="33"/>
      <c r="W46" s="7">
        <f t="shared" si="16"/>
        <v>0</v>
      </c>
      <c r="X46" s="9"/>
      <c r="Y46" s="33"/>
      <c r="Z46" s="7">
        <f t="shared" si="17"/>
        <v>0</v>
      </c>
      <c r="AA46" s="9"/>
      <c r="AB46" s="33"/>
      <c r="AC46" s="7">
        <f t="shared" si="18"/>
        <v>0</v>
      </c>
      <c r="AD46" s="9"/>
      <c r="AE46" s="33"/>
      <c r="AF46" s="7">
        <f t="shared" si="19"/>
        <v>0</v>
      </c>
      <c r="AG46" s="9"/>
      <c r="AH46" s="33"/>
      <c r="AI46" s="7">
        <f t="shared" si="20"/>
        <v>0</v>
      </c>
      <c r="AJ46" s="9"/>
      <c r="AK46" s="33"/>
      <c r="AL46" s="7">
        <f t="shared" si="21"/>
        <v>0</v>
      </c>
      <c r="AM46" s="9"/>
      <c r="AN46" s="33"/>
      <c r="AO46" s="7">
        <f t="shared" si="22"/>
        <v>0</v>
      </c>
      <c r="AP46" s="9"/>
      <c r="AQ46" s="33"/>
      <c r="AR46" s="7">
        <f t="shared" si="23"/>
        <v>0</v>
      </c>
      <c r="AS46" s="9"/>
      <c r="AT46" s="33"/>
      <c r="AU46" s="7">
        <f t="shared" si="24"/>
        <v>0</v>
      </c>
      <c r="AV46" s="9"/>
      <c r="AW46" s="33"/>
      <c r="AX46" s="7">
        <f t="shared" si="25"/>
        <v>0</v>
      </c>
      <c r="AY46" s="9"/>
      <c r="AZ46" s="33"/>
      <c r="BA46" s="7">
        <f t="shared" si="26"/>
        <v>0</v>
      </c>
      <c r="BB46" s="9"/>
      <c r="BC46" s="33"/>
      <c r="BD46" s="7">
        <f t="shared" si="27"/>
        <v>0</v>
      </c>
      <c r="BE46" s="9"/>
      <c r="BF46" s="33"/>
      <c r="BG46" s="7">
        <f t="shared" si="28"/>
        <v>0</v>
      </c>
      <c r="BH46" s="9"/>
      <c r="BI46" s="33"/>
      <c r="BJ46" s="7">
        <f t="shared" si="29"/>
        <v>0</v>
      </c>
      <c r="BK46" s="9"/>
      <c r="BL46" s="33"/>
      <c r="BM46" s="7">
        <f t="shared" si="30"/>
        <v>0</v>
      </c>
    </row>
    <row r="47" spans="2:65" s="10" customFormat="1" hidden="1">
      <c r="B47" s="34" t="s">
        <v>86</v>
      </c>
      <c r="C47" s="7"/>
      <c r="D47" s="35" t="s">
        <v>1</v>
      </c>
      <c r="E47" s="27">
        <v>325206</v>
      </c>
      <c r="F47" s="7">
        <f t="shared" si="31"/>
        <v>0</v>
      </c>
      <c r="G47" s="35" t="s">
        <v>176</v>
      </c>
      <c r="H47" s="32" t="s">
        <v>191</v>
      </c>
      <c r="I47" s="32" t="s">
        <v>191</v>
      </c>
      <c r="J47" s="23">
        <f t="shared" si="32"/>
        <v>0</v>
      </c>
      <c r="K47" s="7"/>
      <c r="L47" s="9"/>
      <c r="M47" s="33"/>
      <c r="N47" s="7">
        <f t="shared" si="33"/>
        <v>0</v>
      </c>
      <c r="O47" s="9"/>
      <c r="P47" s="33"/>
      <c r="Q47" s="7">
        <f t="shared" si="14"/>
        <v>0</v>
      </c>
      <c r="R47" s="9"/>
      <c r="S47" s="33"/>
      <c r="T47" s="7">
        <f t="shared" si="15"/>
        <v>0</v>
      </c>
      <c r="U47" s="9"/>
      <c r="V47" s="33"/>
      <c r="W47" s="7">
        <f t="shared" si="16"/>
        <v>0</v>
      </c>
      <c r="X47" s="9"/>
      <c r="Y47" s="33"/>
      <c r="Z47" s="7">
        <f t="shared" si="17"/>
        <v>0</v>
      </c>
      <c r="AA47" s="9"/>
      <c r="AB47" s="33"/>
      <c r="AC47" s="7">
        <f t="shared" si="18"/>
        <v>0</v>
      </c>
      <c r="AD47" s="9"/>
      <c r="AE47" s="33"/>
      <c r="AF47" s="7">
        <f t="shared" si="19"/>
        <v>0</v>
      </c>
      <c r="AG47" s="9"/>
      <c r="AH47" s="33"/>
      <c r="AI47" s="7">
        <f t="shared" si="20"/>
        <v>0</v>
      </c>
      <c r="AJ47" s="9"/>
      <c r="AK47" s="33"/>
      <c r="AL47" s="7">
        <f t="shared" si="21"/>
        <v>0</v>
      </c>
      <c r="AM47" s="9"/>
      <c r="AN47" s="33"/>
      <c r="AO47" s="7">
        <f t="shared" si="22"/>
        <v>0</v>
      </c>
      <c r="AP47" s="9"/>
      <c r="AQ47" s="33"/>
      <c r="AR47" s="7">
        <f t="shared" si="23"/>
        <v>0</v>
      </c>
      <c r="AS47" s="9"/>
      <c r="AT47" s="33"/>
      <c r="AU47" s="7">
        <f t="shared" si="24"/>
        <v>0</v>
      </c>
      <c r="AV47" s="9"/>
      <c r="AW47" s="33"/>
      <c r="AX47" s="7">
        <f t="shared" si="25"/>
        <v>0</v>
      </c>
      <c r="AY47" s="9"/>
      <c r="AZ47" s="33"/>
      <c r="BA47" s="7">
        <f t="shared" si="26"/>
        <v>0</v>
      </c>
      <c r="BB47" s="9"/>
      <c r="BC47" s="33"/>
      <c r="BD47" s="7">
        <f t="shared" si="27"/>
        <v>0</v>
      </c>
      <c r="BE47" s="9"/>
      <c r="BF47" s="33"/>
      <c r="BG47" s="7">
        <f t="shared" si="28"/>
        <v>0</v>
      </c>
      <c r="BH47" s="9"/>
      <c r="BI47" s="33"/>
      <c r="BJ47" s="7">
        <f t="shared" si="29"/>
        <v>0</v>
      </c>
      <c r="BK47" s="9"/>
      <c r="BL47" s="33"/>
      <c r="BM47" s="7">
        <f t="shared" si="30"/>
        <v>0</v>
      </c>
    </row>
    <row r="48" spans="2:65" s="10" customFormat="1" hidden="1">
      <c r="B48" s="34" t="s">
        <v>87</v>
      </c>
      <c r="C48" s="7"/>
      <c r="D48" s="35" t="s">
        <v>1</v>
      </c>
      <c r="E48" s="27">
        <v>402498</v>
      </c>
      <c r="F48" s="7">
        <f t="shared" si="31"/>
        <v>0</v>
      </c>
      <c r="G48" s="35" t="s">
        <v>176</v>
      </c>
      <c r="H48" s="32" t="s">
        <v>191</v>
      </c>
      <c r="I48" s="32" t="s">
        <v>191</v>
      </c>
      <c r="J48" s="23">
        <f t="shared" si="32"/>
        <v>0</v>
      </c>
      <c r="K48" s="7"/>
      <c r="L48" s="9"/>
      <c r="M48" s="33"/>
      <c r="N48" s="7">
        <f t="shared" si="33"/>
        <v>0</v>
      </c>
      <c r="O48" s="9"/>
      <c r="P48" s="33"/>
      <c r="Q48" s="7">
        <f t="shared" si="14"/>
        <v>0</v>
      </c>
      <c r="R48" s="9"/>
      <c r="S48" s="33"/>
      <c r="T48" s="7">
        <f t="shared" si="15"/>
        <v>0</v>
      </c>
      <c r="U48" s="9"/>
      <c r="V48" s="33"/>
      <c r="W48" s="7">
        <f t="shared" si="16"/>
        <v>0</v>
      </c>
      <c r="X48" s="9"/>
      <c r="Y48" s="33"/>
      <c r="Z48" s="7">
        <f t="shared" si="17"/>
        <v>0</v>
      </c>
      <c r="AA48" s="9"/>
      <c r="AB48" s="33"/>
      <c r="AC48" s="7">
        <f t="shared" si="18"/>
        <v>0</v>
      </c>
      <c r="AD48" s="9"/>
      <c r="AE48" s="33"/>
      <c r="AF48" s="7">
        <f t="shared" si="19"/>
        <v>0</v>
      </c>
      <c r="AG48" s="9"/>
      <c r="AH48" s="33"/>
      <c r="AI48" s="7">
        <f t="shared" si="20"/>
        <v>0</v>
      </c>
      <c r="AJ48" s="9"/>
      <c r="AK48" s="33"/>
      <c r="AL48" s="7">
        <f t="shared" si="21"/>
        <v>0</v>
      </c>
      <c r="AM48" s="9"/>
      <c r="AN48" s="33"/>
      <c r="AO48" s="7">
        <f t="shared" si="22"/>
        <v>0</v>
      </c>
      <c r="AP48" s="9"/>
      <c r="AQ48" s="33"/>
      <c r="AR48" s="7">
        <f t="shared" si="23"/>
        <v>0</v>
      </c>
      <c r="AS48" s="9"/>
      <c r="AT48" s="33"/>
      <c r="AU48" s="7">
        <f t="shared" si="24"/>
        <v>0</v>
      </c>
      <c r="AV48" s="9"/>
      <c r="AW48" s="33"/>
      <c r="AX48" s="7">
        <f t="shared" si="25"/>
        <v>0</v>
      </c>
      <c r="AY48" s="9"/>
      <c r="AZ48" s="33"/>
      <c r="BA48" s="7">
        <f t="shared" si="26"/>
        <v>0</v>
      </c>
      <c r="BB48" s="9"/>
      <c r="BC48" s="33"/>
      <c r="BD48" s="7">
        <f t="shared" si="27"/>
        <v>0</v>
      </c>
      <c r="BE48" s="9"/>
      <c r="BF48" s="33"/>
      <c r="BG48" s="7">
        <f t="shared" si="28"/>
        <v>0</v>
      </c>
      <c r="BH48" s="9"/>
      <c r="BI48" s="33"/>
      <c r="BJ48" s="7">
        <f t="shared" si="29"/>
        <v>0</v>
      </c>
      <c r="BK48" s="9"/>
      <c r="BL48" s="33"/>
      <c r="BM48" s="7">
        <f t="shared" si="30"/>
        <v>0</v>
      </c>
    </row>
    <row r="49" spans="2:65" s="10" customFormat="1" hidden="1">
      <c r="B49" s="34" t="s">
        <v>88</v>
      </c>
      <c r="C49" s="7"/>
      <c r="D49" s="35" t="s">
        <v>1</v>
      </c>
      <c r="E49" s="27">
        <v>370386</v>
      </c>
      <c r="F49" s="7">
        <f t="shared" si="31"/>
        <v>0</v>
      </c>
      <c r="G49" s="35" t="s">
        <v>176</v>
      </c>
      <c r="H49" s="32" t="s">
        <v>191</v>
      </c>
      <c r="I49" s="32" t="s">
        <v>191</v>
      </c>
      <c r="J49" s="23">
        <f t="shared" si="32"/>
        <v>0</v>
      </c>
      <c r="K49" s="7"/>
      <c r="L49" s="9"/>
      <c r="M49" s="33"/>
      <c r="N49" s="7">
        <f t="shared" si="33"/>
        <v>0</v>
      </c>
      <c r="O49" s="9"/>
      <c r="P49" s="33"/>
      <c r="Q49" s="7">
        <f t="shared" si="14"/>
        <v>0</v>
      </c>
      <c r="R49" s="9"/>
      <c r="S49" s="33"/>
      <c r="T49" s="7">
        <f t="shared" si="15"/>
        <v>0</v>
      </c>
      <c r="U49" s="9"/>
      <c r="V49" s="33"/>
      <c r="W49" s="7">
        <f t="shared" si="16"/>
        <v>0</v>
      </c>
      <c r="X49" s="9"/>
      <c r="Y49" s="33"/>
      <c r="Z49" s="7">
        <f t="shared" si="17"/>
        <v>0</v>
      </c>
      <c r="AA49" s="9"/>
      <c r="AB49" s="33"/>
      <c r="AC49" s="7">
        <f t="shared" si="18"/>
        <v>0</v>
      </c>
      <c r="AD49" s="9"/>
      <c r="AE49" s="33"/>
      <c r="AF49" s="7">
        <f t="shared" si="19"/>
        <v>0</v>
      </c>
      <c r="AG49" s="9"/>
      <c r="AH49" s="33"/>
      <c r="AI49" s="7">
        <f t="shared" si="20"/>
        <v>0</v>
      </c>
      <c r="AJ49" s="9"/>
      <c r="AK49" s="33"/>
      <c r="AL49" s="7">
        <f t="shared" si="21"/>
        <v>0</v>
      </c>
      <c r="AM49" s="9"/>
      <c r="AN49" s="33"/>
      <c r="AO49" s="7">
        <f t="shared" si="22"/>
        <v>0</v>
      </c>
      <c r="AP49" s="9"/>
      <c r="AQ49" s="33"/>
      <c r="AR49" s="7">
        <f t="shared" si="23"/>
        <v>0</v>
      </c>
      <c r="AS49" s="9"/>
      <c r="AT49" s="33"/>
      <c r="AU49" s="7">
        <f t="shared" si="24"/>
        <v>0</v>
      </c>
      <c r="AV49" s="9"/>
      <c r="AW49" s="33"/>
      <c r="AX49" s="7">
        <f t="shared" si="25"/>
        <v>0</v>
      </c>
      <c r="AY49" s="9"/>
      <c r="AZ49" s="33"/>
      <c r="BA49" s="7">
        <f t="shared" si="26"/>
        <v>0</v>
      </c>
      <c r="BB49" s="9"/>
      <c r="BC49" s="33"/>
      <c r="BD49" s="7">
        <f t="shared" si="27"/>
        <v>0</v>
      </c>
      <c r="BE49" s="9"/>
      <c r="BF49" s="33"/>
      <c r="BG49" s="7">
        <f t="shared" si="28"/>
        <v>0</v>
      </c>
      <c r="BH49" s="9"/>
      <c r="BI49" s="33"/>
      <c r="BJ49" s="7">
        <f t="shared" si="29"/>
        <v>0</v>
      </c>
      <c r="BK49" s="9"/>
      <c r="BL49" s="33"/>
      <c r="BM49" s="7">
        <f t="shared" si="30"/>
        <v>0</v>
      </c>
    </row>
    <row r="50" spans="2:65" s="10" customFormat="1" hidden="1">
      <c r="B50" s="34" t="s">
        <v>89</v>
      </c>
      <c r="C50" s="7"/>
      <c r="D50" s="35" t="s">
        <v>1</v>
      </c>
      <c r="E50" s="27">
        <v>282060</v>
      </c>
      <c r="F50" s="7">
        <f t="shared" si="31"/>
        <v>0</v>
      </c>
      <c r="G50" s="35" t="s">
        <v>176</v>
      </c>
      <c r="H50" s="32" t="s">
        <v>191</v>
      </c>
      <c r="I50" s="32" t="s">
        <v>191</v>
      </c>
      <c r="J50" s="23">
        <f t="shared" si="32"/>
        <v>0</v>
      </c>
      <c r="K50" s="7"/>
      <c r="L50" s="9"/>
      <c r="M50" s="33"/>
      <c r="N50" s="7">
        <f t="shared" si="33"/>
        <v>0</v>
      </c>
      <c r="O50" s="9"/>
      <c r="P50" s="33"/>
      <c r="Q50" s="7">
        <f t="shared" si="14"/>
        <v>0</v>
      </c>
      <c r="R50" s="9"/>
      <c r="S50" s="33"/>
      <c r="T50" s="7">
        <f t="shared" si="15"/>
        <v>0</v>
      </c>
      <c r="U50" s="9"/>
      <c r="V50" s="33"/>
      <c r="W50" s="7">
        <f t="shared" si="16"/>
        <v>0</v>
      </c>
      <c r="X50" s="9"/>
      <c r="Y50" s="33"/>
      <c r="Z50" s="7">
        <f t="shared" si="17"/>
        <v>0</v>
      </c>
      <c r="AA50" s="9"/>
      <c r="AB50" s="33"/>
      <c r="AC50" s="7">
        <f t="shared" si="18"/>
        <v>0</v>
      </c>
      <c r="AD50" s="9"/>
      <c r="AE50" s="33"/>
      <c r="AF50" s="7">
        <f t="shared" si="19"/>
        <v>0</v>
      </c>
      <c r="AG50" s="9"/>
      <c r="AH50" s="33"/>
      <c r="AI50" s="7">
        <f t="shared" si="20"/>
        <v>0</v>
      </c>
      <c r="AJ50" s="9"/>
      <c r="AK50" s="33"/>
      <c r="AL50" s="7">
        <f t="shared" si="21"/>
        <v>0</v>
      </c>
      <c r="AM50" s="9"/>
      <c r="AN50" s="33"/>
      <c r="AO50" s="7">
        <f t="shared" si="22"/>
        <v>0</v>
      </c>
      <c r="AP50" s="9"/>
      <c r="AQ50" s="33"/>
      <c r="AR50" s="7">
        <f t="shared" si="23"/>
        <v>0</v>
      </c>
      <c r="AS50" s="9"/>
      <c r="AT50" s="33"/>
      <c r="AU50" s="7">
        <f t="shared" si="24"/>
        <v>0</v>
      </c>
      <c r="AV50" s="9"/>
      <c r="AW50" s="33"/>
      <c r="AX50" s="7">
        <f t="shared" si="25"/>
        <v>0</v>
      </c>
      <c r="AY50" s="9"/>
      <c r="AZ50" s="33"/>
      <c r="BA50" s="7">
        <f t="shared" si="26"/>
        <v>0</v>
      </c>
      <c r="BB50" s="9"/>
      <c r="BC50" s="33"/>
      <c r="BD50" s="7">
        <f t="shared" si="27"/>
        <v>0</v>
      </c>
      <c r="BE50" s="9"/>
      <c r="BF50" s="33"/>
      <c r="BG50" s="7">
        <f t="shared" si="28"/>
        <v>0</v>
      </c>
      <c r="BH50" s="9"/>
      <c r="BI50" s="33"/>
      <c r="BJ50" s="7">
        <f t="shared" si="29"/>
        <v>0</v>
      </c>
      <c r="BK50" s="9"/>
      <c r="BL50" s="33"/>
      <c r="BM50" s="7">
        <f t="shared" si="30"/>
        <v>0</v>
      </c>
    </row>
    <row r="51" spans="2:65" s="10" customFormat="1" hidden="1">
      <c r="B51" s="34" t="s">
        <v>90</v>
      </c>
      <c r="C51" s="7"/>
      <c r="D51" s="35" t="s">
        <v>1</v>
      </c>
      <c r="E51" s="27">
        <v>934902</v>
      </c>
      <c r="F51" s="7">
        <f t="shared" si="31"/>
        <v>0</v>
      </c>
      <c r="G51" s="35" t="s">
        <v>176</v>
      </c>
      <c r="H51" s="32" t="s">
        <v>191</v>
      </c>
      <c r="I51" s="32" t="s">
        <v>191</v>
      </c>
      <c r="J51" s="23">
        <f t="shared" si="32"/>
        <v>0</v>
      </c>
      <c r="K51" s="7"/>
      <c r="L51" s="9"/>
      <c r="M51" s="33"/>
      <c r="N51" s="7">
        <f t="shared" si="33"/>
        <v>0</v>
      </c>
      <c r="O51" s="9"/>
      <c r="P51" s="33"/>
      <c r="Q51" s="7">
        <f t="shared" si="14"/>
        <v>0</v>
      </c>
      <c r="R51" s="9"/>
      <c r="S51" s="33"/>
      <c r="T51" s="7">
        <f t="shared" si="15"/>
        <v>0</v>
      </c>
      <c r="U51" s="9"/>
      <c r="V51" s="33"/>
      <c r="W51" s="7">
        <f t="shared" si="16"/>
        <v>0</v>
      </c>
      <c r="X51" s="9"/>
      <c r="Y51" s="33"/>
      <c r="Z51" s="7">
        <f t="shared" si="17"/>
        <v>0</v>
      </c>
      <c r="AA51" s="9"/>
      <c r="AB51" s="33"/>
      <c r="AC51" s="7">
        <f t="shared" si="18"/>
        <v>0</v>
      </c>
      <c r="AD51" s="9"/>
      <c r="AE51" s="33"/>
      <c r="AF51" s="7">
        <f t="shared" si="19"/>
        <v>0</v>
      </c>
      <c r="AG51" s="9"/>
      <c r="AH51" s="33"/>
      <c r="AI51" s="7">
        <f t="shared" si="20"/>
        <v>0</v>
      </c>
      <c r="AJ51" s="9"/>
      <c r="AK51" s="33"/>
      <c r="AL51" s="7">
        <f t="shared" si="21"/>
        <v>0</v>
      </c>
      <c r="AM51" s="9"/>
      <c r="AN51" s="33"/>
      <c r="AO51" s="7">
        <f t="shared" si="22"/>
        <v>0</v>
      </c>
      <c r="AP51" s="9"/>
      <c r="AQ51" s="33"/>
      <c r="AR51" s="7">
        <f t="shared" si="23"/>
        <v>0</v>
      </c>
      <c r="AS51" s="9"/>
      <c r="AT51" s="33"/>
      <c r="AU51" s="7">
        <f t="shared" si="24"/>
        <v>0</v>
      </c>
      <c r="AV51" s="9"/>
      <c r="AW51" s="33"/>
      <c r="AX51" s="7">
        <f t="shared" si="25"/>
        <v>0</v>
      </c>
      <c r="AY51" s="9"/>
      <c r="AZ51" s="33"/>
      <c r="BA51" s="7">
        <f t="shared" si="26"/>
        <v>0</v>
      </c>
      <c r="BB51" s="9"/>
      <c r="BC51" s="33"/>
      <c r="BD51" s="7">
        <f t="shared" si="27"/>
        <v>0</v>
      </c>
      <c r="BE51" s="9"/>
      <c r="BF51" s="33"/>
      <c r="BG51" s="7">
        <f t="shared" si="28"/>
        <v>0</v>
      </c>
      <c r="BH51" s="9"/>
      <c r="BI51" s="33"/>
      <c r="BJ51" s="7">
        <f t="shared" si="29"/>
        <v>0</v>
      </c>
      <c r="BK51" s="9"/>
      <c r="BL51" s="33"/>
      <c r="BM51" s="7">
        <f t="shared" si="30"/>
        <v>0</v>
      </c>
    </row>
    <row r="52" spans="2:65" s="10" customFormat="1" hidden="1">
      <c r="B52" s="34" t="s">
        <v>91</v>
      </c>
      <c r="C52" s="7"/>
      <c r="D52" s="35" t="s">
        <v>1</v>
      </c>
      <c r="E52" s="27">
        <v>647748</v>
      </c>
      <c r="F52" s="7">
        <f t="shared" si="31"/>
        <v>0</v>
      </c>
      <c r="G52" s="35" t="s">
        <v>176</v>
      </c>
      <c r="H52" s="32" t="s">
        <v>191</v>
      </c>
      <c r="I52" s="32" t="s">
        <v>191</v>
      </c>
      <c r="J52" s="23">
        <f t="shared" si="32"/>
        <v>0</v>
      </c>
      <c r="K52" s="7"/>
      <c r="L52" s="9"/>
      <c r="M52" s="33"/>
      <c r="N52" s="7">
        <f t="shared" si="33"/>
        <v>0</v>
      </c>
      <c r="O52" s="9"/>
      <c r="P52" s="33"/>
      <c r="Q52" s="7">
        <f t="shared" si="14"/>
        <v>0</v>
      </c>
      <c r="R52" s="9"/>
      <c r="S52" s="33"/>
      <c r="T52" s="7">
        <f t="shared" si="15"/>
        <v>0</v>
      </c>
      <c r="U52" s="9"/>
      <c r="V52" s="33"/>
      <c r="W52" s="7">
        <f t="shared" si="16"/>
        <v>0</v>
      </c>
      <c r="X52" s="9"/>
      <c r="Y52" s="33"/>
      <c r="Z52" s="7">
        <f t="shared" si="17"/>
        <v>0</v>
      </c>
      <c r="AA52" s="9"/>
      <c r="AB52" s="33"/>
      <c r="AC52" s="7">
        <f t="shared" si="18"/>
        <v>0</v>
      </c>
      <c r="AD52" s="9"/>
      <c r="AE52" s="33"/>
      <c r="AF52" s="7">
        <f t="shared" si="19"/>
        <v>0</v>
      </c>
      <c r="AG52" s="9"/>
      <c r="AH52" s="33"/>
      <c r="AI52" s="7">
        <f t="shared" si="20"/>
        <v>0</v>
      </c>
      <c r="AJ52" s="9"/>
      <c r="AK52" s="33"/>
      <c r="AL52" s="7">
        <f t="shared" si="21"/>
        <v>0</v>
      </c>
      <c r="AM52" s="9"/>
      <c r="AN52" s="33"/>
      <c r="AO52" s="7">
        <f t="shared" si="22"/>
        <v>0</v>
      </c>
      <c r="AP52" s="9"/>
      <c r="AQ52" s="33"/>
      <c r="AR52" s="7">
        <f t="shared" si="23"/>
        <v>0</v>
      </c>
      <c r="AS52" s="9"/>
      <c r="AT52" s="33"/>
      <c r="AU52" s="7">
        <f t="shared" si="24"/>
        <v>0</v>
      </c>
      <c r="AV52" s="9"/>
      <c r="AW52" s="33"/>
      <c r="AX52" s="7">
        <f t="shared" si="25"/>
        <v>0</v>
      </c>
      <c r="AY52" s="9"/>
      <c r="AZ52" s="33"/>
      <c r="BA52" s="7">
        <f t="shared" si="26"/>
        <v>0</v>
      </c>
      <c r="BB52" s="9"/>
      <c r="BC52" s="33"/>
      <c r="BD52" s="7">
        <f t="shared" si="27"/>
        <v>0</v>
      </c>
      <c r="BE52" s="9"/>
      <c r="BF52" s="33"/>
      <c r="BG52" s="7">
        <f t="shared" si="28"/>
        <v>0</v>
      </c>
      <c r="BH52" s="9"/>
      <c r="BI52" s="33"/>
      <c r="BJ52" s="7">
        <f t="shared" si="29"/>
        <v>0</v>
      </c>
      <c r="BK52" s="9"/>
      <c r="BL52" s="33"/>
      <c r="BM52" s="7">
        <f t="shared" si="30"/>
        <v>0</v>
      </c>
    </row>
    <row r="53" spans="2:65" s="10" customFormat="1" hidden="1">
      <c r="B53" s="34" t="s">
        <v>92</v>
      </c>
      <c r="C53" s="7"/>
      <c r="D53" s="35" t="s">
        <v>1</v>
      </c>
      <c r="E53" s="27">
        <v>503532</v>
      </c>
      <c r="F53" s="7">
        <f t="shared" si="31"/>
        <v>0</v>
      </c>
      <c r="G53" s="35" t="s">
        <v>176</v>
      </c>
      <c r="H53" s="32" t="s">
        <v>191</v>
      </c>
      <c r="I53" s="32" t="s">
        <v>191</v>
      </c>
      <c r="J53" s="23">
        <f t="shared" si="32"/>
        <v>0</v>
      </c>
      <c r="K53" s="7"/>
      <c r="L53" s="9"/>
      <c r="M53" s="33"/>
      <c r="N53" s="7">
        <f t="shared" si="33"/>
        <v>0</v>
      </c>
      <c r="O53" s="9"/>
      <c r="P53" s="33"/>
      <c r="Q53" s="7">
        <f t="shared" si="14"/>
        <v>0</v>
      </c>
      <c r="R53" s="9"/>
      <c r="S53" s="33"/>
      <c r="T53" s="7">
        <f t="shared" si="15"/>
        <v>0</v>
      </c>
      <c r="U53" s="9"/>
      <c r="V53" s="33"/>
      <c r="W53" s="7">
        <f t="shared" si="16"/>
        <v>0</v>
      </c>
      <c r="X53" s="9"/>
      <c r="Y53" s="33"/>
      <c r="Z53" s="7">
        <f t="shared" si="17"/>
        <v>0</v>
      </c>
      <c r="AA53" s="9"/>
      <c r="AB53" s="33"/>
      <c r="AC53" s="7">
        <f t="shared" si="18"/>
        <v>0</v>
      </c>
      <c r="AD53" s="9"/>
      <c r="AE53" s="33"/>
      <c r="AF53" s="7">
        <f t="shared" si="19"/>
        <v>0</v>
      </c>
      <c r="AG53" s="9"/>
      <c r="AH53" s="33"/>
      <c r="AI53" s="7">
        <f t="shared" si="20"/>
        <v>0</v>
      </c>
      <c r="AJ53" s="9"/>
      <c r="AK53" s="33"/>
      <c r="AL53" s="7">
        <f t="shared" si="21"/>
        <v>0</v>
      </c>
      <c r="AM53" s="9"/>
      <c r="AN53" s="33"/>
      <c r="AO53" s="7">
        <f t="shared" si="22"/>
        <v>0</v>
      </c>
      <c r="AP53" s="9"/>
      <c r="AQ53" s="33"/>
      <c r="AR53" s="7">
        <f t="shared" si="23"/>
        <v>0</v>
      </c>
      <c r="AS53" s="9"/>
      <c r="AT53" s="33"/>
      <c r="AU53" s="7">
        <f t="shared" si="24"/>
        <v>0</v>
      </c>
      <c r="AV53" s="9"/>
      <c r="AW53" s="33"/>
      <c r="AX53" s="7">
        <f t="shared" si="25"/>
        <v>0</v>
      </c>
      <c r="AY53" s="9"/>
      <c r="AZ53" s="33"/>
      <c r="BA53" s="7">
        <f t="shared" si="26"/>
        <v>0</v>
      </c>
      <c r="BB53" s="9"/>
      <c r="BC53" s="33"/>
      <c r="BD53" s="7">
        <f t="shared" si="27"/>
        <v>0</v>
      </c>
      <c r="BE53" s="9"/>
      <c r="BF53" s="33"/>
      <c r="BG53" s="7">
        <f t="shared" si="28"/>
        <v>0</v>
      </c>
      <c r="BH53" s="9"/>
      <c r="BI53" s="33"/>
      <c r="BJ53" s="7">
        <f t="shared" si="29"/>
        <v>0</v>
      </c>
      <c r="BK53" s="9"/>
      <c r="BL53" s="33"/>
      <c r="BM53" s="7">
        <f t="shared" si="30"/>
        <v>0</v>
      </c>
    </row>
    <row r="54" spans="2:65" s="10" customFormat="1" hidden="1">
      <c r="B54" s="34" t="s">
        <v>93</v>
      </c>
      <c r="C54" s="7"/>
      <c r="D54" s="35" t="s">
        <v>1</v>
      </c>
      <c r="E54" s="27">
        <v>402426</v>
      </c>
      <c r="F54" s="7">
        <f t="shared" si="31"/>
        <v>0</v>
      </c>
      <c r="G54" s="35" t="s">
        <v>176</v>
      </c>
      <c r="H54" s="32" t="s">
        <v>191</v>
      </c>
      <c r="I54" s="32" t="s">
        <v>191</v>
      </c>
      <c r="J54" s="23">
        <f t="shared" si="32"/>
        <v>0</v>
      </c>
      <c r="K54" s="7"/>
      <c r="L54" s="9"/>
      <c r="M54" s="33"/>
      <c r="N54" s="7">
        <f t="shared" si="33"/>
        <v>0</v>
      </c>
      <c r="O54" s="9"/>
      <c r="P54" s="33"/>
      <c r="Q54" s="7">
        <f t="shared" si="14"/>
        <v>0</v>
      </c>
      <c r="R54" s="9"/>
      <c r="S54" s="33"/>
      <c r="T54" s="7">
        <f t="shared" si="15"/>
        <v>0</v>
      </c>
      <c r="U54" s="9"/>
      <c r="V54" s="33"/>
      <c r="W54" s="7">
        <f t="shared" si="16"/>
        <v>0</v>
      </c>
      <c r="X54" s="9"/>
      <c r="Y54" s="33"/>
      <c r="Z54" s="7">
        <f t="shared" si="17"/>
        <v>0</v>
      </c>
      <c r="AA54" s="9"/>
      <c r="AB54" s="33"/>
      <c r="AC54" s="7">
        <f t="shared" si="18"/>
        <v>0</v>
      </c>
      <c r="AD54" s="9"/>
      <c r="AE54" s="33"/>
      <c r="AF54" s="7">
        <f t="shared" si="19"/>
        <v>0</v>
      </c>
      <c r="AG54" s="9"/>
      <c r="AH54" s="33"/>
      <c r="AI54" s="7">
        <f t="shared" si="20"/>
        <v>0</v>
      </c>
      <c r="AJ54" s="9"/>
      <c r="AK54" s="33"/>
      <c r="AL54" s="7">
        <f t="shared" si="21"/>
        <v>0</v>
      </c>
      <c r="AM54" s="9"/>
      <c r="AN54" s="33"/>
      <c r="AO54" s="7">
        <f t="shared" si="22"/>
        <v>0</v>
      </c>
      <c r="AP54" s="9"/>
      <c r="AQ54" s="33"/>
      <c r="AR54" s="7">
        <f t="shared" si="23"/>
        <v>0</v>
      </c>
      <c r="AS54" s="9"/>
      <c r="AT54" s="33"/>
      <c r="AU54" s="7">
        <f t="shared" si="24"/>
        <v>0</v>
      </c>
      <c r="AV54" s="9"/>
      <c r="AW54" s="33"/>
      <c r="AX54" s="7">
        <f t="shared" si="25"/>
        <v>0</v>
      </c>
      <c r="AY54" s="9"/>
      <c r="AZ54" s="33"/>
      <c r="BA54" s="7">
        <f t="shared" si="26"/>
        <v>0</v>
      </c>
      <c r="BB54" s="9"/>
      <c r="BC54" s="33"/>
      <c r="BD54" s="7">
        <f t="shared" si="27"/>
        <v>0</v>
      </c>
      <c r="BE54" s="9"/>
      <c r="BF54" s="33"/>
      <c r="BG54" s="7">
        <f t="shared" si="28"/>
        <v>0</v>
      </c>
      <c r="BH54" s="9"/>
      <c r="BI54" s="33"/>
      <c r="BJ54" s="7">
        <f t="shared" si="29"/>
        <v>0</v>
      </c>
      <c r="BK54" s="9"/>
      <c r="BL54" s="33"/>
      <c r="BM54" s="7">
        <f t="shared" si="30"/>
        <v>0</v>
      </c>
    </row>
    <row r="55" spans="2:65" s="10" customFormat="1" hidden="1">
      <c r="B55" s="34" t="s">
        <v>94</v>
      </c>
      <c r="C55" s="7"/>
      <c r="D55" s="35" t="s">
        <v>1</v>
      </c>
      <c r="E55" s="27">
        <v>291996</v>
      </c>
      <c r="F55" s="7">
        <f t="shared" si="31"/>
        <v>0</v>
      </c>
      <c r="G55" s="35" t="s">
        <v>176</v>
      </c>
      <c r="H55" s="32" t="s">
        <v>191</v>
      </c>
      <c r="I55" s="32" t="s">
        <v>191</v>
      </c>
      <c r="J55" s="23">
        <f t="shared" si="32"/>
        <v>0</v>
      </c>
      <c r="K55" s="7"/>
      <c r="L55" s="9"/>
      <c r="M55" s="33"/>
      <c r="N55" s="7">
        <f t="shared" si="33"/>
        <v>0</v>
      </c>
      <c r="O55" s="9"/>
      <c r="P55" s="33"/>
      <c r="Q55" s="7">
        <f t="shared" si="14"/>
        <v>0</v>
      </c>
      <c r="R55" s="9"/>
      <c r="S55" s="33"/>
      <c r="T55" s="7">
        <f t="shared" si="15"/>
        <v>0</v>
      </c>
      <c r="U55" s="9"/>
      <c r="V55" s="33"/>
      <c r="W55" s="7">
        <f t="shared" si="16"/>
        <v>0</v>
      </c>
      <c r="X55" s="9"/>
      <c r="Y55" s="33"/>
      <c r="Z55" s="7">
        <f t="shared" si="17"/>
        <v>0</v>
      </c>
      <c r="AA55" s="9"/>
      <c r="AB55" s="33"/>
      <c r="AC55" s="7">
        <f t="shared" si="18"/>
        <v>0</v>
      </c>
      <c r="AD55" s="9"/>
      <c r="AE55" s="33"/>
      <c r="AF55" s="7">
        <f t="shared" si="19"/>
        <v>0</v>
      </c>
      <c r="AG55" s="9"/>
      <c r="AH55" s="33"/>
      <c r="AI55" s="7">
        <f t="shared" si="20"/>
        <v>0</v>
      </c>
      <c r="AJ55" s="9"/>
      <c r="AK55" s="33"/>
      <c r="AL55" s="7">
        <f t="shared" si="21"/>
        <v>0</v>
      </c>
      <c r="AM55" s="9"/>
      <c r="AN55" s="33"/>
      <c r="AO55" s="7">
        <f t="shared" si="22"/>
        <v>0</v>
      </c>
      <c r="AP55" s="9"/>
      <c r="AQ55" s="33"/>
      <c r="AR55" s="7">
        <f t="shared" si="23"/>
        <v>0</v>
      </c>
      <c r="AS55" s="9"/>
      <c r="AT55" s="33"/>
      <c r="AU55" s="7">
        <f t="shared" si="24"/>
        <v>0</v>
      </c>
      <c r="AV55" s="9"/>
      <c r="AW55" s="33"/>
      <c r="AX55" s="7">
        <f t="shared" si="25"/>
        <v>0</v>
      </c>
      <c r="AY55" s="9"/>
      <c r="AZ55" s="33"/>
      <c r="BA55" s="7">
        <f t="shared" si="26"/>
        <v>0</v>
      </c>
      <c r="BB55" s="9"/>
      <c r="BC55" s="33"/>
      <c r="BD55" s="7">
        <f t="shared" si="27"/>
        <v>0</v>
      </c>
      <c r="BE55" s="9"/>
      <c r="BF55" s="33"/>
      <c r="BG55" s="7">
        <f t="shared" si="28"/>
        <v>0</v>
      </c>
      <c r="BH55" s="9"/>
      <c r="BI55" s="33"/>
      <c r="BJ55" s="7">
        <f t="shared" si="29"/>
        <v>0</v>
      </c>
      <c r="BK55" s="9"/>
      <c r="BL55" s="33"/>
      <c r="BM55" s="7">
        <f t="shared" si="30"/>
        <v>0</v>
      </c>
    </row>
    <row r="56" spans="2:65" s="10" customFormat="1" hidden="1">
      <c r="B56" s="34" t="s">
        <v>95</v>
      </c>
      <c r="C56" s="7"/>
      <c r="D56" s="35" t="s">
        <v>1</v>
      </c>
      <c r="E56" s="27">
        <v>367362</v>
      </c>
      <c r="F56" s="7">
        <f t="shared" si="31"/>
        <v>0</v>
      </c>
      <c r="G56" s="35" t="s">
        <v>176</v>
      </c>
      <c r="H56" s="32" t="s">
        <v>191</v>
      </c>
      <c r="I56" s="32" t="s">
        <v>191</v>
      </c>
      <c r="J56" s="23">
        <f t="shared" si="32"/>
        <v>0</v>
      </c>
      <c r="K56" s="7"/>
      <c r="L56" s="9"/>
      <c r="M56" s="33"/>
      <c r="N56" s="7">
        <f t="shared" si="33"/>
        <v>0</v>
      </c>
      <c r="O56" s="9"/>
      <c r="P56" s="33"/>
      <c r="Q56" s="7">
        <f t="shared" si="14"/>
        <v>0</v>
      </c>
      <c r="R56" s="9"/>
      <c r="S56" s="33"/>
      <c r="T56" s="7">
        <f t="shared" si="15"/>
        <v>0</v>
      </c>
      <c r="U56" s="9"/>
      <c r="V56" s="33"/>
      <c r="W56" s="7">
        <f t="shared" si="16"/>
        <v>0</v>
      </c>
      <c r="X56" s="9"/>
      <c r="Y56" s="33"/>
      <c r="Z56" s="7">
        <f t="shared" si="17"/>
        <v>0</v>
      </c>
      <c r="AA56" s="9"/>
      <c r="AB56" s="33"/>
      <c r="AC56" s="7">
        <f t="shared" si="18"/>
        <v>0</v>
      </c>
      <c r="AD56" s="9"/>
      <c r="AE56" s="33"/>
      <c r="AF56" s="7">
        <f t="shared" si="19"/>
        <v>0</v>
      </c>
      <c r="AG56" s="9"/>
      <c r="AH56" s="33"/>
      <c r="AI56" s="7">
        <f t="shared" si="20"/>
        <v>0</v>
      </c>
      <c r="AJ56" s="9"/>
      <c r="AK56" s="33"/>
      <c r="AL56" s="7">
        <f t="shared" si="21"/>
        <v>0</v>
      </c>
      <c r="AM56" s="9"/>
      <c r="AN56" s="33"/>
      <c r="AO56" s="7">
        <f t="shared" si="22"/>
        <v>0</v>
      </c>
      <c r="AP56" s="9"/>
      <c r="AQ56" s="33"/>
      <c r="AR56" s="7">
        <f t="shared" si="23"/>
        <v>0</v>
      </c>
      <c r="AS56" s="9"/>
      <c r="AT56" s="33"/>
      <c r="AU56" s="7">
        <f t="shared" si="24"/>
        <v>0</v>
      </c>
      <c r="AV56" s="9"/>
      <c r="AW56" s="33"/>
      <c r="AX56" s="7">
        <f t="shared" si="25"/>
        <v>0</v>
      </c>
      <c r="AY56" s="9"/>
      <c r="AZ56" s="33"/>
      <c r="BA56" s="7">
        <f t="shared" si="26"/>
        <v>0</v>
      </c>
      <c r="BB56" s="9"/>
      <c r="BC56" s="33"/>
      <c r="BD56" s="7">
        <f t="shared" si="27"/>
        <v>0</v>
      </c>
      <c r="BE56" s="9"/>
      <c r="BF56" s="33"/>
      <c r="BG56" s="7">
        <f t="shared" si="28"/>
        <v>0</v>
      </c>
      <c r="BH56" s="9"/>
      <c r="BI56" s="33"/>
      <c r="BJ56" s="7">
        <f t="shared" si="29"/>
        <v>0</v>
      </c>
      <c r="BK56" s="9"/>
      <c r="BL56" s="33"/>
      <c r="BM56" s="7">
        <f t="shared" si="30"/>
        <v>0</v>
      </c>
    </row>
    <row r="57" spans="2:65" s="10" customFormat="1" hidden="1">
      <c r="B57" s="34" t="s">
        <v>96</v>
      </c>
      <c r="C57" s="7"/>
      <c r="D57" s="35" t="s">
        <v>1</v>
      </c>
      <c r="E57" s="27">
        <v>390546</v>
      </c>
      <c r="F57" s="7">
        <f t="shared" si="31"/>
        <v>0</v>
      </c>
      <c r="G57" s="35" t="s">
        <v>176</v>
      </c>
      <c r="H57" s="32" t="s">
        <v>191</v>
      </c>
      <c r="I57" s="32" t="s">
        <v>191</v>
      </c>
      <c r="J57" s="23">
        <f t="shared" si="32"/>
        <v>0</v>
      </c>
      <c r="K57" s="7"/>
      <c r="L57" s="9"/>
      <c r="M57" s="33"/>
      <c r="N57" s="7">
        <f t="shared" si="33"/>
        <v>0</v>
      </c>
      <c r="O57" s="9"/>
      <c r="P57" s="33"/>
      <c r="Q57" s="7">
        <f t="shared" si="14"/>
        <v>0</v>
      </c>
      <c r="R57" s="9"/>
      <c r="S57" s="33"/>
      <c r="T57" s="7">
        <f t="shared" si="15"/>
        <v>0</v>
      </c>
      <c r="U57" s="9"/>
      <c r="V57" s="33"/>
      <c r="W57" s="7">
        <f t="shared" si="16"/>
        <v>0</v>
      </c>
      <c r="X57" s="9"/>
      <c r="Y57" s="33"/>
      <c r="Z57" s="7">
        <f t="shared" si="17"/>
        <v>0</v>
      </c>
      <c r="AA57" s="9"/>
      <c r="AB57" s="33"/>
      <c r="AC57" s="7">
        <f t="shared" si="18"/>
        <v>0</v>
      </c>
      <c r="AD57" s="9"/>
      <c r="AE57" s="33"/>
      <c r="AF57" s="7">
        <f t="shared" si="19"/>
        <v>0</v>
      </c>
      <c r="AG57" s="9"/>
      <c r="AH57" s="33"/>
      <c r="AI57" s="7">
        <f t="shared" si="20"/>
        <v>0</v>
      </c>
      <c r="AJ57" s="9"/>
      <c r="AK57" s="33"/>
      <c r="AL57" s="7">
        <f t="shared" si="21"/>
        <v>0</v>
      </c>
      <c r="AM57" s="9"/>
      <c r="AN57" s="33"/>
      <c r="AO57" s="7">
        <f t="shared" si="22"/>
        <v>0</v>
      </c>
      <c r="AP57" s="9"/>
      <c r="AQ57" s="33"/>
      <c r="AR57" s="7">
        <f t="shared" si="23"/>
        <v>0</v>
      </c>
      <c r="AS57" s="9"/>
      <c r="AT57" s="33"/>
      <c r="AU57" s="7">
        <f t="shared" si="24"/>
        <v>0</v>
      </c>
      <c r="AV57" s="9"/>
      <c r="AW57" s="33"/>
      <c r="AX57" s="7">
        <f t="shared" si="25"/>
        <v>0</v>
      </c>
      <c r="AY57" s="9"/>
      <c r="AZ57" s="33"/>
      <c r="BA57" s="7">
        <f t="shared" si="26"/>
        <v>0</v>
      </c>
      <c r="BB57" s="9"/>
      <c r="BC57" s="33"/>
      <c r="BD57" s="7">
        <f t="shared" si="27"/>
        <v>0</v>
      </c>
      <c r="BE57" s="9"/>
      <c r="BF57" s="33"/>
      <c r="BG57" s="7">
        <f t="shared" si="28"/>
        <v>0</v>
      </c>
      <c r="BH57" s="9"/>
      <c r="BI57" s="33"/>
      <c r="BJ57" s="7">
        <f t="shared" si="29"/>
        <v>0</v>
      </c>
      <c r="BK57" s="9"/>
      <c r="BL57" s="33"/>
      <c r="BM57" s="7">
        <f t="shared" si="30"/>
        <v>0</v>
      </c>
    </row>
    <row r="58" spans="2:65" s="10" customFormat="1" hidden="1">
      <c r="B58" s="34" t="s">
        <v>97</v>
      </c>
      <c r="C58" s="7"/>
      <c r="D58" s="35" t="s">
        <v>1</v>
      </c>
      <c r="E58" s="27">
        <v>376812</v>
      </c>
      <c r="F58" s="7">
        <f t="shared" si="31"/>
        <v>0</v>
      </c>
      <c r="G58" s="35" t="s">
        <v>176</v>
      </c>
      <c r="H58" s="32" t="s">
        <v>191</v>
      </c>
      <c r="I58" s="32" t="s">
        <v>191</v>
      </c>
      <c r="J58" s="23">
        <f t="shared" si="32"/>
        <v>0</v>
      </c>
      <c r="K58" s="7"/>
      <c r="L58" s="9"/>
      <c r="M58" s="33"/>
      <c r="N58" s="7">
        <f t="shared" si="33"/>
        <v>0</v>
      </c>
      <c r="O58" s="9"/>
      <c r="P58" s="33"/>
      <c r="Q58" s="7">
        <f t="shared" si="14"/>
        <v>0</v>
      </c>
      <c r="R58" s="9"/>
      <c r="S58" s="33"/>
      <c r="T58" s="7">
        <f t="shared" si="15"/>
        <v>0</v>
      </c>
      <c r="U58" s="9"/>
      <c r="V58" s="33"/>
      <c r="W58" s="7">
        <f t="shared" si="16"/>
        <v>0</v>
      </c>
      <c r="X58" s="9"/>
      <c r="Y58" s="33"/>
      <c r="Z58" s="7">
        <f t="shared" si="17"/>
        <v>0</v>
      </c>
      <c r="AA58" s="9"/>
      <c r="AB58" s="33"/>
      <c r="AC58" s="7">
        <f t="shared" si="18"/>
        <v>0</v>
      </c>
      <c r="AD58" s="9"/>
      <c r="AE58" s="33"/>
      <c r="AF58" s="7">
        <f t="shared" si="19"/>
        <v>0</v>
      </c>
      <c r="AG58" s="9"/>
      <c r="AH58" s="33"/>
      <c r="AI58" s="7">
        <f t="shared" si="20"/>
        <v>0</v>
      </c>
      <c r="AJ58" s="9"/>
      <c r="AK58" s="33"/>
      <c r="AL58" s="7">
        <f t="shared" si="21"/>
        <v>0</v>
      </c>
      <c r="AM58" s="9"/>
      <c r="AN58" s="33"/>
      <c r="AO58" s="7">
        <f t="shared" si="22"/>
        <v>0</v>
      </c>
      <c r="AP58" s="9"/>
      <c r="AQ58" s="33"/>
      <c r="AR58" s="7">
        <f t="shared" si="23"/>
        <v>0</v>
      </c>
      <c r="AS58" s="9"/>
      <c r="AT58" s="33"/>
      <c r="AU58" s="7">
        <f t="shared" si="24"/>
        <v>0</v>
      </c>
      <c r="AV58" s="9"/>
      <c r="AW58" s="33"/>
      <c r="AX58" s="7">
        <f t="shared" si="25"/>
        <v>0</v>
      </c>
      <c r="AY58" s="9"/>
      <c r="AZ58" s="33"/>
      <c r="BA58" s="7">
        <f t="shared" si="26"/>
        <v>0</v>
      </c>
      <c r="BB58" s="9"/>
      <c r="BC58" s="33"/>
      <c r="BD58" s="7">
        <f t="shared" si="27"/>
        <v>0</v>
      </c>
      <c r="BE58" s="9"/>
      <c r="BF58" s="33"/>
      <c r="BG58" s="7">
        <f t="shared" si="28"/>
        <v>0</v>
      </c>
      <c r="BH58" s="9"/>
      <c r="BI58" s="33"/>
      <c r="BJ58" s="7">
        <f t="shared" si="29"/>
        <v>0</v>
      </c>
      <c r="BK58" s="9"/>
      <c r="BL58" s="33"/>
      <c r="BM58" s="7">
        <f t="shared" si="30"/>
        <v>0</v>
      </c>
    </row>
    <row r="59" spans="2:65" s="10" customFormat="1" hidden="1">
      <c r="B59" s="34" t="s">
        <v>98</v>
      </c>
      <c r="C59" s="7"/>
      <c r="D59" s="35" t="s">
        <v>1</v>
      </c>
      <c r="E59" s="27">
        <v>278946</v>
      </c>
      <c r="F59" s="7">
        <f t="shared" si="31"/>
        <v>0</v>
      </c>
      <c r="G59" s="35" t="s">
        <v>176</v>
      </c>
      <c r="H59" s="32" t="s">
        <v>191</v>
      </c>
      <c r="I59" s="32" t="s">
        <v>191</v>
      </c>
      <c r="J59" s="23">
        <f t="shared" si="32"/>
        <v>0</v>
      </c>
      <c r="K59" s="7"/>
      <c r="L59" s="9"/>
      <c r="M59" s="33"/>
      <c r="N59" s="7">
        <f t="shared" si="33"/>
        <v>0</v>
      </c>
      <c r="O59" s="9"/>
      <c r="P59" s="33"/>
      <c r="Q59" s="7">
        <f t="shared" si="14"/>
        <v>0</v>
      </c>
      <c r="R59" s="9"/>
      <c r="S59" s="33"/>
      <c r="T59" s="7">
        <f t="shared" si="15"/>
        <v>0</v>
      </c>
      <c r="U59" s="9"/>
      <c r="V59" s="33"/>
      <c r="W59" s="7">
        <f t="shared" si="16"/>
        <v>0</v>
      </c>
      <c r="X59" s="9"/>
      <c r="Y59" s="33"/>
      <c r="Z59" s="7">
        <f t="shared" si="17"/>
        <v>0</v>
      </c>
      <c r="AA59" s="9"/>
      <c r="AB59" s="33"/>
      <c r="AC59" s="7">
        <f t="shared" si="18"/>
        <v>0</v>
      </c>
      <c r="AD59" s="9"/>
      <c r="AE59" s="33"/>
      <c r="AF59" s="7">
        <f t="shared" si="19"/>
        <v>0</v>
      </c>
      <c r="AG59" s="9"/>
      <c r="AH59" s="33"/>
      <c r="AI59" s="7">
        <f t="shared" si="20"/>
        <v>0</v>
      </c>
      <c r="AJ59" s="9"/>
      <c r="AK59" s="33"/>
      <c r="AL59" s="7">
        <f t="shared" si="21"/>
        <v>0</v>
      </c>
      <c r="AM59" s="9"/>
      <c r="AN59" s="33"/>
      <c r="AO59" s="7">
        <f t="shared" si="22"/>
        <v>0</v>
      </c>
      <c r="AP59" s="9"/>
      <c r="AQ59" s="33"/>
      <c r="AR59" s="7">
        <f t="shared" si="23"/>
        <v>0</v>
      </c>
      <c r="AS59" s="9"/>
      <c r="AT59" s="33"/>
      <c r="AU59" s="7">
        <f t="shared" si="24"/>
        <v>0</v>
      </c>
      <c r="AV59" s="9"/>
      <c r="AW59" s="33"/>
      <c r="AX59" s="7">
        <f t="shared" si="25"/>
        <v>0</v>
      </c>
      <c r="AY59" s="9"/>
      <c r="AZ59" s="33"/>
      <c r="BA59" s="7">
        <f t="shared" si="26"/>
        <v>0</v>
      </c>
      <c r="BB59" s="9"/>
      <c r="BC59" s="33"/>
      <c r="BD59" s="7">
        <f t="shared" si="27"/>
        <v>0</v>
      </c>
      <c r="BE59" s="9"/>
      <c r="BF59" s="33"/>
      <c r="BG59" s="7">
        <f t="shared" si="28"/>
        <v>0</v>
      </c>
      <c r="BH59" s="9"/>
      <c r="BI59" s="33"/>
      <c r="BJ59" s="7">
        <f t="shared" si="29"/>
        <v>0</v>
      </c>
      <c r="BK59" s="9"/>
      <c r="BL59" s="33"/>
      <c r="BM59" s="7">
        <f t="shared" si="30"/>
        <v>0</v>
      </c>
    </row>
    <row r="60" spans="2:65" s="10" customFormat="1" hidden="1">
      <c r="B60" s="34" t="s">
        <v>99</v>
      </c>
      <c r="C60" s="7"/>
      <c r="D60" s="35" t="s">
        <v>1</v>
      </c>
      <c r="E60" s="27">
        <v>840546</v>
      </c>
      <c r="F60" s="7">
        <f t="shared" si="31"/>
        <v>0</v>
      </c>
      <c r="G60" s="35" t="s">
        <v>176</v>
      </c>
      <c r="H60" s="32" t="s">
        <v>191</v>
      </c>
      <c r="I60" s="32" t="s">
        <v>191</v>
      </c>
      <c r="J60" s="23">
        <f t="shared" si="32"/>
        <v>0</v>
      </c>
      <c r="K60" s="7"/>
      <c r="L60" s="9"/>
      <c r="M60" s="33"/>
      <c r="N60" s="7">
        <f t="shared" si="33"/>
        <v>0</v>
      </c>
      <c r="O60" s="9"/>
      <c r="P60" s="33"/>
      <c r="Q60" s="7">
        <f t="shared" si="14"/>
        <v>0</v>
      </c>
      <c r="R60" s="9"/>
      <c r="S60" s="33"/>
      <c r="T60" s="7">
        <f t="shared" si="15"/>
        <v>0</v>
      </c>
      <c r="U60" s="9"/>
      <c r="V60" s="33"/>
      <c r="W60" s="7">
        <f t="shared" si="16"/>
        <v>0</v>
      </c>
      <c r="X60" s="9"/>
      <c r="Y60" s="33"/>
      <c r="Z60" s="7">
        <f t="shared" si="17"/>
        <v>0</v>
      </c>
      <c r="AA60" s="9"/>
      <c r="AB60" s="33"/>
      <c r="AC60" s="7">
        <f t="shared" si="18"/>
        <v>0</v>
      </c>
      <c r="AD60" s="9"/>
      <c r="AE60" s="33"/>
      <c r="AF60" s="7">
        <f t="shared" si="19"/>
        <v>0</v>
      </c>
      <c r="AG60" s="9"/>
      <c r="AH60" s="33"/>
      <c r="AI60" s="7">
        <f t="shared" si="20"/>
        <v>0</v>
      </c>
      <c r="AJ60" s="9"/>
      <c r="AK60" s="33"/>
      <c r="AL60" s="7">
        <f t="shared" si="21"/>
        <v>0</v>
      </c>
      <c r="AM60" s="9"/>
      <c r="AN60" s="33"/>
      <c r="AO60" s="7">
        <f t="shared" si="22"/>
        <v>0</v>
      </c>
      <c r="AP60" s="9"/>
      <c r="AQ60" s="33"/>
      <c r="AR60" s="7">
        <f t="shared" si="23"/>
        <v>0</v>
      </c>
      <c r="AS60" s="9"/>
      <c r="AT60" s="33"/>
      <c r="AU60" s="7">
        <f t="shared" si="24"/>
        <v>0</v>
      </c>
      <c r="AV60" s="9"/>
      <c r="AW60" s="33"/>
      <c r="AX60" s="7">
        <f t="shared" si="25"/>
        <v>0</v>
      </c>
      <c r="AY60" s="9"/>
      <c r="AZ60" s="33"/>
      <c r="BA60" s="7">
        <f t="shared" si="26"/>
        <v>0</v>
      </c>
      <c r="BB60" s="9"/>
      <c r="BC60" s="33"/>
      <c r="BD60" s="7">
        <f t="shared" si="27"/>
        <v>0</v>
      </c>
      <c r="BE60" s="9"/>
      <c r="BF60" s="33"/>
      <c r="BG60" s="7">
        <f t="shared" si="28"/>
        <v>0</v>
      </c>
      <c r="BH60" s="9"/>
      <c r="BI60" s="33"/>
      <c r="BJ60" s="7">
        <f t="shared" si="29"/>
        <v>0</v>
      </c>
      <c r="BK60" s="9"/>
      <c r="BL60" s="33"/>
      <c r="BM60" s="7">
        <f t="shared" si="30"/>
        <v>0</v>
      </c>
    </row>
    <row r="61" spans="2:65" s="10" customFormat="1">
      <c r="B61" s="34" t="s">
        <v>100</v>
      </c>
      <c r="C61" s="7"/>
      <c r="D61" s="35" t="s">
        <v>1</v>
      </c>
      <c r="E61" s="27">
        <v>571662</v>
      </c>
      <c r="F61" s="7">
        <f t="shared" si="31"/>
        <v>7.5</v>
      </c>
      <c r="G61" s="35" t="s">
        <v>176</v>
      </c>
      <c r="H61" s="32" t="s">
        <v>191</v>
      </c>
      <c r="I61" s="32" t="s">
        <v>191</v>
      </c>
      <c r="J61" s="23">
        <f t="shared" si="32"/>
        <v>4287465</v>
      </c>
      <c r="K61" s="7"/>
      <c r="L61" s="9">
        <v>0.5</v>
      </c>
      <c r="M61" s="33"/>
      <c r="N61" s="7">
        <f t="shared" si="33"/>
        <v>285831</v>
      </c>
      <c r="O61" s="9">
        <v>1</v>
      </c>
      <c r="P61" s="33"/>
      <c r="Q61" s="7">
        <f t="shared" si="14"/>
        <v>571662</v>
      </c>
      <c r="R61" s="9">
        <v>1</v>
      </c>
      <c r="S61" s="33"/>
      <c r="T61" s="7">
        <f t="shared" si="15"/>
        <v>571662</v>
      </c>
      <c r="U61" s="9">
        <v>1</v>
      </c>
      <c r="V61" s="33"/>
      <c r="W61" s="7">
        <f t="shared" si="16"/>
        <v>571662</v>
      </c>
      <c r="X61" s="9">
        <v>1</v>
      </c>
      <c r="Y61" s="33"/>
      <c r="Z61" s="7">
        <f t="shared" si="17"/>
        <v>571662</v>
      </c>
      <c r="AA61" s="9">
        <v>1</v>
      </c>
      <c r="AB61" s="33"/>
      <c r="AC61" s="7">
        <f t="shared" si="18"/>
        <v>571662</v>
      </c>
      <c r="AD61" s="9">
        <v>1</v>
      </c>
      <c r="AE61" s="33"/>
      <c r="AF61" s="7">
        <f t="shared" si="19"/>
        <v>571662</v>
      </c>
      <c r="AG61" s="9">
        <v>1</v>
      </c>
      <c r="AH61" s="33"/>
      <c r="AI61" s="7">
        <f t="shared" si="20"/>
        <v>571662</v>
      </c>
      <c r="AJ61" s="9"/>
      <c r="AK61" s="33"/>
      <c r="AL61" s="7">
        <f t="shared" si="21"/>
        <v>0</v>
      </c>
      <c r="AM61" s="9"/>
      <c r="AN61" s="33"/>
      <c r="AO61" s="7">
        <f t="shared" si="22"/>
        <v>0</v>
      </c>
      <c r="AP61" s="9"/>
      <c r="AQ61" s="33"/>
      <c r="AR61" s="7">
        <f t="shared" si="23"/>
        <v>0</v>
      </c>
      <c r="AS61" s="9"/>
      <c r="AT61" s="33"/>
      <c r="AU61" s="7">
        <f t="shared" si="24"/>
        <v>0</v>
      </c>
      <c r="AV61" s="9"/>
      <c r="AW61" s="33"/>
      <c r="AX61" s="7">
        <f t="shared" si="25"/>
        <v>0</v>
      </c>
      <c r="AY61" s="9"/>
      <c r="AZ61" s="33"/>
      <c r="BA61" s="7">
        <f t="shared" si="26"/>
        <v>0</v>
      </c>
      <c r="BB61" s="9"/>
      <c r="BC61" s="33"/>
      <c r="BD61" s="7">
        <f t="shared" si="27"/>
        <v>0</v>
      </c>
      <c r="BE61" s="9"/>
      <c r="BF61" s="33"/>
      <c r="BG61" s="7">
        <f t="shared" si="28"/>
        <v>0</v>
      </c>
      <c r="BH61" s="9"/>
      <c r="BI61" s="33"/>
      <c r="BJ61" s="7">
        <f t="shared" si="29"/>
        <v>0</v>
      </c>
      <c r="BK61" s="9"/>
      <c r="BL61" s="33"/>
      <c r="BM61" s="7">
        <f t="shared" si="30"/>
        <v>0</v>
      </c>
    </row>
    <row r="62" spans="2:65" s="10" customFormat="1" hidden="1">
      <c r="B62" s="34" t="s">
        <v>101</v>
      </c>
      <c r="C62" s="7"/>
      <c r="D62" s="35" t="s">
        <v>1</v>
      </c>
      <c r="E62" s="27">
        <v>474588</v>
      </c>
      <c r="F62" s="7">
        <f t="shared" si="31"/>
        <v>0</v>
      </c>
      <c r="G62" s="35" t="s">
        <v>176</v>
      </c>
      <c r="H62" s="32" t="s">
        <v>191</v>
      </c>
      <c r="I62" s="32" t="s">
        <v>191</v>
      </c>
      <c r="J62" s="23">
        <f t="shared" si="32"/>
        <v>0</v>
      </c>
      <c r="K62" s="7"/>
      <c r="L62" s="9"/>
      <c r="M62" s="33"/>
      <c r="N62" s="7">
        <f t="shared" si="33"/>
        <v>0</v>
      </c>
      <c r="O62" s="9"/>
      <c r="P62" s="33"/>
      <c r="Q62" s="7">
        <f t="shared" si="14"/>
        <v>0</v>
      </c>
      <c r="R62" s="9"/>
      <c r="S62" s="33"/>
      <c r="T62" s="7">
        <f t="shared" si="15"/>
        <v>0</v>
      </c>
      <c r="U62" s="9"/>
      <c r="V62" s="33"/>
      <c r="W62" s="7">
        <f t="shared" si="16"/>
        <v>0</v>
      </c>
      <c r="X62" s="9"/>
      <c r="Y62" s="33"/>
      <c r="Z62" s="7">
        <f t="shared" si="17"/>
        <v>0</v>
      </c>
      <c r="AA62" s="9"/>
      <c r="AB62" s="33"/>
      <c r="AC62" s="7">
        <f t="shared" si="18"/>
        <v>0</v>
      </c>
      <c r="AD62" s="9"/>
      <c r="AE62" s="33"/>
      <c r="AF62" s="7">
        <f t="shared" si="19"/>
        <v>0</v>
      </c>
      <c r="AG62" s="9"/>
      <c r="AH62" s="33"/>
      <c r="AI62" s="7">
        <f t="shared" si="20"/>
        <v>0</v>
      </c>
      <c r="AJ62" s="9"/>
      <c r="AK62" s="33"/>
      <c r="AL62" s="7">
        <f t="shared" si="21"/>
        <v>0</v>
      </c>
      <c r="AM62" s="9"/>
      <c r="AN62" s="33"/>
      <c r="AO62" s="7">
        <f t="shared" si="22"/>
        <v>0</v>
      </c>
      <c r="AP62" s="9"/>
      <c r="AQ62" s="33"/>
      <c r="AR62" s="7">
        <f t="shared" si="23"/>
        <v>0</v>
      </c>
      <c r="AS62" s="9"/>
      <c r="AT62" s="33"/>
      <c r="AU62" s="7">
        <f t="shared" si="24"/>
        <v>0</v>
      </c>
      <c r="AV62" s="9"/>
      <c r="AW62" s="33"/>
      <c r="AX62" s="7">
        <f t="shared" si="25"/>
        <v>0</v>
      </c>
      <c r="AY62" s="9"/>
      <c r="AZ62" s="33"/>
      <c r="BA62" s="7">
        <f t="shared" si="26"/>
        <v>0</v>
      </c>
      <c r="BB62" s="9"/>
      <c r="BC62" s="33"/>
      <c r="BD62" s="7">
        <f t="shared" si="27"/>
        <v>0</v>
      </c>
      <c r="BE62" s="9"/>
      <c r="BF62" s="33"/>
      <c r="BG62" s="7">
        <f t="shared" si="28"/>
        <v>0</v>
      </c>
      <c r="BH62" s="9"/>
      <c r="BI62" s="33"/>
      <c r="BJ62" s="7">
        <f t="shared" si="29"/>
        <v>0</v>
      </c>
      <c r="BK62" s="9"/>
      <c r="BL62" s="33"/>
      <c r="BM62" s="7">
        <f t="shared" si="30"/>
        <v>0</v>
      </c>
    </row>
    <row r="63" spans="2:65" s="10" customFormat="1" hidden="1">
      <c r="B63" s="34" t="s">
        <v>102</v>
      </c>
      <c r="C63" s="7"/>
      <c r="D63" s="35" t="s">
        <v>1</v>
      </c>
      <c r="E63" s="27">
        <v>369864</v>
      </c>
      <c r="F63" s="7">
        <f t="shared" si="31"/>
        <v>0</v>
      </c>
      <c r="G63" s="35" t="s">
        <v>176</v>
      </c>
      <c r="H63" s="32" t="s">
        <v>191</v>
      </c>
      <c r="I63" s="32" t="s">
        <v>191</v>
      </c>
      <c r="J63" s="23">
        <f t="shared" si="32"/>
        <v>0</v>
      </c>
      <c r="K63" s="7"/>
      <c r="L63" s="9"/>
      <c r="M63" s="33"/>
      <c r="N63" s="7">
        <f t="shared" si="33"/>
        <v>0</v>
      </c>
      <c r="O63" s="9"/>
      <c r="P63" s="33"/>
      <c r="Q63" s="7">
        <f t="shared" si="14"/>
        <v>0</v>
      </c>
      <c r="R63" s="9"/>
      <c r="S63" s="33"/>
      <c r="T63" s="7">
        <f t="shared" si="15"/>
        <v>0</v>
      </c>
      <c r="U63" s="9"/>
      <c r="V63" s="33"/>
      <c r="W63" s="7">
        <f t="shared" si="16"/>
        <v>0</v>
      </c>
      <c r="X63" s="9"/>
      <c r="Y63" s="33"/>
      <c r="Z63" s="7">
        <f t="shared" si="17"/>
        <v>0</v>
      </c>
      <c r="AA63" s="9"/>
      <c r="AB63" s="33"/>
      <c r="AC63" s="7">
        <f t="shared" si="18"/>
        <v>0</v>
      </c>
      <c r="AD63" s="9"/>
      <c r="AE63" s="33"/>
      <c r="AF63" s="7">
        <f t="shared" si="19"/>
        <v>0</v>
      </c>
      <c r="AG63" s="9"/>
      <c r="AH63" s="33"/>
      <c r="AI63" s="7">
        <f t="shared" si="20"/>
        <v>0</v>
      </c>
      <c r="AJ63" s="9"/>
      <c r="AK63" s="33"/>
      <c r="AL63" s="7">
        <f t="shared" si="21"/>
        <v>0</v>
      </c>
      <c r="AM63" s="9"/>
      <c r="AN63" s="33"/>
      <c r="AO63" s="7">
        <f t="shared" si="22"/>
        <v>0</v>
      </c>
      <c r="AP63" s="9"/>
      <c r="AQ63" s="33"/>
      <c r="AR63" s="7">
        <f t="shared" si="23"/>
        <v>0</v>
      </c>
      <c r="AS63" s="9"/>
      <c r="AT63" s="33"/>
      <c r="AU63" s="7">
        <f t="shared" si="24"/>
        <v>0</v>
      </c>
      <c r="AV63" s="9"/>
      <c r="AW63" s="33"/>
      <c r="AX63" s="7">
        <f t="shared" si="25"/>
        <v>0</v>
      </c>
      <c r="AY63" s="9"/>
      <c r="AZ63" s="33"/>
      <c r="BA63" s="7">
        <f t="shared" si="26"/>
        <v>0</v>
      </c>
      <c r="BB63" s="9"/>
      <c r="BC63" s="33"/>
      <c r="BD63" s="7">
        <f t="shared" si="27"/>
        <v>0</v>
      </c>
      <c r="BE63" s="9"/>
      <c r="BF63" s="33"/>
      <c r="BG63" s="7">
        <f t="shared" si="28"/>
        <v>0</v>
      </c>
      <c r="BH63" s="9"/>
      <c r="BI63" s="33"/>
      <c r="BJ63" s="7">
        <f t="shared" si="29"/>
        <v>0</v>
      </c>
      <c r="BK63" s="9"/>
      <c r="BL63" s="33"/>
      <c r="BM63" s="7">
        <f t="shared" si="30"/>
        <v>0</v>
      </c>
    </row>
    <row r="64" spans="2:65" s="10" customFormat="1" hidden="1">
      <c r="B64" s="34" t="s">
        <v>103</v>
      </c>
      <c r="C64" s="7"/>
      <c r="D64" s="35" t="s">
        <v>1</v>
      </c>
      <c r="E64" s="27">
        <v>299952</v>
      </c>
      <c r="F64" s="7">
        <f t="shared" si="31"/>
        <v>0</v>
      </c>
      <c r="G64" s="35" t="s">
        <v>176</v>
      </c>
      <c r="H64" s="32" t="s">
        <v>191</v>
      </c>
      <c r="I64" s="32" t="s">
        <v>191</v>
      </c>
      <c r="J64" s="23">
        <f t="shared" si="32"/>
        <v>0</v>
      </c>
      <c r="K64" s="7"/>
      <c r="L64" s="9"/>
      <c r="M64" s="33"/>
      <c r="N64" s="7">
        <f t="shared" si="33"/>
        <v>0</v>
      </c>
      <c r="O64" s="9"/>
      <c r="P64" s="33"/>
      <c r="Q64" s="7">
        <f t="shared" si="14"/>
        <v>0</v>
      </c>
      <c r="R64" s="9"/>
      <c r="S64" s="33"/>
      <c r="T64" s="7">
        <f t="shared" si="15"/>
        <v>0</v>
      </c>
      <c r="U64" s="9"/>
      <c r="V64" s="33"/>
      <c r="W64" s="7">
        <f t="shared" si="16"/>
        <v>0</v>
      </c>
      <c r="X64" s="9"/>
      <c r="Y64" s="33"/>
      <c r="Z64" s="7">
        <f t="shared" si="17"/>
        <v>0</v>
      </c>
      <c r="AA64" s="9"/>
      <c r="AB64" s="33"/>
      <c r="AC64" s="7">
        <f t="shared" si="18"/>
        <v>0</v>
      </c>
      <c r="AD64" s="9"/>
      <c r="AE64" s="33"/>
      <c r="AF64" s="7">
        <f t="shared" si="19"/>
        <v>0</v>
      </c>
      <c r="AG64" s="9"/>
      <c r="AH64" s="33"/>
      <c r="AI64" s="7">
        <f t="shared" si="20"/>
        <v>0</v>
      </c>
      <c r="AJ64" s="9"/>
      <c r="AK64" s="33"/>
      <c r="AL64" s="7">
        <f t="shared" si="21"/>
        <v>0</v>
      </c>
      <c r="AM64" s="9"/>
      <c r="AN64" s="33"/>
      <c r="AO64" s="7">
        <f t="shared" si="22"/>
        <v>0</v>
      </c>
      <c r="AP64" s="9"/>
      <c r="AQ64" s="33"/>
      <c r="AR64" s="7">
        <f t="shared" si="23"/>
        <v>0</v>
      </c>
      <c r="AS64" s="9"/>
      <c r="AT64" s="33"/>
      <c r="AU64" s="7">
        <f t="shared" si="24"/>
        <v>0</v>
      </c>
      <c r="AV64" s="9"/>
      <c r="AW64" s="33"/>
      <c r="AX64" s="7">
        <f t="shared" si="25"/>
        <v>0</v>
      </c>
      <c r="AY64" s="9"/>
      <c r="AZ64" s="33"/>
      <c r="BA64" s="7">
        <f t="shared" si="26"/>
        <v>0</v>
      </c>
      <c r="BB64" s="9"/>
      <c r="BC64" s="33"/>
      <c r="BD64" s="7">
        <f t="shared" si="27"/>
        <v>0</v>
      </c>
      <c r="BE64" s="9"/>
      <c r="BF64" s="33"/>
      <c r="BG64" s="7">
        <f t="shared" si="28"/>
        <v>0</v>
      </c>
      <c r="BH64" s="9"/>
      <c r="BI64" s="33"/>
      <c r="BJ64" s="7">
        <f t="shared" si="29"/>
        <v>0</v>
      </c>
      <c r="BK64" s="9"/>
      <c r="BL64" s="33"/>
      <c r="BM64" s="7">
        <f t="shared" si="30"/>
        <v>0</v>
      </c>
    </row>
    <row r="65" spans="2:65" s="10" customFormat="1" hidden="1">
      <c r="B65" s="34" t="s">
        <v>104</v>
      </c>
      <c r="C65" s="7"/>
      <c r="D65" s="35" t="s">
        <v>1</v>
      </c>
      <c r="E65" s="27">
        <v>347346</v>
      </c>
      <c r="F65" s="7">
        <f t="shared" si="31"/>
        <v>0</v>
      </c>
      <c r="G65" s="35" t="s">
        <v>176</v>
      </c>
      <c r="H65" s="32" t="s">
        <v>191</v>
      </c>
      <c r="I65" s="32" t="s">
        <v>191</v>
      </c>
      <c r="J65" s="23">
        <f t="shared" si="32"/>
        <v>0</v>
      </c>
      <c r="K65" s="7"/>
      <c r="L65" s="9"/>
      <c r="M65" s="33"/>
      <c r="N65" s="7">
        <f t="shared" si="33"/>
        <v>0</v>
      </c>
      <c r="O65" s="9"/>
      <c r="P65" s="33"/>
      <c r="Q65" s="7">
        <f t="shared" si="14"/>
        <v>0</v>
      </c>
      <c r="R65" s="9"/>
      <c r="S65" s="33"/>
      <c r="T65" s="7">
        <f t="shared" si="15"/>
        <v>0</v>
      </c>
      <c r="U65" s="9"/>
      <c r="V65" s="33"/>
      <c r="W65" s="7">
        <f t="shared" si="16"/>
        <v>0</v>
      </c>
      <c r="X65" s="9"/>
      <c r="Y65" s="33"/>
      <c r="Z65" s="7">
        <f t="shared" si="17"/>
        <v>0</v>
      </c>
      <c r="AA65" s="9"/>
      <c r="AB65" s="33"/>
      <c r="AC65" s="7">
        <f t="shared" si="18"/>
        <v>0</v>
      </c>
      <c r="AD65" s="9"/>
      <c r="AE65" s="33"/>
      <c r="AF65" s="7">
        <f t="shared" si="19"/>
        <v>0</v>
      </c>
      <c r="AG65" s="9"/>
      <c r="AH65" s="33"/>
      <c r="AI65" s="7">
        <f t="shared" si="20"/>
        <v>0</v>
      </c>
      <c r="AJ65" s="9"/>
      <c r="AK65" s="33"/>
      <c r="AL65" s="7">
        <f t="shared" si="21"/>
        <v>0</v>
      </c>
      <c r="AM65" s="9"/>
      <c r="AN65" s="33"/>
      <c r="AO65" s="7">
        <f t="shared" si="22"/>
        <v>0</v>
      </c>
      <c r="AP65" s="9"/>
      <c r="AQ65" s="33"/>
      <c r="AR65" s="7">
        <f t="shared" si="23"/>
        <v>0</v>
      </c>
      <c r="AS65" s="9"/>
      <c r="AT65" s="33"/>
      <c r="AU65" s="7">
        <f t="shared" si="24"/>
        <v>0</v>
      </c>
      <c r="AV65" s="9"/>
      <c r="AW65" s="33"/>
      <c r="AX65" s="7">
        <f t="shared" si="25"/>
        <v>0</v>
      </c>
      <c r="AY65" s="9"/>
      <c r="AZ65" s="33"/>
      <c r="BA65" s="7">
        <f t="shared" si="26"/>
        <v>0</v>
      </c>
      <c r="BB65" s="9"/>
      <c r="BC65" s="33"/>
      <c r="BD65" s="7">
        <f t="shared" si="27"/>
        <v>0</v>
      </c>
      <c r="BE65" s="9"/>
      <c r="BF65" s="33"/>
      <c r="BG65" s="7">
        <f t="shared" si="28"/>
        <v>0</v>
      </c>
      <c r="BH65" s="9"/>
      <c r="BI65" s="33"/>
      <c r="BJ65" s="7">
        <f t="shared" si="29"/>
        <v>0</v>
      </c>
      <c r="BK65" s="9"/>
      <c r="BL65" s="33"/>
      <c r="BM65" s="7">
        <f t="shared" si="30"/>
        <v>0</v>
      </c>
    </row>
    <row r="66" spans="2:65" s="10" customFormat="1" hidden="1">
      <c r="B66" s="34" t="s">
        <v>105</v>
      </c>
      <c r="C66" s="7"/>
      <c r="D66" s="35" t="s">
        <v>1</v>
      </c>
      <c r="E66" s="27">
        <v>392634</v>
      </c>
      <c r="F66" s="7">
        <f t="shared" si="31"/>
        <v>0</v>
      </c>
      <c r="G66" s="35" t="s">
        <v>176</v>
      </c>
      <c r="H66" s="32" t="s">
        <v>191</v>
      </c>
      <c r="I66" s="32" t="s">
        <v>191</v>
      </c>
      <c r="J66" s="23">
        <f t="shared" si="32"/>
        <v>0</v>
      </c>
      <c r="K66" s="7"/>
      <c r="L66" s="9"/>
      <c r="M66" s="33"/>
      <c r="N66" s="7">
        <f t="shared" si="33"/>
        <v>0</v>
      </c>
      <c r="O66" s="9"/>
      <c r="P66" s="33"/>
      <c r="Q66" s="7">
        <f t="shared" si="14"/>
        <v>0</v>
      </c>
      <c r="R66" s="9"/>
      <c r="S66" s="33"/>
      <c r="T66" s="7">
        <f t="shared" si="15"/>
        <v>0</v>
      </c>
      <c r="U66" s="9"/>
      <c r="V66" s="33"/>
      <c r="W66" s="7">
        <f t="shared" si="16"/>
        <v>0</v>
      </c>
      <c r="X66" s="9"/>
      <c r="Y66" s="33"/>
      <c r="Z66" s="7">
        <f t="shared" si="17"/>
        <v>0</v>
      </c>
      <c r="AA66" s="9"/>
      <c r="AB66" s="33"/>
      <c r="AC66" s="7">
        <f t="shared" si="18"/>
        <v>0</v>
      </c>
      <c r="AD66" s="9"/>
      <c r="AE66" s="33"/>
      <c r="AF66" s="7">
        <f t="shared" si="19"/>
        <v>0</v>
      </c>
      <c r="AG66" s="9"/>
      <c r="AH66" s="33"/>
      <c r="AI66" s="7">
        <f t="shared" si="20"/>
        <v>0</v>
      </c>
      <c r="AJ66" s="9"/>
      <c r="AK66" s="33"/>
      <c r="AL66" s="7">
        <f t="shared" si="21"/>
        <v>0</v>
      </c>
      <c r="AM66" s="9"/>
      <c r="AN66" s="33"/>
      <c r="AO66" s="7">
        <f t="shared" si="22"/>
        <v>0</v>
      </c>
      <c r="AP66" s="9"/>
      <c r="AQ66" s="33"/>
      <c r="AR66" s="7">
        <f t="shared" si="23"/>
        <v>0</v>
      </c>
      <c r="AS66" s="9"/>
      <c r="AT66" s="33"/>
      <c r="AU66" s="7">
        <f t="shared" si="24"/>
        <v>0</v>
      </c>
      <c r="AV66" s="9"/>
      <c r="AW66" s="33"/>
      <c r="AX66" s="7">
        <f t="shared" si="25"/>
        <v>0</v>
      </c>
      <c r="AY66" s="9"/>
      <c r="AZ66" s="33"/>
      <c r="BA66" s="7">
        <f t="shared" si="26"/>
        <v>0</v>
      </c>
      <c r="BB66" s="9"/>
      <c r="BC66" s="33"/>
      <c r="BD66" s="7">
        <f t="shared" si="27"/>
        <v>0</v>
      </c>
      <c r="BE66" s="9"/>
      <c r="BF66" s="33"/>
      <c r="BG66" s="7">
        <f t="shared" si="28"/>
        <v>0</v>
      </c>
      <c r="BH66" s="9"/>
      <c r="BI66" s="33"/>
      <c r="BJ66" s="7">
        <f t="shared" si="29"/>
        <v>0</v>
      </c>
      <c r="BK66" s="9"/>
      <c r="BL66" s="33"/>
      <c r="BM66" s="7">
        <f t="shared" si="30"/>
        <v>0</v>
      </c>
    </row>
    <row r="67" spans="2:65" s="10" customFormat="1" hidden="1">
      <c r="B67" s="34" t="s">
        <v>106</v>
      </c>
      <c r="C67" s="7"/>
      <c r="D67" s="35" t="s">
        <v>1</v>
      </c>
      <c r="E67" s="27">
        <v>378306</v>
      </c>
      <c r="F67" s="7">
        <f t="shared" si="31"/>
        <v>0</v>
      </c>
      <c r="G67" s="35" t="s">
        <v>176</v>
      </c>
      <c r="H67" s="32" t="s">
        <v>191</v>
      </c>
      <c r="I67" s="32" t="s">
        <v>191</v>
      </c>
      <c r="J67" s="23">
        <f>E67*F67</f>
        <v>0</v>
      </c>
      <c r="K67" s="7"/>
      <c r="L67" s="9"/>
      <c r="M67" s="33"/>
      <c r="N67" s="7">
        <f t="shared" si="33"/>
        <v>0</v>
      </c>
      <c r="O67" s="9"/>
      <c r="P67" s="33"/>
      <c r="Q67" s="7">
        <f t="shared" si="14"/>
        <v>0</v>
      </c>
      <c r="R67" s="9"/>
      <c r="S67" s="33"/>
      <c r="T67" s="7">
        <f t="shared" si="15"/>
        <v>0</v>
      </c>
      <c r="U67" s="9"/>
      <c r="V67" s="33"/>
      <c r="W67" s="7">
        <f t="shared" si="16"/>
        <v>0</v>
      </c>
      <c r="X67" s="9"/>
      <c r="Y67" s="33"/>
      <c r="Z67" s="7">
        <f t="shared" si="17"/>
        <v>0</v>
      </c>
      <c r="AA67" s="9"/>
      <c r="AB67" s="33"/>
      <c r="AC67" s="7">
        <f t="shared" si="18"/>
        <v>0</v>
      </c>
      <c r="AD67" s="9"/>
      <c r="AE67" s="33"/>
      <c r="AF67" s="7">
        <f t="shared" si="19"/>
        <v>0</v>
      </c>
      <c r="AG67" s="9"/>
      <c r="AH67" s="33"/>
      <c r="AI67" s="7">
        <f t="shared" si="20"/>
        <v>0</v>
      </c>
      <c r="AJ67" s="9"/>
      <c r="AK67" s="33"/>
      <c r="AL67" s="7">
        <f t="shared" si="21"/>
        <v>0</v>
      </c>
      <c r="AM67" s="9"/>
      <c r="AN67" s="33"/>
      <c r="AO67" s="7">
        <f t="shared" si="22"/>
        <v>0</v>
      </c>
      <c r="AP67" s="9"/>
      <c r="AQ67" s="33"/>
      <c r="AR67" s="7">
        <f t="shared" si="23"/>
        <v>0</v>
      </c>
      <c r="AS67" s="9"/>
      <c r="AT67" s="33"/>
      <c r="AU67" s="7">
        <f t="shared" si="24"/>
        <v>0</v>
      </c>
      <c r="AV67" s="9"/>
      <c r="AW67" s="33"/>
      <c r="AX67" s="7">
        <f t="shared" si="25"/>
        <v>0</v>
      </c>
      <c r="AY67" s="9"/>
      <c r="AZ67" s="33"/>
      <c r="BA67" s="7">
        <f t="shared" si="26"/>
        <v>0</v>
      </c>
      <c r="BB67" s="9"/>
      <c r="BC67" s="33"/>
      <c r="BD67" s="7">
        <f t="shared" si="27"/>
        <v>0</v>
      </c>
      <c r="BE67" s="9"/>
      <c r="BF67" s="33"/>
      <c r="BG67" s="7">
        <f t="shared" si="28"/>
        <v>0</v>
      </c>
      <c r="BH67" s="9"/>
      <c r="BI67" s="33"/>
      <c r="BJ67" s="7">
        <f t="shared" si="29"/>
        <v>0</v>
      </c>
      <c r="BK67" s="9"/>
      <c r="BL67" s="33"/>
      <c r="BM67" s="7">
        <f t="shared" si="30"/>
        <v>0</v>
      </c>
    </row>
    <row r="68" spans="2:65" s="10" customFormat="1" hidden="1">
      <c r="B68" s="34" t="s">
        <v>107</v>
      </c>
      <c r="C68" s="7"/>
      <c r="D68" s="35" t="s">
        <v>1</v>
      </c>
      <c r="E68" s="27">
        <v>255438</v>
      </c>
      <c r="F68" s="7">
        <f t="shared" si="31"/>
        <v>0</v>
      </c>
      <c r="G68" s="35" t="s">
        <v>176</v>
      </c>
      <c r="H68" s="32" t="s">
        <v>191</v>
      </c>
      <c r="I68" s="32" t="s">
        <v>191</v>
      </c>
      <c r="J68" s="23">
        <f t="shared" si="32"/>
        <v>0</v>
      </c>
      <c r="K68" s="7"/>
      <c r="L68" s="9"/>
      <c r="M68" s="33"/>
      <c r="N68" s="7">
        <f t="shared" si="33"/>
        <v>0</v>
      </c>
      <c r="O68" s="9"/>
      <c r="P68" s="33"/>
      <c r="Q68" s="7">
        <f t="shared" si="14"/>
        <v>0</v>
      </c>
      <c r="R68" s="9"/>
      <c r="S68" s="33"/>
      <c r="T68" s="7">
        <f t="shared" si="15"/>
        <v>0</v>
      </c>
      <c r="U68" s="9"/>
      <c r="V68" s="33"/>
      <c r="W68" s="7">
        <f t="shared" si="16"/>
        <v>0</v>
      </c>
      <c r="X68" s="9"/>
      <c r="Y68" s="33"/>
      <c r="Z68" s="7">
        <f t="shared" si="17"/>
        <v>0</v>
      </c>
      <c r="AA68" s="9"/>
      <c r="AB68" s="33"/>
      <c r="AC68" s="7">
        <f t="shared" si="18"/>
        <v>0</v>
      </c>
      <c r="AD68" s="9"/>
      <c r="AE68" s="33"/>
      <c r="AF68" s="7">
        <f t="shared" si="19"/>
        <v>0</v>
      </c>
      <c r="AG68" s="9"/>
      <c r="AH68" s="33"/>
      <c r="AI68" s="7">
        <f t="shared" si="20"/>
        <v>0</v>
      </c>
      <c r="AJ68" s="9"/>
      <c r="AK68" s="33"/>
      <c r="AL68" s="7">
        <f t="shared" si="21"/>
        <v>0</v>
      </c>
      <c r="AM68" s="9"/>
      <c r="AN68" s="33"/>
      <c r="AO68" s="7">
        <f t="shared" si="22"/>
        <v>0</v>
      </c>
      <c r="AP68" s="9"/>
      <c r="AQ68" s="33"/>
      <c r="AR68" s="7">
        <f t="shared" si="23"/>
        <v>0</v>
      </c>
      <c r="AS68" s="9"/>
      <c r="AT68" s="33"/>
      <c r="AU68" s="7">
        <f t="shared" si="24"/>
        <v>0</v>
      </c>
      <c r="AV68" s="9"/>
      <c r="AW68" s="33"/>
      <c r="AX68" s="7">
        <f t="shared" si="25"/>
        <v>0</v>
      </c>
      <c r="AY68" s="9"/>
      <c r="AZ68" s="33"/>
      <c r="BA68" s="7">
        <f t="shared" si="26"/>
        <v>0</v>
      </c>
      <c r="BB68" s="9"/>
      <c r="BC68" s="33"/>
      <c r="BD68" s="7">
        <f t="shared" si="27"/>
        <v>0</v>
      </c>
      <c r="BE68" s="9"/>
      <c r="BF68" s="33"/>
      <c r="BG68" s="7">
        <f t="shared" si="28"/>
        <v>0</v>
      </c>
      <c r="BH68" s="9"/>
      <c r="BI68" s="33"/>
      <c r="BJ68" s="7">
        <f t="shared" si="29"/>
        <v>0</v>
      </c>
      <c r="BK68" s="9"/>
      <c r="BL68" s="33"/>
      <c r="BM68" s="7">
        <f t="shared" si="30"/>
        <v>0</v>
      </c>
    </row>
    <row r="69" spans="2:65" s="10" customFormat="1" hidden="1">
      <c r="B69" s="34" t="s">
        <v>108</v>
      </c>
      <c r="C69" s="7"/>
      <c r="D69" s="35" t="s">
        <v>1</v>
      </c>
      <c r="E69" s="27">
        <v>930456</v>
      </c>
      <c r="F69" s="7">
        <f t="shared" si="31"/>
        <v>0</v>
      </c>
      <c r="G69" s="35" t="s">
        <v>176</v>
      </c>
      <c r="H69" s="32" t="s">
        <v>191</v>
      </c>
      <c r="I69" s="32" t="s">
        <v>191</v>
      </c>
      <c r="J69" s="23">
        <f t="shared" si="32"/>
        <v>0</v>
      </c>
      <c r="K69" s="7"/>
      <c r="L69" s="9"/>
      <c r="M69" s="33"/>
      <c r="N69" s="7">
        <f t="shared" si="33"/>
        <v>0</v>
      </c>
      <c r="O69" s="9"/>
      <c r="P69" s="33"/>
      <c r="Q69" s="7">
        <f t="shared" si="14"/>
        <v>0</v>
      </c>
      <c r="R69" s="9"/>
      <c r="S69" s="33"/>
      <c r="T69" s="7">
        <f t="shared" si="15"/>
        <v>0</v>
      </c>
      <c r="U69" s="9"/>
      <c r="V69" s="33"/>
      <c r="W69" s="7">
        <f t="shared" si="16"/>
        <v>0</v>
      </c>
      <c r="X69" s="9"/>
      <c r="Y69" s="33"/>
      <c r="Z69" s="7">
        <f t="shared" si="17"/>
        <v>0</v>
      </c>
      <c r="AA69" s="9"/>
      <c r="AB69" s="33"/>
      <c r="AC69" s="7">
        <f t="shared" si="18"/>
        <v>0</v>
      </c>
      <c r="AD69" s="9"/>
      <c r="AE69" s="33"/>
      <c r="AF69" s="7">
        <f t="shared" si="19"/>
        <v>0</v>
      </c>
      <c r="AG69" s="9"/>
      <c r="AH69" s="33"/>
      <c r="AI69" s="7">
        <f t="shared" si="20"/>
        <v>0</v>
      </c>
      <c r="AJ69" s="9"/>
      <c r="AK69" s="33"/>
      <c r="AL69" s="7">
        <f t="shared" si="21"/>
        <v>0</v>
      </c>
      <c r="AM69" s="9"/>
      <c r="AN69" s="33"/>
      <c r="AO69" s="7">
        <f t="shared" si="22"/>
        <v>0</v>
      </c>
      <c r="AP69" s="9"/>
      <c r="AQ69" s="33"/>
      <c r="AR69" s="7">
        <f t="shared" si="23"/>
        <v>0</v>
      </c>
      <c r="AS69" s="9"/>
      <c r="AT69" s="33"/>
      <c r="AU69" s="7">
        <f t="shared" si="24"/>
        <v>0</v>
      </c>
      <c r="AV69" s="9"/>
      <c r="AW69" s="33"/>
      <c r="AX69" s="7">
        <f t="shared" si="25"/>
        <v>0</v>
      </c>
      <c r="AY69" s="9"/>
      <c r="AZ69" s="33"/>
      <c r="BA69" s="7">
        <f t="shared" si="26"/>
        <v>0</v>
      </c>
      <c r="BB69" s="9"/>
      <c r="BC69" s="33"/>
      <c r="BD69" s="7">
        <f t="shared" si="27"/>
        <v>0</v>
      </c>
      <c r="BE69" s="9"/>
      <c r="BF69" s="33"/>
      <c r="BG69" s="7">
        <f t="shared" si="28"/>
        <v>0</v>
      </c>
      <c r="BH69" s="9"/>
      <c r="BI69" s="33"/>
      <c r="BJ69" s="7">
        <f t="shared" si="29"/>
        <v>0</v>
      </c>
      <c r="BK69" s="9"/>
      <c r="BL69" s="33"/>
      <c r="BM69" s="7">
        <f t="shared" si="30"/>
        <v>0</v>
      </c>
    </row>
    <row r="70" spans="2:65" s="10" customFormat="1" hidden="1">
      <c r="B70" s="34" t="s">
        <v>109</v>
      </c>
      <c r="C70" s="7"/>
      <c r="D70" s="35" t="s">
        <v>1</v>
      </c>
      <c r="E70" s="27">
        <v>600030</v>
      </c>
      <c r="F70" s="7">
        <f t="shared" si="31"/>
        <v>0</v>
      </c>
      <c r="G70" s="35" t="s">
        <v>176</v>
      </c>
      <c r="H70" s="32" t="s">
        <v>191</v>
      </c>
      <c r="I70" s="32" t="s">
        <v>191</v>
      </c>
      <c r="J70" s="23">
        <f t="shared" si="32"/>
        <v>0</v>
      </c>
      <c r="K70" s="7"/>
      <c r="L70" s="9"/>
      <c r="M70" s="33"/>
      <c r="N70" s="7">
        <f t="shared" si="33"/>
        <v>0</v>
      </c>
      <c r="O70" s="9"/>
      <c r="P70" s="33"/>
      <c r="Q70" s="7">
        <f t="shared" ref="Q70:Q77" si="34">O70*$E70</f>
        <v>0</v>
      </c>
      <c r="R70" s="9"/>
      <c r="S70" s="33"/>
      <c r="T70" s="7">
        <f t="shared" ref="T70:T77" si="35">R70*$E70</f>
        <v>0</v>
      </c>
      <c r="U70" s="9"/>
      <c r="V70" s="33"/>
      <c r="W70" s="7">
        <f t="shared" ref="W70:W77" si="36">U70*$E70</f>
        <v>0</v>
      </c>
      <c r="X70" s="9"/>
      <c r="Y70" s="33"/>
      <c r="Z70" s="7">
        <f t="shared" ref="Z70:Z77" si="37">X70*$E70</f>
        <v>0</v>
      </c>
      <c r="AA70" s="9"/>
      <c r="AB70" s="33"/>
      <c r="AC70" s="7">
        <f t="shared" ref="AC70:AC77" si="38">AA70*$E70</f>
        <v>0</v>
      </c>
      <c r="AD70" s="9"/>
      <c r="AE70" s="33"/>
      <c r="AF70" s="7">
        <f t="shared" ref="AF70:AF77" si="39">AD70*$E70</f>
        <v>0</v>
      </c>
      <c r="AG70" s="9"/>
      <c r="AH70" s="33"/>
      <c r="AI70" s="7">
        <f t="shared" ref="AI70:AI77" si="40">AG70*$E70</f>
        <v>0</v>
      </c>
      <c r="AJ70" s="9"/>
      <c r="AK70" s="33"/>
      <c r="AL70" s="7">
        <f t="shared" ref="AL70:AL77" si="41">AJ70*$E70</f>
        <v>0</v>
      </c>
      <c r="AM70" s="9"/>
      <c r="AN70" s="33"/>
      <c r="AO70" s="7">
        <f t="shared" ref="AO70:AO77" si="42">AM70*$E70</f>
        <v>0</v>
      </c>
      <c r="AP70" s="9"/>
      <c r="AQ70" s="33"/>
      <c r="AR70" s="7">
        <f t="shared" ref="AR70:AR77" si="43">AP70*$E70</f>
        <v>0</v>
      </c>
      <c r="AS70" s="9"/>
      <c r="AT70" s="33"/>
      <c r="AU70" s="7">
        <f t="shared" ref="AU70:AU77" si="44">AS70*$E70</f>
        <v>0</v>
      </c>
      <c r="AV70" s="9"/>
      <c r="AW70" s="33"/>
      <c r="AX70" s="7">
        <f t="shared" ref="AX70:AX77" si="45">AV70*$E70</f>
        <v>0</v>
      </c>
      <c r="AY70" s="9"/>
      <c r="AZ70" s="33"/>
      <c r="BA70" s="7">
        <f t="shared" ref="BA70:BA77" si="46">AY70*$E70</f>
        <v>0</v>
      </c>
      <c r="BB70" s="9"/>
      <c r="BC70" s="33"/>
      <c r="BD70" s="7">
        <f t="shared" ref="BD70:BD77" si="47">BB70*$E70</f>
        <v>0</v>
      </c>
      <c r="BE70" s="9"/>
      <c r="BF70" s="33"/>
      <c r="BG70" s="7">
        <f t="shared" ref="BG70:BG77" si="48">BE70*$E70</f>
        <v>0</v>
      </c>
      <c r="BH70" s="9"/>
      <c r="BI70" s="33"/>
      <c r="BJ70" s="7">
        <f t="shared" ref="BJ70:BJ77" si="49">BH70*$E70</f>
        <v>0</v>
      </c>
      <c r="BK70" s="9"/>
      <c r="BL70" s="33"/>
      <c r="BM70" s="7">
        <f t="shared" ref="BM70:BM77" si="50">BK70*$E70</f>
        <v>0</v>
      </c>
    </row>
    <row r="71" spans="2:65" s="10" customFormat="1" hidden="1">
      <c r="B71" s="34" t="s">
        <v>110</v>
      </c>
      <c r="C71" s="7"/>
      <c r="D71" s="35" t="s">
        <v>1</v>
      </c>
      <c r="E71" s="27">
        <v>504144</v>
      </c>
      <c r="F71" s="7">
        <f t="shared" ref="F71:F116" si="51">L71+O71+R71+U71+X71+AA71+AD71+AG71+AJ71+AM71+AP71+AS71+AV71+AY71+BB71+BE71+BH71+BK71</f>
        <v>0</v>
      </c>
      <c r="G71" s="35" t="s">
        <v>176</v>
      </c>
      <c r="H71" s="32" t="s">
        <v>191</v>
      </c>
      <c r="I71" s="32" t="s">
        <v>191</v>
      </c>
      <c r="J71" s="23">
        <f t="shared" ref="J71:J77" si="52">E71*F71</f>
        <v>0</v>
      </c>
      <c r="K71" s="7"/>
      <c r="L71" s="9"/>
      <c r="M71" s="33"/>
      <c r="N71" s="7">
        <f t="shared" ref="N71:N116" si="53">L71*$E71</f>
        <v>0</v>
      </c>
      <c r="O71" s="9"/>
      <c r="P71" s="33"/>
      <c r="Q71" s="7">
        <f t="shared" si="34"/>
        <v>0</v>
      </c>
      <c r="R71" s="9"/>
      <c r="S71" s="33"/>
      <c r="T71" s="7">
        <f t="shared" si="35"/>
        <v>0</v>
      </c>
      <c r="U71" s="9"/>
      <c r="V71" s="33"/>
      <c r="W71" s="7">
        <f t="shared" si="36"/>
        <v>0</v>
      </c>
      <c r="X71" s="9"/>
      <c r="Y71" s="33"/>
      <c r="Z71" s="7">
        <f t="shared" si="37"/>
        <v>0</v>
      </c>
      <c r="AA71" s="9"/>
      <c r="AB71" s="33"/>
      <c r="AC71" s="7">
        <f t="shared" si="38"/>
        <v>0</v>
      </c>
      <c r="AD71" s="9"/>
      <c r="AE71" s="33"/>
      <c r="AF71" s="7">
        <f t="shared" si="39"/>
        <v>0</v>
      </c>
      <c r="AG71" s="9"/>
      <c r="AH71" s="33"/>
      <c r="AI71" s="7">
        <f t="shared" si="40"/>
        <v>0</v>
      </c>
      <c r="AJ71" s="9"/>
      <c r="AK71" s="33"/>
      <c r="AL71" s="7">
        <f t="shared" si="41"/>
        <v>0</v>
      </c>
      <c r="AM71" s="9"/>
      <c r="AN71" s="33"/>
      <c r="AO71" s="7">
        <f t="shared" si="42"/>
        <v>0</v>
      </c>
      <c r="AP71" s="9"/>
      <c r="AQ71" s="33"/>
      <c r="AR71" s="7">
        <f t="shared" si="43"/>
        <v>0</v>
      </c>
      <c r="AS71" s="9"/>
      <c r="AT71" s="33"/>
      <c r="AU71" s="7">
        <f t="shared" si="44"/>
        <v>0</v>
      </c>
      <c r="AV71" s="9"/>
      <c r="AW71" s="33"/>
      <c r="AX71" s="7">
        <f t="shared" si="45"/>
        <v>0</v>
      </c>
      <c r="AY71" s="9"/>
      <c r="AZ71" s="33"/>
      <c r="BA71" s="7">
        <f t="shared" si="46"/>
        <v>0</v>
      </c>
      <c r="BB71" s="9"/>
      <c r="BC71" s="33"/>
      <c r="BD71" s="7">
        <f t="shared" si="47"/>
        <v>0</v>
      </c>
      <c r="BE71" s="9"/>
      <c r="BF71" s="33"/>
      <c r="BG71" s="7">
        <f t="shared" si="48"/>
        <v>0</v>
      </c>
      <c r="BH71" s="9"/>
      <c r="BI71" s="33"/>
      <c r="BJ71" s="7">
        <f t="shared" si="49"/>
        <v>0</v>
      </c>
      <c r="BK71" s="9"/>
      <c r="BL71" s="33"/>
      <c r="BM71" s="7">
        <f t="shared" si="50"/>
        <v>0</v>
      </c>
    </row>
    <row r="72" spans="2:65" s="10" customFormat="1" hidden="1">
      <c r="B72" s="34" t="s">
        <v>111</v>
      </c>
      <c r="C72" s="7"/>
      <c r="D72" s="35" t="s">
        <v>1</v>
      </c>
      <c r="E72" s="27">
        <v>383310</v>
      </c>
      <c r="F72" s="7">
        <f t="shared" si="51"/>
        <v>0</v>
      </c>
      <c r="G72" s="35" t="s">
        <v>176</v>
      </c>
      <c r="H72" s="32" t="s">
        <v>191</v>
      </c>
      <c r="I72" s="32" t="s">
        <v>191</v>
      </c>
      <c r="J72" s="23">
        <f t="shared" si="52"/>
        <v>0</v>
      </c>
      <c r="K72" s="7"/>
      <c r="L72" s="9"/>
      <c r="M72" s="33"/>
      <c r="N72" s="7">
        <f t="shared" si="53"/>
        <v>0</v>
      </c>
      <c r="O72" s="9"/>
      <c r="P72" s="33"/>
      <c r="Q72" s="7">
        <f t="shared" si="34"/>
        <v>0</v>
      </c>
      <c r="R72" s="9"/>
      <c r="S72" s="33"/>
      <c r="T72" s="7">
        <f t="shared" si="35"/>
        <v>0</v>
      </c>
      <c r="U72" s="9"/>
      <c r="V72" s="33"/>
      <c r="W72" s="7">
        <f t="shared" si="36"/>
        <v>0</v>
      </c>
      <c r="X72" s="9"/>
      <c r="Y72" s="33"/>
      <c r="Z72" s="7">
        <f t="shared" si="37"/>
        <v>0</v>
      </c>
      <c r="AA72" s="9"/>
      <c r="AB72" s="33"/>
      <c r="AC72" s="7">
        <f t="shared" si="38"/>
        <v>0</v>
      </c>
      <c r="AD72" s="9"/>
      <c r="AE72" s="33"/>
      <c r="AF72" s="7">
        <f t="shared" si="39"/>
        <v>0</v>
      </c>
      <c r="AG72" s="9"/>
      <c r="AH72" s="33"/>
      <c r="AI72" s="7">
        <f t="shared" si="40"/>
        <v>0</v>
      </c>
      <c r="AJ72" s="9"/>
      <c r="AK72" s="33"/>
      <c r="AL72" s="7">
        <f t="shared" si="41"/>
        <v>0</v>
      </c>
      <c r="AM72" s="9"/>
      <c r="AN72" s="33"/>
      <c r="AO72" s="7">
        <f t="shared" si="42"/>
        <v>0</v>
      </c>
      <c r="AP72" s="9"/>
      <c r="AQ72" s="33"/>
      <c r="AR72" s="7">
        <f t="shared" si="43"/>
        <v>0</v>
      </c>
      <c r="AS72" s="9"/>
      <c r="AT72" s="33"/>
      <c r="AU72" s="7">
        <f t="shared" si="44"/>
        <v>0</v>
      </c>
      <c r="AV72" s="9"/>
      <c r="AW72" s="33"/>
      <c r="AX72" s="7">
        <f t="shared" si="45"/>
        <v>0</v>
      </c>
      <c r="AY72" s="9"/>
      <c r="AZ72" s="33"/>
      <c r="BA72" s="7">
        <f t="shared" si="46"/>
        <v>0</v>
      </c>
      <c r="BB72" s="9"/>
      <c r="BC72" s="33"/>
      <c r="BD72" s="7">
        <f t="shared" si="47"/>
        <v>0</v>
      </c>
      <c r="BE72" s="9"/>
      <c r="BF72" s="33"/>
      <c r="BG72" s="7">
        <f t="shared" si="48"/>
        <v>0</v>
      </c>
      <c r="BH72" s="9"/>
      <c r="BI72" s="33"/>
      <c r="BJ72" s="7">
        <f t="shared" si="49"/>
        <v>0</v>
      </c>
      <c r="BK72" s="9"/>
      <c r="BL72" s="33"/>
      <c r="BM72" s="7">
        <f t="shared" si="50"/>
        <v>0</v>
      </c>
    </row>
    <row r="73" spans="2:65" s="10" customFormat="1" hidden="1">
      <c r="B73" s="34" t="s">
        <v>112</v>
      </c>
      <c r="C73" s="7"/>
      <c r="D73" s="35" t="s">
        <v>1</v>
      </c>
      <c r="E73" s="27">
        <v>291204</v>
      </c>
      <c r="F73" s="7">
        <f t="shared" si="51"/>
        <v>0</v>
      </c>
      <c r="G73" s="35" t="s">
        <v>176</v>
      </c>
      <c r="H73" s="32" t="s">
        <v>191</v>
      </c>
      <c r="I73" s="32" t="s">
        <v>191</v>
      </c>
      <c r="J73" s="23">
        <f t="shared" si="52"/>
        <v>0</v>
      </c>
      <c r="K73" s="7"/>
      <c r="L73" s="9"/>
      <c r="M73" s="33"/>
      <c r="N73" s="7">
        <f t="shared" si="53"/>
        <v>0</v>
      </c>
      <c r="O73" s="9"/>
      <c r="P73" s="33"/>
      <c r="Q73" s="7">
        <f t="shared" si="34"/>
        <v>0</v>
      </c>
      <c r="R73" s="9"/>
      <c r="S73" s="33"/>
      <c r="T73" s="7">
        <f t="shared" si="35"/>
        <v>0</v>
      </c>
      <c r="U73" s="9"/>
      <c r="V73" s="33"/>
      <c r="W73" s="7">
        <f t="shared" si="36"/>
        <v>0</v>
      </c>
      <c r="X73" s="9"/>
      <c r="Y73" s="33"/>
      <c r="Z73" s="7">
        <f t="shared" si="37"/>
        <v>0</v>
      </c>
      <c r="AA73" s="9"/>
      <c r="AB73" s="33"/>
      <c r="AC73" s="7">
        <f t="shared" si="38"/>
        <v>0</v>
      </c>
      <c r="AD73" s="9"/>
      <c r="AE73" s="33"/>
      <c r="AF73" s="7">
        <f t="shared" si="39"/>
        <v>0</v>
      </c>
      <c r="AG73" s="9"/>
      <c r="AH73" s="33"/>
      <c r="AI73" s="7">
        <f t="shared" si="40"/>
        <v>0</v>
      </c>
      <c r="AJ73" s="9"/>
      <c r="AK73" s="33"/>
      <c r="AL73" s="7">
        <f t="shared" si="41"/>
        <v>0</v>
      </c>
      <c r="AM73" s="9"/>
      <c r="AN73" s="33"/>
      <c r="AO73" s="7">
        <f t="shared" si="42"/>
        <v>0</v>
      </c>
      <c r="AP73" s="9"/>
      <c r="AQ73" s="33"/>
      <c r="AR73" s="7">
        <f t="shared" si="43"/>
        <v>0</v>
      </c>
      <c r="AS73" s="9"/>
      <c r="AT73" s="33"/>
      <c r="AU73" s="7">
        <f t="shared" si="44"/>
        <v>0</v>
      </c>
      <c r="AV73" s="9"/>
      <c r="AW73" s="33"/>
      <c r="AX73" s="7">
        <f t="shared" si="45"/>
        <v>0</v>
      </c>
      <c r="AY73" s="9"/>
      <c r="AZ73" s="33"/>
      <c r="BA73" s="7">
        <f t="shared" si="46"/>
        <v>0</v>
      </c>
      <c r="BB73" s="9"/>
      <c r="BC73" s="33"/>
      <c r="BD73" s="7">
        <f t="shared" si="47"/>
        <v>0</v>
      </c>
      <c r="BE73" s="9"/>
      <c r="BF73" s="33"/>
      <c r="BG73" s="7">
        <f t="shared" si="48"/>
        <v>0</v>
      </c>
      <c r="BH73" s="9"/>
      <c r="BI73" s="33"/>
      <c r="BJ73" s="7">
        <f t="shared" si="49"/>
        <v>0</v>
      </c>
      <c r="BK73" s="9"/>
      <c r="BL73" s="33"/>
      <c r="BM73" s="7">
        <f t="shared" si="50"/>
        <v>0</v>
      </c>
    </row>
    <row r="74" spans="2:65" s="10" customFormat="1" hidden="1">
      <c r="B74" s="34" t="s">
        <v>113</v>
      </c>
      <c r="C74" s="7"/>
      <c r="D74" s="35" t="s">
        <v>1</v>
      </c>
      <c r="E74" s="27">
        <v>343350</v>
      </c>
      <c r="F74" s="7">
        <f t="shared" si="51"/>
        <v>0</v>
      </c>
      <c r="G74" s="35" t="s">
        <v>176</v>
      </c>
      <c r="H74" s="32" t="s">
        <v>191</v>
      </c>
      <c r="I74" s="32" t="s">
        <v>191</v>
      </c>
      <c r="J74" s="23">
        <f t="shared" si="52"/>
        <v>0</v>
      </c>
      <c r="K74" s="7"/>
      <c r="L74" s="9"/>
      <c r="M74" s="33"/>
      <c r="N74" s="7">
        <f t="shared" si="53"/>
        <v>0</v>
      </c>
      <c r="O74" s="9"/>
      <c r="P74" s="33"/>
      <c r="Q74" s="7">
        <f t="shared" si="34"/>
        <v>0</v>
      </c>
      <c r="R74" s="9"/>
      <c r="S74" s="33"/>
      <c r="T74" s="7">
        <f t="shared" si="35"/>
        <v>0</v>
      </c>
      <c r="U74" s="9"/>
      <c r="V74" s="33"/>
      <c r="W74" s="7">
        <f t="shared" si="36"/>
        <v>0</v>
      </c>
      <c r="X74" s="9"/>
      <c r="Y74" s="33"/>
      <c r="Z74" s="7">
        <f t="shared" si="37"/>
        <v>0</v>
      </c>
      <c r="AA74" s="9"/>
      <c r="AB74" s="33"/>
      <c r="AC74" s="7">
        <f t="shared" si="38"/>
        <v>0</v>
      </c>
      <c r="AD74" s="9"/>
      <c r="AE74" s="33"/>
      <c r="AF74" s="7">
        <f t="shared" si="39"/>
        <v>0</v>
      </c>
      <c r="AG74" s="9"/>
      <c r="AH74" s="33"/>
      <c r="AI74" s="7">
        <f t="shared" si="40"/>
        <v>0</v>
      </c>
      <c r="AJ74" s="9"/>
      <c r="AK74" s="33"/>
      <c r="AL74" s="7">
        <f t="shared" si="41"/>
        <v>0</v>
      </c>
      <c r="AM74" s="9"/>
      <c r="AN74" s="33"/>
      <c r="AO74" s="7">
        <f t="shared" si="42"/>
        <v>0</v>
      </c>
      <c r="AP74" s="9"/>
      <c r="AQ74" s="33"/>
      <c r="AR74" s="7">
        <f t="shared" si="43"/>
        <v>0</v>
      </c>
      <c r="AS74" s="9"/>
      <c r="AT74" s="33"/>
      <c r="AU74" s="7">
        <f t="shared" si="44"/>
        <v>0</v>
      </c>
      <c r="AV74" s="9"/>
      <c r="AW74" s="33"/>
      <c r="AX74" s="7">
        <f t="shared" si="45"/>
        <v>0</v>
      </c>
      <c r="AY74" s="9"/>
      <c r="AZ74" s="33"/>
      <c r="BA74" s="7">
        <f t="shared" si="46"/>
        <v>0</v>
      </c>
      <c r="BB74" s="9"/>
      <c r="BC74" s="33"/>
      <c r="BD74" s="7">
        <f t="shared" si="47"/>
        <v>0</v>
      </c>
      <c r="BE74" s="9"/>
      <c r="BF74" s="33"/>
      <c r="BG74" s="7">
        <f t="shared" si="48"/>
        <v>0</v>
      </c>
      <c r="BH74" s="9"/>
      <c r="BI74" s="33"/>
      <c r="BJ74" s="7">
        <f t="shared" si="49"/>
        <v>0</v>
      </c>
      <c r="BK74" s="9"/>
      <c r="BL74" s="33"/>
      <c r="BM74" s="7">
        <f t="shared" si="50"/>
        <v>0</v>
      </c>
    </row>
    <row r="75" spans="2:65" s="10" customFormat="1" hidden="1">
      <c r="B75" s="34" t="s">
        <v>114</v>
      </c>
      <c r="C75" s="7"/>
      <c r="D75" s="35" t="s">
        <v>1</v>
      </c>
      <c r="E75" s="27">
        <v>417816</v>
      </c>
      <c r="F75" s="7">
        <f t="shared" si="51"/>
        <v>0</v>
      </c>
      <c r="G75" s="35" t="s">
        <v>176</v>
      </c>
      <c r="H75" s="32" t="s">
        <v>191</v>
      </c>
      <c r="I75" s="32" t="s">
        <v>191</v>
      </c>
      <c r="J75" s="23">
        <f t="shared" si="52"/>
        <v>0</v>
      </c>
      <c r="K75" s="7"/>
      <c r="L75" s="9"/>
      <c r="M75" s="33"/>
      <c r="N75" s="7">
        <f t="shared" si="53"/>
        <v>0</v>
      </c>
      <c r="O75" s="9"/>
      <c r="P75" s="33"/>
      <c r="Q75" s="7">
        <f t="shared" si="34"/>
        <v>0</v>
      </c>
      <c r="R75" s="9"/>
      <c r="S75" s="33"/>
      <c r="T75" s="7">
        <f t="shared" si="35"/>
        <v>0</v>
      </c>
      <c r="U75" s="9"/>
      <c r="V75" s="33"/>
      <c r="W75" s="7">
        <f t="shared" si="36"/>
        <v>0</v>
      </c>
      <c r="X75" s="9"/>
      <c r="Y75" s="33"/>
      <c r="Z75" s="7">
        <f t="shared" si="37"/>
        <v>0</v>
      </c>
      <c r="AA75" s="9"/>
      <c r="AB75" s="33"/>
      <c r="AC75" s="7">
        <f t="shared" si="38"/>
        <v>0</v>
      </c>
      <c r="AD75" s="9"/>
      <c r="AE75" s="33"/>
      <c r="AF75" s="7">
        <f t="shared" si="39"/>
        <v>0</v>
      </c>
      <c r="AG75" s="9"/>
      <c r="AH75" s="33"/>
      <c r="AI75" s="7">
        <f t="shared" si="40"/>
        <v>0</v>
      </c>
      <c r="AJ75" s="9"/>
      <c r="AK75" s="33"/>
      <c r="AL75" s="7">
        <f t="shared" si="41"/>
        <v>0</v>
      </c>
      <c r="AM75" s="9"/>
      <c r="AN75" s="33"/>
      <c r="AO75" s="7">
        <f t="shared" si="42"/>
        <v>0</v>
      </c>
      <c r="AP75" s="9"/>
      <c r="AQ75" s="33"/>
      <c r="AR75" s="7">
        <f t="shared" si="43"/>
        <v>0</v>
      </c>
      <c r="AS75" s="9"/>
      <c r="AT75" s="33"/>
      <c r="AU75" s="7">
        <f t="shared" si="44"/>
        <v>0</v>
      </c>
      <c r="AV75" s="9"/>
      <c r="AW75" s="33"/>
      <c r="AX75" s="7">
        <f t="shared" si="45"/>
        <v>0</v>
      </c>
      <c r="AY75" s="9"/>
      <c r="AZ75" s="33"/>
      <c r="BA75" s="7">
        <f t="shared" si="46"/>
        <v>0</v>
      </c>
      <c r="BB75" s="9"/>
      <c r="BC75" s="33"/>
      <c r="BD75" s="7">
        <f t="shared" si="47"/>
        <v>0</v>
      </c>
      <c r="BE75" s="9"/>
      <c r="BF75" s="33"/>
      <c r="BG75" s="7">
        <f t="shared" si="48"/>
        <v>0</v>
      </c>
      <c r="BH75" s="9"/>
      <c r="BI75" s="33"/>
      <c r="BJ75" s="7">
        <f t="shared" si="49"/>
        <v>0</v>
      </c>
      <c r="BK75" s="9"/>
      <c r="BL75" s="33"/>
      <c r="BM75" s="7">
        <f t="shared" si="50"/>
        <v>0</v>
      </c>
    </row>
    <row r="76" spans="2:65" s="10" customFormat="1" hidden="1">
      <c r="B76" s="34" t="s">
        <v>115</v>
      </c>
      <c r="C76" s="7"/>
      <c r="D76" s="35" t="s">
        <v>1</v>
      </c>
      <c r="E76" s="27">
        <v>423216</v>
      </c>
      <c r="F76" s="7">
        <f t="shared" si="51"/>
        <v>0</v>
      </c>
      <c r="G76" s="35" t="s">
        <v>176</v>
      </c>
      <c r="H76" s="32" t="s">
        <v>191</v>
      </c>
      <c r="I76" s="32" t="s">
        <v>191</v>
      </c>
      <c r="J76" s="23">
        <f t="shared" si="52"/>
        <v>0</v>
      </c>
      <c r="K76" s="7"/>
      <c r="L76" s="9"/>
      <c r="M76" s="33"/>
      <c r="N76" s="7">
        <f t="shared" si="53"/>
        <v>0</v>
      </c>
      <c r="O76" s="9"/>
      <c r="P76" s="33"/>
      <c r="Q76" s="7">
        <f t="shared" si="34"/>
        <v>0</v>
      </c>
      <c r="R76" s="9"/>
      <c r="S76" s="33"/>
      <c r="T76" s="7">
        <f t="shared" si="35"/>
        <v>0</v>
      </c>
      <c r="U76" s="9"/>
      <c r="V76" s="33"/>
      <c r="W76" s="7">
        <f t="shared" si="36"/>
        <v>0</v>
      </c>
      <c r="X76" s="9"/>
      <c r="Y76" s="33"/>
      <c r="Z76" s="7">
        <f t="shared" si="37"/>
        <v>0</v>
      </c>
      <c r="AA76" s="9"/>
      <c r="AB76" s="33"/>
      <c r="AC76" s="7">
        <f t="shared" si="38"/>
        <v>0</v>
      </c>
      <c r="AD76" s="9"/>
      <c r="AE76" s="33"/>
      <c r="AF76" s="7">
        <f t="shared" si="39"/>
        <v>0</v>
      </c>
      <c r="AG76" s="9"/>
      <c r="AH76" s="33"/>
      <c r="AI76" s="7">
        <f t="shared" si="40"/>
        <v>0</v>
      </c>
      <c r="AJ76" s="9"/>
      <c r="AK76" s="33"/>
      <c r="AL76" s="7">
        <f t="shared" si="41"/>
        <v>0</v>
      </c>
      <c r="AM76" s="9"/>
      <c r="AN76" s="33"/>
      <c r="AO76" s="7">
        <f t="shared" si="42"/>
        <v>0</v>
      </c>
      <c r="AP76" s="9"/>
      <c r="AQ76" s="33"/>
      <c r="AR76" s="7">
        <f t="shared" si="43"/>
        <v>0</v>
      </c>
      <c r="AS76" s="9"/>
      <c r="AT76" s="33"/>
      <c r="AU76" s="7">
        <f t="shared" si="44"/>
        <v>0</v>
      </c>
      <c r="AV76" s="9"/>
      <c r="AW76" s="33"/>
      <c r="AX76" s="7">
        <f t="shared" si="45"/>
        <v>0</v>
      </c>
      <c r="AY76" s="9"/>
      <c r="AZ76" s="33"/>
      <c r="BA76" s="7">
        <f t="shared" si="46"/>
        <v>0</v>
      </c>
      <c r="BB76" s="9"/>
      <c r="BC76" s="33"/>
      <c r="BD76" s="7">
        <f t="shared" si="47"/>
        <v>0</v>
      </c>
      <c r="BE76" s="9"/>
      <c r="BF76" s="33"/>
      <c r="BG76" s="7">
        <f t="shared" si="48"/>
        <v>0</v>
      </c>
      <c r="BH76" s="9"/>
      <c r="BI76" s="33"/>
      <c r="BJ76" s="7">
        <f t="shared" si="49"/>
        <v>0</v>
      </c>
      <c r="BK76" s="9"/>
      <c r="BL76" s="33"/>
      <c r="BM76" s="7">
        <f t="shared" si="50"/>
        <v>0</v>
      </c>
    </row>
    <row r="77" spans="2:65" s="10" customFormat="1" hidden="1">
      <c r="B77" s="34" t="s">
        <v>116</v>
      </c>
      <c r="C77" s="7"/>
      <c r="D77" s="35" t="s">
        <v>1</v>
      </c>
      <c r="E77" s="27">
        <v>260766</v>
      </c>
      <c r="F77" s="7">
        <f t="shared" si="51"/>
        <v>0</v>
      </c>
      <c r="G77" s="35" t="s">
        <v>176</v>
      </c>
      <c r="H77" s="32" t="s">
        <v>191</v>
      </c>
      <c r="I77" s="32" t="s">
        <v>191</v>
      </c>
      <c r="J77" s="23">
        <f t="shared" si="52"/>
        <v>0</v>
      </c>
      <c r="K77" s="7"/>
      <c r="L77" s="9"/>
      <c r="M77" s="33"/>
      <c r="N77" s="7">
        <f t="shared" si="53"/>
        <v>0</v>
      </c>
      <c r="O77" s="9"/>
      <c r="P77" s="33"/>
      <c r="Q77" s="7">
        <f t="shared" si="34"/>
        <v>0</v>
      </c>
      <c r="R77" s="9"/>
      <c r="S77" s="33"/>
      <c r="T77" s="7">
        <f t="shared" si="35"/>
        <v>0</v>
      </c>
      <c r="U77" s="9"/>
      <c r="V77" s="33"/>
      <c r="W77" s="7">
        <f t="shared" si="36"/>
        <v>0</v>
      </c>
      <c r="X77" s="9"/>
      <c r="Y77" s="33"/>
      <c r="Z77" s="7">
        <f t="shared" si="37"/>
        <v>0</v>
      </c>
      <c r="AA77" s="9"/>
      <c r="AB77" s="33"/>
      <c r="AC77" s="7">
        <f t="shared" si="38"/>
        <v>0</v>
      </c>
      <c r="AD77" s="9"/>
      <c r="AE77" s="33"/>
      <c r="AF77" s="7">
        <f t="shared" si="39"/>
        <v>0</v>
      </c>
      <c r="AG77" s="9"/>
      <c r="AH77" s="33"/>
      <c r="AI77" s="7">
        <f t="shared" si="40"/>
        <v>0</v>
      </c>
      <c r="AJ77" s="9"/>
      <c r="AK77" s="33"/>
      <c r="AL77" s="7">
        <f t="shared" si="41"/>
        <v>0</v>
      </c>
      <c r="AM77" s="9"/>
      <c r="AN77" s="33"/>
      <c r="AO77" s="7">
        <f t="shared" si="42"/>
        <v>0</v>
      </c>
      <c r="AP77" s="9"/>
      <c r="AQ77" s="33"/>
      <c r="AR77" s="7">
        <f t="shared" si="43"/>
        <v>0</v>
      </c>
      <c r="AS77" s="9"/>
      <c r="AT77" s="33"/>
      <c r="AU77" s="7">
        <f t="shared" si="44"/>
        <v>0</v>
      </c>
      <c r="AV77" s="9"/>
      <c r="AW77" s="33"/>
      <c r="AX77" s="7">
        <f t="shared" si="45"/>
        <v>0</v>
      </c>
      <c r="AY77" s="9"/>
      <c r="AZ77" s="33"/>
      <c r="BA77" s="7">
        <f t="shared" si="46"/>
        <v>0</v>
      </c>
      <c r="BB77" s="9"/>
      <c r="BC77" s="33"/>
      <c r="BD77" s="7">
        <f t="shared" si="47"/>
        <v>0</v>
      </c>
      <c r="BE77" s="9"/>
      <c r="BF77" s="33"/>
      <c r="BG77" s="7">
        <f t="shared" si="48"/>
        <v>0</v>
      </c>
      <c r="BH77" s="9"/>
      <c r="BI77" s="33"/>
      <c r="BJ77" s="7">
        <f t="shared" si="49"/>
        <v>0</v>
      </c>
      <c r="BK77" s="9"/>
      <c r="BL77" s="33"/>
      <c r="BM77" s="7">
        <f t="shared" si="50"/>
        <v>0</v>
      </c>
    </row>
    <row r="78" spans="2:65" s="10" customFormat="1" hidden="1">
      <c r="B78" s="34" t="s">
        <v>117</v>
      </c>
      <c r="C78" s="7"/>
      <c r="D78" s="35" t="s">
        <v>1</v>
      </c>
      <c r="E78" s="27">
        <v>260</v>
      </c>
      <c r="F78" s="7">
        <f t="shared" si="51"/>
        <v>0</v>
      </c>
      <c r="G78" s="35" t="s">
        <v>177</v>
      </c>
      <c r="H78" s="7">
        <f t="shared" ref="H78:H94" si="54">M78+P78+S78+V78+Y78+AB78+AE78+AH78+AK78+AN78+AQ78+AT78+AW78+AZ78+BC78+BF78+BI78+BL78</f>
        <v>0</v>
      </c>
      <c r="I78" s="35" t="s">
        <v>181</v>
      </c>
      <c r="J78" s="23">
        <f>E78*F78*H78</f>
        <v>0</v>
      </c>
      <c r="K78" s="7"/>
      <c r="L78" s="9"/>
      <c r="M78" s="9"/>
      <c r="N78" s="7">
        <f>L78*$E78*M78</f>
        <v>0</v>
      </c>
      <c r="O78" s="9"/>
      <c r="P78" s="9"/>
      <c r="Q78" s="7">
        <f t="shared" ref="Q78:Q94" si="55">O78*$E78*P78</f>
        <v>0</v>
      </c>
      <c r="R78" s="9"/>
      <c r="S78" s="9"/>
      <c r="T78" s="7">
        <f t="shared" ref="T78:T94" si="56">R78*$E78*S78</f>
        <v>0</v>
      </c>
      <c r="U78" s="9"/>
      <c r="V78" s="9"/>
      <c r="W78" s="7">
        <f t="shared" ref="W78:W94" si="57">U78*$E78*V78</f>
        <v>0</v>
      </c>
      <c r="X78" s="9"/>
      <c r="Y78" s="9"/>
      <c r="Z78" s="7">
        <f t="shared" ref="Z78:Z94" si="58">X78*$E78*Y78</f>
        <v>0</v>
      </c>
      <c r="AA78" s="9"/>
      <c r="AB78" s="9"/>
      <c r="AC78" s="7">
        <f t="shared" ref="AC78:AC94" si="59">AA78*$E78*AB78</f>
        <v>0</v>
      </c>
      <c r="AD78" s="9"/>
      <c r="AE78" s="9"/>
      <c r="AF78" s="7">
        <f t="shared" ref="AF78:AF94" si="60">AD78*$E78*AE78</f>
        <v>0</v>
      </c>
      <c r="AG78" s="9"/>
      <c r="AH78" s="9"/>
      <c r="AI78" s="7">
        <f t="shared" ref="AI78:AI94" si="61">AG78*$E78*AH78</f>
        <v>0</v>
      </c>
      <c r="AJ78" s="9"/>
      <c r="AK78" s="9"/>
      <c r="AL78" s="7">
        <f t="shared" ref="AL78:AL94" si="62">AJ78*$E78*AK78</f>
        <v>0</v>
      </c>
      <c r="AM78" s="9"/>
      <c r="AN78" s="9"/>
      <c r="AO78" s="7">
        <f t="shared" ref="AO78:AO94" si="63">AM78*$E78*AN78</f>
        <v>0</v>
      </c>
      <c r="AP78" s="9"/>
      <c r="AQ78" s="9"/>
      <c r="AR78" s="7">
        <f t="shared" ref="AR78:AR94" si="64">AP78*$E78*AQ78</f>
        <v>0</v>
      </c>
      <c r="AS78" s="9"/>
      <c r="AT78" s="9"/>
      <c r="AU78" s="7">
        <f t="shared" ref="AU78:AU94" si="65">AS78*$E78*AT78</f>
        <v>0</v>
      </c>
      <c r="AV78" s="9"/>
      <c r="AW78" s="9"/>
      <c r="AX78" s="7">
        <f t="shared" ref="AX78:AX94" si="66">AV78*$E78*AW78</f>
        <v>0</v>
      </c>
      <c r="AY78" s="9"/>
      <c r="AZ78" s="9"/>
      <c r="BA78" s="7">
        <f t="shared" ref="BA78:BA94" si="67">AY78*$E78*AZ78</f>
        <v>0</v>
      </c>
      <c r="BB78" s="9"/>
      <c r="BC78" s="9"/>
      <c r="BD78" s="7">
        <f t="shared" ref="BD78:BD94" si="68">BB78*$E78*BC78</f>
        <v>0</v>
      </c>
      <c r="BE78" s="9"/>
      <c r="BF78" s="9"/>
      <c r="BG78" s="7">
        <f t="shared" ref="BG78:BG94" si="69">BE78*$E78*BF78</f>
        <v>0</v>
      </c>
      <c r="BH78" s="9"/>
      <c r="BI78" s="9"/>
      <c r="BJ78" s="7">
        <f t="shared" ref="BJ78:BJ94" si="70">BH78*$E78*BI78</f>
        <v>0</v>
      </c>
      <c r="BK78" s="9"/>
      <c r="BL78" s="9"/>
      <c r="BM78" s="7">
        <f t="shared" ref="BM78:BM94" si="71">BK78*$E78*BL78</f>
        <v>0</v>
      </c>
    </row>
    <row r="79" spans="2:65" s="10" customFormat="1" hidden="1">
      <c r="B79" s="34" t="s">
        <v>118</v>
      </c>
      <c r="C79" s="7"/>
      <c r="D79" s="35" t="s">
        <v>1</v>
      </c>
      <c r="E79" s="27">
        <v>300</v>
      </c>
      <c r="F79" s="7">
        <f t="shared" si="51"/>
        <v>0</v>
      </c>
      <c r="G79" s="35" t="s">
        <v>177</v>
      </c>
      <c r="H79" s="7">
        <f t="shared" si="54"/>
        <v>0</v>
      </c>
      <c r="I79" s="35" t="s">
        <v>181</v>
      </c>
      <c r="J79" s="23">
        <f t="shared" ref="J79:J94" si="72">E79*F79*H79</f>
        <v>0</v>
      </c>
      <c r="K79" s="7"/>
      <c r="L79" s="9"/>
      <c r="M79" s="9"/>
      <c r="N79" s="7">
        <f t="shared" ref="N79:N94" si="73">L79*$E79*M79</f>
        <v>0</v>
      </c>
      <c r="O79" s="9"/>
      <c r="P79" s="9"/>
      <c r="Q79" s="7">
        <f t="shared" si="55"/>
        <v>0</v>
      </c>
      <c r="R79" s="9"/>
      <c r="S79" s="9"/>
      <c r="T79" s="7">
        <f t="shared" si="56"/>
        <v>0</v>
      </c>
      <c r="U79" s="9"/>
      <c r="V79" s="9"/>
      <c r="W79" s="7">
        <f t="shared" si="57"/>
        <v>0</v>
      </c>
      <c r="X79" s="9"/>
      <c r="Y79" s="9"/>
      <c r="Z79" s="7">
        <f t="shared" si="58"/>
        <v>0</v>
      </c>
      <c r="AA79" s="9"/>
      <c r="AB79" s="9"/>
      <c r="AC79" s="7">
        <f t="shared" si="59"/>
        <v>0</v>
      </c>
      <c r="AD79" s="9"/>
      <c r="AE79" s="9"/>
      <c r="AF79" s="7">
        <f t="shared" si="60"/>
        <v>0</v>
      </c>
      <c r="AG79" s="9"/>
      <c r="AH79" s="9"/>
      <c r="AI79" s="7">
        <f t="shared" si="61"/>
        <v>0</v>
      </c>
      <c r="AJ79" s="9"/>
      <c r="AK79" s="9"/>
      <c r="AL79" s="7">
        <f t="shared" si="62"/>
        <v>0</v>
      </c>
      <c r="AM79" s="9"/>
      <c r="AN79" s="9"/>
      <c r="AO79" s="7">
        <f t="shared" si="63"/>
        <v>0</v>
      </c>
      <c r="AP79" s="9"/>
      <c r="AQ79" s="9"/>
      <c r="AR79" s="7">
        <f t="shared" si="64"/>
        <v>0</v>
      </c>
      <c r="AS79" s="9"/>
      <c r="AT79" s="9"/>
      <c r="AU79" s="7">
        <f t="shared" si="65"/>
        <v>0</v>
      </c>
      <c r="AV79" s="9"/>
      <c r="AW79" s="9"/>
      <c r="AX79" s="7">
        <f t="shared" si="66"/>
        <v>0</v>
      </c>
      <c r="AY79" s="9"/>
      <c r="AZ79" s="9"/>
      <c r="BA79" s="7">
        <f t="shared" si="67"/>
        <v>0</v>
      </c>
      <c r="BB79" s="9"/>
      <c r="BC79" s="9"/>
      <c r="BD79" s="7">
        <f t="shared" si="68"/>
        <v>0</v>
      </c>
      <c r="BE79" s="9"/>
      <c r="BF79" s="9"/>
      <c r="BG79" s="7">
        <f t="shared" si="69"/>
        <v>0</v>
      </c>
      <c r="BH79" s="9"/>
      <c r="BI79" s="9"/>
      <c r="BJ79" s="7">
        <f t="shared" si="70"/>
        <v>0</v>
      </c>
      <c r="BK79" s="9"/>
      <c r="BL79" s="9"/>
      <c r="BM79" s="7">
        <f t="shared" si="71"/>
        <v>0</v>
      </c>
    </row>
    <row r="80" spans="2:65" s="10" customFormat="1" hidden="1">
      <c r="B80" s="34" t="s">
        <v>119</v>
      </c>
      <c r="C80" s="7"/>
      <c r="D80" s="35" t="s">
        <v>1</v>
      </c>
      <c r="E80" s="27">
        <v>250</v>
      </c>
      <c r="F80" s="7">
        <f t="shared" si="51"/>
        <v>0</v>
      </c>
      <c r="G80" s="35" t="s">
        <v>177</v>
      </c>
      <c r="H80" s="7">
        <f t="shared" si="54"/>
        <v>0</v>
      </c>
      <c r="I80" s="35" t="s">
        <v>181</v>
      </c>
      <c r="J80" s="23">
        <f t="shared" si="72"/>
        <v>0</v>
      </c>
      <c r="K80" s="7"/>
      <c r="L80" s="9"/>
      <c r="M80" s="9"/>
      <c r="N80" s="7">
        <f t="shared" si="73"/>
        <v>0</v>
      </c>
      <c r="O80" s="9"/>
      <c r="P80" s="9"/>
      <c r="Q80" s="7">
        <f t="shared" si="55"/>
        <v>0</v>
      </c>
      <c r="R80" s="9"/>
      <c r="S80" s="9"/>
      <c r="T80" s="7">
        <f t="shared" si="56"/>
        <v>0</v>
      </c>
      <c r="U80" s="9"/>
      <c r="V80" s="9"/>
      <c r="W80" s="7">
        <f t="shared" si="57"/>
        <v>0</v>
      </c>
      <c r="X80" s="9"/>
      <c r="Y80" s="9"/>
      <c r="Z80" s="7">
        <f t="shared" si="58"/>
        <v>0</v>
      </c>
      <c r="AA80" s="9"/>
      <c r="AB80" s="9"/>
      <c r="AC80" s="7">
        <f t="shared" si="59"/>
        <v>0</v>
      </c>
      <c r="AD80" s="9"/>
      <c r="AE80" s="9"/>
      <c r="AF80" s="7">
        <f t="shared" si="60"/>
        <v>0</v>
      </c>
      <c r="AG80" s="9"/>
      <c r="AH80" s="9"/>
      <c r="AI80" s="7">
        <f t="shared" si="61"/>
        <v>0</v>
      </c>
      <c r="AJ80" s="9"/>
      <c r="AK80" s="9"/>
      <c r="AL80" s="7">
        <f t="shared" si="62"/>
        <v>0</v>
      </c>
      <c r="AM80" s="9"/>
      <c r="AN80" s="9"/>
      <c r="AO80" s="7">
        <f t="shared" si="63"/>
        <v>0</v>
      </c>
      <c r="AP80" s="9"/>
      <c r="AQ80" s="9"/>
      <c r="AR80" s="7">
        <f t="shared" si="64"/>
        <v>0</v>
      </c>
      <c r="AS80" s="9"/>
      <c r="AT80" s="9"/>
      <c r="AU80" s="7">
        <f t="shared" si="65"/>
        <v>0</v>
      </c>
      <c r="AV80" s="9"/>
      <c r="AW80" s="9"/>
      <c r="AX80" s="7">
        <f t="shared" si="66"/>
        <v>0</v>
      </c>
      <c r="AY80" s="9"/>
      <c r="AZ80" s="9"/>
      <c r="BA80" s="7">
        <f t="shared" si="67"/>
        <v>0</v>
      </c>
      <c r="BB80" s="9"/>
      <c r="BC80" s="9"/>
      <c r="BD80" s="7">
        <f t="shared" si="68"/>
        <v>0</v>
      </c>
      <c r="BE80" s="9"/>
      <c r="BF80" s="9"/>
      <c r="BG80" s="7">
        <f t="shared" si="69"/>
        <v>0</v>
      </c>
      <c r="BH80" s="9"/>
      <c r="BI80" s="9"/>
      <c r="BJ80" s="7">
        <f t="shared" si="70"/>
        <v>0</v>
      </c>
      <c r="BK80" s="9"/>
      <c r="BL80" s="9"/>
      <c r="BM80" s="7">
        <f t="shared" si="71"/>
        <v>0</v>
      </c>
    </row>
    <row r="81" spans="2:65" s="10" customFormat="1">
      <c r="B81" s="34" t="s">
        <v>120</v>
      </c>
      <c r="C81" s="7"/>
      <c r="D81" s="35" t="s">
        <v>1</v>
      </c>
      <c r="E81" s="27">
        <v>200</v>
      </c>
      <c r="F81" s="7">
        <f t="shared" si="51"/>
        <v>19.2</v>
      </c>
      <c r="G81" s="35" t="s">
        <v>177</v>
      </c>
      <c r="H81" s="7">
        <f t="shared" si="54"/>
        <v>10400</v>
      </c>
      <c r="I81" s="35" t="s">
        <v>181</v>
      </c>
      <c r="J81" s="23">
        <f t="shared" si="72"/>
        <v>39936000</v>
      </c>
      <c r="K81" s="7"/>
      <c r="L81" s="9">
        <v>3.2</v>
      </c>
      <c r="M81" s="9">
        <v>400</v>
      </c>
      <c r="N81" s="7">
        <f t="shared" si="73"/>
        <v>256000</v>
      </c>
      <c r="O81" s="9">
        <v>3.2</v>
      </c>
      <c r="P81" s="9">
        <v>2000</v>
      </c>
      <c r="Q81" s="7">
        <f t="shared" si="55"/>
        <v>1280000</v>
      </c>
      <c r="R81" s="9">
        <v>3.2</v>
      </c>
      <c r="S81" s="9">
        <v>2000</v>
      </c>
      <c r="T81" s="7">
        <f t="shared" si="56"/>
        <v>1280000</v>
      </c>
      <c r="U81" s="9">
        <v>3.2</v>
      </c>
      <c r="V81" s="9">
        <v>2000</v>
      </c>
      <c r="W81" s="7">
        <f t="shared" si="57"/>
        <v>1280000</v>
      </c>
      <c r="X81" s="9">
        <v>3.2</v>
      </c>
      <c r="Y81" s="9">
        <v>2000</v>
      </c>
      <c r="Z81" s="7">
        <f t="shared" si="58"/>
        <v>1280000</v>
      </c>
      <c r="AA81" s="9">
        <v>3.2</v>
      </c>
      <c r="AB81" s="9">
        <v>2000</v>
      </c>
      <c r="AC81" s="7">
        <f t="shared" si="59"/>
        <v>1280000</v>
      </c>
      <c r="AD81" s="9"/>
      <c r="AE81" s="9"/>
      <c r="AF81" s="7">
        <f t="shared" si="60"/>
        <v>0</v>
      </c>
      <c r="AG81" s="9"/>
      <c r="AH81" s="9"/>
      <c r="AI81" s="7">
        <f t="shared" si="61"/>
        <v>0</v>
      </c>
      <c r="AJ81" s="9"/>
      <c r="AK81" s="9"/>
      <c r="AL81" s="7">
        <f t="shared" si="62"/>
        <v>0</v>
      </c>
      <c r="AM81" s="9"/>
      <c r="AN81" s="9"/>
      <c r="AO81" s="7">
        <f t="shared" si="63"/>
        <v>0</v>
      </c>
      <c r="AP81" s="9"/>
      <c r="AQ81" s="9"/>
      <c r="AR81" s="7">
        <f t="shared" si="64"/>
        <v>0</v>
      </c>
      <c r="AS81" s="9"/>
      <c r="AT81" s="9"/>
      <c r="AU81" s="7">
        <f t="shared" si="65"/>
        <v>0</v>
      </c>
      <c r="AV81" s="9"/>
      <c r="AW81" s="9"/>
      <c r="AX81" s="7">
        <f t="shared" si="66"/>
        <v>0</v>
      </c>
      <c r="AY81" s="9"/>
      <c r="AZ81" s="9"/>
      <c r="BA81" s="7">
        <f t="shared" si="67"/>
        <v>0</v>
      </c>
      <c r="BB81" s="9"/>
      <c r="BC81" s="9"/>
      <c r="BD81" s="7">
        <f t="shared" si="68"/>
        <v>0</v>
      </c>
      <c r="BE81" s="9"/>
      <c r="BF81" s="9"/>
      <c r="BG81" s="7">
        <f t="shared" si="69"/>
        <v>0</v>
      </c>
      <c r="BH81" s="9"/>
      <c r="BI81" s="9"/>
      <c r="BJ81" s="7">
        <f t="shared" si="70"/>
        <v>0</v>
      </c>
      <c r="BK81" s="9"/>
      <c r="BL81" s="9"/>
      <c r="BM81" s="7">
        <f t="shared" si="71"/>
        <v>0</v>
      </c>
    </row>
    <row r="82" spans="2:65" s="10" customFormat="1">
      <c r="B82" s="34" t="s">
        <v>121</v>
      </c>
      <c r="C82" s="7"/>
      <c r="D82" s="35" t="s">
        <v>1</v>
      </c>
      <c r="E82" s="27">
        <v>290</v>
      </c>
      <c r="F82" s="7">
        <f t="shared" si="51"/>
        <v>19.2</v>
      </c>
      <c r="G82" s="35" t="s">
        <v>177</v>
      </c>
      <c r="H82" s="7">
        <f t="shared" si="54"/>
        <v>10400</v>
      </c>
      <c r="I82" s="35" t="s">
        <v>181</v>
      </c>
      <c r="J82" s="23">
        <f t="shared" si="72"/>
        <v>57907200</v>
      </c>
      <c r="K82" s="7"/>
      <c r="L82" s="9">
        <v>3.2</v>
      </c>
      <c r="M82" s="9">
        <v>400</v>
      </c>
      <c r="N82" s="7">
        <f t="shared" si="73"/>
        <v>371200</v>
      </c>
      <c r="O82" s="9">
        <v>3.2</v>
      </c>
      <c r="P82" s="9">
        <v>2000</v>
      </c>
      <c r="Q82" s="7">
        <f t="shared" si="55"/>
        <v>1856000</v>
      </c>
      <c r="R82" s="9">
        <v>3.2</v>
      </c>
      <c r="S82" s="9">
        <v>2000</v>
      </c>
      <c r="T82" s="7">
        <f t="shared" si="56"/>
        <v>1856000</v>
      </c>
      <c r="U82" s="9">
        <v>3.2</v>
      </c>
      <c r="V82" s="9">
        <v>2000</v>
      </c>
      <c r="W82" s="7">
        <f t="shared" si="57"/>
        <v>1856000</v>
      </c>
      <c r="X82" s="9">
        <v>3.2</v>
      </c>
      <c r="Y82" s="9">
        <v>2000</v>
      </c>
      <c r="Z82" s="7">
        <f t="shared" si="58"/>
        <v>1856000</v>
      </c>
      <c r="AA82" s="9">
        <v>3.2</v>
      </c>
      <c r="AB82" s="9">
        <v>2000</v>
      </c>
      <c r="AC82" s="7">
        <f t="shared" si="59"/>
        <v>1856000</v>
      </c>
      <c r="AD82" s="9"/>
      <c r="AE82" s="9"/>
      <c r="AF82" s="7">
        <f t="shared" si="60"/>
        <v>0</v>
      </c>
      <c r="AG82" s="9"/>
      <c r="AH82" s="9"/>
      <c r="AI82" s="7">
        <f t="shared" si="61"/>
        <v>0</v>
      </c>
      <c r="AJ82" s="9"/>
      <c r="AK82" s="9"/>
      <c r="AL82" s="7">
        <f t="shared" si="62"/>
        <v>0</v>
      </c>
      <c r="AM82" s="9"/>
      <c r="AN82" s="9"/>
      <c r="AO82" s="7">
        <f t="shared" si="63"/>
        <v>0</v>
      </c>
      <c r="AP82" s="9"/>
      <c r="AQ82" s="9"/>
      <c r="AR82" s="7">
        <f t="shared" si="64"/>
        <v>0</v>
      </c>
      <c r="AS82" s="9"/>
      <c r="AT82" s="9"/>
      <c r="AU82" s="7">
        <f t="shared" si="65"/>
        <v>0</v>
      </c>
      <c r="AV82" s="9"/>
      <c r="AW82" s="9"/>
      <c r="AX82" s="7">
        <f t="shared" si="66"/>
        <v>0</v>
      </c>
      <c r="AY82" s="9"/>
      <c r="AZ82" s="9"/>
      <c r="BA82" s="7">
        <f t="shared" si="67"/>
        <v>0</v>
      </c>
      <c r="BB82" s="9"/>
      <c r="BC82" s="9"/>
      <c r="BD82" s="7">
        <f t="shared" si="68"/>
        <v>0</v>
      </c>
      <c r="BE82" s="9"/>
      <c r="BF82" s="9"/>
      <c r="BG82" s="7">
        <f t="shared" si="69"/>
        <v>0</v>
      </c>
      <c r="BH82" s="9"/>
      <c r="BI82" s="9"/>
      <c r="BJ82" s="7">
        <f t="shared" si="70"/>
        <v>0</v>
      </c>
      <c r="BK82" s="9"/>
      <c r="BL82" s="9"/>
      <c r="BM82" s="7">
        <f t="shared" si="71"/>
        <v>0</v>
      </c>
    </row>
    <row r="83" spans="2:65" s="10" customFormat="1">
      <c r="B83" s="34" t="s">
        <v>122</v>
      </c>
      <c r="C83" s="7"/>
      <c r="D83" s="35" t="s">
        <v>1</v>
      </c>
      <c r="E83" s="27">
        <v>200</v>
      </c>
      <c r="F83" s="7">
        <f t="shared" si="51"/>
        <v>19.2</v>
      </c>
      <c r="G83" s="35" t="s">
        <v>177</v>
      </c>
      <c r="H83" s="7">
        <f t="shared" si="54"/>
        <v>10400</v>
      </c>
      <c r="I83" s="35" t="s">
        <v>181</v>
      </c>
      <c r="J83" s="23">
        <f t="shared" si="72"/>
        <v>39936000</v>
      </c>
      <c r="K83" s="7"/>
      <c r="L83" s="9">
        <v>3.2</v>
      </c>
      <c r="M83" s="9">
        <v>400</v>
      </c>
      <c r="N83" s="7">
        <f t="shared" si="73"/>
        <v>256000</v>
      </c>
      <c r="O83" s="9">
        <v>3.2</v>
      </c>
      <c r="P83" s="9">
        <v>2000</v>
      </c>
      <c r="Q83" s="7">
        <f t="shared" si="55"/>
        <v>1280000</v>
      </c>
      <c r="R83" s="9">
        <v>3.2</v>
      </c>
      <c r="S83" s="9">
        <v>2000</v>
      </c>
      <c r="T83" s="7">
        <f t="shared" si="56"/>
        <v>1280000</v>
      </c>
      <c r="U83" s="9">
        <v>3.2</v>
      </c>
      <c r="V83" s="9">
        <v>2000</v>
      </c>
      <c r="W83" s="7">
        <f t="shared" si="57"/>
        <v>1280000</v>
      </c>
      <c r="X83" s="9">
        <v>3.2</v>
      </c>
      <c r="Y83" s="9">
        <v>2000</v>
      </c>
      <c r="Z83" s="7">
        <f t="shared" si="58"/>
        <v>1280000</v>
      </c>
      <c r="AA83" s="9">
        <v>3.2</v>
      </c>
      <c r="AB83" s="9">
        <v>2000</v>
      </c>
      <c r="AC83" s="7">
        <f t="shared" si="59"/>
        <v>1280000</v>
      </c>
      <c r="AD83" s="9"/>
      <c r="AE83" s="9"/>
      <c r="AF83" s="7">
        <f t="shared" si="60"/>
        <v>0</v>
      </c>
      <c r="AG83" s="9"/>
      <c r="AH83" s="9"/>
      <c r="AI83" s="7">
        <f t="shared" si="61"/>
        <v>0</v>
      </c>
      <c r="AJ83" s="9"/>
      <c r="AK83" s="9"/>
      <c r="AL83" s="7">
        <f t="shared" si="62"/>
        <v>0</v>
      </c>
      <c r="AM83" s="9"/>
      <c r="AN83" s="9"/>
      <c r="AO83" s="7">
        <f t="shared" si="63"/>
        <v>0</v>
      </c>
      <c r="AP83" s="9"/>
      <c r="AQ83" s="9"/>
      <c r="AR83" s="7">
        <f t="shared" si="64"/>
        <v>0</v>
      </c>
      <c r="AS83" s="9"/>
      <c r="AT83" s="9"/>
      <c r="AU83" s="7">
        <f t="shared" si="65"/>
        <v>0</v>
      </c>
      <c r="AV83" s="9"/>
      <c r="AW83" s="9"/>
      <c r="AX83" s="7">
        <f t="shared" si="66"/>
        <v>0</v>
      </c>
      <c r="AY83" s="9"/>
      <c r="AZ83" s="9"/>
      <c r="BA83" s="7">
        <f t="shared" si="67"/>
        <v>0</v>
      </c>
      <c r="BB83" s="9"/>
      <c r="BC83" s="9"/>
      <c r="BD83" s="7">
        <f t="shared" si="68"/>
        <v>0</v>
      </c>
      <c r="BE83" s="9"/>
      <c r="BF83" s="9"/>
      <c r="BG83" s="7">
        <f t="shared" si="69"/>
        <v>0</v>
      </c>
      <c r="BH83" s="9"/>
      <c r="BI83" s="9"/>
      <c r="BJ83" s="7">
        <f t="shared" si="70"/>
        <v>0</v>
      </c>
      <c r="BK83" s="9"/>
      <c r="BL83" s="9"/>
      <c r="BM83" s="7">
        <f t="shared" si="71"/>
        <v>0</v>
      </c>
    </row>
    <row r="84" spans="2:65" s="10" customFormat="1" hidden="1">
      <c r="B84" s="34" t="s">
        <v>123</v>
      </c>
      <c r="C84" s="7"/>
      <c r="D84" s="35" t="s">
        <v>1</v>
      </c>
      <c r="E84" s="27">
        <v>250</v>
      </c>
      <c r="F84" s="7">
        <f t="shared" si="51"/>
        <v>0</v>
      </c>
      <c r="G84" s="35" t="s">
        <v>177</v>
      </c>
      <c r="H84" s="7">
        <f t="shared" si="54"/>
        <v>0</v>
      </c>
      <c r="I84" s="35" t="s">
        <v>181</v>
      </c>
      <c r="J84" s="23">
        <f t="shared" si="72"/>
        <v>0</v>
      </c>
      <c r="K84" s="7"/>
      <c r="L84" s="9"/>
      <c r="M84" s="9"/>
      <c r="N84" s="7">
        <f t="shared" si="73"/>
        <v>0</v>
      </c>
      <c r="O84" s="9"/>
      <c r="P84" s="9"/>
      <c r="Q84" s="7">
        <f t="shared" si="55"/>
        <v>0</v>
      </c>
      <c r="R84" s="9"/>
      <c r="S84" s="9"/>
      <c r="T84" s="7">
        <f t="shared" si="56"/>
        <v>0</v>
      </c>
      <c r="U84" s="9"/>
      <c r="V84" s="9"/>
      <c r="W84" s="7">
        <f t="shared" si="57"/>
        <v>0</v>
      </c>
      <c r="X84" s="9"/>
      <c r="Y84" s="9"/>
      <c r="Z84" s="7">
        <f t="shared" si="58"/>
        <v>0</v>
      </c>
      <c r="AA84" s="9"/>
      <c r="AB84" s="9"/>
      <c r="AC84" s="7">
        <f t="shared" si="59"/>
        <v>0</v>
      </c>
      <c r="AD84" s="9"/>
      <c r="AE84" s="9"/>
      <c r="AF84" s="7">
        <f t="shared" si="60"/>
        <v>0</v>
      </c>
      <c r="AG84" s="9"/>
      <c r="AH84" s="9"/>
      <c r="AI84" s="7">
        <f t="shared" si="61"/>
        <v>0</v>
      </c>
      <c r="AJ84" s="9"/>
      <c r="AK84" s="9"/>
      <c r="AL84" s="7">
        <f t="shared" si="62"/>
        <v>0</v>
      </c>
      <c r="AM84" s="9"/>
      <c r="AN84" s="9"/>
      <c r="AO84" s="7">
        <f t="shared" si="63"/>
        <v>0</v>
      </c>
      <c r="AP84" s="9"/>
      <c r="AQ84" s="9"/>
      <c r="AR84" s="7">
        <f t="shared" si="64"/>
        <v>0</v>
      </c>
      <c r="AS84" s="9"/>
      <c r="AT84" s="9"/>
      <c r="AU84" s="7">
        <f t="shared" si="65"/>
        <v>0</v>
      </c>
      <c r="AV84" s="9"/>
      <c r="AW84" s="9"/>
      <c r="AX84" s="7">
        <f t="shared" si="66"/>
        <v>0</v>
      </c>
      <c r="AY84" s="9"/>
      <c r="AZ84" s="9"/>
      <c r="BA84" s="7">
        <f t="shared" si="67"/>
        <v>0</v>
      </c>
      <c r="BB84" s="9"/>
      <c r="BC84" s="9"/>
      <c r="BD84" s="7">
        <f t="shared" si="68"/>
        <v>0</v>
      </c>
      <c r="BE84" s="9"/>
      <c r="BF84" s="9"/>
      <c r="BG84" s="7">
        <f t="shared" si="69"/>
        <v>0</v>
      </c>
      <c r="BH84" s="9"/>
      <c r="BI84" s="9"/>
      <c r="BJ84" s="7">
        <f t="shared" si="70"/>
        <v>0</v>
      </c>
      <c r="BK84" s="9"/>
      <c r="BL84" s="9"/>
      <c r="BM84" s="7">
        <f t="shared" si="71"/>
        <v>0</v>
      </c>
    </row>
    <row r="85" spans="2:65" s="10" customFormat="1" hidden="1">
      <c r="B85" s="34" t="s">
        <v>124</v>
      </c>
      <c r="C85" s="7"/>
      <c r="D85" s="35" t="s">
        <v>1</v>
      </c>
      <c r="E85" s="28">
        <v>429</v>
      </c>
      <c r="F85" s="7">
        <f t="shared" si="51"/>
        <v>0</v>
      </c>
      <c r="G85" s="35" t="s">
        <v>178</v>
      </c>
      <c r="H85" s="7">
        <f t="shared" si="54"/>
        <v>0</v>
      </c>
      <c r="I85" s="35" t="s">
        <v>182</v>
      </c>
      <c r="J85" s="23">
        <f t="shared" si="72"/>
        <v>0</v>
      </c>
      <c r="K85" s="7"/>
      <c r="L85" s="9"/>
      <c r="M85" s="9"/>
      <c r="N85" s="7">
        <f t="shared" si="73"/>
        <v>0</v>
      </c>
      <c r="O85" s="9"/>
      <c r="P85" s="9"/>
      <c r="Q85" s="7">
        <f t="shared" si="55"/>
        <v>0</v>
      </c>
      <c r="R85" s="9"/>
      <c r="S85" s="9"/>
      <c r="T85" s="7">
        <f t="shared" si="56"/>
        <v>0</v>
      </c>
      <c r="U85" s="9"/>
      <c r="V85" s="9"/>
      <c r="W85" s="7">
        <f t="shared" si="57"/>
        <v>0</v>
      </c>
      <c r="X85" s="9"/>
      <c r="Y85" s="9"/>
      <c r="Z85" s="7">
        <f t="shared" si="58"/>
        <v>0</v>
      </c>
      <c r="AA85" s="9"/>
      <c r="AB85" s="9"/>
      <c r="AC85" s="7">
        <f t="shared" si="59"/>
        <v>0</v>
      </c>
      <c r="AD85" s="9"/>
      <c r="AE85" s="9"/>
      <c r="AF85" s="7">
        <f t="shared" si="60"/>
        <v>0</v>
      </c>
      <c r="AG85" s="9"/>
      <c r="AH85" s="9"/>
      <c r="AI85" s="7">
        <f t="shared" si="61"/>
        <v>0</v>
      </c>
      <c r="AJ85" s="9"/>
      <c r="AK85" s="9"/>
      <c r="AL85" s="7">
        <f t="shared" si="62"/>
        <v>0</v>
      </c>
      <c r="AM85" s="9"/>
      <c r="AN85" s="9"/>
      <c r="AO85" s="7">
        <f t="shared" si="63"/>
        <v>0</v>
      </c>
      <c r="AP85" s="9"/>
      <c r="AQ85" s="9"/>
      <c r="AR85" s="7">
        <f t="shared" si="64"/>
        <v>0</v>
      </c>
      <c r="AS85" s="9"/>
      <c r="AT85" s="9"/>
      <c r="AU85" s="7">
        <f t="shared" si="65"/>
        <v>0</v>
      </c>
      <c r="AV85" s="9"/>
      <c r="AW85" s="9"/>
      <c r="AX85" s="7">
        <f t="shared" si="66"/>
        <v>0</v>
      </c>
      <c r="AY85" s="9"/>
      <c r="AZ85" s="9"/>
      <c r="BA85" s="7">
        <f t="shared" si="67"/>
        <v>0</v>
      </c>
      <c r="BB85" s="9"/>
      <c r="BC85" s="9"/>
      <c r="BD85" s="7">
        <f t="shared" si="68"/>
        <v>0</v>
      </c>
      <c r="BE85" s="9"/>
      <c r="BF85" s="9"/>
      <c r="BG85" s="7">
        <f t="shared" si="69"/>
        <v>0</v>
      </c>
      <c r="BH85" s="9"/>
      <c r="BI85" s="9"/>
      <c r="BJ85" s="7">
        <f t="shared" si="70"/>
        <v>0</v>
      </c>
      <c r="BK85" s="9"/>
      <c r="BL85" s="9"/>
      <c r="BM85" s="7">
        <f t="shared" si="71"/>
        <v>0</v>
      </c>
    </row>
    <row r="86" spans="2:65" s="10" customFormat="1" hidden="1">
      <c r="B86" s="34" t="s">
        <v>125</v>
      </c>
      <c r="C86" s="7"/>
      <c r="D86" s="35" t="s">
        <v>1</v>
      </c>
      <c r="E86" s="28">
        <v>231</v>
      </c>
      <c r="F86" s="7">
        <f t="shared" si="51"/>
        <v>0</v>
      </c>
      <c r="G86" s="35" t="s">
        <v>179</v>
      </c>
      <c r="H86" s="7">
        <f t="shared" si="54"/>
        <v>0</v>
      </c>
      <c r="I86" s="35" t="s">
        <v>182</v>
      </c>
      <c r="J86" s="23">
        <f t="shared" si="72"/>
        <v>0</v>
      </c>
      <c r="K86" s="7"/>
      <c r="L86" s="9"/>
      <c r="M86" s="9"/>
      <c r="N86" s="7">
        <f t="shared" si="73"/>
        <v>0</v>
      </c>
      <c r="O86" s="9"/>
      <c r="P86" s="9"/>
      <c r="Q86" s="7">
        <f t="shared" si="55"/>
        <v>0</v>
      </c>
      <c r="R86" s="9"/>
      <c r="S86" s="9"/>
      <c r="T86" s="7">
        <f t="shared" si="56"/>
        <v>0</v>
      </c>
      <c r="U86" s="9"/>
      <c r="V86" s="9"/>
      <c r="W86" s="7">
        <f t="shared" si="57"/>
        <v>0</v>
      </c>
      <c r="X86" s="9"/>
      <c r="Y86" s="9"/>
      <c r="Z86" s="7">
        <f t="shared" si="58"/>
        <v>0</v>
      </c>
      <c r="AA86" s="9"/>
      <c r="AB86" s="9"/>
      <c r="AC86" s="7">
        <f t="shared" si="59"/>
        <v>0</v>
      </c>
      <c r="AD86" s="9"/>
      <c r="AE86" s="9"/>
      <c r="AF86" s="7">
        <f t="shared" si="60"/>
        <v>0</v>
      </c>
      <c r="AG86" s="9"/>
      <c r="AH86" s="9"/>
      <c r="AI86" s="7">
        <f t="shared" si="61"/>
        <v>0</v>
      </c>
      <c r="AJ86" s="9"/>
      <c r="AK86" s="9"/>
      <c r="AL86" s="7">
        <f t="shared" si="62"/>
        <v>0</v>
      </c>
      <c r="AM86" s="9"/>
      <c r="AN86" s="9"/>
      <c r="AO86" s="7">
        <f t="shared" si="63"/>
        <v>0</v>
      </c>
      <c r="AP86" s="9"/>
      <c r="AQ86" s="9"/>
      <c r="AR86" s="7">
        <f t="shared" si="64"/>
        <v>0</v>
      </c>
      <c r="AS86" s="9"/>
      <c r="AT86" s="9"/>
      <c r="AU86" s="7">
        <f t="shared" si="65"/>
        <v>0</v>
      </c>
      <c r="AV86" s="9"/>
      <c r="AW86" s="9"/>
      <c r="AX86" s="7">
        <f t="shared" si="66"/>
        <v>0</v>
      </c>
      <c r="AY86" s="9"/>
      <c r="AZ86" s="9"/>
      <c r="BA86" s="7">
        <f t="shared" si="67"/>
        <v>0</v>
      </c>
      <c r="BB86" s="9"/>
      <c r="BC86" s="9"/>
      <c r="BD86" s="7">
        <f t="shared" si="68"/>
        <v>0</v>
      </c>
      <c r="BE86" s="9"/>
      <c r="BF86" s="9"/>
      <c r="BG86" s="7">
        <f t="shared" si="69"/>
        <v>0</v>
      </c>
      <c r="BH86" s="9"/>
      <c r="BI86" s="9"/>
      <c r="BJ86" s="7">
        <f t="shared" si="70"/>
        <v>0</v>
      </c>
      <c r="BK86" s="9"/>
      <c r="BL86" s="9"/>
      <c r="BM86" s="7">
        <f t="shared" si="71"/>
        <v>0</v>
      </c>
    </row>
    <row r="87" spans="2:65" s="10" customFormat="1" hidden="1">
      <c r="B87" s="34" t="s">
        <v>126</v>
      </c>
      <c r="C87" s="7"/>
      <c r="D87" s="35" t="s">
        <v>1</v>
      </c>
      <c r="E87" s="28">
        <v>231</v>
      </c>
      <c r="F87" s="7">
        <f t="shared" si="51"/>
        <v>0</v>
      </c>
      <c r="G87" s="35" t="s">
        <v>179</v>
      </c>
      <c r="H87" s="7">
        <f t="shared" si="54"/>
        <v>0</v>
      </c>
      <c r="I87" s="35" t="s">
        <v>182</v>
      </c>
      <c r="J87" s="23">
        <f t="shared" si="72"/>
        <v>0</v>
      </c>
      <c r="K87" s="7"/>
      <c r="L87" s="9"/>
      <c r="M87" s="9"/>
      <c r="N87" s="7">
        <f t="shared" si="73"/>
        <v>0</v>
      </c>
      <c r="O87" s="9"/>
      <c r="P87" s="9"/>
      <c r="Q87" s="7">
        <f t="shared" si="55"/>
        <v>0</v>
      </c>
      <c r="R87" s="9"/>
      <c r="S87" s="9"/>
      <c r="T87" s="7">
        <f t="shared" si="56"/>
        <v>0</v>
      </c>
      <c r="U87" s="9"/>
      <c r="V87" s="9"/>
      <c r="W87" s="7">
        <f t="shared" si="57"/>
        <v>0</v>
      </c>
      <c r="X87" s="9"/>
      <c r="Y87" s="9"/>
      <c r="Z87" s="7">
        <f t="shared" si="58"/>
        <v>0</v>
      </c>
      <c r="AA87" s="9"/>
      <c r="AB87" s="9"/>
      <c r="AC87" s="7">
        <f t="shared" si="59"/>
        <v>0</v>
      </c>
      <c r="AD87" s="9"/>
      <c r="AE87" s="9"/>
      <c r="AF87" s="7">
        <f t="shared" si="60"/>
        <v>0</v>
      </c>
      <c r="AG87" s="9"/>
      <c r="AH87" s="9"/>
      <c r="AI87" s="7">
        <f t="shared" si="61"/>
        <v>0</v>
      </c>
      <c r="AJ87" s="9"/>
      <c r="AK87" s="9"/>
      <c r="AL87" s="7">
        <f t="shared" si="62"/>
        <v>0</v>
      </c>
      <c r="AM87" s="9"/>
      <c r="AN87" s="9"/>
      <c r="AO87" s="7">
        <f t="shared" si="63"/>
        <v>0</v>
      </c>
      <c r="AP87" s="9"/>
      <c r="AQ87" s="9"/>
      <c r="AR87" s="7">
        <f t="shared" si="64"/>
        <v>0</v>
      </c>
      <c r="AS87" s="9"/>
      <c r="AT87" s="9"/>
      <c r="AU87" s="7">
        <f t="shared" si="65"/>
        <v>0</v>
      </c>
      <c r="AV87" s="9"/>
      <c r="AW87" s="9"/>
      <c r="AX87" s="7">
        <f t="shared" si="66"/>
        <v>0</v>
      </c>
      <c r="AY87" s="9"/>
      <c r="AZ87" s="9"/>
      <c r="BA87" s="7">
        <f t="shared" si="67"/>
        <v>0</v>
      </c>
      <c r="BB87" s="9"/>
      <c r="BC87" s="9"/>
      <c r="BD87" s="7">
        <f t="shared" si="68"/>
        <v>0</v>
      </c>
      <c r="BE87" s="9"/>
      <c r="BF87" s="9"/>
      <c r="BG87" s="7">
        <f t="shared" si="69"/>
        <v>0</v>
      </c>
      <c r="BH87" s="9"/>
      <c r="BI87" s="9"/>
      <c r="BJ87" s="7">
        <f t="shared" si="70"/>
        <v>0</v>
      </c>
      <c r="BK87" s="9"/>
      <c r="BL87" s="9"/>
      <c r="BM87" s="7">
        <f t="shared" si="71"/>
        <v>0</v>
      </c>
    </row>
    <row r="88" spans="2:65" s="10" customFormat="1" hidden="1">
      <c r="B88" s="34" t="s">
        <v>127</v>
      </c>
      <c r="C88" s="7"/>
      <c r="D88" s="35" t="s">
        <v>1</v>
      </c>
      <c r="E88" s="28">
        <v>231</v>
      </c>
      <c r="F88" s="7">
        <f t="shared" si="51"/>
        <v>0</v>
      </c>
      <c r="G88" s="35" t="s">
        <v>180</v>
      </c>
      <c r="H88" s="7">
        <f t="shared" si="54"/>
        <v>0</v>
      </c>
      <c r="I88" s="35" t="s">
        <v>182</v>
      </c>
      <c r="J88" s="23">
        <f t="shared" si="72"/>
        <v>0</v>
      </c>
      <c r="K88" s="7"/>
      <c r="L88" s="9"/>
      <c r="M88" s="9"/>
      <c r="N88" s="7">
        <f t="shared" si="73"/>
        <v>0</v>
      </c>
      <c r="O88" s="9"/>
      <c r="P88" s="9"/>
      <c r="Q88" s="7">
        <f t="shared" si="55"/>
        <v>0</v>
      </c>
      <c r="R88" s="9"/>
      <c r="S88" s="9"/>
      <c r="T88" s="7">
        <f t="shared" si="56"/>
        <v>0</v>
      </c>
      <c r="U88" s="9"/>
      <c r="V88" s="9"/>
      <c r="W88" s="7">
        <f t="shared" si="57"/>
        <v>0</v>
      </c>
      <c r="X88" s="9"/>
      <c r="Y88" s="9"/>
      <c r="Z88" s="7">
        <f t="shared" si="58"/>
        <v>0</v>
      </c>
      <c r="AA88" s="9"/>
      <c r="AB88" s="9"/>
      <c r="AC88" s="7">
        <f t="shared" si="59"/>
        <v>0</v>
      </c>
      <c r="AD88" s="9"/>
      <c r="AE88" s="9"/>
      <c r="AF88" s="7">
        <f t="shared" si="60"/>
        <v>0</v>
      </c>
      <c r="AG88" s="9"/>
      <c r="AH88" s="9"/>
      <c r="AI88" s="7">
        <f t="shared" si="61"/>
        <v>0</v>
      </c>
      <c r="AJ88" s="9"/>
      <c r="AK88" s="9"/>
      <c r="AL88" s="7">
        <f t="shared" si="62"/>
        <v>0</v>
      </c>
      <c r="AM88" s="9"/>
      <c r="AN88" s="9"/>
      <c r="AO88" s="7">
        <f t="shared" si="63"/>
        <v>0</v>
      </c>
      <c r="AP88" s="9"/>
      <c r="AQ88" s="9"/>
      <c r="AR88" s="7">
        <f t="shared" si="64"/>
        <v>0</v>
      </c>
      <c r="AS88" s="9"/>
      <c r="AT88" s="9"/>
      <c r="AU88" s="7">
        <f t="shared" si="65"/>
        <v>0</v>
      </c>
      <c r="AV88" s="9"/>
      <c r="AW88" s="9"/>
      <c r="AX88" s="7">
        <f t="shared" si="66"/>
        <v>0</v>
      </c>
      <c r="AY88" s="9"/>
      <c r="AZ88" s="9"/>
      <c r="BA88" s="7">
        <f t="shared" si="67"/>
        <v>0</v>
      </c>
      <c r="BB88" s="9"/>
      <c r="BC88" s="9"/>
      <c r="BD88" s="7">
        <f t="shared" si="68"/>
        <v>0</v>
      </c>
      <c r="BE88" s="9"/>
      <c r="BF88" s="9"/>
      <c r="BG88" s="7">
        <f t="shared" si="69"/>
        <v>0</v>
      </c>
      <c r="BH88" s="9"/>
      <c r="BI88" s="9"/>
      <c r="BJ88" s="7">
        <f t="shared" si="70"/>
        <v>0</v>
      </c>
      <c r="BK88" s="9"/>
      <c r="BL88" s="9"/>
      <c r="BM88" s="7">
        <f t="shared" si="71"/>
        <v>0</v>
      </c>
    </row>
    <row r="89" spans="2:65" s="10" customFormat="1" hidden="1">
      <c r="B89" s="34" t="s">
        <v>128</v>
      </c>
      <c r="C89" s="7"/>
      <c r="D89" s="35" t="s">
        <v>1</v>
      </c>
      <c r="E89" s="28">
        <v>231</v>
      </c>
      <c r="F89" s="7">
        <f t="shared" si="51"/>
        <v>0</v>
      </c>
      <c r="G89" s="35" t="s">
        <v>180</v>
      </c>
      <c r="H89" s="7">
        <f t="shared" si="54"/>
        <v>0</v>
      </c>
      <c r="I89" s="35" t="s">
        <v>182</v>
      </c>
      <c r="J89" s="23">
        <f t="shared" si="72"/>
        <v>0</v>
      </c>
      <c r="K89" s="7"/>
      <c r="L89" s="9"/>
      <c r="M89" s="9"/>
      <c r="N89" s="7">
        <f t="shared" si="73"/>
        <v>0</v>
      </c>
      <c r="O89" s="9"/>
      <c r="P89" s="9"/>
      <c r="Q89" s="7">
        <f t="shared" si="55"/>
        <v>0</v>
      </c>
      <c r="R89" s="9"/>
      <c r="S89" s="9"/>
      <c r="T89" s="7">
        <f t="shared" si="56"/>
        <v>0</v>
      </c>
      <c r="U89" s="9"/>
      <c r="V89" s="9"/>
      <c r="W89" s="7">
        <f t="shared" si="57"/>
        <v>0</v>
      </c>
      <c r="X89" s="9"/>
      <c r="Y89" s="9"/>
      <c r="Z89" s="7">
        <f t="shared" si="58"/>
        <v>0</v>
      </c>
      <c r="AA89" s="9"/>
      <c r="AB89" s="9"/>
      <c r="AC89" s="7">
        <f t="shared" si="59"/>
        <v>0</v>
      </c>
      <c r="AD89" s="9"/>
      <c r="AE89" s="9"/>
      <c r="AF89" s="7">
        <f t="shared" si="60"/>
        <v>0</v>
      </c>
      <c r="AG89" s="9"/>
      <c r="AH89" s="9"/>
      <c r="AI89" s="7">
        <f t="shared" si="61"/>
        <v>0</v>
      </c>
      <c r="AJ89" s="9"/>
      <c r="AK89" s="9"/>
      <c r="AL89" s="7">
        <f t="shared" si="62"/>
        <v>0</v>
      </c>
      <c r="AM89" s="9"/>
      <c r="AN89" s="9"/>
      <c r="AO89" s="7">
        <f t="shared" si="63"/>
        <v>0</v>
      </c>
      <c r="AP89" s="9"/>
      <c r="AQ89" s="9"/>
      <c r="AR89" s="7">
        <f t="shared" si="64"/>
        <v>0</v>
      </c>
      <c r="AS89" s="9"/>
      <c r="AT89" s="9"/>
      <c r="AU89" s="7">
        <f t="shared" si="65"/>
        <v>0</v>
      </c>
      <c r="AV89" s="9"/>
      <c r="AW89" s="9"/>
      <c r="AX89" s="7">
        <f t="shared" si="66"/>
        <v>0</v>
      </c>
      <c r="AY89" s="9"/>
      <c r="AZ89" s="9"/>
      <c r="BA89" s="7">
        <f t="shared" si="67"/>
        <v>0</v>
      </c>
      <c r="BB89" s="9"/>
      <c r="BC89" s="9"/>
      <c r="BD89" s="7">
        <f t="shared" si="68"/>
        <v>0</v>
      </c>
      <c r="BE89" s="9"/>
      <c r="BF89" s="9"/>
      <c r="BG89" s="7">
        <f t="shared" si="69"/>
        <v>0</v>
      </c>
      <c r="BH89" s="9"/>
      <c r="BI89" s="9"/>
      <c r="BJ89" s="7">
        <f t="shared" si="70"/>
        <v>0</v>
      </c>
      <c r="BK89" s="9"/>
      <c r="BL89" s="9"/>
      <c r="BM89" s="7">
        <f t="shared" si="71"/>
        <v>0</v>
      </c>
    </row>
    <row r="90" spans="2:65" s="10" customFormat="1" hidden="1">
      <c r="B90" s="34" t="s">
        <v>129</v>
      </c>
      <c r="C90" s="7"/>
      <c r="D90" s="35" t="s">
        <v>1</v>
      </c>
      <c r="E90" s="28">
        <v>871</v>
      </c>
      <c r="F90" s="7">
        <f t="shared" si="51"/>
        <v>0</v>
      </c>
      <c r="G90" s="35" t="s">
        <v>178</v>
      </c>
      <c r="H90" s="7">
        <f t="shared" si="54"/>
        <v>0</v>
      </c>
      <c r="I90" s="35" t="s">
        <v>182</v>
      </c>
      <c r="J90" s="23">
        <f t="shared" si="72"/>
        <v>0</v>
      </c>
      <c r="K90" s="7"/>
      <c r="L90" s="9"/>
      <c r="M90" s="9"/>
      <c r="N90" s="7">
        <f t="shared" si="73"/>
        <v>0</v>
      </c>
      <c r="O90" s="9"/>
      <c r="P90" s="9"/>
      <c r="Q90" s="7">
        <f t="shared" si="55"/>
        <v>0</v>
      </c>
      <c r="R90" s="9"/>
      <c r="S90" s="9"/>
      <c r="T90" s="7">
        <f t="shared" si="56"/>
        <v>0</v>
      </c>
      <c r="U90" s="9"/>
      <c r="V90" s="9"/>
      <c r="W90" s="7">
        <f t="shared" si="57"/>
        <v>0</v>
      </c>
      <c r="X90" s="9"/>
      <c r="Y90" s="9"/>
      <c r="Z90" s="7">
        <f t="shared" si="58"/>
        <v>0</v>
      </c>
      <c r="AA90" s="9"/>
      <c r="AB90" s="9"/>
      <c r="AC90" s="7">
        <f t="shared" si="59"/>
        <v>0</v>
      </c>
      <c r="AD90" s="9"/>
      <c r="AE90" s="9"/>
      <c r="AF90" s="7">
        <f t="shared" si="60"/>
        <v>0</v>
      </c>
      <c r="AG90" s="9"/>
      <c r="AH90" s="9"/>
      <c r="AI90" s="7">
        <f t="shared" si="61"/>
        <v>0</v>
      </c>
      <c r="AJ90" s="9"/>
      <c r="AK90" s="9"/>
      <c r="AL90" s="7">
        <f t="shared" si="62"/>
        <v>0</v>
      </c>
      <c r="AM90" s="9"/>
      <c r="AN90" s="9"/>
      <c r="AO90" s="7">
        <f t="shared" si="63"/>
        <v>0</v>
      </c>
      <c r="AP90" s="9"/>
      <c r="AQ90" s="9"/>
      <c r="AR90" s="7">
        <f t="shared" si="64"/>
        <v>0</v>
      </c>
      <c r="AS90" s="9"/>
      <c r="AT90" s="9"/>
      <c r="AU90" s="7">
        <f t="shared" si="65"/>
        <v>0</v>
      </c>
      <c r="AV90" s="9"/>
      <c r="AW90" s="9"/>
      <c r="AX90" s="7">
        <f t="shared" si="66"/>
        <v>0</v>
      </c>
      <c r="AY90" s="9"/>
      <c r="AZ90" s="9"/>
      <c r="BA90" s="7">
        <f t="shared" si="67"/>
        <v>0</v>
      </c>
      <c r="BB90" s="9"/>
      <c r="BC90" s="9"/>
      <c r="BD90" s="7">
        <f t="shared" si="68"/>
        <v>0</v>
      </c>
      <c r="BE90" s="9"/>
      <c r="BF90" s="9"/>
      <c r="BG90" s="7">
        <f t="shared" si="69"/>
        <v>0</v>
      </c>
      <c r="BH90" s="9"/>
      <c r="BI90" s="9"/>
      <c r="BJ90" s="7">
        <f t="shared" si="70"/>
        <v>0</v>
      </c>
      <c r="BK90" s="9"/>
      <c r="BL90" s="9"/>
      <c r="BM90" s="7">
        <f t="shared" si="71"/>
        <v>0</v>
      </c>
    </row>
    <row r="91" spans="2:65" s="10" customFormat="1" hidden="1">
      <c r="B91" s="34" t="s">
        <v>130</v>
      </c>
      <c r="C91" s="7"/>
      <c r="D91" s="35" t="s">
        <v>1</v>
      </c>
      <c r="E91" s="28">
        <v>469</v>
      </c>
      <c r="F91" s="7">
        <f t="shared" si="51"/>
        <v>0</v>
      </c>
      <c r="G91" s="35" t="s">
        <v>179</v>
      </c>
      <c r="H91" s="7">
        <f t="shared" si="54"/>
        <v>0</v>
      </c>
      <c r="I91" s="35" t="s">
        <v>182</v>
      </c>
      <c r="J91" s="23">
        <f t="shared" si="72"/>
        <v>0</v>
      </c>
      <c r="K91" s="7"/>
      <c r="L91" s="9"/>
      <c r="M91" s="9"/>
      <c r="N91" s="7">
        <f t="shared" si="73"/>
        <v>0</v>
      </c>
      <c r="O91" s="9"/>
      <c r="P91" s="9"/>
      <c r="Q91" s="7">
        <f t="shared" si="55"/>
        <v>0</v>
      </c>
      <c r="R91" s="9"/>
      <c r="S91" s="9"/>
      <c r="T91" s="7">
        <f t="shared" si="56"/>
        <v>0</v>
      </c>
      <c r="U91" s="9"/>
      <c r="V91" s="9"/>
      <c r="W91" s="7">
        <f t="shared" si="57"/>
        <v>0</v>
      </c>
      <c r="X91" s="9"/>
      <c r="Y91" s="9"/>
      <c r="Z91" s="7">
        <f t="shared" si="58"/>
        <v>0</v>
      </c>
      <c r="AA91" s="9"/>
      <c r="AB91" s="9"/>
      <c r="AC91" s="7">
        <f t="shared" si="59"/>
        <v>0</v>
      </c>
      <c r="AD91" s="9"/>
      <c r="AE91" s="9"/>
      <c r="AF91" s="7">
        <f t="shared" si="60"/>
        <v>0</v>
      </c>
      <c r="AG91" s="9"/>
      <c r="AH91" s="9"/>
      <c r="AI91" s="7">
        <f t="shared" si="61"/>
        <v>0</v>
      </c>
      <c r="AJ91" s="9"/>
      <c r="AK91" s="9"/>
      <c r="AL91" s="7">
        <f t="shared" si="62"/>
        <v>0</v>
      </c>
      <c r="AM91" s="9"/>
      <c r="AN91" s="9"/>
      <c r="AO91" s="7">
        <f t="shared" si="63"/>
        <v>0</v>
      </c>
      <c r="AP91" s="9"/>
      <c r="AQ91" s="9"/>
      <c r="AR91" s="7">
        <f t="shared" si="64"/>
        <v>0</v>
      </c>
      <c r="AS91" s="9"/>
      <c r="AT91" s="9"/>
      <c r="AU91" s="7">
        <f t="shared" si="65"/>
        <v>0</v>
      </c>
      <c r="AV91" s="9"/>
      <c r="AW91" s="9"/>
      <c r="AX91" s="7">
        <f t="shared" si="66"/>
        <v>0</v>
      </c>
      <c r="AY91" s="9"/>
      <c r="AZ91" s="9"/>
      <c r="BA91" s="7">
        <f t="shared" si="67"/>
        <v>0</v>
      </c>
      <c r="BB91" s="9"/>
      <c r="BC91" s="9"/>
      <c r="BD91" s="7">
        <f t="shared" si="68"/>
        <v>0</v>
      </c>
      <c r="BE91" s="9"/>
      <c r="BF91" s="9"/>
      <c r="BG91" s="7">
        <f t="shared" si="69"/>
        <v>0</v>
      </c>
      <c r="BH91" s="9"/>
      <c r="BI91" s="9"/>
      <c r="BJ91" s="7">
        <f t="shared" si="70"/>
        <v>0</v>
      </c>
      <c r="BK91" s="9"/>
      <c r="BL91" s="9"/>
      <c r="BM91" s="7">
        <f t="shared" si="71"/>
        <v>0</v>
      </c>
    </row>
    <row r="92" spans="2:65" s="10" customFormat="1" hidden="1">
      <c r="B92" s="34" t="s">
        <v>131</v>
      </c>
      <c r="C92" s="7"/>
      <c r="D92" s="35" t="s">
        <v>1</v>
      </c>
      <c r="E92" s="28">
        <v>469</v>
      </c>
      <c r="F92" s="7">
        <f t="shared" si="51"/>
        <v>0</v>
      </c>
      <c r="G92" s="35" t="s">
        <v>179</v>
      </c>
      <c r="H92" s="7">
        <f t="shared" si="54"/>
        <v>0</v>
      </c>
      <c r="I92" s="35" t="s">
        <v>182</v>
      </c>
      <c r="J92" s="23">
        <f t="shared" si="72"/>
        <v>0</v>
      </c>
      <c r="K92" s="7"/>
      <c r="L92" s="9"/>
      <c r="M92" s="9"/>
      <c r="N92" s="7">
        <f t="shared" si="73"/>
        <v>0</v>
      </c>
      <c r="O92" s="9"/>
      <c r="P92" s="9"/>
      <c r="Q92" s="7">
        <f t="shared" si="55"/>
        <v>0</v>
      </c>
      <c r="R92" s="9"/>
      <c r="S92" s="9"/>
      <c r="T92" s="7">
        <f t="shared" si="56"/>
        <v>0</v>
      </c>
      <c r="U92" s="9"/>
      <c r="V92" s="9"/>
      <c r="W92" s="7">
        <f t="shared" si="57"/>
        <v>0</v>
      </c>
      <c r="X92" s="9"/>
      <c r="Y92" s="9"/>
      <c r="Z92" s="7">
        <f t="shared" si="58"/>
        <v>0</v>
      </c>
      <c r="AA92" s="9"/>
      <c r="AB92" s="9"/>
      <c r="AC92" s="7">
        <f t="shared" si="59"/>
        <v>0</v>
      </c>
      <c r="AD92" s="9"/>
      <c r="AE92" s="9"/>
      <c r="AF92" s="7">
        <f t="shared" si="60"/>
        <v>0</v>
      </c>
      <c r="AG92" s="9"/>
      <c r="AH92" s="9"/>
      <c r="AI92" s="7">
        <f t="shared" si="61"/>
        <v>0</v>
      </c>
      <c r="AJ92" s="9"/>
      <c r="AK92" s="9"/>
      <c r="AL92" s="7">
        <f t="shared" si="62"/>
        <v>0</v>
      </c>
      <c r="AM92" s="9"/>
      <c r="AN92" s="9"/>
      <c r="AO92" s="7">
        <f t="shared" si="63"/>
        <v>0</v>
      </c>
      <c r="AP92" s="9"/>
      <c r="AQ92" s="9"/>
      <c r="AR92" s="7">
        <f t="shared" si="64"/>
        <v>0</v>
      </c>
      <c r="AS92" s="9"/>
      <c r="AT92" s="9"/>
      <c r="AU92" s="7">
        <f t="shared" si="65"/>
        <v>0</v>
      </c>
      <c r="AV92" s="9"/>
      <c r="AW92" s="9"/>
      <c r="AX92" s="7">
        <f t="shared" si="66"/>
        <v>0</v>
      </c>
      <c r="AY92" s="9"/>
      <c r="AZ92" s="9"/>
      <c r="BA92" s="7">
        <f t="shared" si="67"/>
        <v>0</v>
      </c>
      <c r="BB92" s="9"/>
      <c r="BC92" s="9"/>
      <c r="BD92" s="7">
        <f t="shared" si="68"/>
        <v>0</v>
      </c>
      <c r="BE92" s="9"/>
      <c r="BF92" s="9"/>
      <c r="BG92" s="7">
        <f t="shared" si="69"/>
        <v>0</v>
      </c>
      <c r="BH92" s="9"/>
      <c r="BI92" s="9"/>
      <c r="BJ92" s="7">
        <f t="shared" si="70"/>
        <v>0</v>
      </c>
      <c r="BK92" s="9"/>
      <c r="BL92" s="9"/>
      <c r="BM92" s="7">
        <f t="shared" si="71"/>
        <v>0</v>
      </c>
    </row>
    <row r="93" spans="2:65" s="10" customFormat="1" hidden="1">
      <c r="B93" s="34" t="s">
        <v>132</v>
      </c>
      <c r="C93" s="7"/>
      <c r="D93" s="35" t="s">
        <v>1</v>
      </c>
      <c r="E93" s="28">
        <v>469</v>
      </c>
      <c r="F93" s="7">
        <f t="shared" si="51"/>
        <v>0</v>
      </c>
      <c r="G93" s="35" t="s">
        <v>180</v>
      </c>
      <c r="H93" s="7">
        <f t="shared" si="54"/>
        <v>0</v>
      </c>
      <c r="I93" s="35" t="s">
        <v>182</v>
      </c>
      <c r="J93" s="23">
        <f t="shared" si="72"/>
        <v>0</v>
      </c>
      <c r="K93" s="7"/>
      <c r="L93" s="9"/>
      <c r="M93" s="9"/>
      <c r="N93" s="7">
        <f t="shared" si="73"/>
        <v>0</v>
      </c>
      <c r="O93" s="9"/>
      <c r="P93" s="9"/>
      <c r="Q93" s="7">
        <f t="shared" si="55"/>
        <v>0</v>
      </c>
      <c r="R93" s="9"/>
      <c r="S93" s="9"/>
      <c r="T93" s="7">
        <f t="shared" si="56"/>
        <v>0</v>
      </c>
      <c r="U93" s="9"/>
      <c r="V93" s="9"/>
      <c r="W93" s="7">
        <f t="shared" si="57"/>
        <v>0</v>
      </c>
      <c r="X93" s="9"/>
      <c r="Y93" s="9"/>
      <c r="Z93" s="7">
        <f t="shared" si="58"/>
        <v>0</v>
      </c>
      <c r="AA93" s="9"/>
      <c r="AB93" s="9"/>
      <c r="AC93" s="7">
        <f t="shared" si="59"/>
        <v>0</v>
      </c>
      <c r="AD93" s="9"/>
      <c r="AE93" s="9"/>
      <c r="AF93" s="7">
        <f t="shared" si="60"/>
        <v>0</v>
      </c>
      <c r="AG93" s="9"/>
      <c r="AH93" s="9"/>
      <c r="AI93" s="7">
        <f t="shared" si="61"/>
        <v>0</v>
      </c>
      <c r="AJ93" s="9"/>
      <c r="AK93" s="9"/>
      <c r="AL93" s="7">
        <f t="shared" si="62"/>
        <v>0</v>
      </c>
      <c r="AM93" s="9"/>
      <c r="AN93" s="9"/>
      <c r="AO93" s="7">
        <f t="shared" si="63"/>
        <v>0</v>
      </c>
      <c r="AP93" s="9"/>
      <c r="AQ93" s="9"/>
      <c r="AR93" s="7">
        <f t="shared" si="64"/>
        <v>0</v>
      </c>
      <c r="AS93" s="9"/>
      <c r="AT93" s="9"/>
      <c r="AU93" s="7">
        <f t="shared" si="65"/>
        <v>0</v>
      </c>
      <c r="AV93" s="9"/>
      <c r="AW93" s="9"/>
      <c r="AX93" s="7">
        <f t="shared" si="66"/>
        <v>0</v>
      </c>
      <c r="AY93" s="9"/>
      <c r="AZ93" s="9"/>
      <c r="BA93" s="7">
        <f t="shared" si="67"/>
        <v>0</v>
      </c>
      <c r="BB93" s="9"/>
      <c r="BC93" s="9"/>
      <c r="BD93" s="7">
        <f t="shared" si="68"/>
        <v>0</v>
      </c>
      <c r="BE93" s="9"/>
      <c r="BF93" s="9"/>
      <c r="BG93" s="7">
        <f t="shared" si="69"/>
        <v>0</v>
      </c>
      <c r="BH93" s="9"/>
      <c r="BI93" s="9"/>
      <c r="BJ93" s="7">
        <f t="shared" si="70"/>
        <v>0</v>
      </c>
      <c r="BK93" s="9"/>
      <c r="BL93" s="9"/>
      <c r="BM93" s="7">
        <f t="shared" si="71"/>
        <v>0</v>
      </c>
    </row>
    <row r="94" spans="2:65" s="10" customFormat="1" hidden="1">
      <c r="B94" s="34" t="s">
        <v>133</v>
      </c>
      <c r="C94" s="7"/>
      <c r="D94" s="35" t="s">
        <v>1</v>
      </c>
      <c r="E94" s="28">
        <v>469</v>
      </c>
      <c r="F94" s="7">
        <f t="shared" si="51"/>
        <v>0</v>
      </c>
      <c r="G94" s="35" t="s">
        <v>180</v>
      </c>
      <c r="H94" s="7">
        <f t="shared" si="54"/>
        <v>0</v>
      </c>
      <c r="I94" s="35" t="s">
        <v>182</v>
      </c>
      <c r="J94" s="23">
        <f t="shared" si="72"/>
        <v>0</v>
      </c>
      <c r="K94" s="7"/>
      <c r="L94" s="9"/>
      <c r="M94" s="9"/>
      <c r="N94" s="7">
        <f t="shared" si="73"/>
        <v>0</v>
      </c>
      <c r="O94" s="9"/>
      <c r="P94" s="9"/>
      <c r="Q94" s="7">
        <f t="shared" si="55"/>
        <v>0</v>
      </c>
      <c r="R94" s="9"/>
      <c r="S94" s="9"/>
      <c r="T94" s="7">
        <f t="shared" si="56"/>
        <v>0</v>
      </c>
      <c r="U94" s="9"/>
      <c r="V94" s="9"/>
      <c r="W94" s="7">
        <f t="shared" si="57"/>
        <v>0</v>
      </c>
      <c r="X94" s="9"/>
      <c r="Y94" s="9"/>
      <c r="Z94" s="7">
        <f t="shared" si="58"/>
        <v>0</v>
      </c>
      <c r="AA94" s="9"/>
      <c r="AB94" s="9"/>
      <c r="AC94" s="7">
        <f t="shared" si="59"/>
        <v>0</v>
      </c>
      <c r="AD94" s="9"/>
      <c r="AE94" s="9"/>
      <c r="AF94" s="7">
        <f t="shared" si="60"/>
        <v>0</v>
      </c>
      <c r="AG94" s="9"/>
      <c r="AH94" s="9"/>
      <c r="AI94" s="7">
        <f t="shared" si="61"/>
        <v>0</v>
      </c>
      <c r="AJ94" s="9"/>
      <c r="AK94" s="9"/>
      <c r="AL94" s="7">
        <f t="shared" si="62"/>
        <v>0</v>
      </c>
      <c r="AM94" s="9"/>
      <c r="AN94" s="9"/>
      <c r="AO94" s="7">
        <f t="shared" si="63"/>
        <v>0</v>
      </c>
      <c r="AP94" s="9"/>
      <c r="AQ94" s="9"/>
      <c r="AR94" s="7">
        <f t="shared" si="64"/>
        <v>0</v>
      </c>
      <c r="AS94" s="9"/>
      <c r="AT94" s="9"/>
      <c r="AU94" s="7">
        <f t="shared" si="65"/>
        <v>0</v>
      </c>
      <c r="AV94" s="9"/>
      <c r="AW94" s="9"/>
      <c r="AX94" s="7">
        <f t="shared" si="66"/>
        <v>0</v>
      </c>
      <c r="AY94" s="9"/>
      <c r="AZ94" s="9"/>
      <c r="BA94" s="7">
        <f t="shared" si="67"/>
        <v>0</v>
      </c>
      <c r="BB94" s="9"/>
      <c r="BC94" s="9"/>
      <c r="BD94" s="7">
        <f t="shared" si="68"/>
        <v>0</v>
      </c>
      <c r="BE94" s="9"/>
      <c r="BF94" s="9"/>
      <c r="BG94" s="7">
        <f t="shared" si="69"/>
        <v>0</v>
      </c>
      <c r="BH94" s="9"/>
      <c r="BI94" s="9"/>
      <c r="BJ94" s="7">
        <f t="shared" si="70"/>
        <v>0</v>
      </c>
      <c r="BK94" s="9"/>
      <c r="BL94" s="9"/>
      <c r="BM94" s="7">
        <f t="shared" si="71"/>
        <v>0</v>
      </c>
    </row>
    <row r="95" spans="2:65" s="10" customFormat="1" hidden="1">
      <c r="B95" s="34" t="s">
        <v>134</v>
      </c>
      <c r="C95" s="7"/>
      <c r="D95" s="35" t="s">
        <v>1</v>
      </c>
      <c r="E95" s="27">
        <v>70000</v>
      </c>
      <c r="F95" s="7">
        <f t="shared" si="51"/>
        <v>0</v>
      </c>
      <c r="G95" s="35" t="s">
        <v>180</v>
      </c>
      <c r="H95" s="32" t="s">
        <v>191</v>
      </c>
      <c r="I95" s="32" t="s">
        <v>191</v>
      </c>
      <c r="J95" s="23">
        <f t="shared" ref="J95:J116" si="74">E95*F95</f>
        <v>0</v>
      </c>
      <c r="K95" s="7"/>
      <c r="L95" s="9"/>
      <c r="M95" s="33"/>
      <c r="N95" s="7">
        <f t="shared" si="53"/>
        <v>0</v>
      </c>
      <c r="O95" s="9"/>
      <c r="P95" s="33"/>
      <c r="Q95" s="7">
        <f t="shared" ref="Q95:Q116" si="75">O95*$E95</f>
        <v>0</v>
      </c>
      <c r="R95" s="9"/>
      <c r="S95" s="33"/>
      <c r="T95" s="7">
        <f t="shared" ref="T95:T116" si="76">R95*$E95</f>
        <v>0</v>
      </c>
      <c r="U95" s="9"/>
      <c r="V95" s="33"/>
      <c r="W95" s="7">
        <f t="shared" ref="W95:W116" si="77">U95*$E95</f>
        <v>0</v>
      </c>
      <c r="X95" s="9"/>
      <c r="Y95" s="33"/>
      <c r="Z95" s="7">
        <f t="shared" ref="Z95:Z116" si="78">X95*$E95</f>
        <v>0</v>
      </c>
      <c r="AA95" s="9"/>
      <c r="AB95" s="33"/>
      <c r="AC95" s="7">
        <f t="shared" ref="AC95:AC116" si="79">AA95*$E95</f>
        <v>0</v>
      </c>
      <c r="AD95" s="9"/>
      <c r="AE95" s="33"/>
      <c r="AF95" s="7">
        <f t="shared" ref="AF95:AF116" si="80">AD95*$E95</f>
        <v>0</v>
      </c>
      <c r="AG95" s="9"/>
      <c r="AH95" s="33"/>
      <c r="AI95" s="7">
        <f t="shared" ref="AI95:AI116" si="81">AG95*$E95</f>
        <v>0</v>
      </c>
      <c r="AJ95" s="9"/>
      <c r="AK95" s="33"/>
      <c r="AL95" s="7">
        <f t="shared" ref="AL95:AL116" si="82">AJ95*$E95</f>
        <v>0</v>
      </c>
      <c r="AM95" s="9"/>
      <c r="AN95" s="33"/>
      <c r="AO95" s="7">
        <f t="shared" ref="AO95:AO116" si="83">AM95*$E95</f>
        <v>0</v>
      </c>
      <c r="AP95" s="9"/>
      <c r="AQ95" s="33"/>
      <c r="AR95" s="7">
        <f t="shared" ref="AR95:AR116" si="84">AP95*$E95</f>
        <v>0</v>
      </c>
      <c r="AS95" s="9"/>
      <c r="AT95" s="33"/>
      <c r="AU95" s="7">
        <f t="shared" ref="AU95:AU116" si="85">AS95*$E95</f>
        <v>0</v>
      </c>
      <c r="AV95" s="9"/>
      <c r="AW95" s="33"/>
      <c r="AX95" s="7">
        <f t="shared" ref="AX95:AX116" si="86">AV95*$E95</f>
        <v>0</v>
      </c>
      <c r="AY95" s="9"/>
      <c r="AZ95" s="33"/>
      <c r="BA95" s="7">
        <f t="shared" ref="BA95:BA116" si="87">AY95*$E95</f>
        <v>0</v>
      </c>
      <c r="BB95" s="9"/>
      <c r="BC95" s="33"/>
      <c r="BD95" s="7">
        <f t="shared" ref="BD95:BD116" si="88">BB95*$E95</f>
        <v>0</v>
      </c>
      <c r="BE95" s="9"/>
      <c r="BF95" s="33"/>
      <c r="BG95" s="7">
        <f t="shared" ref="BG95:BG116" si="89">BE95*$E95</f>
        <v>0</v>
      </c>
      <c r="BH95" s="9"/>
      <c r="BI95" s="33"/>
      <c r="BJ95" s="7">
        <f t="shared" ref="BJ95:BJ116" si="90">BH95*$E95</f>
        <v>0</v>
      </c>
      <c r="BK95" s="9"/>
      <c r="BL95" s="33"/>
      <c r="BM95" s="7">
        <f t="shared" ref="BM95:BM116" si="91">BK95*$E95</f>
        <v>0</v>
      </c>
    </row>
    <row r="96" spans="2:65" s="10" customFormat="1" hidden="1">
      <c r="B96" s="34" t="s">
        <v>135</v>
      </c>
      <c r="C96" s="7"/>
      <c r="D96" s="35" t="s">
        <v>1</v>
      </c>
      <c r="E96" s="27">
        <v>95000</v>
      </c>
      <c r="F96" s="7">
        <f t="shared" si="51"/>
        <v>0</v>
      </c>
      <c r="G96" s="35" t="s">
        <v>180</v>
      </c>
      <c r="H96" s="32" t="s">
        <v>191</v>
      </c>
      <c r="I96" s="32" t="s">
        <v>191</v>
      </c>
      <c r="J96" s="23">
        <f t="shared" si="74"/>
        <v>0</v>
      </c>
      <c r="K96" s="7"/>
      <c r="L96" s="9"/>
      <c r="M96" s="33"/>
      <c r="N96" s="7">
        <f t="shared" si="53"/>
        <v>0</v>
      </c>
      <c r="O96" s="9"/>
      <c r="P96" s="33"/>
      <c r="Q96" s="7">
        <f t="shared" si="75"/>
        <v>0</v>
      </c>
      <c r="R96" s="9"/>
      <c r="S96" s="33"/>
      <c r="T96" s="7">
        <f t="shared" si="76"/>
        <v>0</v>
      </c>
      <c r="U96" s="9"/>
      <c r="V96" s="33"/>
      <c r="W96" s="7">
        <f t="shared" si="77"/>
        <v>0</v>
      </c>
      <c r="X96" s="9"/>
      <c r="Y96" s="33"/>
      <c r="Z96" s="7">
        <f t="shared" si="78"/>
        <v>0</v>
      </c>
      <c r="AA96" s="9"/>
      <c r="AB96" s="33"/>
      <c r="AC96" s="7">
        <f t="shared" si="79"/>
        <v>0</v>
      </c>
      <c r="AD96" s="9"/>
      <c r="AE96" s="33"/>
      <c r="AF96" s="7">
        <f t="shared" si="80"/>
        <v>0</v>
      </c>
      <c r="AG96" s="9"/>
      <c r="AH96" s="33"/>
      <c r="AI96" s="7">
        <f t="shared" si="81"/>
        <v>0</v>
      </c>
      <c r="AJ96" s="9"/>
      <c r="AK96" s="33"/>
      <c r="AL96" s="7">
        <f t="shared" si="82"/>
        <v>0</v>
      </c>
      <c r="AM96" s="9"/>
      <c r="AN96" s="33"/>
      <c r="AO96" s="7">
        <f t="shared" si="83"/>
        <v>0</v>
      </c>
      <c r="AP96" s="9"/>
      <c r="AQ96" s="33"/>
      <c r="AR96" s="7">
        <f t="shared" si="84"/>
        <v>0</v>
      </c>
      <c r="AS96" s="9"/>
      <c r="AT96" s="33"/>
      <c r="AU96" s="7">
        <f t="shared" si="85"/>
        <v>0</v>
      </c>
      <c r="AV96" s="9"/>
      <c r="AW96" s="33"/>
      <c r="AX96" s="7">
        <f t="shared" si="86"/>
        <v>0</v>
      </c>
      <c r="AY96" s="9"/>
      <c r="AZ96" s="33"/>
      <c r="BA96" s="7">
        <f t="shared" si="87"/>
        <v>0</v>
      </c>
      <c r="BB96" s="9"/>
      <c r="BC96" s="33"/>
      <c r="BD96" s="7">
        <f t="shared" si="88"/>
        <v>0</v>
      </c>
      <c r="BE96" s="9"/>
      <c r="BF96" s="33"/>
      <c r="BG96" s="7">
        <f t="shared" si="89"/>
        <v>0</v>
      </c>
      <c r="BH96" s="9"/>
      <c r="BI96" s="33"/>
      <c r="BJ96" s="7">
        <f t="shared" si="90"/>
        <v>0</v>
      </c>
      <c r="BK96" s="9"/>
      <c r="BL96" s="33"/>
      <c r="BM96" s="7">
        <f t="shared" si="91"/>
        <v>0</v>
      </c>
    </row>
    <row r="97" spans="2:65" s="10" customFormat="1" hidden="1">
      <c r="B97" s="34" t="s">
        <v>136</v>
      </c>
      <c r="C97" s="7"/>
      <c r="D97" s="35" t="s">
        <v>1</v>
      </c>
      <c r="E97" s="27">
        <v>70000</v>
      </c>
      <c r="F97" s="7">
        <f t="shared" si="51"/>
        <v>0</v>
      </c>
      <c r="G97" s="35" t="s">
        <v>180</v>
      </c>
      <c r="H97" s="32" t="s">
        <v>191</v>
      </c>
      <c r="I97" s="32" t="s">
        <v>191</v>
      </c>
      <c r="J97" s="23">
        <f t="shared" si="74"/>
        <v>0</v>
      </c>
      <c r="K97" s="7"/>
      <c r="L97" s="9"/>
      <c r="M97" s="33"/>
      <c r="N97" s="7">
        <f t="shared" si="53"/>
        <v>0</v>
      </c>
      <c r="O97" s="9"/>
      <c r="P97" s="33"/>
      <c r="Q97" s="7">
        <f t="shared" si="75"/>
        <v>0</v>
      </c>
      <c r="R97" s="9"/>
      <c r="S97" s="33"/>
      <c r="T97" s="7">
        <f t="shared" si="76"/>
        <v>0</v>
      </c>
      <c r="U97" s="9"/>
      <c r="V97" s="33"/>
      <c r="W97" s="7">
        <f t="shared" si="77"/>
        <v>0</v>
      </c>
      <c r="X97" s="9"/>
      <c r="Y97" s="33"/>
      <c r="Z97" s="7">
        <f t="shared" si="78"/>
        <v>0</v>
      </c>
      <c r="AA97" s="9"/>
      <c r="AB97" s="33"/>
      <c r="AC97" s="7">
        <f t="shared" si="79"/>
        <v>0</v>
      </c>
      <c r="AD97" s="9"/>
      <c r="AE97" s="33"/>
      <c r="AF97" s="7">
        <f t="shared" si="80"/>
        <v>0</v>
      </c>
      <c r="AG97" s="9"/>
      <c r="AH97" s="33"/>
      <c r="AI97" s="7">
        <f t="shared" si="81"/>
        <v>0</v>
      </c>
      <c r="AJ97" s="9"/>
      <c r="AK97" s="33"/>
      <c r="AL97" s="7">
        <f t="shared" si="82"/>
        <v>0</v>
      </c>
      <c r="AM97" s="9"/>
      <c r="AN97" s="33"/>
      <c r="AO97" s="7">
        <f t="shared" si="83"/>
        <v>0</v>
      </c>
      <c r="AP97" s="9"/>
      <c r="AQ97" s="33"/>
      <c r="AR97" s="7">
        <f t="shared" si="84"/>
        <v>0</v>
      </c>
      <c r="AS97" s="9"/>
      <c r="AT97" s="33"/>
      <c r="AU97" s="7">
        <f t="shared" si="85"/>
        <v>0</v>
      </c>
      <c r="AV97" s="9"/>
      <c r="AW97" s="33"/>
      <c r="AX97" s="7">
        <f t="shared" si="86"/>
        <v>0</v>
      </c>
      <c r="AY97" s="9"/>
      <c r="AZ97" s="33"/>
      <c r="BA97" s="7">
        <f t="shared" si="87"/>
        <v>0</v>
      </c>
      <c r="BB97" s="9"/>
      <c r="BC97" s="33"/>
      <c r="BD97" s="7">
        <f t="shared" si="88"/>
        <v>0</v>
      </c>
      <c r="BE97" s="9"/>
      <c r="BF97" s="33"/>
      <c r="BG97" s="7">
        <f t="shared" si="89"/>
        <v>0</v>
      </c>
      <c r="BH97" s="9"/>
      <c r="BI97" s="33"/>
      <c r="BJ97" s="7">
        <f t="shared" si="90"/>
        <v>0</v>
      </c>
      <c r="BK97" s="9"/>
      <c r="BL97" s="33"/>
      <c r="BM97" s="7">
        <f t="shared" si="91"/>
        <v>0</v>
      </c>
    </row>
    <row r="98" spans="2:65" s="10" customFormat="1" hidden="1">
      <c r="B98" s="34" t="s">
        <v>137</v>
      </c>
      <c r="C98" s="7"/>
      <c r="D98" s="35" t="s">
        <v>1</v>
      </c>
      <c r="E98" s="27">
        <v>150000</v>
      </c>
      <c r="F98" s="7">
        <f t="shared" si="51"/>
        <v>0</v>
      </c>
      <c r="G98" s="35" t="s">
        <v>180</v>
      </c>
      <c r="H98" s="32" t="s">
        <v>191</v>
      </c>
      <c r="I98" s="32" t="s">
        <v>191</v>
      </c>
      <c r="J98" s="23">
        <f t="shared" si="74"/>
        <v>0</v>
      </c>
      <c r="K98" s="7"/>
      <c r="L98" s="9"/>
      <c r="M98" s="33"/>
      <c r="N98" s="7">
        <f t="shared" si="53"/>
        <v>0</v>
      </c>
      <c r="O98" s="9"/>
      <c r="P98" s="33"/>
      <c r="Q98" s="7">
        <f t="shared" si="75"/>
        <v>0</v>
      </c>
      <c r="R98" s="9"/>
      <c r="S98" s="33"/>
      <c r="T98" s="7">
        <f t="shared" si="76"/>
        <v>0</v>
      </c>
      <c r="U98" s="9"/>
      <c r="V98" s="33"/>
      <c r="W98" s="7">
        <f t="shared" si="77"/>
        <v>0</v>
      </c>
      <c r="X98" s="9"/>
      <c r="Y98" s="33"/>
      <c r="Z98" s="7">
        <f t="shared" si="78"/>
        <v>0</v>
      </c>
      <c r="AA98" s="9"/>
      <c r="AB98" s="33"/>
      <c r="AC98" s="7">
        <f t="shared" si="79"/>
        <v>0</v>
      </c>
      <c r="AD98" s="9"/>
      <c r="AE98" s="33"/>
      <c r="AF98" s="7">
        <f t="shared" si="80"/>
        <v>0</v>
      </c>
      <c r="AG98" s="9"/>
      <c r="AH98" s="33"/>
      <c r="AI98" s="7">
        <f t="shared" si="81"/>
        <v>0</v>
      </c>
      <c r="AJ98" s="9"/>
      <c r="AK98" s="33"/>
      <c r="AL98" s="7">
        <f t="shared" si="82"/>
        <v>0</v>
      </c>
      <c r="AM98" s="9"/>
      <c r="AN98" s="33"/>
      <c r="AO98" s="7">
        <f t="shared" si="83"/>
        <v>0</v>
      </c>
      <c r="AP98" s="9"/>
      <c r="AQ98" s="33"/>
      <c r="AR98" s="7">
        <f t="shared" si="84"/>
        <v>0</v>
      </c>
      <c r="AS98" s="9"/>
      <c r="AT98" s="33"/>
      <c r="AU98" s="7">
        <f t="shared" si="85"/>
        <v>0</v>
      </c>
      <c r="AV98" s="9"/>
      <c r="AW98" s="33"/>
      <c r="AX98" s="7">
        <f t="shared" si="86"/>
        <v>0</v>
      </c>
      <c r="AY98" s="9"/>
      <c r="AZ98" s="33"/>
      <c r="BA98" s="7">
        <f t="shared" si="87"/>
        <v>0</v>
      </c>
      <c r="BB98" s="9"/>
      <c r="BC98" s="33"/>
      <c r="BD98" s="7">
        <f t="shared" si="88"/>
        <v>0</v>
      </c>
      <c r="BE98" s="9"/>
      <c r="BF98" s="33"/>
      <c r="BG98" s="7">
        <f t="shared" si="89"/>
        <v>0</v>
      </c>
      <c r="BH98" s="9"/>
      <c r="BI98" s="33"/>
      <c r="BJ98" s="7">
        <f t="shared" si="90"/>
        <v>0</v>
      </c>
      <c r="BK98" s="9"/>
      <c r="BL98" s="33"/>
      <c r="BM98" s="7">
        <f t="shared" si="91"/>
        <v>0</v>
      </c>
    </row>
    <row r="99" spans="2:65" s="10" customFormat="1" hidden="1">
      <c r="B99" s="34" t="s">
        <v>138</v>
      </c>
      <c r="C99" s="7"/>
      <c r="D99" s="35" t="s">
        <v>1</v>
      </c>
      <c r="E99" s="27">
        <v>50000</v>
      </c>
      <c r="F99" s="7">
        <f t="shared" si="51"/>
        <v>0</v>
      </c>
      <c r="G99" s="35" t="s">
        <v>180</v>
      </c>
      <c r="H99" s="32" t="s">
        <v>191</v>
      </c>
      <c r="I99" s="32" t="s">
        <v>191</v>
      </c>
      <c r="J99" s="23">
        <f t="shared" si="74"/>
        <v>0</v>
      </c>
      <c r="K99" s="7"/>
      <c r="L99" s="9"/>
      <c r="M99" s="33"/>
      <c r="N99" s="7">
        <f t="shared" si="53"/>
        <v>0</v>
      </c>
      <c r="O99" s="9"/>
      <c r="P99" s="33"/>
      <c r="Q99" s="7">
        <f t="shared" si="75"/>
        <v>0</v>
      </c>
      <c r="R99" s="9"/>
      <c r="S99" s="33"/>
      <c r="T99" s="7">
        <f t="shared" si="76"/>
        <v>0</v>
      </c>
      <c r="U99" s="9"/>
      <c r="V99" s="33"/>
      <c r="W99" s="7">
        <f t="shared" si="77"/>
        <v>0</v>
      </c>
      <c r="X99" s="9"/>
      <c r="Y99" s="33"/>
      <c r="Z99" s="7">
        <f t="shared" si="78"/>
        <v>0</v>
      </c>
      <c r="AA99" s="9"/>
      <c r="AB99" s="33"/>
      <c r="AC99" s="7">
        <f t="shared" si="79"/>
        <v>0</v>
      </c>
      <c r="AD99" s="9"/>
      <c r="AE99" s="33"/>
      <c r="AF99" s="7">
        <f t="shared" si="80"/>
        <v>0</v>
      </c>
      <c r="AG99" s="9"/>
      <c r="AH99" s="33"/>
      <c r="AI99" s="7">
        <f t="shared" si="81"/>
        <v>0</v>
      </c>
      <c r="AJ99" s="9"/>
      <c r="AK99" s="33"/>
      <c r="AL99" s="7">
        <f t="shared" si="82"/>
        <v>0</v>
      </c>
      <c r="AM99" s="9"/>
      <c r="AN99" s="33"/>
      <c r="AO99" s="7">
        <f t="shared" si="83"/>
        <v>0</v>
      </c>
      <c r="AP99" s="9"/>
      <c r="AQ99" s="33"/>
      <c r="AR99" s="7">
        <f t="shared" si="84"/>
        <v>0</v>
      </c>
      <c r="AS99" s="9"/>
      <c r="AT99" s="33"/>
      <c r="AU99" s="7">
        <f t="shared" si="85"/>
        <v>0</v>
      </c>
      <c r="AV99" s="9"/>
      <c r="AW99" s="33"/>
      <c r="AX99" s="7">
        <f t="shared" si="86"/>
        <v>0</v>
      </c>
      <c r="AY99" s="9"/>
      <c r="AZ99" s="33"/>
      <c r="BA99" s="7">
        <f t="shared" si="87"/>
        <v>0</v>
      </c>
      <c r="BB99" s="9"/>
      <c r="BC99" s="33"/>
      <c r="BD99" s="7">
        <f t="shared" si="88"/>
        <v>0</v>
      </c>
      <c r="BE99" s="9"/>
      <c r="BF99" s="33"/>
      <c r="BG99" s="7">
        <f t="shared" si="89"/>
        <v>0</v>
      </c>
      <c r="BH99" s="9"/>
      <c r="BI99" s="33"/>
      <c r="BJ99" s="7">
        <f t="shared" si="90"/>
        <v>0</v>
      </c>
      <c r="BK99" s="9"/>
      <c r="BL99" s="33"/>
      <c r="BM99" s="7">
        <f t="shared" si="91"/>
        <v>0</v>
      </c>
    </row>
    <row r="100" spans="2:65" s="10" customFormat="1" hidden="1">
      <c r="B100" s="34" t="s">
        <v>139</v>
      </c>
      <c r="C100" s="7"/>
      <c r="D100" s="35" t="s">
        <v>1</v>
      </c>
      <c r="E100" s="27">
        <v>110000</v>
      </c>
      <c r="F100" s="7">
        <f t="shared" si="51"/>
        <v>0</v>
      </c>
      <c r="G100" s="35" t="s">
        <v>180</v>
      </c>
      <c r="H100" s="32" t="s">
        <v>191</v>
      </c>
      <c r="I100" s="32" t="s">
        <v>191</v>
      </c>
      <c r="J100" s="23">
        <f t="shared" si="74"/>
        <v>0</v>
      </c>
      <c r="K100" s="7"/>
      <c r="L100" s="9"/>
      <c r="M100" s="33"/>
      <c r="N100" s="7">
        <f t="shared" si="53"/>
        <v>0</v>
      </c>
      <c r="O100" s="9"/>
      <c r="P100" s="33"/>
      <c r="Q100" s="7">
        <f t="shared" si="75"/>
        <v>0</v>
      </c>
      <c r="R100" s="9"/>
      <c r="S100" s="33"/>
      <c r="T100" s="7">
        <f t="shared" si="76"/>
        <v>0</v>
      </c>
      <c r="U100" s="9"/>
      <c r="V100" s="33"/>
      <c r="W100" s="7">
        <f t="shared" si="77"/>
        <v>0</v>
      </c>
      <c r="X100" s="9"/>
      <c r="Y100" s="33"/>
      <c r="Z100" s="7">
        <f t="shared" si="78"/>
        <v>0</v>
      </c>
      <c r="AA100" s="9"/>
      <c r="AB100" s="33"/>
      <c r="AC100" s="7">
        <f t="shared" si="79"/>
        <v>0</v>
      </c>
      <c r="AD100" s="9"/>
      <c r="AE100" s="33"/>
      <c r="AF100" s="7">
        <f t="shared" si="80"/>
        <v>0</v>
      </c>
      <c r="AG100" s="9"/>
      <c r="AH100" s="33"/>
      <c r="AI100" s="7">
        <f t="shared" si="81"/>
        <v>0</v>
      </c>
      <c r="AJ100" s="9"/>
      <c r="AK100" s="33"/>
      <c r="AL100" s="7">
        <f t="shared" si="82"/>
        <v>0</v>
      </c>
      <c r="AM100" s="9"/>
      <c r="AN100" s="33"/>
      <c r="AO100" s="7">
        <f t="shared" si="83"/>
        <v>0</v>
      </c>
      <c r="AP100" s="9"/>
      <c r="AQ100" s="33"/>
      <c r="AR100" s="7">
        <f t="shared" si="84"/>
        <v>0</v>
      </c>
      <c r="AS100" s="9"/>
      <c r="AT100" s="33"/>
      <c r="AU100" s="7">
        <f t="shared" si="85"/>
        <v>0</v>
      </c>
      <c r="AV100" s="9"/>
      <c r="AW100" s="33"/>
      <c r="AX100" s="7">
        <f t="shared" si="86"/>
        <v>0</v>
      </c>
      <c r="AY100" s="9"/>
      <c r="AZ100" s="33"/>
      <c r="BA100" s="7">
        <f t="shared" si="87"/>
        <v>0</v>
      </c>
      <c r="BB100" s="9"/>
      <c r="BC100" s="33"/>
      <c r="BD100" s="7">
        <f t="shared" si="88"/>
        <v>0</v>
      </c>
      <c r="BE100" s="9"/>
      <c r="BF100" s="33"/>
      <c r="BG100" s="7">
        <f t="shared" si="89"/>
        <v>0</v>
      </c>
      <c r="BH100" s="9"/>
      <c r="BI100" s="33"/>
      <c r="BJ100" s="7">
        <f t="shared" si="90"/>
        <v>0</v>
      </c>
      <c r="BK100" s="9"/>
      <c r="BL100" s="33"/>
      <c r="BM100" s="7">
        <f t="shared" si="91"/>
        <v>0</v>
      </c>
    </row>
    <row r="101" spans="2:65" s="10" customFormat="1" hidden="1">
      <c r="B101" s="34" t="s">
        <v>140</v>
      </c>
      <c r="C101" s="7"/>
      <c r="D101" s="35" t="s">
        <v>1</v>
      </c>
      <c r="E101" s="27">
        <v>20000</v>
      </c>
      <c r="F101" s="7">
        <f t="shared" si="51"/>
        <v>0</v>
      </c>
      <c r="G101" s="35" t="s">
        <v>180</v>
      </c>
      <c r="H101" s="32" t="s">
        <v>191</v>
      </c>
      <c r="I101" s="32" t="s">
        <v>191</v>
      </c>
      <c r="J101" s="23">
        <f t="shared" si="74"/>
        <v>0</v>
      </c>
      <c r="K101" s="7"/>
      <c r="L101" s="9"/>
      <c r="M101" s="33"/>
      <c r="N101" s="7">
        <f t="shared" si="53"/>
        <v>0</v>
      </c>
      <c r="O101" s="9"/>
      <c r="P101" s="33"/>
      <c r="Q101" s="7">
        <f t="shared" si="75"/>
        <v>0</v>
      </c>
      <c r="R101" s="9"/>
      <c r="S101" s="33"/>
      <c r="T101" s="7">
        <f t="shared" si="76"/>
        <v>0</v>
      </c>
      <c r="U101" s="9"/>
      <c r="V101" s="33"/>
      <c r="W101" s="7">
        <f t="shared" si="77"/>
        <v>0</v>
      </c>
      <c r="X101" s="9"/>
      <c r="Y101" s="33"/>
      <c r="Z101" s="7">
        <f t="shared" si="78"/>
        <v>0</v>
      </c>
      <c r="AA101" s="9"/>
      <c r="AB101" s="33"/>
      <c r="AC101" s="7">
        <f t="shared" si="79"/>
        <v>0</v>
      </c>
      <c r="AD101" s="9"/>
      <c r="AE101" s="33"/>
      <c r="AF101" s="7">
        <f t="shared" si="80"/>
        <v>0</v>
      </c>
      <c r="AG101" s="9"/>
      <c r="AH101" s="33"/>
      <c r="AI101" s="7">
        <f t="shared" si="81"/>
        <v>0</v>
      </c>
      <c r="AJ101" s="9"/>
      <c r="AK101" s="33"/>
      <c r="AL101" s="7">
        <f t="shared" si="82"/>
        <v>0</v>
      </c>
      <c r="AM101" s="9"/>
      <c r="AN101" s="33"/>
      <c r="AO101" s="7">
        <f t="shared" si="83"/>
        <v>0</v>
      </c>
      <c r="AP101" s="9"/>
      <c r="AQ101" s="33"/>
      <c r="AR101" s="7">
        <f t="shared" si="84"/>
        <v>0</v>
      </c>
      <c r="AS101" s="9"/>
      <c r="AT101" s="33"/>
      <c r="AU101" s="7">
        <f t="shared" si="85"/>
        <v>0</v>
      </c>
      <c r="AV101" s="9"/>
      <c r="AW101" s="33"/>
      <c r="AX101" s="7">
        <f t="shared" si="86"/>
        <v>0</v>
      </c>
      <c r="AY101" s="9"/>
      <c r="AZ101" s="33"/>
      <c r="BA101" s="7">
        <f t="shared" si="87"/>
        <v>0</v>
      </c>
      <c r="BB101" s="9"/>
      <c r="BC101" s="33"/>
      <c r="BD101" s="7">
        <f t="shared" si="88"/>
        <v>0</v>
      </c>
      <c r="BE101" s="9"/>
      <c r="BF101" s="33"/>
      <c r="BG101" s="7">
        <f t="shared" si="89"/>
        <v>0</v>
      </c>
      <c r="BH101" s="9"/>
      <c r="BI101" s="33"/>
      <c r="BJ101" s="7">
        <f t="shared" si="90"/>
        <v>0</v>
      </c>
      <c r="BK101" s="9"/>
      <c r="BL101" s="33"/>
      <c r="BM101" s="7">
        <f t="shared" si="91"/>
        <v>0</v>
      </c>
    </row>
    <row r="102" spans="2:65" s="10" customFormat="1" hidden="1">
      <c r="B102" s="34" t="s">
        <v>141</v>
      </c>
      <c r="C102" s="7"/>
      <c r="D102" s="35" t="s">
        <v>1</v>
      </c>
      <c r="E102" s="27">
        <v>9000</v>
      </c>
      <c r="F102" s="7">
        <f t="shared" si="51"/>
        <v>0</v>
      </c>
      <c r="G102" s="35" t="s">
        <v>180</v>
      </c>
      <c r="H102" s="32" t="s">
        <v>191</v>
      </c>
      <c r="I102" s="32" t="s">
        <v>191</v>
      </c>
      <c r="J102" s="23">
        <f t="shared" si="74"/>
        <v>0</v>
      </c>
      <c r="K102" s="7"/>
      <c r="L102" s="9"/>
      <c r="M102" s="33"/>
      <c r="N102" s="7">
        <f t="shared" si="53"/>
        <v>0</v>
      </c>
      <c r="O102" s="9"/>
      <c r="P102" s="33"/>
      <c r="Q102" s="7">
        <f t="shared" si="75"/>
        <v>0</v>
      </c>
      <c r="R102" s="9"/>
      <c r="S102" s="33"/>
      <c r="T102" s="7">
        <f t="shared" si="76"/>
        <v>0</v>
      </c>
      <c r="U102" s="9"/>
      <c r="V102" s="33"/>
      <c r="W102" s="7">
        <f t="shared" si="77"/>
        <v>0</v>
      </c>
      <c r="X102" s="9"/>
      <c r="Y102" s="33"/>
      <c r="Z102" s="7">
        <f t="shared" si="78"/>
        <v>0</v>
      </c>
      <c r="AA102" s="9"/>
      <c r="AB102" s="33"/>
      <c r="AC102" s="7">
        <f t="shared" si="79"/>
        <v>0</v>
      </c>
      <c r="AD102" s="9"/>
      <c r="AE102" s="33"/>
      <c r="AF102" s="7">
        <f t="shared" si="80"/>
        <v>0</v>
      </c>
      <c r="AG102" s="9"/>
      <c r="AH102" s="33"/>
      <c r="AI102" s="7">
        <f t="shared" si="81"/>
        <v>0</v>
      </c>
      <c r="AJ102" s="9"/>
      <c r="AK102" s="33"/>
      <c r="AL102" s="7">
        <f t="shared" si="82"/>
        <v>0</v>
      </c>
      <c r="AM102" s="9"/>
      <c r="AN102" s="33"/>
      <c r="AO102" s="7">
        <f t="shared" si="83"/>
        <v>0</v>
      </c>
      <c r="AP102" s="9"/>
      <c r="AQ102" s="33"/>
      <c r="AR102" s="7">
        <f t="shared" si="84"/>
        <v>0</v>
      </c>
      <c r="AS102" s="9"/>
      <c r="AT102" s="33"/>
      <c r="AU102" s="7">
        <f t="shared" si="85"/>
        <v>0</v>
      </c>
      <c r="AV102" s="9"/>
      <c r="AW102" s="33"/>
      <c r="AX102" s="7">
        <f t="shared" si="86"/>
        <v>0</v>
      </c>
      <c r="AY102" s="9"/>
      <c r="AZ102" s="33"/>
      <c r="BA102" s="7">
        <f t="shared" si="87"/>
        <v>0</v>
      </c>
      <c r="BB102" s="9"/>
      <c r="BC102" s="33"/>
      <c r="BD102" s="7">
        <f t="shared" si="88"/>
        <v>0</v>
      </c>
      <c r="BE102" s="9"/>
      <c r="BF102" s="33"/>
      <c r="BG102" s="7">
        <f t="shared" si="89"/>
        <v>0</v>
      </c>
      <c r="BH102" s="9"/>
      <c r="BI102" s="33"/>
      <c r="BJ102" s="7">
        <f t="shared" si="90"/>
        <v>0</v>
      </c>
      <c r="BK102" s="9"/>
      <c r="BL102" s="33"/>
      <c r="BM102" s="7">
        <f t="shared" si="91"/>
        <v>0</v>
      </c>
    </row>
    <row r="103" spans="2:65" s="10" customFormat="1">
      <c r="B103" s="34" t="s">
        <v>142</v>
      </c>
      <c r="C103" s="7"/>
      <c r="D103" s="35" t="s">
        <v>1</v>
      </c>
      <c r="E103" s="27">
        <v>725000</v>
      </c>
      <c r="F103" s="7">
        <f t="shared" si="51"/>
        <v>45</v>
      </c>
      <c r="G103" s="35" t="s">
        <v>183</v>
      </c>
      <c r="H103" s="32" t="s">
        <v>191</v>
      </c>
      <c r="I103" s="32" t="s">
        <v>191</v>
      </c>
      <c r="J103" s="23">
        <f t="shared" si="74"/>
        <v>32625000</v>
      </c>
      <c r="K103" s="7"/>
      <c r="L103" s="9"/>
      <c r="M103" s="33"/>
      <c r="N103" s="7">
        <f t="shared" si="53"/>
        <v>0</v>
      </c>
      <c r="O103" s="9"/>
      <c r="P103" s="33"/>
      <c r="Q103" s="7">
        <f t="shared" si="75"/>
        <v>0</v>
      </c>
      <c r="R103" s="9">
        <v>5</v>
      </c>
      <c r="S103" s="33"/>
      <c r="T103" s="7">
        <f t="shared" si="76"/>
        <v>3625000</v>
      </c>
      <c r="U103" s="9">
        <v>5</v>
      </c>
      <c r="V103" s="33"/>
      <c r="W103" s="7">
        <f t="shared" si="77"/>
        <v>3625000</v>
      </c>
      <c r="X103" s="9">
        <v>5</v>
      </c>
      <c r="Y103" s="33"/>
      <c r="Z103" s="7">
        <f t="shared" si="78"/>
        <v>3625000</v>
      </c>
      <c r="AA103" s="9">
        <v>5</v>
      </c>
      <c r="AB103" s="33"/>
      <c r="AC103" s="7">
        <f t="shared" si="79"/>
        <v>3625000</v>
      </c>
      <c r="AD103" s="9">
        <v>5</v>
      </c>
      <c r="AE103" s="33"/>
      <c r="AF103" s="7">
        <f t="shared" si="80"/>
        <v>3625000</v>
      </c>
      <c r="AG103" s="9">
        <v>5</v>
      </c>
      <c r="AH103" s="33"/>
      <c r="AI103" s="7">
        <f t="shared" si="81"/>
        <v>3625000</v>
      </c>
      <c r="AJ103" s="9">
        <v>5</v>
      </c>
      <c r="AK103" s="33"/>
      <c r="AL103" s="7">
        <f t="shared" si="82"/>
        <v>3625000</v>
      </c>
      <c r="AM103" s="9">
        <v>5</v>
      </c>
      <c r="AN103" s="33"/>
      <c r="AO103" s="7">
        <f t="shared" si="83"/>
        <v>3625000</v>
      </c>
      <c r="AP103" s="9">
        <v>5</v>
      </c>
      <c r="AQ103" s="33"/>
      <c r="AR103" s="7">
        <f t="shared" si="84"/>
        <v>3625000</v>
      </c>
      <c r="AS103" s="9"/>
      <c r="AT103" s="33"/>
      <c r="AU103" s="7">
        <f t="shared" si="85"/>
        <v>0</v>
      </c>
      <c r="AV103" s="9"/>
      <c r="AW103" s="33"/>
      <c r="AX103" s="7">
        <f t="shared" si="86"/>
        <v>0</v>
      </c>
      <c r="AY103" s="9"/>
      <c r="AZ103" s="33"/>
      <c r="BA103" s="7">
        <f t="shared" si="87"/>
        <v>0</v>
      </c>
      <c r="BB103" s="9"/>
      <c r="BC103" s="33"/>
      <c r="BD103" s="7">
        <f t="shared" si="88"/>
        <v>0</v>
      </c>
      <c r="BE103" s="9"/>
      <c r="BF103" s="33"/>
      <c r="BG103" s="7">
        <f t="shared" si="89"/>
        <v>0</v>
      </c>
      <c r="BH103" s="9"/>
      <c r="BI103" s="33"/>
      <c r="BJ103" s="7">
        <f t="shared" si="90"/>
        <v>0</v>
      </c>
      <c r="BK103" s="9"/>
      <c r="BL103" s="33"/>
      <c r="BM103" s="7">
        <f t="shared" si="91"/>
        <v>0</v>
      </c>
    </row>
    <row r="104" spans="2:65" s="10" customFormat="1">
      <c r="B104" s="34" t="s">
        <v>143</v>
      </c>
      <c r="C104" s="7"/>
      <c r="D104" s="35" t="s">
        <v>1</v>
      </c>
      <c r="E104" s="27">
        <v>40000</v>
      </c>
      <c r="F104" s="7">
        <f t="shared" si="51"/>
        <v>0</v>
      </c>
      <c r="G104" s="35" t="s">
        <v>183</v>
      </c>
      <c r="H104" s="32" t="s">
        <v>191</v>
      </c>
      <c r="I104" s="32" t="s">
        <v>191</v>
      </c>
      <c r="J104" s="23">
        <f t="shared" si="74"/>
        <v>0</v>
      </c>
      <c r="K104" s="7"/>
      <c r="L104" s="9"/>
      <c r="M104" s="33"/>
      <c r="N104" s="7">
        <f t="shared" si="53"/>
        <v>0</v>
      </c>
      <c r="O104" s="9"/>
      <c r="P104" s="33"/>
      <c r="Q104" s="7">
        <f t="shared" si="75"/>
        <v>0</v>
      </c>
      <c r="R104" s="9"/>
      <c r="S104" s="33"/>
      <c r="T104" s="7">
        <f t="shared" si="76"/>
        <v>0</v>
      </c>
      <c r="U104" s="9"/>
      <c r="V104" s="33"/>
      <c r="W104" s="7">
        <f t="shared" si="77"/>
        <v>0</v>
      </c>
      <c r="X104" s="9"/>
      <c r="Y104" s="33"/>
      <c r="Z104" s="7">
        <f t="shared" si="78"/>
        <v>0</v>
      </c>
      <c r="AA104" s="9"/>
      <c r="AB104" s="33"/>
      <c r="AC104" s="7">
        <f t="shared" si="79"/>
        <v>0</v>
      </c>
      <c r="AD104" s="9"/>
      <c r="AE104" s="33"/>
      <c r="AF104" s="7">
        <f t="shared" si="80"/>
        <v>0</v>
      </c>
      <c r="AG104" s="9"/>
      <c r="AH104" s="33"/>
      <c r="AI104" s="7">
        <f t="shared" si="81"/>
        <v>0</v>
      </c>
      <c r="AJ104" s="9"/>
      <c r="AK104" s="33"/>
      <c r="AL104" s="7">
        <f t="shared" si="82"/>
        <v>0</v>
      </c>
      <c r="AM104" s="9"/>
      <c r="AN104" s="33"/>
      <c r="AO104" s="7">
        <f t="shared" si="83"/>
        <v>0</v>
      </c>
      <c r="AP104" s="9"/>
      <c r="AQ104" s="33"/>
      <c r="AR104" s="7">
        <f t="shared" si="84"/>
        <v>0</v>
      </c>
      <c r="AS104" s="9"/>
      <c r="AT104" s="33"/>
      <c r="AU104" s="7">
        <f t="shared" si="85"/>
        <v>0</v>
      </c>
      <c r="AV104" s="9"/>
      <c r="AW104" s="33"/>
      <c r="AX104" s="7">
        <f t="shared" si="86"/>
        <v>0</v>
      </c>
      <c r="AY104" s="9"/>
      <c r="AZ104" s="33"/>
      <c r="BA104" s="7">
        <f t="shared" si="87"/>
        <v>0</v>
      </c>
      <c r="BB104" s="9"/>
      <c r="BC104" s="33"/>
      <c r="BD104" s="7">
        <f t="shared" si="88"/>
        <v>0</v>
      </c>
      <c r="BE104" s="9"/>
      <c r="BF104" s="33"/>
      <c r="BG104" s="7">
        <f t="shared" si="89"/>
        <v>0</v>
      </c>
      <c r="BH104" s="9"/>
      <c r="BI104" s="33"/>
      <c r="BJ104" s="7">
        <f t="shared" si="90"/>
        <v>0</v>
      </c>
      <c r="BK104" s="9"/>
      <c r="BL104" s="33"/>
      <c r="BM104" s="7">
        <f t="shared" si="91"/>
        <v>0</v>
      </c>
    </row>
    <row r="105" spans="2:65" s="10" customFormat="1">
      <c r="B105" s="34" t="s">
        <v>144</v>
      </c>
      <c r="C105" s="7"/>
      <c r="D105" s="35" t="s">
        <v>1</v>
      </c>
      <c r="E105" s="27">
        <v>80000</v>
      </c>
      <c r="F105" s="7">
        <f t="shared" si="51"/>
        <v>0</v>
      </c>
      <c r="G105" s="35" t="s">
        <v>183</v>
      </c>
      <c r="H105" s="32" t="s">
        <v>191</v>
      </c>
      <c r="I105" s="32" t="s">
        <v>191</v>
      </c>
      <c r="J105" s="23">
        <f t="shared" si="74"/>
        <v>0</v>
      </c>
      <c r="K105" s="7"/>
      <c r="L105" s="9"/>
      <c r="M105" s="33"/>
      <c r="N105" s="7">
        <f t="shared" si="53"/>
        <v>0</v>
      </c>
      <c r="O105" s="9"/>
      <c r="P105" s="33"/>
      <c r="Q105" s="7">
        <f t="shared" si="75"/>
        <v>0</v>
      </c>
      <c r="R105" s="9"/>
      <c r="S105" s="33"/>
      <c r="T105" s="7">
        <f t="shared" si="76"/>
        <v>0</v>
      </c>
      <c r="U105" s="9"/>
      <c r="V105" s="33"/>
      <c r="W105" s="7">
        <f t="shared" si="77"/>
        <v>0</v>
      </c>
      <c r="X105" s="9"/>
      <c r="Y105" s="33"/>
      <c r="Z105" s="7">
        <f t="shared" si="78"/>
        <v>0</v>
      </c>
      <c r="AA105" s="9"/>
      <c r="AB105" s="33"/>
      <c r="AC105" s="7">
        <f t="shared" si="79"/>
        <v>0</v>
      </c>
      <c r="AD105" s="9"/>
      <c r="AE105" s="33"/>
      <c r="AF105" s="7">
        <f t="shared" si="80"/>
        <v>0</v>
      </c>
      <c r="AG105" s="9"/>
      <c r="AH105" s="33"/>
      <c r="AI105" s="7">
        <f t="shared" si="81"/>
        <v>0</v>
      </c>
      <c r="AJ105" s="9"/>
      <c r="AK105" s="33"/>
      <c r="AL105" s="7">
        <f t="shared" si="82"/>
        <v>0</v>
      </c>
      <c r="AM105" s="9"/>
      <c r="AN105" s="33"/>
      <c r="AO105" s="7">
        <f t="shared" si="83"/>
        <v>0</v>
      </c>
      <c r="AP105" s="9"/>
      <c r="AQ105" s="33"/>
      <c r="AR105" s="7">
        <f t="shared" si="84"/>
        <v>0</v>
      </c>
      <c r="AS105" s="9"/>
      <c r="AT105" s="33"/>
      <c r="AU105" s="7">
        <f t="shared" si="85"/>
        <v>0</v>
      </c>
      <c r="AV105" s="9"/>
      <c r="AW105" s="33"/>
      <c r="AX105" s="7">
        <f t="shared" si="86"/>
        <v>0</v>
      </c>
      <c r="AY105" s="9"/>
      <c r="AZ105" s="33"/>
      <c r="BA105" s="7">
        <f t="shared" si="87"/>
        <v>0</v>
      </c>
      <c r="BB105" s="9"/>
      <c r="BC105" s="33"/>
      <c r="BD105" s="7">
        <f t="shared" si="88"/>
        <v>0</v>
      </c>
      <c r="BE105" s="9"/>
      <c r="BF105" s="33"/>
      <c r="BG105" s="7">
        <f t="shared" si="89"/>
        <v>0</v>
      </c>
      <c r="BH105" s="9"/>
      <c r="BI105" s="33"/>
      <c r="BJ105" s="7">
        <f t="shared" si="90"/>
        <v>0</v>
      </c>
      <c r="BK105" s="9"/>
      <c r="BL105" s="33"/>
      <c r="BM105" s="7">
        <f t="shared" si="91"/>
        <v>0</v>
      </c>
    </row>
    <row r="106" spans="2:65" s="10" customFormat="1">
      <c r="B106" s="34" t="s">
        <v>145</v>
      </c>
      <c r="C106" s="7"/>
      <c r="D106" s="35" t="s">
        <v>1</v>
      </c>
      <c r="E106" s="27">
        <v>20000</v>
      </c>
      <c r="F106" s="7">
        <f t="shared" si="51"/>
        <v>0</v>
      </c>
      <c r="G106" s="35" t="s">
        <v>183</v>
      </c>
      <c r="H106" s="32" t="s">
        <v>191</v>
      </c>
      <c r="I106" s="32" t="s">
        <v>191</v>
      </c>
      <c r="J106" s="23">
        <f t="shared" si="74"/>
        <v>0</v>
      </c>
      <c r="K106" s="7"/>
      <c r="L106" s="9"/>
      <c r="M106" s="33"/>
      <c r="N106" s="7">
        <f t="shared" si="53"/>
        <v>0</v>
      </c>
      <c r="O106" s="9"/>
      <c r="P106" s="33"/>
      <c r="Q106" s="7">
        <f t="shared" si="75"/>
        <v>0</v>
      </c>
      <c r="R106" s="9"/>
      <c r="S106" s="33"/>
      <c r="T106" s="7">
        <f t="shared" si="76"/>
        <v>0</v>
      </c>
      <c r="U106" s="9"/>
      <c r="V106" s="33"/>
      <c r="W106" s="7">
        <f t="shared" si="77"/>
        <v>0</v>
      </c>
      <c r="X106" s="9"/>
      <c r="Y106" s="33"/>
      <c r="Z106" s="7">
        <f t="shared" si="78"/>
        <v>0</v>
      </c>
      <c r="AA106" s="9"/>
      <c r="AB106" s="33"/>
      <c r="AC106" s="7">
        <f t="shared" si="79"/>
        <v>0</v>
      </c>
      <c r="AD106" s="9"/>
      <c r="AE106" s="33"/>
      <c r="AF106" s="7">
        <f t="shared" si="80"/>
        <v>0</v>
      </c>
      <c r="AG106" s="9"/>
      <c r="AH106" s="33"/>
      <c r="AI106" s="7">
        <f t="shared" si="81"/>
        <v>0</v>
      </c>
      <c r="AJ106" s="9"/>
      <c r="AK106" s="33"/>
      <c r="AL106" s="7">
        <f t="shared" si="82"/>
        <v>0</v>
      </c>
      <c r="AM106" s="9"/>
      <c r="AN106" s="33"/>
      <c r="AO106" s="7">
        <f t="shared" si="83"/>
        <v>0</v>
      </c>
      <c r="AP106" s="9"/>
      <c r="AQ106" s="33"/>
      <c r="AR106" s="7">
        <f t="shared" si="84"/>
        <v>0</v>
      </c>
      <c r="AS106" s="9"/>
      <c r="AT106" s="33"/>
      <c r="AU106" s="7">
        <f t="shared" si="85"/>
        <v>0</v>
      </c>
      <c r="AV106" s="9"/>
      <c r="AW106" s="33"/>
      <c r="AX106" s="7">
        <f t="shared" si="86"/>
        <v>0</v>
      </c>
      <c r="AY106" s="9"/>
      <c r="AZ106" s="33"/>
      <c r="BA106" s="7">
        <f t="shared" si="87"/>
        <v>0</v>
      </c>
      <c r="BB106" s="9"/>
      <c r="BC106" s="33"/>
      <c r="BD106" s="7">
        <f t="shared" si="88"/>
        <v>0</v>
      </c>
      <c r="BE106" s="9"/>
      <c r="BF106" s="33"/>
      <c r="BG106" s="7">
        <f t="shared" si="89"/>
        <v>0</v>
      </c>
      <c r="BH106" s="9"/>
      <c r="BI106" s="33"/>
      <c r="BJ106" s="7">
        <f t="shared" si="90"/>
        <v>0</v>
      </c>
      <c r="BK106" s="9"/>
      <c r="BL106" s="33"/>
      <c r="BM106" s="7">
        <f t="shared" si="91"/>
        <v>0</v>
      </c>
    </row>
    <row r="107" spans="2:65" s="10" customFormat="1">
      <c r="B107" s="34" t="s">
        <v>146</v>
      </c>
      <c r="C107" s="7"/>
      <c r="D107" s="35" t="s">
        <v>1</v>
      </c>
      <c r="E107" s="27">
        <v>200000</v>
      </c>
      <c r="F107" s="7">
        <f t="shared" si="51"/>
        <v>0</v>
      </c>
      <c r="G107" s="35" t="s">
        <v>184</v>
      </c>
      <c r="H107" s="32" t="s">
        <v>191</v>
      </c>
      <c r="I107" s="32" t="s">
        <v>191</v>
      </c>
      <c r="J107" s="23">
        <f t="shared" si="74"/>
        <v>0</v>
      </c>
      <c r="K107" s="7"/>
      <c r="L107" s="9"/>
      <c r="M107" s="33"/>
      <c r="N107" s="7">
        <f t="shared" si="53"/>
        <v>0</v>
      </c>
      <c r="O107" s="9"/>
      <c r="P107" s="33"/>
      <c r="Q107" s="7">
        <f t="shared" si="75"/>
        <v>0</v>
      </c>
      <c r="R107" s="9"/>
      <c r="S107" s="33"/>
      <c r="T107" s="7">
        <f t="shared" si="76"/>
        <v>0</v>
      </c>
      <c r="U107" s="9"/>
      <c r="V107" s="33"/>
      <c r="W107" s="7">
        <f t="shared" si="77"/>
        <v>0</v>
      </c>
      <c r="X107" s="9"/>
      <c r="Y107" s="33"/>
      <c r="Z107" s="7">
        <f t="shared" si="78"/>
        <v>0</v>
      </c>
      <c r="AA107" s="9"/>
      <c r="AB107" s="33"/>
      <c r="AC107" s="7">
        <f t="shared" si="79"/>
        <v>0</v>
      </c>
      <c r="AD107" s="9"/>
      <c r="AE107" s="33"/>
      <c r="AF107" s="7">
        <f t="shared" si="80"/>
        <v>0</v>
      </c>
      <c r="AG107" s="9"/>
      <c r="AH107" s="33"/>
      <c r="AI107" s="7">
        <f t="shared" si="81"/>
        <v>0</v>
      </c>
      <c r="AJ107" s="9"/>
      <c r="AK107" s="33"/>
      <c r="AL107" s="7">
        <f t="shared" si="82"/>
        <v>0</v>
      </c>
      <c r="AM107" s="9"/>
      <c r="AN107" s="33"/>
      <c r="AO107" s="7">
        <f t="shared" si="83"/>
        <v>0</v>
      </c>
      <c r="AP107" s="9"/>
      <c r="AQ107" s="33"/>
      <c r="AR107" s="7">
        <f t="shared" si="84"/>
        <v>0</v>
      </c>
      <c r="AS107" s="9"/>
      <c r="AT107" s="33"/>
      <c r="AU107" s="7">
        <f t="shared" si="85"/>
        <v>0</v>
      </c>
      <c r="AV107" s="9"/>
      <c r="AW107" s="33"/>
      <c r="AX107" s="7">
        <f t="shared" si="86"/>
        <v>0</v>
      </c>
      <c r="AY107" s="9"/>
      <c r="AZ107" s="33"/>
      <c r="BA107" s="7">
        <f t="shared" si="87"/>
        <v>0</v>
      </c>
      <c r="BB107" s="9"/>
      <c r="BC107" s="33"/>
      <c r="BD107" s="7">
        <f t="shared" si="88"/>
        <v>0</v>
      </c>
      <c r="BE107" s="9"/>
      <c r="BF107" s="33"/>
      <c r="BG107" s="7">
        <f t="shared" si="89"/>
        <v>0</v>
      </c>
      <c r="BH107" s="9"/>
      <c r="BI107" s="33"/>
      <c r="BJ107" s="7">
        <f t="shared" si="90"/>
        <v>0</v>
      </c>
      <c r="BK107" s="9"/>
      <c r="BL107" s="33"/>
      <c r="BM107" s="7">
        <f t="shared" si="91"/>
        <v>0</v>
      </c>
    </row>
    <row r="108" spans="2:65" s="10" customFormat="1">
      <c r="B108" s="34" t="s">
        <v>147</v>
      </c>
      <c r="C108" s="7"/>
      <c r="D108" s="35" t="s">
        <v>1</v>
      </c>
      <c r="E108" s="27">
        <v>400000</v>
      </c>
      <c r="F108" s="7">
        <f t="shared" si="51"/>
        <v>0</v>
      </c>
      <c r="G108" s="35" t="s">
        <v>184</v>
      </c>
      <c r="H108" s="32" t="s">
        <v>191</v>
      </c>
      <c r="I108" s="32" t="s">
        <v>191</v>
      </c>
      <c r="J108" s="23">
        <f t="shared" si="74"/>
        <v>0</v>
      </c>
      <c r="K108" s="7"/>
      <c r="L108" s="9"/>
      <c r="M108" s="33"/>
      <c r="N108" s="7">
        <f t="shared" si="53"/>
        <v>0</v>
      </c>
      <c r="O108" s="9"/>
      <c r="P108" s="33"/>
      <c r="Q108" s="7">
        <f t="shared" si="75"/>
        <v>0</v>
      </c>
      <c r="R108" s="9"/>
      <c r="S108" s="33"/>
      <c r="T108" s="7">
        <f t="shared" si="76"/>
        <v>0</v>
      </c>
      <c r="U108" s="9"/>
      <c r="V108" s="33"/>
      <c r="W108" s="7">
        <f t="shared" si="77"/>
        <v>0</v>
      </c>
      <c r="X108" s="9"/>
      <c r="Y108" s="33"/>
      <c r="Z108" s="7">
        <f t="shared" si="78"/>
        <v>0</v>
      </c>
      <c r="AA108" s="9"/>
      <c r="AB108" s="33"/>
      <c r="AC108" s="7">
        <f t="shared" si="79"/>
        <v>0</v>
      </c>
      <c r="AD108" s="9"/>
      <c r="AE108" s="33"/>
      <c r="AF108" s="7">
        <f t="shared" si="80"/>
        <v>0</v>
      </c>
      <c r="AG108" s="9"/>
      <c r="AH108" s="33"/>
      <c r="AI108" s="7">
        <f t="shared" si="81"/>
        <v>0</v>
      </c>
      <c r="AJ108" s="9"/>
      <c r="AK108" s="33"/>
      <c r="AL108" s="7">
        <f t="shared" si="82"/>
        <v>0</v>
      </c>
      <c r="AM108" s="9"/>
      <c r="AN108" s="33"/>
      <c r="AO108" s="7">
        <f t="shared" si="83"/>
        <v>0</v>
      </c>
      <c r="AP108" s="9"/>
      <c r="AQ108" s="33"/>
      <c r="AR108" s="7">
        <f t="shared" si="84"/>
        <v>0</v>
      </c>
      <c r="AS108" s="9"/>
      <c r="AT108" s="33"/>
      <c r="AU108" s="7">
        <f t="shared" si="85"/>
        <v>0</v>
      </c>
      <c r="AV108" s="9"/>
      <c r="AW108" s="33"/>
      <c r="AX108" s="7">
        <f t="shared" si="86"/>
        <v>0</v>
      </c>
      <c r="AY108" s="9"/>
      <c r="AZ108" s="33"/>
      <c r="BA108" s="7">
        <f t="shared" si="87"/>
        <v>0</v>
      </c>
      <c r="BB108" s="9"/>
      <c r="BC108" s="33"/>
      <c r="BD108" s="7">
        <f t="shared" si="88"/>
        <v>0</v>
      </c>
      <c r="BE108" s="9"/>
      <c r="BF108" s="33"/>
      <c r="BG108" s="7">
        <f t="shared" si="89"/>
        <v>0</v>
      </c>
      <c r="BH108" s="9"/>
      <c r="BI108" s="33"/>
      <c r="BJ108" s="7">
        <f t="shared" si="90"/>
        <v>0</v>
      </c>
      <c r="BK108" s="9"/>
      <c r="BL108" s="33"/>
      <c r="BM108" s="7">
        <f t="shared" si="91"/>
        <v>0</v>
      </c>
    </row>
    <row r="109" spans="2:65" s="10" customFormat="1">
      <c r="B109" s="34" t="s">
        <v>148</v>
      </c>
      <c r="C109" s="7"/>
      <c r="D109" s="35" t="s">
        <v>1</v>
      </c>
      <c r="E109" s="27">
        <v>10000</v>
      </c>
      <c r="F109" s="7">
        <f t="shared" si="51"/>
        <v>0</v>
      </c>
      <c r="G109" s="35" t="s">
        <v>183</v>
      </c>
      <c r="H109" s="32" t="s">
        <v>191</v>
      </c>
      <c r="I109" s="32" t="s">
        <v>191</v>
      </c>
      <c r="J109" s="23">
        <f t="shared" si="74"/>
        <v>0</v>
      </c>
      <c r="K109" s="7"/>
      <c r="L109" s="9"/>
      <c r="M109" s="33"/>
      <c r="N109" s="7">
        <f t="shared" si="53"/>
        <v>0</v>
      </c>
      <c r="O109" s="9"/>
      <c r="P109" s="33"/>
      <c r="Q109" s="7">
        <f t="shared" si="75"/>
        <v>0</v>
      </c>
      <c r="R109" s="9"/>
      <c r="S109" s="33"/>
      <c r="T109" s="7">
        <f t="shared" si="76"/>
        <v>0</v>
      </c>
      <c r="U109" s="9"/>
      <c r="V109" s="33"/>
      <c r="W109" s="7">
        <f t="shared" si="77"/>
        <v>0</v>
      </c>
      <c r="X109" s="9"/>
      <c r="Y109" s="33"/>
      <c r="Z109" s="7">
        <f t="shared" si="78"/>
        <v>0</v>
      </c>
      <c r="AA109" s="9"/>
      <c r="AB109" s="33"/>
      <c r="AC109" s="7">
        <f t="shared" si="79"/>
        <v>0</v>
      </c>
      <c r="AD109" s="9"/>
      <c r="AE109" s="33"/>
      <c r="AF109" s="7">
        <f t="shared" si="80"/>
        <v>0</v>
      </c>
      <c r="AG109" s="9"/>
      <c r="AH109" s="33"/>
      <c r="AI109" s="7">
        <f t="shared" si="81"/>
        <v>0</v>
      </c>
      <c r="AJ109" s="9"/>
      <c r="AK109" s="33"/>
      <c r="AL109" s="7">
        <f t="shared" si="82"/>
        <v>0</v>
      </c>
      <c r="AM109" s="9"/>
      <c r="AN109" s="33"/>
      <c r="AO109" s="7">
        <f t="shared" si="83"/>
        <v>0</v>
      </c>
      <c r="AP109" s="9"/>
      <c r="AQ109" s="33"/>
      <c r="AR109" s="7">
        <f t="shared" si="84"/>
        <v>0</v>
      </c>
      <c r="AS109" s="9"/>
      <c r="AT109" s="33"/>
      <c r="AU109" s="7">
        <f t="shared" si="85"/>
        <v>0</v>
      </c>
      <c r="AV109" s="9"/>
      <c r="AW109" s="33"/>
      <c r="AX109" s="7">
        <f t="shared" si="86"/>
        <v>0</v>
      </c>
      <c r="AY109" s="9"/>
      <c r="AZ109" s="33"/>
      <c r="BA109" s="7">
        <f t="shared" si="87"/>
        <v>0</v>
      </c>
      <c r="BB109" s="9"/>
      <c r="BC109" s="33"/>
      <c r="BD109" s="7">
        <f t="shared" si="88"/>
        <v>0</v>
      </c>
      <c r="BE109" s="9"/>
      <c r="BF109" s="33"/>
      <c r="BG109" s="7">
        <f t="shared" si="89"/>
        <v>0</v>
      </c>
      <c r="BH109" s="9"/>
      <c r="BI109" s="33"/>
      <c r="BJ109" s="7">
        <f t="shared" si="90"/>
        <v>0</v>
      </c>
      <c r="BK109" s="9"/>
      <c r="BL109" s="33"/>
      <c r="BM109" s="7">
        <f t="shared" si="91"/>
        <v>0</v>
      </c>
    </row>
    <row r="110" spans="2:65" s="10" customFormat="1">
      <c r="B110" s="34" t="s">
        <v>149</v>
      </c>
      <c r="C110" s="7"/>
      <c r="D110" s="35" t="s">
        <v>1</v>
      </c>
      <c r="E110" s="27">
        <v>5000000</v>
      </c>
      <c r="F110" s="7">
        <f t="shared" si="51"/>
        <v>0</v>
      </c>
      <c r="G110" s="35" t="s">
        <v>185</v>
      </c>
      <c r="H110" s="32" t="s">
        <v>191</v>
      </c>
      <c r="I110" s="32" t="s">
        <v>191</v>
      </c>
      <c r="J110" s="23">
        <f t="shared" si="74"/>
        <v>0</v>
      </c>
      <c r="K110" s="7"/>
      <c r="L110" s="9"/>
      <c r="M110" s="33"/>
      <c r="N110" s="7">
        <f t="shared" si="53"/>
        <v>0</v>
      </c>
      <c r="O110" s="9"/>
      <c r="P110" s="33"/>
      <c r="Q110" s="7">
        <f t="shared" si="75"/>
        <v>0</v>
      </c>
      <c r="R110" s="9"/>
      <c r="S110" s="33"/>
      <c r="T110" s="7">
        <f t="shared" si="76"/>
        <v>0</v>
      </c>
      <c r="U110" s="9"/>
      <c r="V110" s="33"/>
      <c r="W110" s="7">
        <f t="shared" si="77"/>
        <v>0</v>
      </c>
      <c r="X110" s="9"/>
      <c r="Y110" s="33"/>
      <c r="Z110" s="7">
        <f t="shared" si="78"/>
        <v>0</v>
      </c>
      <c r="AA110" s="9"/>
      <c r="AB110" s="33"/>
      <c r="AC110" s="7">
        <f t="shared" si="79"/>
        <v>0</v>
      </c>
      <c r="AD110" s="9"/>
      <c r="AE110" s="33"/>
      <c r="AF110" s="7">
        <f t="shared" si="80"/>
        <v>0</v>
      </c>
      <c r="AG110" s="9"/>
      <c r="AH110" s="33"/>
      <c r="AI110" s="7">
        <f t="shared" si="81"/>
        <v>0</v>
      </c>
      <c r="AJ110" s="9"/>
      <c r="AK110" s="33"/>
      <c r="AL110" s="7">
        <f t="shared" si="82"/>
        <v>0</v>
      </c>
      <c r="AM110" s="9"/>
      <c r="AN110" s="33"/>
      <c r="AO110" s="7">
        <f t="shared" si="83"/>
        <v>0</v>
      </c>
      <c r="AP110" s="9"/>
      <c r="AQ110" s="33"/>
      <c r="AR110" s="7">
        <f t="shared" si="84"/>
        <v>0</v>
      </c>
      <c r="AS110" s="9"/>
      <c r="AT110" s="33"/>
      <c r="AU110" s="7">
        <f t="shared" si="85"/>
        <v>0</v>
      </c>
      <c r="AV110" s="9"/>
      <c r="AW110" s="33"/>
      <c r="AX110" s="7">
        <f t="shared" si="86"/>
        <v>0</v>
      </c>
      <c r="AY110" s="9"/>
      <c r="AZ110" s="33"/>
      <c r="BA110" s="7">
        <f t="shared" si="87"/>
        <v>0</v>
      </c>
      <c r="BB110" s="9"/>
      <c r="BC110" s="33"/>
      <c r="BD110" s="7">
        <f t="shared" si="88"/>
        <v>0</v>
      </c>
      <c r="BE110" s="9"/>
      <c r="BF110" s="33"/>
      <c r="BG110" s="7">
        <f t="shared" si="89"/>
        <v>0</v>
      </c>
      <c r="BH110" s="9"/>
      <c r="BI110" s="33"/>
      <c r="BJ110" s="7">
        <f t="shared" si="90"/>
        <v>0</v>
      </c>
      <c r="BK110" s="9"/>
      <c r="BL110" s="33"/>
      <c r="BM110" s="7">
        <f t="shared" si="91"/>
        <v>0</v>
      </c>
    </row>
    <row r="111" spans="2:65" s="10" customFormat="1">
      <c r="B111" s="34" t="s">
        <v>150</v>
      </c>
      <c r="C111" s="7"/>
      <c r="D111" s="35" t="s">
        <v>1</v>
      </c>
      <c r="E111" s="27">
        <v>400000</v>
      </c>
      <c r="F111" s="7">
        <f t="shared" si="51"/>
        <v>0</v>
      </c>
      <c r="G111" s="35" t="s">
        <v>185</v>
      </c>
      <c r="H111" s="32" t="s">
        <v>191</v>
      </c>
      <c r="I111" s="32" t="s">
        <v>191</v>
      </c>
      <c r="J111" s="23">
        <f t="shared" si="74"/>
        <v>0</v>
      </c>
      <c r="K111" s="7"/>
      <c r="L111" s="9"/>
      <c r="M111" s="33"/>
      <c r="N111" s="7">
        <f t="shared" si="53"/>
        <v>0</v>
      </c>
      <c r="O111" s="9"/>
      <c r="P111" s="33"/>
      <c r="Q111" s="7">
        <f t="shared" si="75"/>
        <v>0</v>
      </c>
      <c r="R111" s="9"/>
      <c r="S111" s="33"/>
      <c r="T111" s="7">
        <f t="shared" si="76"/>
        <v>0</v>
      </c>
      <c r="U111" s="9"/>
      <c r="V111" s="33"/>
      <c r="W111" s="7">
        <f t="shared" si="77"/>
        <v>0</v>
      </c>
      <c r="X111" s="9"/>
      <c r="Y111" s="33"/>
      <c r="Z111" s="7">
        <f t="shared" si="78"/>
        <v>0</v>
      </c>
      <c r="AA111" s="9"/>
      <c r="AB111" s="33"/>
      <c r="AC111" s="7">
        <f t="shared" si="79"/>
        <v>0</v>
      </c>
      <c r="AD111" s="9"/>
      <c r="AE111" s="33"/>
      <c r="AF111" s="7">
        <f t="shared" si="80"/>
        <v>0</v>
      </c>
      <c r="AG111" s="9"/>
      <c r="AH111" s="33"/>
      <c r="AI111" s="7">
        <f t="shared" si="81"/>
        <v>0</v>
      </c>
      <c r="AJ111" s="9"/>
      <c r="AK111" s="33"/>
      <c r="AL111" s="7">
        <f t="shared" si="82"/>
        <v>0</v>
      </c>
      <c r="AM111" s="9"/>
      <c r="AN111" s="33"/>
      <c r="AO111" s="7">
        <f t="shared" si="83"/>
        <v>0</v>
      </c>
      <c r="AP111" s="9"/>
      <c r="AQ111" s="33"/>
      <c r="AR111" s="7">
        <f t="shared" si="84"/>
        <v>0</v>
      </c>
      <c r="AS111" s="9"/>
      <c r="AT111" s="33"/>
      <c r="AU111" s="7">
        <f t="shared" si="85"/>
        <v>0</v>
      </c>
      <c r="AV111" s="9"/>
      <c r="AW111" s="33"/>
      <c r="AX111" s="7">
        <f t="shared" si="86"/>
        <v>0</v>
      </c>
      <c r="AY111" s="9"/>
      <c r="AZ111" s="33"/>
      <c r="BA111" s="7">
        <f t="shared" si="87"/>
        <v>0</v>
      </c>
      <c r="BB111" s="9"/>
      <c r="BC111" s="33"/>
      <c r="BD111" s="7">
        <f t="shared" si="88"/>
        <v>0</v>
      </c>
      <c r="BE111" s="9"/>
      <c r="BF111" s="33"/>
      <c r="BG111" s="7">
        <f t="shared" si="89"/>
        <v>0</v>
      </c>
      <c r="BH111" s="9"/>
      <c r="BI111" s="33"/>
      <c r="BJ111" s="7">
        <f t="shared" si="90"/>
        <v>0</v>
      </c>
      <c r="BK111" s="9"/>
      <c r="BL111" s="33"/>
      <c r="BM111" s="7">
        <f t="shared" si="91"/>
        <v>0</v>
      </c>
    </row>
    <row r="112" spans="2:65" s="10" customFormat="1">
      <c r="B112" s="34" t="s">
        <v>151</v>
      </c>
      <c r="C112" s="7"/>
      <c r="D112" s="35" t="s">
        <v>1</v>
      </c>
      <c r="E112" s="27">
        <v>1000000</v>
      </c>
      <c r="F112" s="7">
        <f t="shared" si="51"/>
        <v>0</v>
      </c>
      <c r="G112" s="35" t="s">
        <v>186</v>
      </c>
      <c r="H112" s="32" t="s">
        <v>191</v>
      </c>
      <c r="I112" s="32" t="s">
        <v>191</v>
      </c>
      <c r="J112" s="23">
        <f t="shared" si="74"/>
        <v>0</v>
      </c>
      <c r="K112" s="7"/>
      <c r="L112" s="9"/>
      <c r="M112" s="33"/>
      <c r="N112" s="7">
        <f t="shared" si="53"/>
        <v>0</v>
      </c>
      <c r="O112" s="9"/>
      <c r="P112" s="33"/>
      <c r="Q112" s="7">
        <f t="shared" si="75"/>
        <v>0</v>
      </c>
      <c r="R112" s="9"/>
      <c r="S112" s="33"/>
      <c r="T112" s="7">
        <f t="shared" si="76"/>
        <v>0</v>
      </c>
      <c r="U112" s="9"/>
      <c r="V112" s="33"/>
      <c r="W112" s="7">
        <f t="shared" si="77"/>
        <v>0</v>
      </c>
      <c r="X112" s="9"/>
      <c r="Y112" s="33"/>
      <c r="Z112" s="7">
        <f t="shared" si="78"/>
        <v>0</v>
      </c>
      <c r="AA112" s="9"/>
      <c r="AB112" s="33"/>
      <c r="AC112" s="7">
        <f t="shared" si="79"/>
        <v>0</v>
      </c>
      <c r="AD112" s="9"/>
      <c r="AE112" s="33"/>
      <c r="AF112" s="7">
        <f t="shared" si="80"/>
        <v>0</v>
      </c>
      <c r="AG112" s="9"/>
      <c r="AH112" s="33"/>
      <c r="AI112" s="7">
        <f t="shared" si="81"/>
        <v>0</v>
      </c>
      <c r="AJ112" s="9"/>
      <c r="AK112" s="33"/>
      <c r="AL112" s="7">
        <f t="shared" si="82"/>
        <v>0</v>
      </c>
      <c r="AM112" s="9"/>
      <c r="AN112" s="33"/>
      <c r="AO112" s="7">
        <f t="shared" si="83"/>
        <v>0</v>
      </c>
      <c r="AP112" s="9"/>
      <c r="AQ112" s="33"/>
      <c r="AR112" s="7">
        <f t="shared" si="84"/>
        <v>0</v>
      </c>
      <c r="AS112" s="9"/>
      <c r="AT112" s="33"/>
      <c r="AU112" s="7">
        <f t="shared" si="85"/>
        <v>0</v>
      </c>
      <c r="AV112" s="9"/>
      <c r="AW112" s="33"/>
      <c r="AX112" s="7">
        <f t="shared" si="86"/>
        <v>0</v>
      </c>
      <c r="AY112" s="9"/>
      <c r="AZ112" s="33"/>
      <c r="BA112" s="7">
        <f t="shared" si="87"/>
        <v>0</v>
      </c>
      <c r="BB112" s="9"/>
      <c r="BC112" s="33"/>
      <c r="BD112" s="7">
        <f t="shared" si="88"/>
        <v>0</v>
      </c>
      <c r="BE112" s="9"/>
      <c r="BF112" s="33"/>
      <c r="BG112" s="7">
        <f t="shared" si="89"/>
        <v>0</v>
      </c>
      <c r="BH112" s="9"/>
      <c r="BI112" s="33"/>
      <c r="BJ112" s="7">
        <f t="shared" si="90"/>
        <v>0</v>
      </c>
      <c r="BK112" s="9"/>
      <c r="BL112" s="33"/>
      <c r="BM112" s="7">
        <f t="shared" si="91"/>
        <v>0</v>
      </c>
    </row>
    <row r="113" spans="2:65" s="10" customFormat="1">
      <c r="B113" s="34" t="s">
        <v>152</v>
      </c>
      <c r="C113" s="7"/>
      <c r="D113" s="35" t="s">
        <v>1</v>
      </c>
      <c r="E113" s="27">
        <v>1000000</v>
      </c>
      <c r="F113" s="7">
        <f t="shared" si="51"/>
        <v>0</v>
      </c>
      <c r="G113" s="35" t="s">
        <v>187</v>
      </c>
      <c r="H113" s="32" t="s">
        <v>191</v>
      </c>
      <c r="I113" s="32" t="s">
        <v>191</v>
      </c>
      <c r="J113" s="23">
        <f t="shared" si="74"/>
        <v>0</v>
      </c>
      <c r="K113" s="7"/>
      <c r="L113" s="9"/>
      <c r="M113" s="33"/>
      <c r="N113" s="7">
        <f t="shared" si="53"/>
        <v>0</v>
      </c>
      <c r="O113" s="9"/>
      <c r="P113" s="33"/>
      <c r="Q113" s="7">
        <f t="shared" si="75"/>
        <v>0</v>
      </c>
      <c r="R113" s="9"/>
      <c r="S113" s="33"/>
      <c r="T113" s="7">
        <f t="shared" si="76"/>
        <v>0</v>
      </c>
      <c r="U113" s="9"/>
      <c r="V113" s="33"/>
      <c r="W113" s="7">
        <f t="shared" si="77"/>
        <v>0</v>
      </c>
      <c r="X113" s="9"/>
      <c r="Y113" s="33"/>
      <c r="Z113" s="7">
        <f t="shared" si="78"/>
        <v>0</v>
      </c>
      <c r="AA113" s="9"/>
      <c r="AB113" s="33"/>
      <c r="AC113" s="7">
        <f t="shared" si="79"/>
        <v>0</v>
      </c>
      <c r="AD113" s="9"/>
      <c r="AE113" s="33"/>
      <c r="AF113" s="7">
        <f t="shared" si="80"/>
        <v>0</v>
      </c>
      <c r="AG113" s="9"/>
      <c r="AH113" s="33"/>
      <c r="AI113" s="7">
        <f t="shared" si="81"/>
        <v>0</v>
      </c>
      <c r="AJ113" s="9"/>
      <c r="AK113" s="33"/>
      <c r="AL113" s="7">
        <f t="shared" si="82"/>
        <v>0</v>
      </c>
      <c r="AM113" s="9"/>
      <c r="AN113" s="33"/>
      <c r="AO113" s="7">
        <f t="shared" si="83"/>
        <v>0</v>
      </c>
      <c r="AP113" s="9"/>
      <c r="AQ113" s="33"/>
      <c r="AR113" s="7">
        <f t="shared" si="84"/>
        <v>0</v>
      </c>
      <c r="AS113" s="9"/>
      <c r="AT113" s="33"/>
      <c r="AU113" s="7">
        <f t="shared" si="85"/>
        <v>0</v>
      </c>
      <c r="AV113" s="9"/>
      <c r="AW113" s="33"/>
      <c r="AX113" s="7">
        <f t="shared" si="86"/>
        <v>0</v>
      </c>
      <c r="AY113" s="9"/>
      <c r="AZ113" s="33"/>
      <c r="BA113" s="7">
        <f t="shared" si="87"/>
        <v>0</v>
      </c>
      <c r="BB113" s="9"/>
      <c r="BC113" s="33"/>
      <c r="BD113" s="7">
        <f t="shared" si="88"/>
        <v>0</v>
      </c>
      <c r="BE113" s="9"/>
      <c r="BF113" s="33"/>
      <c r="BG113" s="7">
        <f t="shared" si="89"/>
        <v>0</v>
      </c>
      <c r="BH113" s="9"/>
      <c r="BI113" s="33"/>
      <c r="BJ113" s="7">
        <f t="shared" si="90"/>
        <v>0</v>
      </c>
      <c r="BK113" s="9"/>
      <c r="BL113" s="33"/>
      <c r="BM113" s="7">
        <f t="shared" si="91"/>
        <v>0</v>
      </c>
    </row>
    <row r="114" spans="2:65" s="10" customFormat="1" hidden="1">
      <c r="B114" s="34" t="s">
        <v>153</v>
      </c>
      <c r="C114" s="7"/>
      <c r="D114" s="35" t="s">
        <v>1</v>
      </c>
      <c r="E114" s="27">
        <v>1000000</v>
      </c>
      <c r="F114" s="7">
        <f t="shared" si="51"/>
        <v>0</v>
      </c>
      <c r="G114" s="35" t="s">
        <v>188</v>
      </c>
      <c r="H114" s="32" t="s">
        <v>191</v>
      </c>
      <c r="I114" s="32" t="s">
        <v>191</v>
      </c>
      <c r="J114" s="23">
        <f t="shared" si="74"/>
        <v>0</v>
      </c>
      <c r="K114" s="7"/>
      <c r="L114" s="9"/>
      <c r="M114" s="33"/>
      <c r="N114" s="7">
        <f t="shared" si="53"/>
        <v>0</v>
      </c>
      <c r="O114" s="9"/>
      <c r="P114" s="33"/>
      <c r="Q114" s="7">
        <f t="shared" si="75"/>
        <v>0</v>
      </c>
      <c r="R114" s="9"/>
      <c r="S114" s="33"/>
      <c r="T114" s="7">
        <f t="shared" si="76"/>
        <v>0</v>
      </c>
      <c r="U114" s="9"/>
      <c r="V114" s="33"/>
      <c r="W114" s="7">
        <f t="shared" si="77"/>
        <v>0</v>
      </c>
      <c r="X114" s="9"/>
      <c r="Y114" s="33"/>
      <c r="Z114" s="7">
        <f t="shared" si="78"/>
        <v>0</v>
      </c>
      <c r="AA114" s="9"/>
      <c r="AB114" s="33"/>
      <c r="AC114" s="7">
        <f t="shared" si="79"/>
        <v>0</v>
      </c>
      <c r="AD114" s="9"/>
      <c r="AE114" s="33"/>
      <c r="AF114" s="7">
        <f t="shared" si="80"/>
        <v>0</v>
      </c>
      <c r="AG114" s="9"/>
      <c r="AH114" s="33"/>
      <c r="AI114" s="7">
        <f t="shared" si="81"/>
        <v>0</v>
      </c>
      <c r="AJ114" s="9"/>
      <c r="AK114" s="33"/>
      <c r="AL114" s="7">
        <f t="shared" si="82"/>
        <v>0</v>
      </c>
      <c r="AM114" s="9"/>
      <c r="AN114" s="33"/>
      <c r="AO114" s="7">
        <f t="shared" si="83"/>
        <v>0</v>
      </c>
      <c r="AP114" s="9"/>
      <c r="AQ114" s="33"/>
      <c r="AR114" s="7">
        <f t="shared" si="84"/>
        <v>0</v>
      </c>
      <c r="AS114" s="9"/>
      <c r="AT114" s="33"/>
      <c r="AU114" s="7">
        <f t="shared" si="85"/>
        <v>0</v>
      </c>
      <c r="AV114" s="9"/>
      <c r="AW114" s="33"/>
      <c r="AX114" s="7">
        <f t="shared" si="86"/>
        <v>0</v>
      </c>
      <c r="AY114" s="9"/>
      <c r="AZ114" s="33"/>
      <c r="BA114" s="7">
        <f t="shared" si="87"/>
        <v>0</v>
      </c>
      <c r="BB114" s="9"/>
      <c r="BC114" s="33"/>
      <c r="BD114" s="7">
        <f t="shared" si="88"/>
        <v>0</v>
      </c>
      <c r="BE114" s="9"/>
      <c r="BF114" s="33"/>
      <c r="BG114" s="7">
        <f t="shared" si="89"/>
        <v>0</v>
      </c>
      <c r="BH114" s="9"/>
      <c r="BI114" s="33"/>
      <c r="BJ114" s="7">
        <f t="shared" si="90"/>
        <v>0</v>
      </c>
      <c r="BK114" s="9"/>
      <c r="BL114" s="33"/>
      <c r="BM114" s="7">
        <f t="shared" si="91"/>
        <v>0</v>
      </c>
    </row>
    <row r="115" spans="2:65" s="10" customFormat="1" hidden="1">
      <c r="B115" s="34" t="s">
        <v>154</v>
      </c>
      <c r="C115" s="7"/>
      <c r="D115" s="35" t="s">
        <v>1</v>
      </c>
      <c r="E115" s="27">
        <v>1000000</v>
      </c>
      <c r="F115" s="7">
        <f t="shared" si="51"/>
        <v>0</v>
      </c>
      <c r="G115" s="35" t="s">
        <v>189</v>
      </c>
      <c r="H115" s="32" t="s">
        <v>191</v>
      </c>
      <c r="I115" s="32" t="s">
        <v>191</v>
      </c>
      <c r="J115" s="23">
        <f t="shared" si="74"/>
        <v>0</v>
      </c>
      <c r="K115" s="7"/>
      <c r="L115" s="9"/>
      <c r="M115" s="33"/>
      <c r="N115" s="7">
        <f t="shared" si="53"/>
        <v>0</v>
      </c>
      <c r="O115" s="9"/>
      <c r="P115" s="33"/>
      <c r="Q115" s="7">
        <f t="shared" si="75"/>
        <v>0</v>
      </c>
      <c r="R115" s="9"/>
      <c r="S115" s="33"/>
      <c r="T115" s="7">
        <f t="shared" si="76"/>
        <v>0</v>
      </c>
      <c r="U115" s="9"/>
      <c r="V115" s="33"/>
      <c r="W115" s="7">
        <f t="shared" si="77"/>
        <v>0</v>
      </c>
      <c r="X115" s="9"/>
      <c r="Y115" s="33"/>
      <c r="Z115" s="7">
        <f t="shared" si="78"/>
        <v>0</v>
      </c>
      <c r="AA115" s="9"/>
      <c r="AB115" s="33"/>
      <c r="AC115" s="7">
        <f t="shared" si="79"/>
        <v>0</v>
      </c>
      <c r="AD115" s="9"/>
      <c r="AE115" s="33"/>
      <c r="AF115" s="7">
        <f t="shared" si="80"/>
        <v>0</v>
      </c>
      <c r="AG115" s="9"/>
      <c r="AH115" s="33"/>
      <c r="AI115" s="7">
        <f t="shared" si="81"/>
        <v>0</v>
      </c>
      <c r="AJ115" s="9"/>
      <c r="AK115" s="33"/>
      <c r="AL115" s="7">
        <f t="shared" si="82"/>
        <v>0</v>
      </c>
      <c r="AM115" s="9"/>
      <c r="AN115" s="33"/>
      <c r="AO115" s="7">
        <f t="shared" si="83"/>
        <v>0</v>
      </c>
      <c r="AP115" s="9"/>
      <c r="AQ115" s="33"/>
      <c r="AR115" s="7">
        <f t="shared" si="84"/>
        <v>0</v>
      </c>
      <c r="AS115" s="9"/>
      <c r="AT115" s="33"/>
      <c r="AU115" s="7">
        <f t="shared" si="85"/>
        <v>0</v>
      </c>
      <c r="AV115" s="9"/>
      <c r="AW115" s="33"/>
      <c r="AX115" s="7">
        <f t="shared" si="86"/>
        <v>0</v>
      </c>
      <c r="AY115" s="9"/>
      <c r="AZ115" s="33"/>
      <c r="BA115" s="7">
        <f t="shared" si="87"/>
        <v>0</v>
      </c>
      <c r="BB115" s="9"/>
      <c r="BC115" s="33"/>
      <c r="BD115" s="7">
        <f t="shared" si="88"/>
        <v>0</v>
      </c>
      <c r="BE115" s="9"/>
      <c r="BF115" s="33"/>
      <c r="BG115" s="7">
        <f t="shared" si="89"/>
        <v>0</v>
      </c>
      <c r="BH115" s="9"/>
      <c r="BI115" s="33"/>
      <c r="BJ115" s="7">
        <f t="shared" si="90"/>
        <v>0</v>
      </c>
      <c r="BK115" s="9"/>
      <c r="BL115" s="33"/>
      <c r="BM115" s="7">
        <f t="shared" si="91"/>
        <v>0</v>
      </c>
    </row>
    <row r="116" spans="2:65" s="10" customFormat="1">
      <c r="B116" s="34" t="s">
        <v>155</v>
      </c>
      <c r="C116" s="7"/>
      <c r="D116" s="35" t="s">
        <v>1</v>
      </c>
      <c r="E116" s="27">
        <v>3</v>
      </c>
      <c r="F116" s="7">
        <f t="shared" si="51"/>
        <v>12000000</v>
      </c>
      <c r="G116" s="35" t="s">
        <v>190</v>
      </c>
      <c r="H116" s="32" t="s">
        <v>191</v>
      </c>
      <c r="I116" s="32" t="s">
        <v>191</v>
      </c>
      <c r="J116" s="23">
        <f t="shared" si="74"/>
        <v>36000000</v>
      </c>
      <c r="K116" s="7"/>
      <c r="L116" s="9"/>
      <c r="M116" s="33"/>
      <c r="N116" s="7">
        <f t="shared" si="53"/>
        <v>0</v>
      </c>
      <c r="O116" s="9"/>
      <c r="P116" s="33"/>
      <c r="Q116" s="7">
        <f t="shared" si="75"/>
        <v>0</v>
      </c>
      <c r="R116" s="9"/>
      <c r="S116" s="33"/>
      <c r="T116" s="7">
        <f t="shared" si="76"/>
        <v>0</v>
      </c>
      <c r="U116" s="9"/>
      <c r="V116" s="33"/>
      <c r="W116" s="7">
        <f t="shared" si="77"/>
        <v>0</v>
      </c>
      <c r="X116" s="9"/>
      <c r="Y116" s="33"/>
      <c r="Z116" s="7">
        <f t="shared" si="78"/>
        <v>0</v>
      </c>
      <c r="AA116" s="9">
        <v>0</v>
      </c>
      <c r="AB116" s="33"/>
      <c r="AC116" s="7">
        <f t="shared" si="79"/>
        <v>0</v>
      </c>
      <c r="AD116" s="9">
        <v>1000000</v>
      </c>
      <c r="AE116" s="33"/>
      <c r="AF116" s="7">
        <f t="shared" si="80"/>
        <v>3000000</v>
      </c>
      <c r="AG116" s="9">
        <v>1000000</v>
      </c>
      <c r="AH116" s="33"/>
      <c r="AI116" s="7">
        <f t="shared" si="81"/>
        <v>3000000</v>
      </c>
      <c r="AJ116" s="9">
        <v>1000000</v>
      </c>
      <c r="AK116" s="33"/>
      <c r="AL116" s="7">
        <f t="shared" si="82"/>
        <v>3000000</v>
      </c>
      <c r="AM116" s="9">
        <v>1500000</v>
      </c>
      <c r="AN116" s="33"/>
      <c r="AO116" s="7">
        <f t="shared" si="83"/>
        <v>4500000</v>
      </c>
      <c r="AP116" s="9">
        <v>1500000</v>
      </c>
      <c r="AQ116" s="33"/>
      <c r="AR116" s="7">
        <f t="shared" si="84"/>
        <v>4500000</v>
      </c>
      <c r="AS116" s="9">
        <v>1500000</v>
      </c>
      <c r="AT116" s="33"/>
      <c r="AU116" s="7">
        <f t="shared" si="85"/>
        <v>4500000</v>
      </c>
      <c r="AV116" s="9">
        <v>1500000</v>
      </c>
      <c r="AW116" s="33"/>
      <c r="AX116" s="7">
        <f t="shared" si="86"/>
        <v>4500000</v>
      </c>
      <c r="AY116" s="9">
        <v>1500000</v>
      </c>
      <c r="AZ116" s="33"/>
      <c r="BA116" s="7">
        <f t="shared" si="87"/>
        <v>4500000</v>
      </c>
      <c r="BB116" s="9">
        <v>1500000</v>
      </c>
      <c r="BC116" s="33"/>
      <c r="BD116" s="7">
        <f t="shared" si="88"/>
        <v>4500000</v>
      </c>
      <c r="BE116" s="9"/>
      <c r="BF116" s="33"/>
      <c r="BG116" s="7">
        <f t="shared" si="89"/>
        <v>0</v>
      </c>
      <c r="BH116" s="9"/>
      <c r="BI116" s="33"/>
      <c r="BJ116" s="7">
        <f t="shared" si="90"/>
        <v>0</v>
      </c>
      <c r="BK116" s="9"/>
      <c r="BL116" s="33"/>
      <c r="BM116" s="7">
        <f t="shared" si="91"/>
        <v>0</v>
      </c>
    </row>
    <row r="117" spans="2:65">
      <c r="B117" s="8" t="s">
        <v>212</v>
      </c>
      <c r="C117" s="8"/>
      <c r="D117" s="8"/>
      <c r="E117" s="8"/>
      <c r="F117" s="8"/>
      <c r="G117" s="8"/>
      <c r="H117" s="8"/>
      <c r="I117" s="8"/>
      <c r="J117" s="7">
        <f>SUM(J6:J116)</f>
        <v>210691665</v>
      </c>
      <c r="K117" s="8"/>
      <c r="L117" s="8"/>
      <c r="M117" s="8"/>
      <c r="N117" s="7">
        <f>SUM(N6:N116)</f>
        <v>1169031</v>
      </c>
      <c r="O117" s="7"/>
      <c r="P117" s="7"/>
      <c r="Q117" s="7">
        <f t="shared" ref="Q117:BM117" si="92">SUM(Q6:Q116)</f>
        <v>4987662</v>
      </c>
      <c r="R117" s="7"/>
      <c r="S117" s="7"/>
      <c r="T117" s="7">
        <f t="shared" si="92"/>
        <v>8612662</v>
      </c>
      <c r="U117" s="7"/>
      <c r="V117" s="7"/>
      <c r="W117" s="7">
        <f t="shared" si="92"/>
        <v>8612662</v>
      </c>
      <c r="X117" s="7"/>
      <c r="Y117" s="7"/>
      <c r="Z117" s="7">
        <f t="shared" si="92"/>
        <v>8612662</v>
      </c>
      <c r="AA117" s="7"/>
      <c r="AB117" s="7"/>
      <c r="AC117" s="7">
        <f t="shared" si="92"/>
        <v>8612662</v>
      </c>
      <c r="AD117" s="7"/>
      <c r="AE117" s="7"/>
      <c r="AF117" s="7">
        <f t="shared" si="92"/>
        <v>7196662</v>
      </c>
      <c r="AG117" s="7"/>
      <c r="AH117" s="7"/>
      <c r="AI117" s="7">
        <f t="shared" si="92"/>
        <v>7196662</v>
      </c>
      <c r="AJ117" s="7"/>
      <c r="AK117" s="7"/>
      <c r="AL117" s="7">
        <f t="shared" si="92"/>
        <v>6625000</v>
      </c>
      <c r="AM117" s="7"/>
      <c r="AN117" s="7"/>
      <c r="AO117" s="7">
        <f t="shared" si="92"/>
        <v>8125000</v>
      </c>
      <c r="AP117" s="7"/>
      <c r="AQ117" s="7"/>
      <c r="AR117" s="7">
        <f t="shared" si="92"/>
        <v>8125000</v>
      </c>
      <c r="AS117" s="7"/>
      <c r="AT117" s="7"/>
      <c r="AU117" s="7">
        <f t="shared" si="92"/>
        <v>4500000</v>
      </c>
      <c r="AV117" s="7"/>
      <c r="AW117" s="7"/>
      <c r="AX117" s="7">
        <f t="shared" si="92"/>
        <v>4500000</v>
      </c>
      <c r="AY117" s="7"/>
      <c r="AZ117" s="7"/>
      <c r="BA117" s="7">
        <f t="shared" si="92"/>
        <v>4500000</v>
      </c>
      <c r="BB117" s="7"/>
      <c r="BC117" s="7"/>
      <c r="BD117" s="7">
        <f t="shared" si="92"/>
        <v>4500000</v>
      </c>
      <c r="BE117" s="7"/>
      <c r="BF117" s="7"/>
      <c r="BG117" s="7">
        <f t="shared" si="92"/>
        <v>0</v>
      </c>
      <c r="BH117" s="7"/>
      <c r="BI117" s="7"/>
      <c r="BJ117" s="7">
        <f t="shared" si="92"/>
        <v>0</v>
      </c>
      <c r="BK117" s="7"/>
      <c r="BL117" s="7"/>
      <c r="BM117" s="7">
        <f t="shared" si="92"/>
        <v>0</v>
      </c>
    </row>
    <row r="120" spans="2:65">
      <c r="B120" s="45"/>
    </row>
  </sheetData>
  <mergeCells count="18">
    <mergeCell ref="AA4:AC4"/>
    <mergeCell ref="L4:N4"/>
    <mergeCell ref="O4:Q4"/>
    <mergeCell ref="R4:T4"/>
    <mergeCell ref="U4:W4"/>
    <mergeCell ref="X4:Z4"/>
    <mergeCell ref="BK4:BM4"/>
    <mergeCell ref="AD4:AF4"/>
    <mergeCell ref="AG4:AI4"/>
    <mergeCell ref="AJ4:AL4"/>
    <mergeCell ref="AM4:AO4"/>
    <mergeCell ref="AP4:AR4"/>
    <mergeCell ref="AS4:AU4"/>
    <mergeCell ref="AV4:AX4"/>
    <mergeCell ref="AY4:BA4"/>
    <mergeCell ref="BB4:BD4"/>
    <mergeCell ref="BE4:BG4"/>
    <mergeCell ref="BH4:BJ4"/>
  </mergeCells>
  <pageMargins left="0.25" right="0.25" top="0.75" bottom="0.75" header="0.3" footer="0.3"/>
  <pageSetup paperSize="9" scale="17" fitToHeight="0" orientation="landscape" verticalDpi="0" r:id="rId1"/>
  <headerFooter>
    <oddHeader>&amp;A</oddHeader>
  </headerFooter>
  <drawing r:id="rId2"/>
  <legacyDrawing r:id="rId3"/>
</worksheet>
</file>

<file path=xl/worksheets/sheet9.xml><?xml version="1.0" encoding="utf-8"?>
<worksheet xmlns="http://schemas.openxmlformats.org/spreadsheetml/2006/main" xmlns:r="http://schemas.openxmlformats.org/officeDocument/2006/relationships">
  <sheetPr>
    <pageSetUpPr fitToPage="1"/>
  </sheetPr>
  <dimension ref="B2:T47"/>
  <sheetViews>
    <sheetView zoomScaleNormal="100" workbookViewId="0">
      <pane xSplit="2" topLeftCell="C1" activePane="topRight" state="frozen"/>
      <selection pane="topRight" activeCell="D22" sqref="D22"/>
    </sheetView>
  </sheetViews>
  <sheetFormatPr defaultRowHeight="12"/>
  <cols>
    <col min="1" max="1" width="9.140625" style="4"/>
    <col min="2" max="2" width="40.42578125" style="4" bestFit="1" customWidth="1"/>
    <col min="3" max="3" width="14" style="4" bestFit="1" customWidth="1"/>
    <col min="4" max="4" width="13.28515625" style="4" customWidth="1"/>
    <col min="5" max="20" width="12.7109375" style="4" customWidth="1"/>
    <col min="21" max="16384" width="9.140625" style="4"/>
  </cols>
  <sheetData>
    <row r="2" spans="2:20">
      <c r="B2" s="3" t="s">
        <v>202</v>
      </c>
    </row>
    <row r="4" spans="2:20">
      <c r="B4" s="12"/>
      <c r="C4" s="30">
        <f>'Základní informace'!$C$4</f>
        <v>2017</v>
      </c>
      <c r="D4" s="29">
        <f>'Základní informace'!$C$4+1</f>
        <v>2018</v>
      </c>
      <c r="E4" s="29">
        <f>'Základní informace'!$C$4+2</f>
        <v>2019</v>
      </c>
      <c r="F4" s="29">
        <f>'Základní informace'!$C$4+3</f>
        <v>2020</v>
      </c>
      <c r="G4" s="29">
        <f>'Základní informace'!$C$4+4</f>
        <v>2021</v>
      </c>
      <c r="H4" s="29">
        <f>'Základní informace'!$C$4+5</f>
        <v>2022</v>
      </c>
      <c r="I4" s="29">
        <f>'Základní informace'!$C$4+6</f>
        <v>2023</v>
      </c>
      <c r="J4" s="29">
        <f>'Základní informace'!$C$4+7</f>
        <v>2024</v>
      </c>
      <c r="K4" s="29">
        <f>'Základní informace'!$C$4+8</f>
        <v>2025</v>
      </c>
      <c r="L4" s="29">
        <f>'Základní informace'!$C$4+9</f>
        <v>2026</v>
      </c>
      <c r="M4" s="29">
        <f>'Základní informace'!$C$4+10</f>
        <v>2027</v>
      </c>
      <c r="N4" s="29">
        <f>'Základní informace'!$C$4+11</f>
        <v>2028</v>
      </c>
      <c r="O4" s="29">
        <f>'Základní informace'!$C$4+12</f>
        <v>2029</v>
      </c>
      <c r="P4" s="29">
        <f>'Základní informace'!$C$4+13</f>
        <v>2030</v>
      </c>
      <c r="Q4" s="29">
        <f>'Základní informace'!$C$4+14</f>
        <v>2031</v>
      </c>
      <c r="R4" s="29">
        <f>'Základní informace'!$C$4+15</f>
        <v>2032</v>
      </c>
      <c r="S4" s="29">
        <f>'Základní informace'!$C$4+16</f>
        <v>2033</v>
      </c>
      <c r="T4" s="29">
        <f>'Základní informace'!$C$4+17</f>
        <v>2034</v>
      </c>
    </row>
    <row r="5" spans="2:20">
      <c r="B5" s="16" t="s">
        <v>3</v>
      </c>
      <c r="C5" s="30">
        <v>1</v>
      </c>
      <c r="D5" s="29">
        <v>2</v>
      </c>
      <c r="E5" s="29">
        <v>3</v>
      </c>
      <c r="F5" s="29">
        <v>4</v>
      </c>
      <c r="G5" s="29">
        <v>5</v>
      </c>
      <c r="H5" s="29">
        <v>6</v>
      </c>
      <c r="I5" s="29">
        <v>7</v>
      </c>
      <c r="J5" s="29">
        <v>8</v>
      </c>
      <c r="K5" s="29">
        <v>9</v>
      </c>
      <c r="L5" s="29">
        <v>10</v>
      </c>
      <c r="M5" s="29">
        <v>11</v>
      </c>
      <c r="N5" s="29">
        <v>12</v>
      </c>
      <c r="O5" s="29">
        <v>13</v>
      </c>
      <c r="P5" s="29">
        <v>14</v>
      </c>
      <c r="Q5" s="29">
        <v>15</v>
      </c>
      <c r="R5" s="29">
        <v>16</v>
      </c>
      <c r="S5" s="29">
        <v>17</v>
      </c>
      <c r="T5" s="29">
        <v>18</v>
      </c>
    </row>
    <row r="6" spans="2:20" s="10" customFormat="1">
      <c r="B6" s="7" t="s">
        <v>4</v>
      </c>
      <c r="C6" s="7">
        <f>'Investice a zdroje'!D6</f>
        <v>1510891</v>
      </c>
      <c r="D6" s="7">
        <f>'Investice a zdroje'!E6</f>
        <v>8315348</v>
      </c>
      <c r="E6" s="7">
        <f>'Investice a zdroje'!F6</f>
        <v>8315348</v>
      </c>
      <c r="F6" s="7">
        <f>'Investice a zdroje'!G6</f>
        <v>8315348</v>
      </c>
      <c r="G6" s="7">
        <f>'Investice a zdroje'!H6</f>
        <v>8315348</v>
      </c>
      <c r="H6" s="7">
        <f>'Investice a zdroje'!I6</f>
        <v>7484457</v>
      </c>
      <c r="I6" s="7">
        <f>'Investice a zdroje'!J6</f>
        <v>0</v>
      </c>
      <c r="J6" s="7">
        <f>'Investice a zdroje'!K6</f>
        <v>0</v>
      </c>
      <c r="K6" s="7">
        <f>'Investice a zdroje'!L6</f>
        <v>0</v>
      </c>
      <c r="L6" s="7">
        <f>'Investice a zdroje'!M6</f>
        <v>0</v>
      </c>
      <c r="M6" s="7">
        <f>'Investice a zdroje'!N6</f>
        <v>0</v>
      </c>
      <c r="N6" s="7">
        <f>'Investice a zdroje'!O6</f>
        <v>0</v>
      </c>
      <c r="O6" s="7">
        <f>'Investice a zdroje'!P6</f>
        <v>0</v>
      </c>
      <c r="P6" s="7">
        <f>'Investice a zdroje'!Q6</f>
        <v>0</v>
      </c>
      <c r="Q6" s="7">
        <f>'Investice a zdroje'!R6</f>
        <v>0</v>
      </c>
      <c r="R6" s="7">
        <f>'Investice a zdroje'!S6</f>
        <v>0</v>
      </c>
      <c r="S6" s="7">
        <f>'Investice a zdroje'!T6</f>
        <v>0</v>
      </c>
      <c r="T6" s="7">
        <f>'Investice a zdroje'!U6</f>
        <v>0</v>
      </c>
    </row>
    <row r="7" spans="2:20" s="10" customFormat="1">
      <c r="B7" s="7" t="s">
        <v>20</v>
      </c>
      <c r="C7" s="7">
        <f>'Provozní náklady a výnosy'!D6</f>
        <v>0</v>
      </c>
      <c r="D7" s="7">
        <f>'Provozní náklady a výnosy'!E6</f>
        <v>0</v>
      </c>
      <c r="E7" s="7">
        <f>'Provozní náklady a výnosy'!F6</f>
        <v>0</v>
      </c>
      <c r="F7" s="7">
        <f>'Provozní náklady a výnosy'!G6</f>
        <v>0</v>
      </c>
      <c r="G7" s="7">
        <f>'Provozní náklady a výnosy'!H6</f>
        <v>0</v>
      </c>
      <c r="H7" s="7">
        <f>'Provozní náklady a výnosy'!I6</f>
        <v>1450000</v>
      </c>
      <c r="I7" s="7">
        <f>'Provozní náklady a výnosy'!J6</f>
        <v>7030000</v>
      </c>
      <c r="J7" s="7">
        <f>'Provozní náklady a výnosy'!K6</f>
        <v>7030000</v>
      </c>
      <c r="K7" s="7">
        <f>'Provozní náklady a výnosy'!L6</f>
        <v>7030000</v>
      </c>
      <c r="L7" s="7">
        <f>'Provozní náklady a výnosy'!M6</f>
        <v>7030000</v>
      </c>
      <c r="M7" s="7">
        <f>'Provozní náklady a výnosy'!N6</f>
        <v>7030000</v>
      </c>
      <c r="N7" s="7">
        <f>'Provozní náklady a výnosy'!O6</f>
        <v>7030000</v>
      </c>
      <c r="O7" s="7">
        <f>'Provozní náklady a výnosy'!P6</f>
        <v>7030000</v>
      </c>
      <c r="P7" s="7">
        <f>'Provozní náklady a výnosy'!Q6</f>
        <v>7030000</v>
      </c>
      <c r="Q7" s="7">
        <f>'Provozní náklady a výnosy'!R6</f>
        <v>7030000</v>
      </c>
      <c r="R7" s="7">
        <f>'Provozní náklady a výnosy'!S6</f>
        <v>0</v>
      </c>
      <c r="S7" s="7">
        <f>'Provozní náklady a výnosy'!T6</f>
        <v>0</v>
      </c>
      <c r="T7" s="7">
        <f>'Provozní náklady a výnosy'!U6</f>
        <v>0</v>
      </c>
    </row>
    <row r="8" spans="2:20" s="10" customFormat="1">
      <c r="B8" s="7" t="s">
        <v>33</v>
      </c>
      <c r="C8" s="7">
        <f>'Provozní náklady a výnosy'!D14</f>
        <v>0</v>
      </c>
      <c r="D8" s="7">
        <f>'Provozní náklady a výnosy'!E14</f>
        <v>0</v>
      </c>
      <c r="E8" s="7">
        <f>'Provozní náklady a výnosy'!F14</f>
        <v>0</v>
      </c>
      <c r="F8" s="7">
        <f>'Provozní náklady a výnosy'!G14</f>
        <v>0</v>
      </c>
      <c r="G8" s="7">
        <f>'Provozní náklady a výnosy'!H14</f>
        <v>0</v>
      </c>
      <c r="H8" s="7">
        <f>'Provozní náklady a výnosy'!I14</f>
        <v>0</v>
      </c>
      <c r="I8" s="7">
        <f>'Provozní náklady a výnosy'!J14</f>
        <v>0</v>
      </c>
      <c r="J8" s="7">
        <f>'Provozní náklady a výnosy'!K14</f>
        <v>0</v>
      </c>
      <c r="K8" s="7">
        <f>'Provozní náklady a výnosy'!L14</f>
        <v>0</v>
      </c>
      <c r="L8" s="7">
        <f>'Provozní náklady a výnosy'!M14</f>
        <v>0</v>
      </c>
      <c r="M8" s="7">
        <f>'Provozní náklady a výnosy'!N14</f>
        <v>0</v>
      </c>
      <c r="N8" s="7">
        <f>'Provozní náklady a výnosy'!O14</f>
        <v>0</v>
      </c>
      <c r="O8" s="7">
        <f>'Provozní náklady a výnosy'!P14</f>
        <v>0</v>
      </c>
      <c r="P8" s="7">
        <f>'Provozní náklady a výnosy'!Q14</f>
        <v>0</v>
      </c>
      <c r="Q8" s="7">
        <f>'Provozní náklady a výnosy'!R14</f>
        <v>0</v>
      </c>
      <c r="R8" s="7">
        <f>'Provozní náklady a výnosy'!S14</f>
        <v>0</v>
      </c>
      <c r="S8" s="7">
        <f>'Provozní náklady a výnosy'!T14</f>
        <v>0</v>
      </c>
      <c r="T8" s="7">
        <f>'Provozní náklady a výnosy'!U14</f>
        <v>0</v>
      </c>
    </row>
    <row r="9" spans="2:20" s="10" customFormat="1">
      <c r="B9" s="7" t="s">
        <v>205</v>
      </c>
      <c r="C9" s="7">
        <f>'Socio-ekonomické dopady'!N117</f>
        <v>1169031</v>
      </c>
      <c r="D9" s="7">
        <f>'Socio-ekonomické dopady'!Q117</f>
        <v>4987662</v>
      </c>
      <c r="E9" s="7">
        <f>'Socio-ekonomické dopady'!T117</f>
        <v>8612662</v>
      </c>
      <c r="F9" s="7">
        <f>'Socio-ekonomické dopady'!W117</f>
        <v>8612662</v>
      </c>
      <c r="G9" s="7">
        <f>'Socio-ekonomické dopady'!Z117</f>
        <v>8612662</v>
      </c>
      <c r="H9" s="7">
        <f>'Socio-ekonomické dopady'!AC117</f>
        <v>8612662</v>
      </c>
      <c r="I9" s="7">
        <f>'Socio-ekonomické dopady'!AF117</f>
        <v>7196662</v>
      </c>
      <c r="J9" s="7">
        <f>'Socio-ekonomické dopady'!AI117</f>
        <v>7196662</v>
      </c>
      <c r="K9" s="7">
        <f>'Socio-ekonomické dopady'!AL117</f>
        <v>6625000</v>
      </c>
      <c r="L9" s="7">
        <f>'Socio-ekonomické dopady'!AO117</f>
        <v>8125000</v>
      </c>
      <c r="M9" s="7">
        <f>'Socio-ekonomické dopady'!AR117</f>
        <v>8125000</v>
      </c>
      <c r="N9" s="7">
        <f>'Socio-ekonomické dopady'!AU117</f>
        <v>4500000</v>
      </c>
      <c r="O9" s="7">
        <f>'Socio-ekonomické dopady'!AX117</f>
        <v>4500000</v>
      </c>
      <c r="P9" s="7">
        <f>'Socio-ekonomické dopady'!BA117</f>
        <v>4500000</v>
      </c>
      <c r="Q9" s="7">
        <f>'Socio-ekonomické dopady'!BD117</f>
        <v>4500000</v>
      </c>
      <c r="R9" s="7">
        <f>'Socio-ekonomické dopady'!BG117</f>
        <v>0</v>
      </c>
      <c r="S9" s="7">
        <f>'Socio-ekonomické dopady'!BJ117</f>
        <v>0</v>
      </c>
      <c r="T9" s="7">
        <f>'Socio-ekonomické dopady'!BM117</f>
        <v>0</v>
      </c>
    </row>
    <row r="10" spans="2:20" s="10" customFormat="1">
      <c r="B10" s="7" t="s">
        <v>209</v>
      </c>
      <c r="C10" s="7">
        <f>'Provozní náklady a výnosy'!D25-'Provozní náklady a výnosy'!D27</f>
        <v>0</v>
      </c>
      <c r="D10" s="7">
        <f>'Provozní náklady a výnosy'!E25-'Provozní náklady a výnosy'!E27</f>
        <v>0</v>
      </c>
      <c r="E10" s="7">
        <f>'Provozní náklady a výnosy'!F25-'Provozní náklady a výnosy'!F27</f>
        <v>0</v>
      </c>
      <c r="F10" s="7">
        <f>'Provozní náklady a výnosy'!G25-'Provozní náklady a výnosy'!G27</f>
        <v>0</v>
      </c>
      <c r="G10" s="7">
        <f>'Provozní náklady a výnosy'!H25-'Provozní náklady a výnosy'!H27</f>
        <v>0</v>
      </c>
      <c r="H10" s="7">
        <f>'Provozní náklady a výnosy'!I25-'Provozní náklady a výnosy'!I27</f>
        <v>0</v>
      </c>
      <c r="I10" s="7">
        <f>'Provozní náklady a výnosy'!J25-'Provozní náklady a výnosy'!J27</f>
        <v>1000000</v>
      </c>
      <c r="J10" s="7">
        <f>'Provozní náklady a výnosy'!K25-'Provozní náklady a výnosy'!K27</f>
        <v>1000000</v>
      </c>
      <c r="K10" s="7">
        <f>'Provozní náklady a výnosy'!L25-'Provozní náklady a výnosy'!L27</f>
        <v>1000000</v>
      </c>
      <c r="L10" s="7">
        <f>'Provozní náklady a výnosy'!M25-'Provozní náklady a výnosy'!M27</f>
        <v>1500000</v>
      </c>
      <c r="M10" s="7">
        <f>'Provozní náklady a výnosy'!N25-'Provozní náklady a výnosy'!N27</f>
        <v>1500000</v>
      </c>
      <c r="N10" s="7">
        <f>'Provozní náklady a výnosy'!O25-'Provozní náklady a výnosy'!O27</f>
        <v>1500000</v>
      </c>
      <c r="O10" s="7">
        <f>'Provozní náklady a výnosy'!P25-'Provozní náklady a výnosy'!P27</f>
        <v>1500000</v>
      </c>
      <c r="P10" s="7">
        <f>'Provozní náklady a výnosy'!Q25-'Provozní náklady a výnosy'!Q27</f>
        <v>1500000</v>
      </c>
      <c r="Q10" s="7">
        <f>'Provozní náklady a výnosy'!R25-'Provozní náklady a výnosy'!R27</f>
        <v>1500000</v>
      </c>
      <c r="R10" s="7">
        <f>'Provozní náklady a výnosy'!S25-'Provozní náklady a výnosy'!S27</f>
        <v>0</v>
      </c>
      <c r="S10" s="7">
        <f>'Provozní náklady a výnosy'!T25-'Provozní náklady a výnosy'!T27</f>
        <v>0</v>
      </c>
      <c r="T10" s="7">
        <f>'Provozní náklady a výnosy'!U25-'Provozní náklady a výnosy'!U27</f>
        <v>0</v>
      </c>
    </row>
    <row r="11" spans="2:20" s="10" customFormat="1">
      <c r="B11" s="7" t="s">
        <v>206</v>
      </c>
      <c r="C11" s="7">
        <f t="shared" ref="C11:T11" si="0">C9+C10-C8-C7-C6</f>
        <v>-341860</v>
      </c>
      <c r="D11" s="7">
        <f t="shared" si="0"/>
        <v>-3327686</v>
      </c>
      <c r="E11" s="7">
        <f t="shared" si="0"/>
        <v>297314</v>
      </c>
      <c r="F11" s="7">
        <f t="shared" si="0"/>
        <v>297314</v>
      </c>
      <c r="G11" s="7">
        <f t="shared" si="0"/>
        <v>297314</v>
      </c>
      <c r="H11" s="7">
        <f t="shared" si="0"/>
        <v>-321795</v>
      </c>
      <c r="I11" s="7">
        <f t="shared" si="0"/>
        <v>1166662</v>
      </c>
      <c r="J11" s="7">
        <f t="shared" si="0"/>
        <v>1166662</v>
      </c>
      <c r="K11" s="7">
        <f t="shared" si="0"/>
        <v>595000</v>
      </c>
      <c r="L11" s="7">
        <f t="shared" si="0"/>
        <v>2595000</v>
      </c>
      <c r="M11" s="7">
        <f t="shared" si="0"/>
        <v>2595000</v>
      </c>
      <c r="N11" s="7">
        <f t="shared" si="0"/>
        <v>-1030000</v>
      </c>
      <c r="O11" s="7">
        <f t="shared" si="0"/>
        <v>-1030000</v>
      </c>
      <c r="P11" s="7">
        <f t="shared" si="0"/>
        <v>-1030000</v>
      </c>
      <c r="Q11" s="7">
        <f t="shared" si="0"/>
        <v>-1030000</v>
      </c>
      <c r="R11" s="7">
        <f t="shared" si="0"/>
        <v>0</v>
      </c>
      <c r="S11" s="7">
        <f t="shared" si="0"/>
        <v>0</v>
      </c>
      <c r="T11" s="7">
        <f t="shared" si="0"/>
        <v>0</v>
      </c>
    </row>
    <row r="12" spans="2:20" s="10" customFormat="1">
      <c r="B12" s="7" t="s">
        <v>207</v>
      </c>
      <c r="C12" s="7">
        <f>C11</f>
        <v>-341860</v>
      </c>
      <c r="D12" s="7">
        <f>C12+D11</f>
        <v>-3669546</v>
      </c>
      <c r="E12" s="7">
        <f t="shared" ref="E12:T12" si="1">D12+E11</f>
        <v>-3372232</v>
      </c>
      <c r="F12" s="7">
        <f t="shared" si="1"/>
        <v>-3074918</v>
      </c>
      <c r="G12" s="7">
        <f t="shared" si="1"/>
        <v>-2777604</v>
      </c>
      <c r="H12" s="7">
        <f>G12+H11</f>
        <v>-3099399</v>
      </c>
      <c r="I12" s="7">
        <f t="shared" si="1"/>
        <v>-1932737</v>
      </c>
      <c r="J12" s="7">
        <f t="shared" si="1"/>
        <v>-766075</v>
      </c>
      <c r="K12" s="7">
        <f t="shared" si="1"/>
        <v>-171075</v>
      </c>
      <c r="L12" s="7">
        <f t="shared" si="1"/>
        <v>2423925</v>
      </c>
      <c r="M12" s="7">
        <f t="shared" si="1"/>
        <v>5018925</v>
      </c>
      <c r="N12" s="7">
        <f t="shared" si="1"/>
        <v>3988925</v>
      </c>
      <c r="O12" s="7">
        <f t="shared" si="1"/>
        <v>2958925</v>
      </c>
      <c r="P12" s="7">
        <f t="shared" si="1"/>
        <v>1928925</v>
      </c>
      <c r="Q12" s="7">
        <f t="shared" si="1"/>
        <v>898925</v>
      </c>
      <c r="R12" s="7">
        <f t="shared" si="1"/>
        <v>898925</v>
      </c>
      <c r="S12" s="7">
        <f t="shared" si="1"/>
        <v>898925</v>
      </c>
      <c r="T12" s="7">
        <f t="shared" si="1"/>
        <v>898925</v>
      </c>
    </row>
    <row r="14" spans="2:20" hidden="1"/>
    <row r="15" spans="2:20" hidden="1">
      <c r="B15" s="3" t="s">
        <v>194</v>
      </c>
    </row>
    <row r="16" spans="2:20" hidden="1"/>
    <row r="17" spans="2:8" hidden="1">
      <c r="B17" s="21" t="s">
        <v>3</v>
      </c>
      <c r="C17" s="21" t="s">
        <v>194</v>
      </c>
    </row>
    <row r="18" spans="2:8" hidden="1">
      <c r="B18" s="8" t="s">
        <v>192</v>
      </c>
      <c r="C18" s="24" t="s">
        <v>201</v>
      </c>
    </row>
    <row r="19" spans="2:8" hidden="1"/>
    <row r="20" spans="2:8" hidden="1"/>
    <row r="21" spans="2:8">
      <c r="B21" s="3" t="s">
        <v>192</v>
      </c>
    </row>
    <row r="23" spans="2:8">
      <c r="B23" s="21" t="s">
        <v>0</v>
      </c>
      <c r="C23" s="21" t="s">
        <v>198</v>
      </c>
    </row>
    <row r="24" spans="2:8" s="10" customFormat="1">
      <c r="B24" s="7" t="s">
        <v>195</v>
      </c>
      <c r="C24" s="7">
        <f>NPV('Základní informace'!$C$14,D11:T11)+C11</f>
        <v>133962.28181657434</v>
      </c>
      <c r="D24" s="50"/>
      <c r="E24" s="52"/>
      <c r="F24" s="52"/>
      <c r="G24" s="52"/>
    </row>
    <row r="25" spans="2:8" s="10" customFormat="1">
      <c r="B25" s="7" t="s">
        <v>196</v>
      </c>
      <c r="C25" s="43">
        <f>C24/(SUM(C6:T6))</f>
        <v>3.1701991638866211E-3</v>
      </c>
      <c r="D25" s="51"/>
      <c r="E25" s="52"/>
      <c r="F25" s="52"/>
      <c r="G25" s="52"/>
    </row>
    <row r="26" spans="2:8" s="10" customFormat="1">
      <c r="B26" s="7" t="s">
        <v>197</v>
      </c>
      <c r="C26" s="44">
        <f>IRR(C11:T11)</f>
        <v>5.9413553084888972E-2</v>
      </c>
      <c r="D26" s="50"/>
      <c r="E26" s="50"/>
      <c r="F26" s="52"/>
      <c r="G26" s="52"/>
      <c r="H26" s="52"/>
    </row>
    <row r="27" spans="2:8">
      <c r="D27" s="50"/>
      <c r="E27" s="50"/>
      <c r="F27" s="50"/>
      <c r="G27" s="50"/>
      <c r="H27" s="50"/>
    </row>
    <row r="28" spans="2:8">
      <c r="D28" s="50"/>
      <c r="E28" s="50"/>
      <c r="F28" s="50"/>
      <c r="G28" s="50"/>
      <c r="H28" s="50"/>
    </row>
    <row r="29" spans="2:8">
      <c r="D29" s="50"/>
      <c r="E29" s="50"/>
      <c r="F29" s="50"/>
      <c r="G29" s="50"/>
      <c r="H29" s="50"/>
    </row>
    <row r="30" spans="2:8">
      <c r="D30" s="50"/>
      <c r="E30" s="50"/>
      <c r="F30" s="50"/>
      <c r="G30" s="50"/>
      <c r="H30" s="50"/>
    </row>
    <row r="31" spans="2:8">
      <c r="D31" s="50"/>
      <c r="E31" s="50"/>
      <c r="F31" s="50"/>
      <c r="G31" s="50"/>
      <c r="H31" s="50"/>
    </row>
    <row r="32" spans="2:8">
      <c r="D32" s="51"/>
      <c r="E32" s="50"/>
      <c r="F32" s="50"/>
      <c r="G32" s="50"/>
      <c r="H32" s="50"/>
    </row>
    <row r="47" spans="3:17">
      <c r="C47" s="10"/>
      <c r="D47" s="10"/>
      <c r="E47" s="10"/>
      <c r="F47" s="10"/>
      <c r="G47" s="10"/>
      <c r="H47" s="10"/>
      <c r="I47" s="10"/>
      <c r="J47" s="10"/>
      <c r="K47" s="10"/>
      <c r="L47" s="10"/>
      <c r="M47" s="10"/>
      <c r="N47" s="10"/>
      <c r="O47" s="10"/>
      <c r="P47" s="10"/>
      <c r="Q47" s="10"/>
    </row>
  </sheetData>
  <pageMargins left="0.23622047244094491" right="0.23622047244094491" top="0.74803149606299213" bottom="0.74803149606299213" header="0.31496062992125984" footer="0.31496062992125984"/>
  <pageSetup paperSize="9" scale="52" orientation="landscape" verticalDpi="0" r:id="rId1"/>
  <headerFooter>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vt:i4>
      </vt:variant>
    </vt:vector>
  </HeadingPairs>
  <TitlesOfParts>
    <vt:vector size="19" baseType="lpstr">
      <vt:lpstr>Základní informace</vt:lpstr>
      <vt:lpstr>Investice a zdroje</vt:lpstr>
      <vt:lpstr>Provozní náklady a výnosy</vt:lpstr>
      <vt:lpstr>Zůstatková hodnota</vt:lpstr>
      <vt:lpstr>Návratnost investic pro FA</vt:lpstr>
      <vt:lpstr>Návratnost kapitálu pro FA</vt:lpstr>
      <vt:lpstr>Udržitelnost pro FA</vt:lpstr>
      <vt:lpstr>Socio-ekonomické dopady</vt:lpstr>
      <vt:lpstr>Návratnost investic pro EA</vt:lpstr>
      <vt:lpstr>Finanční mezera</vt:lpstr>
      <vt:lpstr>'Investice a zdroje'!Oblast_tisku</vt:lpstr>
      <vt:lpstr>'Návratnost investic pro EA'!Oblast_tisku</vt:lpstr>
      <vt:lpstr>'Návratnost investic pro FA'!Oblast_tisku</vt:lpstr>
      <vt:lpstr>'Návratnost kapitálu pro FA'!Oblast_tisku</vt:lpstr>
      <vt:lpstr>'Provozní náklady a výnosy'!Oblast_tisku</vt:lpstr>
      <vt:lpstr>'Socio-ekonomické dopady'!Oblast_tisku</vt:lpstr>
      <vt:lpstr>'Udržitelnost pro FA'!Oblast_tisku</vt:lpstr>
      <vt:lpstr>'Základní informace'!Oblast_tisku</vt:lpstr>
      <vt:lpstr>'Zůstatková hodnota'!Oblast_tisku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Halámek</dc:creator>
  <cp:lastModifiedBy>64637</cp:lastModifiedBy>
  <cp:lastPrinted>2016-01-04T15:31:05Z</cp:lastPrinted>
  <dcterms:created xsi:type="dcterms:W3CDTF">2015-10-02T06:40:40Z</dcterms:created>
  <dcterms:modified xsi:type="dcterms:W3CDTF">2016-06-13T13:01:45Z</dcterms:modified>
</cp:coreProperties>
</file>