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3820"/>
  <bookViews>
    <workbookView xWindow="480" yWindow="15" windowWidth="15120" windowHeight="9285"/>
  </bookViews>
  <sheets>
    <sheet name="Stránka1_1" sheetId="1" r:id="rId1"/>
  </sheets>
  <externalReferences>
    <externalReference r:id="rId2"/>
  </externalReferences>
  <definedNames>
    <definedName name="_xlnm.Print_Area" localSheetId="0">Stránka1_1!$B$1:$I$56</definedName>
  </definedNames>
  <calcPr calcId="125725"/>
  <webPublishing codePage="1252"/>
</workbook>
</file>

<file path=xl/calcChain.xml><?xml version="1.0" encoding="utf-8"?>
<calcChain xmlns="http://schemas.openxmlformats.org/spreadsheetml/2006/main">
  <c r="E34" i="1"/>
  <c r="E33"/>
  <c r="F33" s="1"/>
  <c r="G33" s="1"/>
  <c r="E32"/>
  <c r="E31"/>
  <c r="F31" s="1"/>
  <c r="G31" s="1"/>
  <c r="E30"/>
  <c r="E51"/>
  <c r="E45"/>
  <c r="E50" s="1"/>
  <c r="D45"/>
  <c r="E43"/>
  <c r="C43"/>
  <c r="E42"/>
  <c r="D42"/>
  <c r="E41"/>
  <c r="D41"/>
  <c r="E40"/>
  <c r="D40"/>
  <c r="F34"/>
  <c r="G34" s="1"/>
  <c r="D34"/>
  <c r="D33"/>
  <c r="F32"/>
  <c r="G32" s="1"/>
  <c r="D32"/>
  <c r="D31"/>
  <c r="F30"/>
  <c r="D30"/>
  <c r="H19"/>
  <c r="I19" s="1"/>
  <c r="H7"/>
  <c r="I7" s="1"/>
  <c r="F35" l="1"/>
  <c r="G30"/>
  <c r="G35" s="1"/>
  <c r="E21"/>
  <c r="E23"/>
  <c r="E25"/>
  <c r="E22"/>
  <c r="E20"/>
  <c r="E24"/>
  <c r="E19"/>
  <c r="E26" s="1"/>
  <c r="E8"/>
  <c r="E9"/>
  <c r="E11"/>
  <c r="E6"/>
  <c r="E7"/>
  <c r="E10"/>
  <c r="E12"/>
  <c r="E13"/>
  <c r="D44" l="1"/>
  <c r="C44" s="1"/>
  <c r="C46" s="1"/>
  <c r="E44"/>
  <c r="E46"/>
  <c r="E48" s="1"/>
  <c r="D46" l="1"/>
  <c r="E49"/>
  <c r="E52"/>
  <c r="E54"/>
  <c r="E55" s="1"/>
  <c r="E53"/>
</calcChain>
</file>

<file path=xl/sharedStrings.xml><?xml version="1.0" encoding="utf-8"?>
<sst xmlns="http://schemas.openxmlformats.org/spreadsheetml/2006/main" count="63" uniqueCount="42">
  <si>
    <t>Skut. 2016 v tis. Kč</t>
  </si>
  <si>
    <t>Kč / den</t>
  </si>
  <si>
    <t>Léky a léčiva</t>
  </si>
  <si>
    <t>Krev a KV</t>
  </si>
  <si>
    <t>ZPr</t>
  </si>
  <si>
    <t>Potraviny</t>
  </si>
  <si>
    <t>Prádlo</t>
  </si>
  <si>
    <t>Osobní náklady</t>
  </si>
  <si>
    <t>Ost.nákl. v lůžkové č.</t>
  </si>
  <si>
    <t>Náklady celkem</t>
  </si>
  <si>
    <r>
      <rPr>
        <sz val="10"/>
        <color theme="1"/>
        <rFont val="Arial"/>
        <family val="2"/>
      </rPr>
      <t xml:space="preserve">Náklady na lůžkoden ve FN Olomouc v roce 2016 za měsíc : </t>
    </r>
    <r>
      <rPr>
        <sz val="10"/>
        <color theme="1"/>
        <rFont val="Arial"/>
        <family val="2"/>
      </rPr>
      <t>08/2016</t>
    </r>
    <r>
      <rPr>
        <sz val="10"/>
        <color theme="1"/>
        <rFont val="Arial"/>
        <family val="2"/>
      </rPr>
      <t xml:space="preserve">  </t>
    </r>
    <r>
      <rPr>
        <sz val="10"/>
        <color theme="1"/>
        <rFont val="Arial"/>
        <family val="2"/>
      </rPr>
      <t xml:space="preserve">Počet ošetř.dnů : </t>
    </r>
    <r>
      <rPr>
        <sz val="10"/>
        <color theme="1"/>
        <rFont val="Arial"/>
        <family val="2"/>
      </rPr>
      <t>17894</t>
    </r>
  </si>
  <si>
    <t>počet lůžek celkem</t>
  </si>
  <si>
    <t>počet lůžek JIP</t>
  </si>
  <si>
    <t>rozdíl</t>
  </si>
  <si>
    <t>Kč / lůžko</t>
  </si>
  <si>
    <t>Náklady na lůžkoden ve FN Olomouc v roce 2016 za středisko : za lůžková oddělení bez JIP</t>
  </si>
  <si>
    <t xml:space="preserve">Náklady na lůžkoden ve FN Olomouc v roce 2016. Počet ošetř. dnů : </t>
  </si>
  <si>
    <t>Kategorie pracovníků</t>
  </si>
  <si>
    <t>Ktg.</t>
  </si>
  <si>
    <t>Normativ na lůžko</t>
  </si>
  <si>
    <t>mzda na lůžko / rok</t>
  </si>
  <si>
    <t>mzda na lůžko / den</t>
  </si>
  <si>
    <t>osobní náklady na lůžko / den</t>
  </si>
  <si>
    <t>lékař</t>
  </si>
  <si>
    <t>všeob.sestra</t>
  </si>
  <si>
    <t>zdravotnický asistent</t>
  </si>
  <si>
    <t>sanitář, ošetřovatel</t>
  </si>
  <si>
    <t>636, 642</t>
  </si>
  <si>
    <t>fyziterapeut, ergoterapeut</t>
  </si>
  <si>
    <t>407, 524</t>
  </si>
  <si>
    <t>Celkem</t>
  </si>
  <si>
    <t>Kč / ošetř. den</t>
  </si>
  <si>
    <t>Kč / lůžko / den</t>
  </si>
  <si>
    <t>Provozní náklady</t>
  </si>
  <si>
    <t>Náklady na 30 lůžek a rok</t>
  </si>
  <si>
    <t xml:space="preserve">   bez osobních nákladů</t>
  </si>
  <si>
    <t>Výnosy na 30 lůžek a rok</t>
  </si>
  <si>
    <t>hospodářský výsledek V - N</t>
  </si>
  <si>
    <t>hospodářský výsledek V - N bez ON + ON OZPI</t>
  </si>
  <si>
    <t>hospodářský výsledek V - N bez léků, SZM, krve</t>
  </si>
  <si>
    <t>hospodářský výsledek V - N bez léků, SZM, krve a bez ON + ON OZPI</t>
  </si>
  <si>
    <t xml:space="preserve">   bez osobních nákladů léků, SZM, krve, potravin</t>
  </si>
</sst>
</file>

<file path=xl/styles.xml><?xml version="1.0" encoding="utf-8"?>
<styleSheet xmlns="http://schemas.openxmlformats.org/spreadsheetml/2006/main">
  <numFmts count="5">
    <numFmt numFmtId="43" formatCode="_-* #,##0.00\ _K_č_-;\-* #,##0.00\ _K_č_-;_-* &quot;-&quot;??\ _K_č_-;_-@_-"/>
    <numFmt numFmtId="164" formatCode="#,##0.000"/>
    <numFmt numFmtId="165" formatCode="d\.m\.yyyy"/>
    <numFmt numFmtId="166" formatCode="_-* #,##0.000\ _K_č_-;\-* #,##0.000\ _K_č_-;_-* &quot;-&quot;??\ _K_č_-;_-@_-"/>
    <numFmt numFmtId="167" formatCode="#,##0.00_ ;[Red]\-#,##0.00\ "/>
  </numFmts>
  <fonts count="24">
    <font>
      <sz val="10"/>
      <color theme="1"/>
      <name val="Tahoma"/>
      <family val="2"/>
    </font>
    <font>
      <b/>
      <u/>
      <sz val="14"/>
      <color rgb="FF222222"/>
      <name val="Arial"/>
      <family val="2"/>
    </font>
    <font>
      <sz val="10"/>
      <color theme="1"/>
      <name val="Arial"/>
      <family val="2"/>
    </font>
    <font>
      <sz val="8"/>
      <color rgb="FF333333"/>
      <name val="Arial"/>
      <family val="2"/>
    </font>
    <font>
      <sz val="8"/>
      <color rgb="FF222222"/>
      <name val="Arial"/>
      <family val="2"/>
    </font>
    <font>
      <sz val="8"/>
      <color rgb="FF454545"/>
      <name val="Arial"/>
      <family val="2"/>
    </font>
    <font>
      <b/>
      <sz val="8"/>
      <color rgb="FF222222"/>
      <name val="Arial"/>
      <family val="2"/>
    </font>
    <font>
      <b/>
      <sz val="8"/>
      <color rgb="FF454545"/>
      <name val="Arial"/>
      <family val="2"/>
    </font>
    <font>
      <sz val="8"/>
      <color rgb="FF444444"/>
      <name val="Arial"/>
      <family val="2"/>
    </font>
    <font>
      <b/>
      <sz val="8"/>
      <color rgb="FF333333"/>
      <name val="Arial"/>
      <family val="2"/>
      <charset val="238"/>
    </font>
    <font>
      <b/>
      <sz val="8"/>
      <color rgb="FF444444"/>
      <name val="Arial"/>
      <family val="2"/>
      <charset val="238"/>
    </font>
    <font>
      <b/>
      <sz val="8"/>
      <color rgb="FF454545"/>
      <name val="Arial"/>
      <family val="2"/>
      <charset val="238"/>
    </font>
    <font>
      <sz val="10"/>
      <color theme="1"/>
      <name val="Tahoma"/>
      <family val="2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333333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theme="1"/>
      <name val="Tahoma"/>
      <family val="2"/>
    </font>
    <font>
      <sz val="11"/>
      <color rgb="FF222222"/>
      <name val="Calibri"/>
      <family val="2"/>
      <charset val="238"/>
    </font>
    <font>
      <sz val="11"/>
      <color rgb="FF454545"/>
      <name val="Calibri"/>
      <family val="2"/>
      <charset val="238"/>
    </font>
    <font>
      <sz val="11"/>
      <color rgb="FF454545"/>
      <name val="Calibri"/>
      <family val="2"/>
      <charset val="238"/>
      <scheme val="minor"/>
    </font>
    <font>
      <b/>
      <sz val="11"/>
      <color rgb="FF222222"/>
      <name val="Calibri"/>
      <family val="2"/>
      <charset val="238"/>
    </font>
    <font>
      <b/>
      <sz val="11"/>
      <color rgb="FF454545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6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auto="1"/>
      </top>
      <bottom style="medium">
        <color rgb="FFC0C0C0"/>
      </bottom>
      <diagonal/>
    </border>
    <border>
      <left style="medium">
        <color rgb="FFC0C0C0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C0C0C0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auto="1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auto="1"/>
      </left>
      <right style="medium">
        <color rgb="FFC0C0C0"/>
      </right>
      <top style="medium">
        <color rgb="FFC0C0C0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auto="1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medium">
        <color rgb="FFD5D5D5"/>
      </left>
      <right style="medium">
        <color rgb="FFD5D5D5"/>
      </right>
      <top style="medium">
        <color rgb="FFD5D5D5"/>
      </top>
      <bottom style="medium">
        <color rgb="FFD5D5D5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indexed="64"/>
      </left>
      <right style="medium">
        <color rgb="FFC0C0C0"/>
      </right>
      <top style="medium">
        <color indexed="64"/>
      </top>
      <bottom style="medium">
        <color rgb="FFC0C0C0"/>
      </bottom>
      <diagonal/>
    </border>
    <border>
      <left style="medium">
        <color rgb="FFE2E2E2"/>
      </left>
      <right style="medium">
        <color indexed="64"/>
      </right>
      <top style="medium">
        <color indexed="64"/>
      </top>
      <bottom style="medium">
        <color rgb="FFE2E2E2"/>
      </bottom>
      <diagonal/>
    </border>
    <border>
      <left style="medium">
        <color auto="1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/>
      <diagonal/>
    </border>
    <border>
      <left style="medium">
        <color rgb="FFE2E2E2"/>
      </left>
      <right style="medium">
        <color auto="1"/>
      </right>
      <top style="medium">
        <color rgb="FFE2E2E2"/>
      </top>
      <bottom/>
      <diagonal/>
    </border>
    <border>
      <left style="medium">
        <color indexed="64"/>
      </left>
      <right style="medium">
        <color rgb="FFC0C0C0"/>
      </right>
      <top style="medium">
        <color indexed="64"/>
      </top>
      <bottom style="medium">
        <color indexed="64"/>
      </bottom>
      <diagonal/>
    </border>
    <border>
      <left style="medium">
        <color rgb="FFE2E2E2"/>
      </left>
      <right style="medium">
        <color rgb="FFE2E2E2"/>
      </right>
      <top style="medium">
        <color indexed="64"/>
      </top>
      <bottom style="medium">
        <color indexed="64"/>
      </bottom>
      <diagonal/>
    </border>
    <border>
      <left style="medium">
        <color rgb="FFE2E2E2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rgb="FFD5D5D5"/>
      </left>
      <right style="medium">
        <color rgb="FFD5D5D5"/>
      </right>
      <top style="medium">
        <color rgb="FFD5D5D5"/>
      </top>
      <bottom/>
      <diagonal/>
    </border>
    <border>
      <left style="medium">
        <color rgb="FFEFEFEF"/>
      </left>
      <right style="medium">
        <color auto="1"/>
      </right>
      <top style="medium">
        <color rgb="FFEFEFEF"/>
      </top>
      <bottom/>
      <diagonal/>
    </border>
    <border>
      <left style="medium">
        <color rgb="FFD5D5D5"/>
      </left>
      <right style="medium">
        <color rgb="FFD5D5D5"/>
      </right>
      <top style="medium">
        <color indexed="64"/>
      </top>
      <bottom style="medium">
        <color indexed="64"/>
      </bottom>
      <diagonal/>
    </border>
    <border>
      <left style="medium">
        <color rgb="FFEFEFEF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medium">
        <color auto="1"/>
      </right>
      <top style="double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18">
    <xf numFmtId="0" fontId="0" fillId="0" borderId="0" xfId="0"/>
    <xf numFmtId="165" fontId="2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center" vertical="top"/>
    </xf>
    <xf numFmtId="21" fontId="2" fillId="0" borderId="0" xfId="0" applyNumberFormat="1" applyFont="1" applyAlignment="1">
      <alignment horizontal="right" vertical="top"/>
    </xf>
    <xf numFmtId="0" fontId="0" fillId="2" borderId="4" xfId="0" applyFill="1" applyBorder="1"/>
    <xf numFmtId="0" fontId="0" fillId="2" borderId="5" xfId="0" applyFill="1" applyBorder="1"/>
    <xf numFmtId="0" fontId="3" fillId="2" borderId="3" xfId="0" applyFont="1" applyFill="1" applyBorder="1" applyAlignment="1">
      <alignment horizontal="center" vertical="top"/>
    </xf>
    <xf numFmtId="0" fontId="0" fillId="2" borderId="6" xfId="0" applyFill="1" applyBorder="1"/>
    <xf numFmtId="0" fontId="3" fillId="2" borderId="6" xfId="0" applyFont="1" applyFill="1" applyBorder="1" applyAlignment="1">
      <alignment horizontal="center" vertical="top"/>
    </xf>
    <xf numFmtId="0" fontId="4" fillId="2" borderId="7" xfId="0" applyFont="1" applyFill="1" applyBorder="1" applyAlignment="1">
      <alignment vertical="top"/>
    </xf>
    <xf numFmtId="3" fontId="5" fillId="0" borderId="8" xfId="0" applyNumberFormat="1" applyFont="1" applyBorder="1" applyAlignment="1">
      <alignment horizontal="right" vertical="top"/>
    </xf>
    <xf numFmtId="164" fontId="5" fillId="0" borderId="9" xfId="0" applyNumberFormat="1" applyFont="1" applyBorder="1" applyAlignment="1">
      <alignment horizontal="right" vertical="top"/>
    </xf>
    <xf numFmtId="0" fontId="0" fillId="2" borderId="12" xfId="0" applyFill="1" applyBorder="1"/>
    <xf numFmtId="0" fontId="0" fillId="2" borderId="13" xfId="0" applyFill="1" applyBorder="1"/>
    <xf numFmtId="0" fontId="3" fillId="2" borderId="7" xfId="0" applyFont="1" applyFill="1" applyBorder="1" applyAlignment="1">
      <alignment vertical="top"/>
    </xf>
    <xf numFmtId="3" fontId="8" fillId="2" borderId="14" xfId="0" applyNumberFormat="1" applyFont="1" applyFill="1" applyBorder="1" applyAlignment="1">
      <alignment horizontal="right" vertical="top"/>
    </xf>
    <xf numFmtId="164" fontId="5" fillId="0" borderId="15" xfId="0" applyNumberFormat="1" applyFont="1" applyBorder="1" applyAlignment="1">
      <alignment horizontal="right" vertical="top"/>
    </xf>
    <xf numFmtId="0" fontId="4" fillId="2" borderId="16" xfId="0" applyFont="1" applyFill="1" applyBorder="1" applyAlignment="1">
      <alignment vertical="top"/>
    </xf>
    <xf numFmtId="3" fontId="5" fillId="0" borderId="17" xfId="0" applyNumberFormat="1" applyFont="1" applyBorder="1" applyAlignment="1">
      <alignment horizontal="right" vertical="top"/>
    </xf>
    <xf numFmtId="3" fontId="5" fillId="0" borderId="9" xfId="0" applyNumberFormat="1" applyFont="1" applyBorder="1" applyAlignment="1">
      <alignment horizontal="right" vertical="top"/>
    </xf>
    <xf numFmtId="0" fontId="4" fillId="2" borderId="10" xfId="0" applyFont="1" applyFill="1" applyBorder="1" applyAlignment="1">
      <alignment vertical="top"/>
    </xf>
    <xf numFmtId="3" fontId="5" fillId="0" borderId="11" xfId="0" applyNumberFormat="1" applyFont="1" applyBorder="1" applyAlignment="1">
      <alignment horizontal="right" vertical="top"/>
    </xf>
    <xf numFmtId="0" fontId="0" fillId="0" borderId="0" xfId="0"/>
    <xf numFmtId="0" fontId="4" fillId="2" borderId="18" xfId="0" applyFont="1" applyFill="1" applyBorder="1" applyAlignment="1">
      <alignment vertical="top"/>
    </xf>
    <xf numFmtId="3" fontId="5" fillId="0" borderId="19" xfId="0" applyNumberFormat="1" applyFont="1" applyBorder="1" applyAlignment="1">
      <alignment horizontal="right" vertical="top"/>
    </xf>
    <xf numFmtId="164" fontId="5" fillId="0" borderId="20" xfId="0" applyNumberFormat="1" applyFont="1" applyBorder="1" applyAlignment="1">
      <alignment horizontal="right" vertical="top"/>
    </xf>
    <xf numFmtId="0" fontId="6" fillId="2" borderId="21" xfId="0" applyFont="1" applyFill="1" applyBorder="1" applyAlignment="1">
      <alignment vertical="top"/>
    </xf>
    <xf numFmtId="3" fontId="7" fillId="0" borderId="22" xfId="0" applyNumberFormat="1" applyFont="1" applyBorder="1" applyAlignment="1">
      <alignment horizontal="right" vertical="top"/>
    </xf>
    <xf numFmtId="164" fontId="7" fillId="0" borderId="23" xfId="0" applyNumberFormat="1" applyFont="1" applyBorder="1" applyAlignment="1">
      <alignment horizontal="right" vertical="top"/>
    </xf>
    <xf numFmtId="0" fontId="3" fillId="2" borderId="18" xfId="0" applyFont="1" applyFill="1" applyBorder="1" applyAlignment="1">
      <alignment vertical="top"/>
    </xf>
    <xf numFmtId="3" fontId="8" fillId="2" borderId="24" xfId="0" applyNumberFormat="1" applyFont="1" applyFill="1" applyBorder="1" applyAlignment="1">
      <alignment horizontal="right" vertical="top"/>
    </xf>
    <xf numFmtId="164" fontId="5" fillId="0" borderId="25" xfId="0" applyNumberFormat="1" applyFont="1" applyBorder="1" applyAlignment="1">
      <alignment horizontal="right" vertical="top"/>
    </xf>
    <xf numFmtId="0" fontId="9" fillId="2" borderId="21" xfId="0" applyFont="1" applyFill="1" applyBorder="1" applyAlignment="1">
      <alignment vertical="top"/>
    </xf>
    <xf numFmtId="3" fontId="10" fillId="2" borderId="26" xfId="0" applyNumberFormat="1" applyFont="1" applyFill="1" applyBorder="1" applyAlignment="1">
      <alignment horizontal="right" vertical="top"/>
    </xf>
    <xf numFmtId="164" fontId="11" fillId="0" borderId="27" xfId="0" applyNumberFormat="1" applyFont="1" applyBorder="1" applyAlignment="1">
      <alignment horizontal="right" vertical="top"/>
    </xf>
    <xf numFmtId="164" fontId="11" fillId="0" borderId="23" xfId="0" applyNumberFormat="1" applyFont="1" applyBorder="1" applyAlignment="1">
      <alignment horizontal="right" vertical="top"/>
    </xf>
    <xf numFmtId="0" fontId="0" fillId="0" borderId="0" xfId="0"/>
    <xf numFmtId="0" fontId="0" fillId="0" borderId="0" xfId="0" applyAlignment="1"/>
    <xf numFmtId="0" fontId="1" fillId="0" borderId="0" xfId="0" applyFont="1" applyAlignment="1">
      <alignment vertical="top"/>
    </xf>
    <xf numFmtId="0" fontId="6" fillId="2" borderId="0" xfId="0" applyFont="1" applyFill="1" applyBorder="1" applyAlignment="1">
      <alignment vertical="top"/>
    </xf>
    <xf numFmtId="3" fontId="7" fillId="0" borderId="0" xfId="0" applyNumberFormat="1" applyFont="1" applyBorder="1" applyAlignment="1">
      <alignment horizontal="right" vertical="top"/>
    </xf>
    <xf numFmtId="164" fontId="7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vertical="center"/>
    </xf>
    <xf numFmtId="0" fontId="0" fillId="0" borderId="0" xfId="0"/>
    <xf numFmtId="0" fontId="0" fillId="0" borderId="5" xfId="0" applyFill="1" applyBorder="1"/>
    <xf numFmtId="0" fontId="3" fillId="0" borderId="6" xfId="0" applyFont="1" applyFill="1" applyBorder="1" applyAlignment="1">
      <alignment horizontal="center" vertical="top"/>
    </xf>
    <xf numFmtId="164" fontId="5" fillId="0" borderId="9" xfId="0" applyNumberFormat="1" applyFont="1" applyFill="1" applyBorder="1" applyAlignment="1">
      <alignment horizontal="right" vertical="top"/>
    </xf>
    <xf numFmtId="164" fontId="7" fillId="0" borderId="23" xfId="0" applyNumberFormat="1" applyFont="1" applyFill="1" applyBorder="1" applyAlignment="1">
      <alignment horizontal="right" vertical="top"/>
    </xf>
    <xf numFmtId="3" fontId="0" fillId="0" borderId="0" xfId="0" applyNumberFormat="1"/>
    <xf numFmtId="49" fontId="13" fillId="0" borderId="28" xfId="0" applyNumberFormat="1" applyFont="1" applyFill="1" applyBorder="1" applyAlignment="1">
      <alignment horizontal="left" vertical="center"/>
    </xf>
    <xf numFmtId="49" fontId="13" fillId="0" borderId="29" xfId="0" applyNumberFormat="1" applyFont="1" applyFill="1" applyBorder="1" applyAlignment="1">
      <alignment horizontal="center" vertical="center"/>
    </xf>
    <xf numFmtId="49" fontId="13" fillId="0" borderId="30" xfId="0" applyNumberFormat="1" applyFont="1" applyFill="1" applyBorder="1" applyAlignment="1">
      <alignment horizontal="center" vertical="center" wrapText="1"/>
    </xf>
    <xf numFmtId="4" fontId="13" fillId="0" borderId="30" xfId="0" applyNumberFormat="1" applyFont="1" applyFill="1" applyBorder="1" applyAlignment="1">
      <alignment horizontal="center" vertical="center" wrapText="1"/>
    </xf>
    <xf numFmtId="0" fontId="14" fillId="0" borderId="31" xfId="0" applyFont="1" applyFill="1" applyBorder="1"/>
    <xf numFmtId="0" fontId="14" fillId="0" borderId="32" xfId="0" applyFont="1" applyFill="1" applyBorder="1" applyAlignment="1">
      <alignment horizontal="center"/>
    </xf>
    <xf numFmtId="166" fontId="14" fillId="0" borderId="33" xfId="1" applyNumberFormat="1" applyFont="1" applyFill="1" applyBorder="1" applyAlignment="1">
      <alignment horizontal="center"/>
    </xf>
    <xf numFmtId="4" fontId="14" fillId="0" borderId="33" xfId="1" applyNumberFormat="1" applyFont="1" applyFill="1" applyBorder="1" applyAlignment="1">
      <alignment horizontal="right"/>
    </xf>
    <xf numFmtId="0" fontId="14" fillId="0" borderId="34" xfId="0" applyFont="1" applyFill="1" applyBorder="1"/>
    <xf numFmtId="0" fontId="14" fillId="0" borderId="35" xfId="0" applyFont="1" applyFill="1" applyBorder="1" applyAlignment="1">
      <alignment horizontal="center"/>
    </xf>
    <xf numFmtId="166" fontId="14" fillId="0" borderId="36" xfId="1" applyNumberFormat="1" applyFont="1" applyFill="1" applyBorder="1" applyAlignment="1">
      <alignment horizontal="center"/>
    </xf>
    <xf numFmtId="4" fontId="14" fillId="0" borderId="36" xfId="1" applyNumberFormat="1" applyFont="1" applyFill="1" applyBorder="1" applyAlignment="1">
      <alignment horizontal="right"/>
    </xf>
    <xf numFmtId="0" fontId="14" fillId="0" borderId="37" xfId="0" applyFont="1" applyFill="1" applyBorder="1"/>
    <xf numFmtId="0" fontId="14" fillId="0" borderId="38" xfId="0" applyFont="1" applyFill="1" applyBorder="1" applyAlignment="1">
      <alignment horizontal="center"/>
    </xf>
    <xf numFmtId="166" fontId="14" fillId="0" borderId="39" xfId="1" applyNumberFormat="1" applyFont="1" applyFill="1" applyBorder="1" applyAlignment="1">
      <alignment horizontal="center"/>
    </xf>
    <xf numFmtId="4" fontId="14" fillId="0" borderId="39" xfId="1" applyNumberFormat="1" applyFont="1" applyFill="1" applyBorder="1" applyAlignment="1">
      <alignment horizontal="right"/>
    </xf>
    <xf numFmtId="0" fontId="14" fillId="0" borderId="40" xfId="0" applyFont="1" applyFill="1" applyBorder="1"/>
    <xf numFmtId="0" fontId="0" fillId="0" borderId="41" xfId="0" applyBorder="1"/>
    <xf numFmtId="4" fontId="0" fillId="0" borderId="42" xfId="0" applyNumberFormat="1" applyBorder="1"/>
    <xf numFmtId="0" fontId="19" fillId="2" borderId="47" xfId="0" applyFont="1" applyFill="1" applyBorder="1" applyAlignment="1"/>
    <xf numFmtId="4" fontId="20" fillId="0" borderId="33" xfId="0" applyNumberFormat="1" applyFont="1" applyBorder="1" applyAlignment="1">
      <alignment horizontal="right"/>
    </xf>
    <xf numFmtId="4" fontId="21" fillId="0" borderId="33" xfId="0" applyNumberFormat="1" applyFont="1" applyFill="1" applyBorder="1" applyAlignment="1">
      <alignment horizontal="right"/>
    </xf>
    <xf numFmtId="0" fontId="19" fillId="2" borderId="48" xfId="0" applyFont="1" applyFill="1" applyBorder="1" applyAlignment="1"/>
    <xf numFmtId="4" fontId="20" fillId="0" borderId="36" xfId="0" applyNumberFormat="1" applyFont="1" applyBorder="1" applyAlignment="1">
      <alignment horizontal="right"/>
    </xf>
    <xf numFmtId="4" fontId="21" fillId="0" borderId="36" xfId="0" applyNumberFormat="1" applyFont="1" applyFill="1" applyBorder="1" applyAlignment="1">
      <alignment horizontal="right"/>
    </xf>
    <xf numFmtId="0" fontId="19" fillId="2" borderId="45" xfId="0" applyFont="1" applyFill="1" applyBorder="1" applyAlignment="1"/>
    <xf numFmtId="4" fontId="20" fillId="0" borderId="49" xfId="0" applyNumberFormat="1" applyFont="1" applyBorder="1" applyAlignment="1">
      <alignment horizontal="right"/>
    </xf>
    <xf numFmtId="4" fontId="21" fillId="0" borderId="49" xfId="0" applyNumberFormat="1" applyFont="1" applyFill="1" applyBorder="1" applyAlignment="1">
      <alignment horizontal="right"/>
    </xf>
    <xf numFmtId="0" fontId="22" fillId="2" borderId="50" xfId="0" applyFont="1" applyFill="1" applyBorder="1" applyAlignment="1"/>
    <xf numFmtId="3" fontId="23" fillId="0" borderId="42" xfId="0" applyNumberFormat="1" applyFont="1" applyBorder="1" applyAlignment="1">
      <alignment horizontal="right"/>
    </xf>
    <xf numFmtId="4" fontId="23" fillId="0" borderId="42" xfId="0" applyNumberFormat="1" applyFont="1" applyFill="1" applyBorder="1" applyAlignment="1">
      <alignment horizontal="right"/>
    </xf>
    <xf numFmtId="0" fontId="19" fillId="2" borderId="43" xfId="0" applyFont="1" applyFill="1" applyBorder="1" applyAlignment="1"/>
    <xf numFmtId="0" fontId="0" fillId="0" borderId="43" xfId="0" applyBorder="1"/>
    <xf numFmtId="0" fontId="0" fillId="0" borderId="51" xfId="0" applyBorder="1"/>
    <xf numFmtId="167" fontId="0" fillId="0" borderId="52" xfId="0" applyNumberFormat="1" applyBorder="1"/>
    <xf numFmtId="0" fontId="19" fillId="2" borderId="48" xfId="0" applyFont="1" applyFill="1" applyBorder="1" applyAlignment="1">
      <alignment horizontal="left"/>
    </xf>
    <xf numFmtId="0" fontId="0" fillId="0" borderId="48" xfId="0" applyBorder="1"/>
    <xf numFmtId="0" fontId="0" fillId="0" borderId="53" xfId="0" applyBorder="1"/>
    <xf numFmtId="167" fontId="0" fillId="0" borderId="54" xfId="0" applyNumberFormat="1" applyBorder="1"/>
    <xf numFmtId="0" fontId="19" fillId="2" borderId="55" xfId="0" applyFont="1" applyFill="1" applyBorder="1" applyAlignment="1">
      <alignment horizontal="left"/>
    </xf>
    <xf numFmtId="0" fontId="0" fillId="0" borderId="55" xfId="0" applyBorder="1"/>
    <xf numFmtId="0" fontId="0" fillId="0" borderId="56" xfId="0" applyBorder="1"/>
    <xf numFmtId="167" fontId="0" fillId="0" borderId="57" xfId="0" applyNumberFormat="1" applyBorder="1"/>
    <xf numFmtId="0" fontId="0" fillId="0" borderId="45" xfId="0" applyBorder="1"/>
    <xf numFmtId="0" fontId="0" fillId="0" borderId="58" xfId="0" applyBorder="1"/>
    <xf numFmtId="167" fontId="0" fillId="0" borderId="59" xfId="0" applyNumberFormat="1" applyBorder="1"/>
    <xf numFmtId="0" fontId="0" fillId="0" borderId="47" xfId="0" applyBorder="1"/>
    <xf numFmtId="0" fontId="0" fillId="0" borderId="60" xfId="0" applyBorder="1"/>
    <xf numFmtId="167" fontId="0" fillId="0" borderId="61" xfId="0" applyNumberFormat="1" applyBorder="1"/>
    <xf numFmtId="0" fontId="0" fillId="0" borderId="63" xfId="0" applyBorder="1"/>
    <xf numFmtId="0" fontId="0" fillId="0" borderId="64" xfId="0" applyBorder="1"/>
    <xf numFmtId="3" fontId="0" fillId="0" borderId="0" xfId="0" applyNumberFormat="1" applyAlignment="1"/>
    <xf numFmtId="3" fontId="21" fillId="0" borderId="36" xfId="0" applyNumberFormat="1" applyFont="1" applyBorder="1" applyAlignment="1">
      <alignment horizontal="right"/>
    </xf>
    <xf numFmtId="3" fontId="21" fillId="0" borderId="33" xfId="0" applyNumberFormat="1" applyFont="1" applyBorder="1" applyAlignment="1">
      <alignment horizontal="right"/>
    </xf>
    <xf numFmtId="3" fontId="21" fillId="0" borderId="49" xfId="0" applyNumberFormat="1" applyFont="1" applyBorder="1" applyAlignment="1">
      <alignment horizontal="right"/>
    </xf>
    <xf numFmtId="0" fontId="16" fillId="0" borderId="44" xfId="0" applyFont="1" applyFill="1" applyBorder="1" applyAlignment="1">
      <alignment horizontal="center" vertical="center" wrapText="1"/>
    </xf>
    <xf numFmtId="0" fontId="18" fillId="0" borderId="46" xfId="0" applyFont="1" applyBorder="1" applyAlignment="1">
      <alignment vertical="center" wrapText="1"/>
    </xf>
    <xf numFmtId="0" fontId="19" fillId="2" borderId="39" xfId="0" applyFont="1" applyFill="1" applyBorder="1" applyAlignment="1">
      <alignment horizontal="left" vertical="center" wrapText="1"/>
    </xf>
    <xf numFmtId="0" fontId="0" fillId="0" borderId="62" xfId="0" applyBorder="1" applyAlignment="1">
      <alignment horizontal="left" vertical="center" wrapText="1"/>
    </xf>
    <xf numFmtId="167" fontId="0" fillId="0" borderId="59" xfId="0" applyNumberFormat="1" applyBorder="1" applyAlignment="1">
      <alignment vertical="center"/>
    </xf>
    <xf numFmtId="167" fontId="0" fillId="0" borderId="65" xfId="0" applyNumberFormat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2" fillId="0" borderId="0" xfId="0" applyFont="1" applyAlignment="1">
      <alignment vertical="center"/>
    </xf>
    <xf numFmtId="0" fontId="0" fillId="0" borderId="0" xfId="0"/>
    <xf numFmtId="0" fontId="15" fillId="0" borderId="43" xfId="0" applyFont="1" applyBorder="1" applyAlignment="1"/>
    <xf numFmtId="0" fontId="15" fillId="0" borderId="45" xfId="0" applyFont="1" applyBorder="1" applyAlignment="1"/>
    <xf numFmtId="0" fontId="16" fillId="2" borderId="44" xfId="0" applyFont="1" applyFill="1" applyBorder="1" applyAlignment="1">
      <alignment horizontal="center" vertical="center" wrapText="1"/>
    </xf>
    <xf numFmtId="0" fontId="17" fillId="0" borderId="46" xfId="0" applyFont="1" applyBorder="1" applyAlignment="1">
      <alignment vertical="center" wrapText="1"/>
    </xf>
  </cellXfs>
  <cellStyles count="2">
    <cellStyle name="čárky" xfId="1" builtinId="3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ZDY%20l&#367;&#382;kode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6"/>
      <sheetName val="2015"/>
      <sheetName val="NS"/>
    </sheetNames>
    <sheetDataSet>
      <sheetData sheetId="0">
        <row r="24">
          <cell r="O24">
            <v>5637.2687108886103</v>
          </cell>
        </row>
        <row r="25">
          <cell r="O25">
            <v>13318.496790757381</v>
          </cell>
        </row>
        <row r="26">
          <cell r="O26">
            <v>50427.913173652705</v>
          </cell>
        </row>
        <row r="27">
          <cell r="O27">
            <v>41189.623725315112</v>
          </cell>
        </row>
        <row r="31">
          <cell r="O31">
            <v>2026.75</v>
          </cell>
        </row>
      </sheetData>
      <sheetData sheetId="1">
        <row r="25">
          <cell r="T25">
            <v>5295.3929942100913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2"/>
  <sheetViews>
    <sheetView tabSelected="1" workbookViewId="0">
      <selection activeCell="B10" sqref="B10"/>
    </sheetView>
  </sheetViews>
  <sheetFormatPr defaultRowHeight="12.75" customHeight="1"/>
  <cols>
    <col min="1" max="1" width="1.42578125" style="43" customWidth="1"/>
    <col min="2" max="2" width="43.28515625" bestFit="1" customWidth="1"/>
    <col min="3" max="7" width="15" customWidth="1"/>
  </cols>
  <sheetData>
    <row r="1" spans="1:9" ht="21" customHeight="1">
      <c r="B1" s="38" t="s">
        <v>15</v>
      </c>
      <c r="C1" s="37"/>
      <c r="D1" s="37"/>
    </row>
    <row r="2" spans="1:9" ht="12.75" customHeight="1">
      <c r="B2" s="37"/>
      <c r="C2" s="37"/>
      <c r="D2" s="37"/>
    </row>
    <row r="3" spans="1:9" ht="13.5" thickBot="1">
      <c r="B3" s="42" t="s">
        <v>16</v>
      </c>
      <c r="C3" s="37"/>
      <c r="D3" s="100">
        <v>170767</v>
      </c>
    </row>
    <row r="4" spans="1:9" ht="13.5" thickBot="1">
      <c r="B4" s="110"/>
      <c r="C4" s="4"/>
      <c r="D4" s="5"/>
      <c r="E4" s="44"/>
    </row>
    <row r="5" spans="1:9" ht="13.5" thickBot="1">
      <c r="B5" s="111"/>
      <c r="C5" s="6" t="s">
        <v>0</v>
      </c>
      <c r="D5" s="8" t="s">
        <v>31</v>
      </c>
      <c r="E5" s="45" t="s">
        <v>32</v>
      </c>
      <c r="G5" s="17" t="s">
        <v>11</v>
      </c>
      <c r="H5" s="18">
        <v>1142</v>
      </c>
    </row>
    <row r="6" spans="1:9" ht="13.5" thickBot="1">
      <c r="B6" s="9" t="s">
        <v>2</v>
      </c>
      <c r="C6" s="10">
        <v>45608.818859999999</v>
      </c>
      <c r="D6" s="11">
        <v>267.08215791107199</v>
      </c>
      <c r="E6" s="46">
        <f>C6/($I$7/1000)</f>
        <v>189.32676986301368</v>
      </c>
      <c r="G6" s="9" t="s">
        <v>12</v>
      </c>
      <c r="H6" s="19">
        <v>152</v>
      </c>
    </row>
    <row r="7" spans="1:9" ht="13.5" thickBot="1">
      <c r="B7" s="9" t="s">
        <v>3</v>
      </c>
      <c r="C7" s="10">
        <v>8539.8919999999998</v>
      </c>
      <c r="D7" s="11">
        <v>50.009029847687003</v>
      </c>
      <c r="E7" s="46">
        <f t="shared" ref="E7:E12" si="0">C7/($I$7/1000)</f>
        <v>35.449946035699462</v>
      </c>
      <c r="F7" s="22"/>
      <c r="G7" s="20" t="s">
        <v>13</v>
      </c>
      <c r="H7" s="21">
        <f>H5-H6</f>
        <v>990</v>
      </c>
      <c r="I7" s="48">
        <f>H7*(365/12*8)</f>
        <v>240900</v>
      </c>
    </row>
    <row r="8" spans="1:9" ht="13.5" thickBot="1">
      <c r="B8" s="9" t="s">
        <v>4</v>
      </c>
      <c r="C8" s="10">
        <v>11595.83366</v>
      </c>
      <c r="D8" s="11">
        <v>67.904417481129002</v>
      </c>
      <c r="E8" s="46">
        <f t="shared" si="0"/>
        <v>48.135465587380658</v>
      </c>
      <c r="F8" s="22"/>
    </row>
    <row r="9" spans="1:9" ht="13.5" thickBot="1">
      <c r="B9" s="9" t="s">
        <v>5</v>
      </c>
      <c r="C9" s="10">
        <v>12750.5213</v>
      </c>
      <c r="D9" s="11">
        <v>74.666190188971001</v>
      </c>
      <c r="E9" s="46">
        <f t="shared" si="0"/>
        <v>52.928689497716896</v>
      </c>
      <c r="F9" s="22"/>
    </row>
    <row r="10" spans="1:9" ht="13.5" thickBot="1">
      <c r="B10" s="9" t="s">
        <v>6</v>
      </c>
      <c r="C10" s="10">
        <v>485.56337000000002</v>
      </c>
      <c r="D10" s="11">
        <v>2.843426247459</v>
      </c>
      <c r="E10" s="46">
        <f t="shared" si="0"/>
        <v>2.0156221253632212</v>
      </c>
      <c r="F10" s="22"/>
    </row>
    <row r="11" spans="1:9" ht="13.5" thickBot="1">
      <c r="B11" s="9" t="s">
        <v>7</v>
      </c>
      <c r="C11" s="10">
        <v>380337.50994000002</v>
      </c>
      <c r="D11" s="11">
        <v>2227.2307292392602</v>
      </c>
      <c r="E11" s="46">
        <f t="shared" si="0"/>
        <v>1578.8190533001246</v>
      </c>
      <c r="F11" s="22"/>
    </row>
    <row r="12" spans="1:9" ht="13.5" thickBot="1">
      <c r="B12" s="23" t="s">
        <v>8</v>
      </c>
      <c r="C12" s="24">
        <v>131021.9054</v>
      </c>
      <c r="D12" s="25">
        <v>767.25541468785002</v>
      </c>
      <c r="E12" s="46">
        <f t="shared" si="0"/>
        <v>543.88503694479039</v>
      </c>
      <c r="F12" s="22"/>
    </row>
    <row r="13" spans="1:9" ht="13.5" thickBot="1">
      <c r="B13" s="26" t="s">
        <v>9</v>
      </c>
      <c r="C13" s="27">
        <v>590340.04452999996</v>
      </c>
      <c r="D13" s="28">
        <v>3456.99136560343</v>
      </c>
      <c r="E13" s="47">
        <f>SUM(E6:E12)</f>
        <v>2450.560583354089</v>
      </c>
    </row>
    <row r="14" spans="1:9" s="36" customFormat="1">
      <c r="A14" s="43"/>
      <c r="B14" s="39"/>
      <c r="C14" s="40"/>
      <c r="D14" s="41"/>
      <c r="E14" s="41"/>
    </row>
    <row r="15" spans="1:9" ht="13.5" hidden="1" customHeight="1" thickBot="1">
      <c r="B15" s="112" t="s">
        <v>10</v>
      </c>
      <c r="C15" s="113"/>
      <c r="D15" s="113"/>
    </row>
    <row r="16" spans="1:9" ht="13.5" hidden="1" customHeight="1" thickBot="1">
      <c r="B16" s="110"/>
      <c r="C16" s="13"/>
      <c r="D16" s="5"/>
      <c r="E16" s="5"/>
    </row>
    <row r="17" spans="2:9" ht="13.5" hidden="1" customHeight="1" thickBot="1">
      <c r="B17" s="111"/>
      <c r="C17" s="12"/>
      <c r="D17" s="7"/>
      <c r="E17" s="7"/>
      <c r="G17" s="17" t="s">
        <v>11</v>
      </c>
      <c r="H17" s="18">
        <v>1141</v>
      </c>
    </row>
    <row r="18" spans="2:9" ht="13.5" hidden="1" customHeight="1" thickBot="1">
      <c r="B18" s="111"/>
      <c r="C18" s="6" t="s">
        <v>0</v>
      </c>
      <c r="D18" s="8" t="s">
        <v>1</v>
      </c>
      <c r="E18" s="8" t="s">
        <v>14</v>
      </c>
      <c r="G18" s="9" t="s">
        <v>12</v>
      </c>
      <c r="H18" s="19">
        <v>152</v>
      </c>
    </row>
    <row r="19" spans="2:9" ht="13.5" hidden="1" customHeight="1" thickBot="1">
      <c r="B19" s="14" t="s">
        <v>2</v>
      </c>
      <c r="C19" s="15">
        <v>4932.9522900000002</v>
      </c>
      <c r="D19" s="16">
        <v>275.67633229015303</v>
      </c>
      <c r="E19" s="11">
        <f>C19/($I$19/1000)</f>
        <v>160.89736423236246</v>
      </c>
      <c r="G19" s="20" t="s">
        <v>13</v>
      </c>
      <c r="H19" s="21">
        <f>H17-H18</f>
        <v>989</v>
      </c>
      <c r="I19">
        <f>H19*31</f>
        <v>30659</v>
      </c>
    </row>
    <row r="20" spans="2:9" ht="13.5" hidden="1" customHeight="1" thickBot="1">
      <c r="B20" s="14" t="s">
        <v>3</v>
      </c>
      <c r="C20" s="15">
        <v>1411.7449999999999</v>
      </c>
      <c r="D20" s="16">
        <v>78.894880965685999</v>
      </c>
      <c r="E20" s="11">
        <f t="shared" ref="E20:E25" si="1">C20/($I$19/1000)</f>
        <v>46.046674712156296</v>
      </c>
    </row>
    <row r="21" spans="2:9" ht="13.5" hidden="1" customHeight="1" thickBot="1">
      <c r="B21" s="14" t="s">
        <v>4</v>
      </c>
      <c r="C21" s="15">
        <v>1519.13996</v>
      </c>
      <c r="D21" s="16">
        <v>84.896611154575993</v>
      </c>
      <c r="E21" s="11">
        <f t="shared" si="1"/>
        <v>49.549559998695329</v>
      </c>
    </row>
    <row r="22" spans="2:9" ht="13.5" hidden="1" customHeight="1" thickBot="1">
      <c r="B22" s="14" t="s">
        <v>5</v>
      </c>
      <c r="C22" s="15">
        <v>1376.0576799999999</v>
      </c>
      <c r="D22" s="16">
        <v>76.900507432658998</v>
      </c>
      <c r="E22" s="11">
        <f t="shared" si="1"/>
        <v>44.882666753644934</v>
      </c>
    </row>
    <row r="23" spans="2:9" ht="13.5" hidden="1" customHeight="1" thickBot="1">
      <c r="B23" s="14" t="s">
        <v>6</v>
      </c>
      <c r="C23" s="15">
        <v>70.052310000000006</v>
      </c>
      <c r="D23" s="16">
        <v>3.9148491114340001</v>
      </c>
      <c r="E23" s="11">
        <f t="shared" si="1"/>
        <v>2.2848856779412245</v>
      </c>
    </row>
    <row r="24" spans="2:9" ht="13.5" hidden="1" customHeight="1" thickBot="1">
      <c r="B24" s="14" t="s">
        <v>7</v>
      </c>
      <c r="C24" s="15">
        <v>46902.961770000002</v>
      </c>
      <c r="D24" s="16">
        <v>2621.1557935620899</v>
      </c>
      <c r="E24" s="11">
        <f t="shared" si="1"/>
        <v>1529.8268622590431</v>
      </c>
    </row>
    <row r="25" spans="2:9" ht="13.5" hidden="1" customHeight="1" thickBot="1">
      <c r="B25" s="29" t="s">
        <v>8</v>
      </c>
      <c r="C25" s="30">
        <v>15998.82454</v>
      </c>
      <c r="D25" s="31">
        <v>894.08877500838298</v>
      </c>
      <c r="E25" s="11">
        <f t="shared" si="1"/>
        <v>521.83125803189932</v>
      </c>
    </row>
    <row r="26" spans="2:9" ht="13.5" hidden="1" customHeight="1" thickBot="1">
      <c r="B26" s="32" t="s">
        <v>9</v>
      </c>
      <c r="C26" s="33">
        <v>72211.733550000004</v>
      </c>
      <c r="D26" s="34">
        <v>4035.5277495249802</v>
      </c>
      <c r="E26" s="35">
        <f>SUM(E19:E25)</f>
        <v>2355.3192716657427</v>
      </c>
    </row>
    <row r="27" spans="2:9">
      <c r="B27" s="1"/>
      <c r="C27" s="2"/>
      <c r="D27" s="3"/>
    </row>
    <row r="28" spans="2:9" ht="12.75" customHeight="1" thickBot="1">
      <c r="B28" s="43"/>
      <c r="C28" s="43"/>
      <c r="D28" s="43"/>
      <c r="E28" s="43"/>
      <c r="F28" s="43"/>
      <c r="G28" s="43"/>
    </row>
    <row r="29" spans="2:9" ht="42.95" customHeight="1" thickBot="1">
      <c r="B29" s="49" t="s">
        <v>17</v>
      </c>
      <c r="C29" s="50" t="s">
        <v>18</v>
      </c>
      <c r="D29" s="51" t="s">
        <v>19</v>
      </c>
      <c r="E29" s="52" t="s">
        <v>20</v>
      </c>
      <c r="F29" s="52" t="s">
        <v>21</v>
      </c>
      <c r="G29" s="52" t="s">
        <v>22</v>
      </c>
    </row>
    <row r="30" spans="2:9" ht="13.5" customHeight="1" thickTop="1">
      <c r="B30" s="53" t="s">
        <v>23</v>
      </c>
      <c r="C30" s="54">
        <v>101</v>
      </c>
      <c r="D30" s="55">
        <f>0.2/30</f>
        <v>6.6666666666666671E-3</v>
      </c>
      <c r="E30" s="56">
        <f>+'[1]2016'!$O$24</f>
        <v>5637.2687108886103</v>
      </c>
      <c r="F30" s="56">
        <f>+E30/365</f>
        <v>15.444571810653727</v>
      </c>
      <c r="G30" s="56">
        <f>+F30*1.36</f>
        <v>21.004617662489071</v>
      </c>
    </row>
    <row r="31" spans="2:9" ht="13.5" customHeight="1">
      <c r="B31" s="57" t="s">
        <v>24</v>
      </c>
      <c r="C31" s="58">
        <v>305</v>
      </c>
      <c r="D31" s="59">
        <f>1/30</f>
        <v>3.3333333333333333E-2</v>
      </c>
      <c r="E31" s="60">
        <f>+'[1]2016'!$O$25</f>
        <v>13318.496790757381</v>
      </c>
      <c r="F31" s="60">
        <f t="shared" ref="F31:F32" si="2">+E31/365</f>
        <v>36.48903230344488</v>
      </c>
      <c r="G31" s="60">
        <f>+F31*1.36</f>
        <v>49.625083932685037</v>
      </c>
    </row>
    <row r="32" spans="2:9" ht="13.5" customHeight="1">
      <c r="B32" s="57" t="s">
        <v>25</v>
      </c>
      <c r="C32" s="58">
        <v>629</v>
      </c>
      <c r="D32" s="59">
        <f>6/30</f>
        <v>0.2</v>
      </c>
      <c r="E32" s="60">
        <f>+'[1]2016'!$O$26</f>
        <v>50427.913173652705</v>
      </c>
      <c r="F32" s="60">
        <f t="shared" si="2"/>
        <v>138.15866622918549</v>
      </c>
      <c r="G32" s="60">
        <f t="shared" ref="G32:G34" si="3">+F32*1.36</f>
        <v>187.89578607169227</v>
      </c>
    </row>
    <row r="33" spans="2:7" ht="13.5" customHeight="1">
      <c r="B33" s="57" t="s">
        <v>26</v>
      </c>
      <c r="C33" s="58" t="s">
        <v>27</v>
      </c>
      <c r="D33" s="59">
        <f>5/30</f>
        <v>0.16666666666666666</v>
      </c>
      <c r="E33" s="60">
        <f>+'[1]2016'!$O$27</f>
        <v>41189.623725315112</v>
      </c>
      <c r="F33" s="60">
        <f>+E33/365</f>
        <v>112.84828417894552</v>
      </c>
      <c r="G33" s="60">
        <f t="shared" si="3"/>
        <v>153.47366648336592</v>
      </c>
    </row>
    <row r="34" spans="2:7" ht="13.5" customHeight="1" thickBot="1">
      <c r="B34" s="61" t="s">
        <v>28</v>
      </c>
      <c r="C34" s="62" t="s">
        <v>29</v>
      </c>
      <c r="D34" s="63">
        <f>0.2/30</f>
        <v>6.6666666666666671E-3</v>
      </c>
      <c r="E34" s="64">
        <f>+'[1]2016'!$O$31</f>
        <v>2026.75</v>
      </c>
      <c r="F34" s="64">
        <f>+E34/365</f>
        <v>5.5527397260273972</v>
      </c>
      <c r="G34" s="64">
        <f t="shared" si="3"/>
        <v>7.5517260273972608</v>
      </c>
    </row>
    <row r="35" spans="2:7" ht="13.5" customHeight="1" thickBot="1">
      <c r="B35" s="65" t="s">
        <v>30</v>
      </c>
      <c r="C35" s="66"/>
      <c r="D35" s="66"/>
      <c r="E35" s="66"/>
      <c r="F35" s="67">
        <f>+SUM(F30:F34)</f>
        <v>308.49329424825703</v>
      </c>
      <c r="G35" s="67">
        <f>+SUM(G30:G34)</f>
        <v>419.55088017762961</v>
      </c>
    </row>
    <row r="36" spans="2:7" ht="13.5" customHeight="1">
      <c r="B36" s="43"/>
      <c r="C36" s="43"/>
      <c r="D36" s="43"/>
      <c r="E36" s="43"/>
      <c r="F36" s="43"/>
      <c r="G36" s="43"/>
    </row>
    <row r="37" spans="2:7" ht="13.5" customHeight="1" thickBot="1">
      <c r="B37" s="43"/>
      <c r="C37" s="43"/>
      <c r="D37" s="43"/>
      <c r="E37" s="43"/>
      <c r="F37" s="43"/>
      <c r="G37" s="43"/>
    </row>
    <row r="38" spans="2:7" ht="27.75" customHeight="1">
      <c r="B38" s="114"/>
      <c r="C38" s="116" t="s">
        <v>0</v>
      </c>
      <c r="D38" s="116" t="s">
        <v>31</v>
      </c>
      <c r="E38" s="104" t="s">
        <v>32</v>
      </c>
      <c r="F38" s="43"/>
      <c r="G38" s="43"/>
    </row>
    <row r="39" spans="2:7" ht="13.5" customHeight="1" thickBot="1">
      <c r="B39" s="115"/>
      <c r="C39" s="117"/>
      <c r="D39" s="105"/>
      <c r="E39" s="105"/>
      <c r="F39" s="43"/>
      <c r="G39" s="43"/>
    </row>
    <row r="40" spans="2:7" ht="13.5" customHeight="1" thickTop="1">
      <c r="B40" s="68" t="s">
        <v>2</v>
      </c>
      <c r="C40" s="102">
        <v>45608.818859999999</v>
      </c>
      <c r="D40" s="69">
        <f>+C40/$D$3*1000</f>
        <v>267.08215791107182</v>
      </c>
      <c r="E40" s="70">
        <f>C40/($I$7/1000)</f>
        <v>189.32676986301368</v>
      </c>
      <c r="F40" s="43"/>
      <c r="G40" s="43"/>
    </row>
    <row r="41" spans="2:7" ht="13.5" customHeight="1">
      <c r="B41" s="71" t="s">
        <v>3</v>
      </c>
      <c r="C41" s="101">
        <v>8539.8919999999998</v>
      </c>
      <c r="D41" s="72">
        <f t="shared" ref="D41:D45" si="4">+C41/$D$3*1000</f>
        <v>50.009029847687202</v>
      </c>
      <c r="E41" s="73">
        <f>C41/($I$7/1000)</f>
        <v>35.449946035699462</v>
      </c>
      <c r="F41" s="43"/>
      <c r="G41" s="43"/>
    </row>
    <row r="42" spans="2:7" ht="13.5" customHeight="1">
      <c r="B42" s="71" t="s">
        <v>4</v>
      </c>
      <c r="C42" s="101">
        <v>11595.83366</v>
      </c>
      <c r="D42" s="72">
        <f t="shared" si="4"/>
        <v>67.904417481129258</v>
      </c>
      <c r="E42" s="73">
        <f>C42/($I$7/1000)</f>
        <v>48.135465587380658</v>
      </c>
      <c r="F42" s="43"/>
      <c r="G42" s="43"/>
    </row>
    <row r="43" spans="2:7" ht="13.5" customHeight="1">
      <c r="B43" s="71" t="s">
        <v>5</v>
      </c>
      <c r="C43" s="101">
        <f>+D43*D3/1000</f>
        <v>11936.613300000001</v>
      </c>
      <c r="D43" s="72">
        <v>69.900000000000006</v>
      </c>
      <c r="E43" s="73">
        <f>+D43*D3/I7</f>
        <v>49.550075965130766</v>
      </c>
      <c r="F43" s="43"/>
      <c r="G43" s="43"/>
    </row>
    <row r="44" spans="2:7" ht="13.5" customHeight="1">
      <c r="B44" s="71" t="s">
        <v>7</v>
      </c>
      <c r="C44" s="101">
        <f>+D44*D3/1000</f>
        <v>101069.80703479098</v>
      </c>
      <c r="D44" s="72">
        <f>+E44*I7/D3</f>
        <v>591.85795285266465</v>
      </c>
      <c r="E44" s="73">
        <f>+G35</f>
        <v>419.55088017762961</v>
      </c>
      <c r="F44" s="43"/>
      <c r="G44" s="43"/>
    </row>
    <row r="45" spans="2:7" ht="13.5" customHeight="1" thickBot="1">
      <c r="B45" s="74" t="s">
        <v>33</v>
      </c>
      <c r="C45" s="103">
        <v>131021.9054</v>
      </c>
      <c r="D45" s="75">
        <f t="shared" si="4"/>
        <v>767.25541468784957</v>
      </c>
      <c r="E45" s="76">
        <f>C45/($I$7/1000)</f>
        <v>543.88503694479039</v>
      </c>
      <c r="F45" s="43"/>
      <c r="G45" s="43"/>
    </row>
    <row r="46" spans="2:7" ht="13.5" customHeight="1" thickBot="1">
      <c r="B46" s="77" t="s">
        <v>9</v>
      </c>
      <c r="C46" s="78">
        <f>SUM(C40:C45)</f>
        <v>309772.87025479099</v>
      </c>
      <c r="D46" s="79">
        <f>SUM(D40:D45)</f>
        <v>1814.0089727804025</v>
      </c>
      <c r="E46" s="79">
        <f>SUM(E40:E45)</f>
        <v>1285.8981745736446</v>
      </c>
      <c r="F46" s="43"/>
      <c r="G46" s="43"/>
    </row>
    <row r="47" spans="2:7" ht="13.5" customHeight="1" thickBot="1">
      <c r="B47" s="43"/>
      <c r="C47" s="43"/>
      <c r="D47" s="43"/>
      <c r="E47" s="43"/>
      <c r="F47" s="43"/>
      <c r="G47" s="43"/>
    </row>
    <row r="48" spans="2:7" ht="13.5" customHeight="1">
      <c r="B48" s="80" t="s">
        <v>34</v>
      </c>
      <c r="C48" s="81"/>
      <c r="D48" s="82"/>
      <c r="E48" s="83">
        <f>+E46*30*365</f>
        <v>14080585.011581408</v>
      </c>
      <c r="F48" s="43"/>
      <c r="G48" s="43"/>
    </row>
    <row r="49" spans="2:7" ht="13.5" customHeight="1">
      <c r="B49" s="84" t="s">
        <v>35</v>
      </c>
      <c r="C49" s="85"/>
      <c r="D49" s="86"/>
      <c r="E49" s="87">
        <f>+E48-E44*30*365</f>
        <v>9486502.8736363649</v>
      </c>
      <c r="F49" s="43"/>
      <c r="G49" s="43"/>
    </row>
    <row r="50" spans="2:7" ht="13.5" customHeight="1" thickBot="1">
      <c r="B50" s="88" t="s">
        <v>41</v>
      </c>
      <c r="C50" s="89"/>
      <c r="D50" s="90"/>
      <c r="E50" s="91">
        <f>+E45*30*365</f>
        <v>5955541.1545454552</v>
      </c>
      <c r="F50" s="43"/>
      <c r="G50" s="43"/>
    </row>
    <row r="51" spans="2:7" ht="13.5" customHeight="1" thickTop="1" thickBot="1">
      <c r="B51" s="74" t="s">
        <v>36</v>
      </c>
      <c r="C51" s="92"/>
      <c r="D51" s="93"/>
      <c r="E51" s="94">
        <f>1194*30*365</f>
        <v>13074300</v>
      </c>
      <c r="F51" s="43"/>
      <c r="G51" s="43"/>
    </row>
    <row r="52" spans="2:7" ht="13.5" customHeight="1" thickTop="1">
      <c r="B52" s="68" t="s">
        <v>37</v>
      </c>
      <c r="C52" s="95"/>
      <c r="D52" s="96"/>
      <c r="E52" s="97">
        <f>+E51-E48</f>
        <v>-1006285.0115814079</v>
      </c>
      <c r="F52" s="43"/>
      <c r="G52" s="43"/>
    </row>
    <row r="53" spans="2:7" ht="13.5" customHeight="1" thickBot="1">
      <c r="B53" s="74" t="s">
        <v>38</v>
      </c>
      <c r="C53" s="92"/>
      <c r="D53" s="93"/>
      <c r="E53" s="94">
        <f>+E51-E48+E44*30*365-4240000/350*365</f>
        <v>-833917.15935064945</v>
      </c>
      <c r="F53" s="43"/>
      <c r="G53" s="43"/>
    </row>
    <row r="54" spans="2:7" ht="13.5" customHeight="1" thickTop="1">
      <c r="B54" s="68" t="s">
        <v>39</v>
      </c>
      <c r="C54" s="95"/>
      <c r="D54" s="96"/>
      <c r="E54" s="97">
        <f>+E51-E48+(E42+E41+E40)*30*365</f>
        <v>1982103.3756913194</v>
      </c>
      <c r="F54" s="43"/>
      <c r="G54" s="43"/>
    </row>
    <row r="55" spans="2:7" ht="13.5" customHeight="1">
      <c r="B55" s="106" t="s">
        <v>40</v>
      </c>
      <c r="C55" s="92"/>
      <c r="D55" s="93"/>
      <c r="E55" s="108">
        <f>+E54+E44*30*365-4240000/350*365</f>
        <v>2154471.2279220782</v>
      </c>
      <c r="F55" s="43"/>
      <c r="G55" s="43"/>
    </row>
    <row r="56" spans="2:7" ht="21" customHeight="1" thickBot="1">
      <c r="B56" s="107"/>
      <c r="C56" s="98"/>
      <c r="D56" s="99"/>
      <c r="E56" s="109"/>
      <c r="F56" s="43"/>
      <c r="G56" s="43"/>
    </row>
    <row r="57" spans="2:7" ht="13.5" customHeight="1"/>
    <row r="58" spans="2:7" ht="13.5" customHeight="1"/>
    <row r="59" spans="2:7" ht="13.5" customHeight="1"/>
    <row r="60" spans="2:7" ht="13.5" customHeight="1"/>
    <row r="61" spans="2:7" ht="13.5" customHeight="1"/>
    <row r="62" spans="2:7" ht="13.5" customHeight="1"/>
    <row r="63" spans="2:7" ht="13.5" customHeight="1"/>
    <row r="64" spans="2:7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</sheetData>
  <mergeCells count="9">
    <mergeCell ref="E38:E39"/>
    <mergeCell ref="B55:B56"/>
    <mergeCell ref="E55:E56"/>
    <mergeCell ref="B4:B5"/>
    <mergeCell ref="B15:D15"/>
    <mergeCell ref="B16:B18"/>
    <mergeCell ref="B38:B39"/>
    <mergeCell ref="C38:C39"/>
    <mergeCell ref="D38:D39"/>
  </mergeCells>
  <pageMargins left="0.15748031496062992" right="0.15748031496062992" top="0.78740157480314965" bottom="0.78740157480314965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Stránka1_1</vt:lpstr>
      <vt:lpstr>Stránka1_1!Oblast_tisku</vt:lpstr>
    </vt:vector>
  </TitlesOfParts>
  <Company>IBM Incorporated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Lýsková Jana, Ing.</dc:creator>
  <cp:lastModifiedBy>ZH</cp:lastModifiedBy>
  <cp:lastPrinted>2016-10-17T05:31:25Z</cp:lastPrinted>
  <dcterms:created xsi:type="dcterms:W3CDTF">2016-10-12T06:56:29Z</dcterms:created>
  <dcterms:modified xsi:type="dcterms:W3CDTF">2016-10-17T05:31:26Z</dcterms:modified>
</cp:coreProperties>
</file>