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4040" windowHeight="10590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'2014'!$B$1:$AQ$26</definedName>
    <definedName name="_xlnm.Print_Area" localSheetId="3">'2015'!$B$1:$AQ$26</definedName>
    <definedName name="_xlnm.Print_Area" localSheetId="1">CoM!$A$1:$M$26</definedName>
    <definedName name="_xlnm.Print_Area" localSheetId="0">CoY!$A$1:$M$26</definedName>
  </definedNames>
  <calcPr calcId="125725"/>
</workbook>
</file>

<file path=xl/calcChain.xml><?xml version="1.0" encoding="utf-8"?>
<calcChain xmlns="http://schemas.openxmlformats.org/spreadsheetml/2006/main">
  <c r="N18" i="7"/>
  <c r="M18"/>
  <c r="N19"/>
  <c r="M19"/>
  <c r="M20"/>
  <c r="M12"/>
  <c r="M8"/>
  <c r="M6"/>
  <c r="M20" i="1"/>
  <c r="M6"/>
  <c r="H20" i="6" l="1"/>
  <c r="H19"/>
  <c r="H18"/>
  <c r="G20"/>
  <c r="G19"/>
  <c r="G18"/>
  <c r="G12"/>
  <c r="G11"/>
  <c r="G8"/>
  <c r="G6"/>
  <c r="G5"/>
  <c r="E20"/>
  <c r="E19"/>
  <c r="E18"/>
  <c r="D20"/>
  <c r="D19"/>
  <c r="D18"/>
  <c r="D12"/>
  <c r="D11"/>
  <c r="D8"/>
  <c r="D6"/>
  <c r="D5"/>
  <c r="J8" i="7"/>
  <c r="J6"/>
  <c r="J20" i="1"/>
  <c r="J6"/>
  <c r="AP11" i="7" l="1"/>
  <c r="AP11" i="1" l="1"/>
  <c r="AS11" s="1"/>
  <c r="AS11" i="7"/>
  <c r="G12"/>
  <c r="G8"/>
  <c r="H8" s="1"/>
  <c r="G6"/>
  <c r="H6" s="1"/>
  <c r="E9"/>
  <c r="E8"/>
  <c r="E7"/>
  <c r="E6"/>
  <c r="E5"/>
  <c r="H5"/>
  <c r="K8"/>
  <c r="K6"/>
  <c r="K5"/>
  <c r="N8"/>
  <c r="N6"/>
  <c r="N5"/>
  <c r="Q9"/>
  <c r="Q8"/>
  <c r="Q7"/>
  <c r="Q6"/>
  <c r="Q5"/>
  <c r="T9"/>
  <c r="T8"/>
  <c r="T7"/>
  <c r="T6"/>
  <c r="T5"/>
  <c r="G20" i="1"/>
  <c r="E9"/>
  <c r="E8"/>
  <c r="E7"/>
  <c r="E6"/>
  <c r="E5"/>
  <c r="H9"/>
  <c r="H8"/>
  <c r="H7"/>
  <c r="H6"/>
  <c r="H5"/>
  <c r="K8"/>
  <c r="K6"/>
  <c r="K5"/>
  <c r="N8"/>
  <c r="N6"/>
  <c r="N5"/>
  <c r="Q9"/>
  <c r="Q8"/>
  <c r="Q7"/>
  <c r="Q6"/>
  <c r="Q5"/>
  <c r="T9"/>
  <c r="T8"/>
  <c r="T7"/>
  <c r="T6"/>
  <c r="T5"/>
  <c r="G6"/>
  <c r="D20"/>
  <c r="D15"/>
  <c r="D14"/>
  <c r="D13"/>
  <c r="D7"/>
  <c r="D16" s="1"/>
  <c r="D6"/>
  <c r="D9" s="1"/>
  <c r="I4" i="6" l="1"/>
  <c r="F4"/>
  <c r="AK26" i="7"/>
  <c r="AH26"/>
  <c r="AE26"/>
  <c r="AB26"/>
  <c r="Y26"/>
  <c r="V26"/>
  <c r="S26"/>
  <c r="P26"/>
  <c r="M26"/>
  <c r="J26"/>
  <c r="G26"/>
  <c r="D26"/>
  <c r="AL24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AT20" s="1"/>
  <c r="AP20"/>
  <c r="AM20"/>
  <c r="AJ20"/>
  <c r="AG20"/>
  <c r="AD20"/>
  <c r="AA20"/>
  <c r="X20"/>
  <c r="U20"/>
  <c r="R20"/>
  <c r="O20"/>
  <c r="L20"/>
  <c r="I20"/>
  <c r="F20"/>
  <c r="AQ19"/>
  <c r="AT19" s="1"/>
  <c r="AP19"/>
  <c r="D19" i="5" s="1"/>
  <c r="AM19" i="7"/>
  <c r="AJ19"/>
  <c r="AG19"/>
  <c r="AD19"/>
  <c r="AA19"/>
  <c r="X19"/>
  <c r="U19"/>
  <c r="R19"/>
  <c r="O19"/>
  <c r="L19"/>
  <c r="I19"/>
  <c r="F19"/>
  <c r="AQ18"/>
  <c r="AT18" s="1"/>
  <c r="AP18"/>
  <c r="AM18"/>
  <c r="AJ18"/>
  <c r="AG18"/>
  <c r="AD18"/>
  <c r="AA18"/>
  <c r="X18"/>
  <c r="U18"/>
  <c r="R18"/>
  <c r="O18"/>
  <c r="L18"/>
  <c r="I18"/>
  <c r="F18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D12" i="5" s="1"/>
  <c r="AM12" i="7"/>
  <c r="AJ12"/>
  <c r="AG12"/>
  <c r="AD12"/>
  <c r="AA12"/>
  <c r="X12"/>
  <c r="U12"/>
  <c r="R12"/>
  <c r="O12"/>
  <c r="L12"/>
  <c r="I12"/>
  <c r="F12"/>
  <c r="AM11"/>
  <c r="AJ11"/>
  <c r="AG11"/>
  <c r="AD11"/>
  <c r="AA11"/>
  <c r="X11"/>
  <c r="U11"/>
  <c r="R11"/>
  <c r="O11"/>
  <c r="L11"/>
  <c r="I11"/>
  <c r="F11"/>
  <c r="AK9"/>
  <c r="AL9" s="1"/>
  <c r="AI9"/>
  <c r="AH9"/>
  <c r="AE9"/>
  <c r="AF9" s="1"/>
  <c r="AC9"/>
  <c r="AB9"/>
  <c r="Y9"/>
  <c r="Z9" s="1"/>
  <c r="W9"/>
  <c r="V9"/>
  <c r="S9"/>
  <c r="P9"/>
  <c r="M9"/>
  <c r="N9" s="1"/>
  <c r="J9"/>
  <c r="K9" s="1"/>
  <c r="G9"/>
  <c r="H9" s="1"/>
  <c r="D9"/>
  <c r="AP8"/>
  <c r="D8" i="5" s="1"/>
  <c r="AM8" i="7"/>
  <c r="AL8"/>
  <c r="AJ8"/>
  <c r="AI8"/>
  <c r="AG8"/>
  <c r="AF8"/>
  <c r="AD8"/>
  <c r="AC8"/>
  <c r="AA8"/>
  <c r="Z8"/>
  <c r="X8"/>
  <c r="W8"/>
  <c r="U8"/>
  <c r="R8"/>
  <c r="O8"/>
  <c r="L8"/>
  <c r="I8"/>
  <c r="F8"/>
  <c r="AK7"/>
  <c r="AK16" s="1"/>
  <c r="AI7"/>
  <c r="AH7"/>
  <c r="AH16" s="1"/>
  <c r="AE7"/>
  <c r="AE16" s="1"/>
  <c r="AC7"/>
  <c r="AB7"/>
  <c r="AB16" s="1"/>
  <c r="Y7"/>
  <c r="Y16" s="1"/>
  <c r="W7"/>
  <c r="V7"/>
  <c r="V16" s="1"/>
  <c r="S7"/>
  <c r="S16" s="1"/>
  <c r="P7"/>
  <c r="P16" s="1"/>
  <c r="M7"/>
  <c r="J7"/>
  <c r="G7"/>
  <c r="D7"/>
  <c r="D16" s="1"/>
  <c r="AP6"/>
  <c r="AM6"/>
  <c r="AL6"/>
  <c r="AJ6"/>
  <c r="AI6"/>
  <c r="AG6"/>
  <c r="AF6"/>
  <c r="AD6"/>
  <c r="AC6"/>
  <c r="AA6"/>
  <c r="Z6"/>
  <c r="X6"/>
  <c r="W6"/>
  <c r="U6"/>
  <c r="R6"/>
  <c r="O6"/>
  <c r="L6"/>
  <c r="I6"/>
  <c r="F6"/>
  <c r="AP5"/>
  <c r="AP14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R5"/>
  <c r="R9" s="1"/>
  <c r="O5"/>
  <c r="L5"/>
  <c r="I5"/>
  <c r="F5"/>
  <c r="F9" s="1"/>
  <c r="AR4"/>
  <c r="AU4" s="1"/>
  <c r="AK9" i="1"/>
  <c r="AK7"/>
  <c r="AH9"/>
  <c r="AH7"/>
  <c r="AE9"/>
  <c r="AE7"/>
  <c r="AB9"/>
  <c r="AB7"/>
  <c r="Y9"/>
  <c r="Y7"/>
  <c r="V9"/>
  <c r="V7"/>
  <c r="S9"/>
  <c r="S7"/>
  <c r="P9"/>
  <c r="P7"/>
  <c r="M9"/>
  <c r="N9" s="1"/>
  <c r="M7"/>
  <c r="J9"/>
  <c r="K9" s="1"/>
  <c r="J7"/>
  <c r="AQ20"/>
  <c r="AQ19"/>
  <c r="AQ18"/>
  <c r="AP20"/>
  <c r="AP19"/>
  <c r="AP18"/>
  <c r="AP12"/>
  <c r="AR4"/>
  <c r="AP8"/>
  <c r="AP6"/>
  <c r="AP5"/>
  <c r="G9"/>
  <c r="AP9" s="1"/>
  <c r="G7"/>
  <c r="AP7" s="1"/>
  <c r="E24"/>
  <c r="D24"/>
  <c r="E22"/>
  <c r="D22"/>
  <c r="E21"/>
  <c r="E23" s="1"/>
  <c r="D21"/>
  <c r="D23" s="1"/>
  <c r="F20"/>
  <c r="F19"/>
  <c r="F18"/>
  <c r="F12"/>
  <c r="F11"/>
  <c r="F8"/>
  <c r="F6"/>
  <c r="F5"/>
  <c r="F9" s="1"/>
  <c r="H24"/>
  <c r="G24"/>
  <c r="H22"/>
  <c r="G22"/>
  <c r="H21"/>
  <c r="H23" s="1"/>
  <c r="G21"/>
  <c r="G23" s="1"/>
  <c r="I20"/>
  <c r="I19"/>
  <c r="I18"/>
  <c r="G15"/>
  <c r="G14"/>
  <c r="G13"/>
  <c r="I12"/>
  <c r="I11"/>
  <c r="I8"/>
  <c r="I6"/>
  <c r="I5"/>
  <c r="I9" s="1"/>
  <c r="K24"/>
  <c r="J24"/>
  <c r="K22"/>
  <c r="J22"/>
  <c r="K21"/>
  <c r="K23" s="1"/>
  <c r="J21"/>
  <c r="J23" s="1"/>
  <c r="L20"/>
  <c r="L19"/>
  <c r="L18"/>
  <c r="J15"/>
  <c r="J14"/>
  <c r="J13"/>
  <c r="L12"/>
  <c r="L11"/>
  <c r="L8"/>
  <c r="L6"/>
  <c r="L5"/>
  <c r="N24"/>
  <c r="M24"/>
  <c r="N22"/>
  <c r="M22"/>
  <c r="N21"/>
  <c r="N23" s="1"/>
  <c r="M21"/>
  <c r="M23" s="1"/>
  <c r="O20"/>
  <c r="O19"/>
  <c r="O18"/>
  <c r="M15"/>
  <c r="M14"/>
  <c r="M13"/>
  <c r="O12"/>
  <c r="O11"/>
  <c r="O8"/>
  <c r="O6"/>
  <c r="O5"/>
  <c r="Q24"/>
  <c r="P24"/>
  <c r="Q22"/>
  <c r="P22"/>
  <c r="Q21"/>
  <c r="Q23" s="1"/>
  <c r="P21"/>
  <c r="P23" s="1"/>
  <c r="R20"/>
  <c r="R19"/>
  <c r="R18"/>
  <c r="P15"/>
  <c r="P14"/>
  <c r="P13"/>
  <c r="R12"/>
  <c r="R11"/>
  <c r="R8"/>
  <c r="R6"/>
  <c r="R5"/>
  <c r="R7" s="1"/>
  <c r="W24"/>
  <c r="V24"/>
  <c r="W22"/>
  <c r="V22"/>
  <c r="W21"/>
  <c r="W23" s="1"/>
  <c r="V21"/>
  <c r="V23" s="1"/>
  <c r="X20"/>
  <c r="X19"/>
  <c r="X18"/>
  <c r="V15"/>
  <c r="V14"/>
  <c r="V13"/>
  <c r="X12"/>
  <c r="X11"/>
  <c r="W8"/>
  <c r="X8"/>
  <c r="W7"/>
  <c r="X6"/>
  <c r="W6"/>
  <c r="X5"/>
  <c r="X7" s="1"/>
  <c r="W5"/>
  <c r="Z24"/>
  <c r="Y24"/>
  <c r="Z22"/>
  <c r="Y22"/>
  <c r="Z21"/>
  <c r="Z23" s="1"/>
  <c r="Y21"/>
  <c r="Y23" s="1"/>
  <c r="Y15"/>
  <c r="Y14"/>
  <c r="Y13"/>
  <c r="Z8"/>
  <c r="Y16"/>
  <c r="Z6"/>
  <c r="Z5"/>
  <c r="AC6"/>
  <c r="AC5"/>
  <c r="O9" i="7" l="1"/>
  <c r="M16"/>
  <c r="D7" i="6"/>
  <c r="N7" i="7"/>
  <c r="O7" i="1"/>
  <c r="G7" i="6"/>
  <c r="N7" i="1"/>
  <c r="L9" i="7"/>
  <c r="J16"/>
  <c r="K7"/>
  <c r="L7" i="1"/>
  <c r="K7"/>
  <c r="I9" i="7"/>
  <c r="G16"/>
  <c r="H7"/>
  <c r="F4" i="5"/>
  <c r="AR6" i="7"/>
  <c r="AR18"/>
  <c r="E20" i="5"/>
  <c r="E19"/>
  <c r="E18"/>
  <c r="AP22" i="7"/>
  <c r="AP24"/>
  <c r="D18" i="5"/>
  <c r="D20"/>
  <c r="D11"/>
  <c r="D6"/>
  <c r="AP26" i="7"/>
  <c r="AP9"/>
  <c r="AQ9" s="1"/>
  <c r="D5" i="5"/>
  <c r="AT24" i="7"/>
  <c r="AT21"/>
  <c r="AT23" s="1"/>
  <c r="AT22"/>
  <c r="AU11"/>
  <c r="AR5"/>
  <c r="AQ6"/>
  <c r="AS6"/>
  <c r="AU6" s="1"/>
  <c r="F7"/>
  <c r="L7"/>
  <c r="R7"/>
  <c r="X7"/>
  <c r="Z7"/>
  <c r="AD7"/>
  <c r="AF7"/>
  <c r="AJ7"/>
  <c r="AL7"/>
  <c r="AP7"/>
  <c r="AQ8"/>
  <c r="AS8"/>
  <c r="AR11"/>
  <c r="AR12"/>
  <c r="AS18"/>
  <c r="AU18" s="1"/>
  <c r="AS19"/>
  <c r="AS20"/>
  <c r="AQ21"/>
  <c r="AQ23" s="1"/>
  <c r="AQ22"/>
  <c r="AQ24"/>
  <c r="AQ5"/>
  <c r="AS5"/>
  <c r="I7"/>
  <c r="O7"/>
  <c r="U7"/>
  <c r="AA7"/>
  <c r="AG7"/>
  <c r="AM7"/>
  <c r="AR8"/>
  <c r="AS12"/>
  <c r="AP13"/>
  <c r="AP15"/>
  <c r="AR19"/>
  <c r="AR20"/>
  <c r="AP21"/>
  <c r="AP23" s="1"/>
  <c r="I7" i="1"/>
  <c r="F7"/>
  <c r="D26"/>
  <c r="G16"/>
  <c r="G26"/>
  <c r="W9"/>
  <c r="L9"/>
  <c r="J16"/>
  <c r="J26"/>
  <c r="O9"/>
  <c r="M16"/>
  <c r="M26"/>
  <c r="R9"/>
  <c r="P16"/>
  <c r="P26"/>
  <c r="X9"/>
  <c r="V16"/>
  <c r="V26"/>
  <c r="Y26"/>
  <c r="Z9"/>
  <c r="Z7"/>
  <c r="AS9" i="7" l="1"/>
  <c r="AS15"/>
  <c r="AS13"/>
  <c r="AU12"/>
  <c r="AS22"/>
  <c r="AU19"/>
  <c r="AR9"/>
  <c r="AR7"/>
  <c r="AS14"/>
  <c r="AU5"/>
  <c r="AS24"/>
  <c r="AS21"/>
  <c r="AS23" s="1"/>
  <c r="AU20"/>
  <c r="AU8"/>
  <c r="AS26"/>
  <c r="AS7"/>
  <c r="AS16" s="1"/>
  <c r="AQ7"/>
  <c r="AP16"/>
  <c r="AU9" l="1"/>
  <c r="AU7"/>
  <c r="AL24" i="1"/>
  <c r="AL22"/>
  <c r="AL21"/>
  <c r="AL23" s="1"/>
  <c r="AK24" l="1"/>
  <c r="AK22"/>
  <c r="AK21"/>
  <c r="AK23" s="1"/>
  <c r="AM20"/>
  <c r="AM19"/>
  <c r="AM18"/>
  <c r="AM12" l="1"/>
  <c r="AM11"/>
  <c r="AL5"/>
  <c r="AM5"/>
  <c r="AK15"/>
  <c r="AK14"/>
  <c r="AK13"/>
  <c r="AM6" l="1"/>
  <c r="AL6"/>
  <c r="AM7"/>
  <c r="AL9" l="1"/>
  <c r="AK26"/>
  <c r="AL8"/>
  <c r="AM8"/>
  <c r="AM9" s="1"/>
  <c r="AL7"/>
  <c r="AK16"/>
  <c r="AJ6" l="1"/>
  <c r="AI8"/>
  <c r="AI6"/>
  <c r="AI5"/>
  <c r="AI24"/>
  <c r="AH24"/>
  <c r="AI22"/>
  <c r="AH22"/>
  <c r="AI21"/>
  <c r="AI23" s="1"/>
  <c r="AH21"/>
  <c r="AH23" s="1"/>
  <c r="AJ20"/>
  <c r="AJ19"/>
  <c r="AJ18"/>
  <c r="AH15"/>
  <c r="AH14"/>
  <c r="AH13"/>
  <c r="AJ12"/>
  <c r="AJ11"/>
  <c r="AI9"/>
  <c r="AJ8"/>
  <c r="AI7"/>
  <c r="AJ5"/>
  <c r="AJ9" l="1"/>
  <c r="AJ7"/>
  <c r="AH16"/>
  <c r="AH26"/>
  <c r="AF24" l="1"/>
  <c r="AE24"/>
  <c r="AF22"/>
  <c r="AE22"/>
  <c r="AF21"/>
  <c r="AF23" s="1"/>
  <c r="AE21"/>
  <c r="AE23" s="1"/>
  <c r="AG20"/>
  <c r="AG19"/>
  <c r="AG18"/>
  <c r="AE15"/>
  <c r="AE14"/>
  <c r="AE13"/>
  <c r="AG12"/>
  <c r="AG11"/>
  <c r="AG8"/>
  <c r="AF7"/>
  <c r="AG6"/>
  <c r="AF6"/>
  <c r="AG5"/>
  <c r="AG9" s="1"/>
  <c r="AF5"/>
  <c r="AG7" l="1"/>
  <c r="AF8"/>
  <c r="AF9"/>
  <c r="AE16"/>
  <c r="AE26"/>
  <c r="AD20" l="1"/>
  <c r="AD19"/>
  <c r="AD18"/>
  <c r="AA20"/>
  <c r="AA19"/>
  <c r="AA18"/>
  <c r="U20"/>
  <c r="U19"/>
  <c r="U18"/>
  <c r="AC22"/>
  <c r="AD12"/>
  <c r="AD11"/>
  <c r="AD6"/>
  <c r="AD5"/>
  <c r="AA12"/>
  <c r="AA11"/>
  <c r="AA8"/>
  <c r="AA6"/>
  <c r="AA5"/>
  <c r="AA9" s="1"/>
  <c r="T22"/>
  <c r="AC24"/>
  <c r="AB24"/>
  <c r="T24"/>
  <c r="S24"/>
  <c r="U12"/>
  <c r="U11"/>
  <c r="U6"/>
  <c r="U5"/>
  <c r="I4" i="5" l="1"/>
  <c r="AU4" i="1"/>
  <c r="AD7"/>
  <c r="AA7"/>
  <c r="U7"/>
  <c r="U8" l="1"/>
  <c r="U9" s="1"/>
  <c r="AC8" l="1"/>
  <c r="AD8"/>
  <c r="AD9" s="1"/>
  <c r="I19" i="6"/>
  <c r="I18"/>
  <c r="I12"/>
  <c r="I11"/>
  <c r="I8"/>
  <c r="I6"/>
  <c r="I5"/>
  <c r="F19"/>
  <c r="F18"/>
  <c r="F11"/>
  <c r="F12"/>
  <c r="F8"/>
  <c r="F6"/>
  <c r="F5"/>
  <c r="G11" i="5"/>
  <c r="AB22" i="1"/>
  <c r="AC21"/>
  <c r="AC23" s="1"/>
  <c r="AB15"/>
  <c r="AB14"/>
  <c r="AB13"/>
  <c r="AC9"/>
  <c r="H18" i="5"/>
  <c r="G19"/>
  <c r="G18"/>
  <c r="G12"/>
  <c r="G5"/>
  <c r="T21" i="1"/>
  <c r="T23" s="1"/>
  <c r="S21"/>
  <c r="AR6" l="1"/>
  <c r="G6" i="5"/>
  <c r="AR8" i="1"/>
  <c r="G8" i="5"/>
  <c r="F11"/>
  <c r="F12"/>
  <c r="F8"/>
  <c r="D24" i="6"/>
  <c r="F20"/>
  <c r="L5"/>
  <c r="I7"/>
  <c r="I9"/>
  <c r="H24"/>
  <c r="E22"/>
  <c r="L8"/>
  <c r="L12"/>
  <c r="L19"/>
  <c r="F20" i="5"/>
  <c r="F9" i="6"/>
  <c r="F7"/>
  <c r="E24"/>
  <c r="G24"/>
  <c r="I20"/>
  <c r="L20" s="1"/>
  <c r="L6"/>
  <c r="L11"/>
  <c r="L18"/>
  <c r="H22"/>
  <c r="I12" i="5"/>
  <c r="L12" s="1"/>
  <c r="AR12" i="1"/>
  <c r="I19" i="5"/>
  <c r="AR19" i="1"/>
  <c r="AQ22"/>
  <c r="I5" i="5"/>
  <c r="AR5" i="1"/>
  <c r="AS18"/>
  <c r="AU18" s="1"/>
  <c r="AR18"/>
  <c r="H20" i="5"/>
  <c r="AQ24" i="1"/>
  <c r="AU11"/>
  <c r="AR11"/>
  <c r="E7" i="6"/>
  <c r="E21" i="5"/>
  <c r="AB26" i="1"/>
  <c r="AB21"/>
  <c r="AB23" s="1"/>
  <c r="AC7"/>
  <c r="D15" i="5"/>
  <c r="F18"/>
  <c r="F6"/>
  <c r="D14" i="6"/>
  <c r="J18"/>
  <c r="E6"/>
  <c r="D22"/>
  <c r="AQ21" i="1"/>
  <c r="AQ23" s="1"/>
  <c r="AS6"/>
  <c r="AU6" s="1"/>
  <c r="AQ6"/>
  <c r="I6" i="5"/>
  <c r="AS8" i="1"/>
  <c r="AU8" s="1"/>
  <c r="AP26"/>
  <c r="AQ8"/>
  <c r="I8" i="5"/>
  <c r="L8" s="1"/>
  <c r="K12"/>
  <c r="AQ5" i="1"/>
  <c r="AP13"/>
  <c r="AP15"/>
  <c r="G20" i="5"/>
  <c r="AP22" i="1"/>
  <c r="AS5"/>
  <c r="AS12"/>
  <c r="AU12" s="1"/>
  <c r="AS19"/>
  <c r="AT19"/>
  <c r="H19" i="5"/>
  <c r="H22" s="1"/>
  <c r="AP14" i="1"/>
  <c r="AT18"/>
  <c r="AT20"/>
  <c r="H21" i="6"/>
  <c r="H23" s="1"/>
  <c r="E21"/>
  <c r="E23" s="1"/>
  <c r="J19"/>
  <c r="J11"/>
  <c r="D26"/>
  <c r="E5"/>
  <c r="E8"/>
  <c r="K11"/>
  <c r="K18"/>
  <c r="K19"/>
  <c r="G22"/>
  <c r="D9"/>
  <c r="E9" s="1"/>
  <c r="D13"/>
  <c r="D15"/>
  <c r="D21"/>
  <c r="H5" i="5"/>
  <c r="S23" i="1"/>
  <c r="S22"/>
  <c r="G21" i="6"/>
  <c r="G23" s="1"/>
  <c r="J12"/>
  <c r="S15" i="1"/>
  <c r="S14"/>
  <c r="S13"/>
  <c r="K5" i="6"/>
  <c r="S26" i="1"/>
  <c r="E23" i="5" l="1"/>
  <c r="L6"/>
  <c r="G13"/>
  <c r="H21"/>
  <c r="L21" s="1"/>
  <c r="J12"/>
  <c r="J24" i="6"/>
  <c r="K24"/>
  <c r="L9"/>
  <c r="E24" i="5"/>
  <c r="D24"/>
  <c r="E22"/>
  <c r="L7" i="6"/>
  <c r="AP24" i="1"/>
  <c r="AR20"/>
  <c r="AR7"/>
  <c r="AR9"/>
  <c r="H24" i="5"/>
  <c r="H23"/>
  <c r="AS22" i="1"/>
  <c r="AU19"/>
  <c r="AS14"/>
  <c r="AU5"/>
  <c r="AT24"/>
  <c r="AT22"/>
  <c r="G22" i="5"/>
  <c r="I18"/>
  <c r="L18" s="1"/>
  <c r="D13"/>
  <c r="J13" s="1"/>
  <c r="F5"/>
  <c r="K19"/>
  <c r="F19"/>
  <c r="L19" s="1"/>
  <c r="G15"/>
  <c r="K15" s="1"/>
  <c r="I11"/>
  <c r="L11" s="1"/>
  <c r="I7"/>
  <c r="I9"/>
  <c r="E6"/>
  <c r="K11"/>
  <c r="G14"/>
  <c r="J11"/>
  <c r="D7"/>
  <c r="D16" s="1"/>
  <c r="E8"/>
  <c r="J5"/>
  <c r="K5"/>
  <c r="D22"/>
  <c r="J22" s="1"/>
  <c r="J19"/>
  <c r="AB16" i="1"/>
  <c r="K6" i="5"/>
  <c r="D21"/>
  <c r="D23" s="1"/>
  <c r="D9"/>
  <c r="E9" s="1"/>
  <c r="D26"/>
  <c r="D14"/>
  <c r="E5"/>
  <c r="K20" i="6"/>
  <c r="L21"/>
  <c r="AT21" i="1"/>
  <c r="AT23" s="1"/>
  <c r="G7" i="5"/>
  <c r="K18"/>
  <c r="J18"/>
  <c r="AS20" i="1"/>
  <c r="AP21"/>
  <c r="AP23" s="1"/>
  <c r="K8" i="5"/>
  <c r="J8"/>
  <c r="J8" i="6"/>
  <c r="J15" i="5"/>
  <c r="K22"/>
  <c r="K13"/>
  <c r="M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M21" i="6"/>
  <c r="J22"/>
  <c r="K22"/>
  <c r="D23"/>
  <c r="K23" s="1"/>
  <c r="K21"/>
  <c r="D16"/>
  <c r="H6" i="5"/>
  <c r="J6"/>
  <c r="E7"/>
  <c r="G26"/>
  <c r="H8"/>
  <c r="I20" l="1"/>
  <c r="L20" s="1"/>
  <c r="G24"/>
  <c r="AS21" i="1"/>
  <c r="AS23" s="1"/>
  <c r="AS24"/>
  <c r="AU20"/>
  <c r="AU9"/>
  <c r="AU7"/>
  <c r="F7" i="5"/>
  <c r="L7" s="1"/>
  <c r="F9"/>
  <c r="L9" s="1"/>
  <c r="L5"/>
  <c r="K7"/>
  <c r="K14"/>
  <c r="K14" i="6"/>
  <c r="K15"/>
  <c r="J7" i="5"/>
  <c r="J13" i="6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S16" i="1"/>
  <c r="J24" i="5" l="1"/>
  <c r="K24"/>
  <c r="K23"/>
  <c r="J23"/>
  <c r="K21"/>
  <c r="J21"/>
  <c r="G16" i="6"/>
  <c r="K7"/>
  <c r="J7"/>
  <c r="H7"/>
  <c r="K16" i="5"/>
  <c r="J16"/>
  <c r="J6" i="6"/>
  <c r="K6"/>
  <c r="H6"/>
  <c r="G9"/>
  <c r="G26"/>
  <c r="K16" l="1"/>
  <c r="J16"/>
  <c r="J26"/>
  <c r="K26"/>
  <c r="H9"/>
  <c r="J9"/>
  <c r="K9"/>
</calcChain>
</file>

<file path=xl/sharedStrings.xml><?xml version="1.0" encoding="utf-8"?>
<sst xmlns="http://schemas.openxmlformats.org/spreadsheetml/2006/main" count="326" uniqueCount="64">
  <si>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</si>
  <si>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</si>
  <si>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</si>
  <si>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</si>
  <si>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</si>
  <si>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</si>
  <si>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</si>
  <si>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</si>
  <si>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</si>
  <si>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</si>
  <si>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</si>
  <si>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</si>
  <si>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</si>
  <si>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</si>
  <si>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</si>
  <si>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</si>
  <si>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</si>
  <si>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</si>
  <si>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</si>
  <si>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</si>
  <si>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</si>
  <si>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</si>
  <si>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</si>
  <si>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</si>
  <si>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</si>
  <si>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</si>
  <si>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</si>
  <si>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</si>
  <si>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</si>
  <si>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</si>
  <si>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</si>
  <si>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</si>
  <si>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PHM v litrech</t>
  </si>
  <si>
    <t>Průměrné ON na osobu</t>
  </si>
  <si>
    <t>doprava sanitní vnitřní</t>
  </si>
  <si>
    <t>BOD ZLOMU 9402</t>
  </si>
  <si>
    <t>počet</t>
  </si>
  <si>
    <t>sanitek</t>
  </si>
  <si>
    <t>PHM Kč/km</t>
  </si>
  <si>
    <t>SANITKY</t>
  </si>
  <si>
    <t xml:space="preserve"> srpen 2014</t>
  </si>
  <si>
    <t xml:space="preserve"> červenec 2014</t>
  </si>
  <si>
    <t xml:space="preserve"> červen 2014</t>
  </si>
  <si>
    <t xml:space="preserve"> prosinec 2015</t>
  </si>
  <si>
    <t xml:space="preserve"> listopad 2015</t>
  </si>
  <si>
    <t xml:space="preserve"> říjen 2015</t>
  </si>
  <si>
    <t xml:space="preserve"> září 2015</t>
  </si>
  <si>
    <t xml:space="preserve"> srpen 2015</t>
  </si>
  <si>
    <t xml:space="preserve"> červenec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</si>
  <si>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</si>
  <si>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</si>
  <si>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</si>
  <si>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</si>
  <si>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</si>
  <si>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</si>
  <si>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</si>
  <si>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</si>
  <si>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</si>
  <si>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</si>
  <si>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</si>
  <si>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>2015/2014</t>
  </si>
  <si>
    <t>2015 - 2014</t>
  </si>
  <si>
    <t xml:space="preserve"> 1 - 4 2014</t>
  </si>
  <si>
    <t xml:space="preserve"> 1 - 4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</si>
</sst>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0" fontId="15" fillId="0" borderId="0" xfId="0" applyFont="1"/>
    <xf numFmtId="3" fontId="23" fillId="0" borderId="0" xfId="0" applyNumberFormat="1" applyFont="1" applyAlignment="1"/>
    <xf numFmtId="3" fontId="25" fillId="0" borderId="0" xfId="0" applyNumberFormat="1" applyFont="1"/>
    <xf numFmtId="166" fontId="26" fillId="0" borderId="0" xfId="0" applyNumberFormat="1" applyFont="1" applyAlignment="1"/>
    <xf numFmtId="4" fontId="22" fillId="0" borderId="0" xfId="0" applyNumberFormat="1" applyFont="1"/>
    <xf numFmtId="4" fontId="26" fillId="0" borderId="0" xfId="0" applyNumberFormat="1" applyFont="1"/>
    <xf numFmtId="0" fontId="27" fillId="0" borderId="0" xfId="0" applyFont="1"/>
    <xf numFmtId="164" fontId="22" fillId="0" borderId="0" xfId="0" applyNumberFormat="1" applyFont="1" applyBorder="1"/>
    <xf numFmtId="164" fontId="23" fillId="0" borderId="0" xfId="0" applyNumberFormat="1" applyFont="1" applyBorder="1"/>
    <xf numFmtId="164" fontId="15" fillId="0" borderId="0" xfId="0" applyNumberFormat="1" applyFont="1"/>
    <xf numFmtId="3" fontId="23" fillId="0" borderId="0" xfId="0" applyNumberFormat="1" applyFont="1"/>
    <xf numFmtId="166" fontId="22" fillId="0" borderId="0" xfId="0" applyNumberFormat="1" applyFont="1" applyBorder="1" applyAlignment="1"/>
    <xf numFmtId="2" fontId="22" fillId="0" borderId="0" xfId="0" applyNumberFormat="1" applyFont="1" applyBorder="1"/>
    <xf numFmtId="4" fontId="26" fillId="0" borderId="0" xfId="0" applyNumberFormat="1" applyFont="1" applyBorder="1"/>
    <xf numFmtId="3" fontId="28" fillId="0" borderId="0" xfId="0" applyNumberFormat="1" applyFont="1" applyBorder="1"/>
    <xf numFmtId="0" fontId="20" fillId="0" borderId="0" xfId="0" applyFont="1" applyBorder="1" applyAlignment="1">
      <alignment horizontal="center"/>
    </xf>
    <xf numFmtId="10" fontId="21" fillId="0" borderId="0" xfId="1" applyNumberFormat="1" applyFont="1" applyBorder="1" applyAlignment="1">
      <alignment horizontal="center"/>
    </xf>
    <xf numFmtId="0" fontId="27" fillId="0" borderId="0" xfId="0" applyFont="1" applyBorder="1"/>
    <xf numFmtId="166" fontId="22" fillId="0" borderId="0" xfId="0" applyNumberFormat="1" applyFont="1" applyAlignment="1"/>
    <xf numFmtId="2" fontId="22" fillId="0" borderId="0" xfId="0" applyNumberFormat="1" applyFo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165" fontId="23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29" fillId="0" borderId="0" xfId="1" applyNumberFormat="1" applyFont="1" applyBorder="1"/>
    <xf numFmtId="167" fontId="22" fillId="0" borderId="0" xfId="0" applyNumberFormat="1" applyFont="1"/>
    <xf numFmtId="3" fontId="22" fillId="0" borderId="0" xfId="0" applyNumberFormat="1" applyFont="1"/>
    <xf numFmtId="3" fontId="15" fillId="0" borderId="0" xfId="0" applyNumberFormat="1" applyFont="1"/>
    <xf numFmtId="3" fontId="22" fillId="0" borderId="0" xfId="0" applyNumberFormat="1" applyFont="1" applyAlignment="1"/>
    <xf numFmtId="4" fontId="9" fillId="0" borderId="0" xfId="0" applyNumberFormat="1" applyFont="1" applyBorder="1"/>
    <xf numFmtId="0" fontId="0" fillId="0" borderId="0" xfId="0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7" fillId="0" borderId="0" xfId="0" applyNumberFormat="1" applyFont="1"/>
    <xf numFmtId="165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78"/>
  <sheetViews>
    <sheetView tabSelected="1"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6" width="8.7109375" customWidth="1"/>
    <col min="7" max="7" width="13.7109375" customWidth="1"/>
    <col min="8" max="9" width="8.71093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9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62</v>
      </c>
      <c r="E3" s="23" t="s">
        <v>24</v>
      </c>
      <c r="F3" s="3" t="s">
        <v>37</v>
      </c>
      <c r="G3" s="4" t="s">
        <v>63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9402</v>
      </c>
      <c r="D4" s="22" t="s">
        <v>25</v>
      </c>
      <c r="E4" s="3" t="s">
        <v>26</v>
      </c>
      <c r="F4" s="3">
        <f>+'2014'!AR4</f>
        <v>10</v>
      </c>
      <c r="G4" s="22" t="s">
        <v>25</v>
      </c>
      <c r="H4" s="3" t="s">
        <v>26</v>
      </c>
      <c r="I4" s="3">
        <f>+'2015'!AR4</f>
        <v>10</v>
      </c>
      <c r="J4" s="25"/>
    </row>
    <row r="5" spans="2:21">
      <c r="B5" s="10" t="s">
        <v>3</v>
      </c>
      <c r="C5" s="16"/>
      <c r="D5" s="8">
        <f>+'2014'!AP5</f>
        <v>4103.2049999999999</v>
      </c>
      <c r="E5" s="54">
        <f>+D5/$D$5</f>
        <v>1</v>
      </c>
      <c r="F5" s="85">
        <f>+D5/F4</f>
        <v>410.32049999999998</v>
      </c>
      <c r="G5" s="13">
        <f>+'2015'!AP5</f>
        <v>5413.4480000000003</v>
      </c>
      <c r="H5" s="54">
        <f>+G5/$G$5</f>
        <v>1</v>
      </c>
      <c r="I5" s="85">
        <f>+G5/I4</f>
        <v>541.34480000000008</v>
      </c>
      <c r="J5" s="77">
        <f t="shared" ref="J5:J24" si="0">+G5/D5</f>
        <v>1.3193218471901844</v>
      </c>
      <c r="K5" s="78">
        <f>+G5-D5</f>
        <v>1310.2430000000004</v>
      </c>
      <c r="L5" s="78">
        <f>+I5-F5</f>
        <v>131.0243000000001</v>
      </c>
      <c r="M5" s="57"/>
    </row>
    <row r="6" spans="2:21">
      <c r="B6" s="7" t="s">
        <v>4</v>
      </c>
      <c r="C6" s="16"/>
      <c r="D6" s="11">
        <f>+'2014'!AP6</f>
        <v>329.00191454959997</v>
      </c>
      <c r="E6" s="55">
        <f>+D6/$D$5</f>
        <v>8.0181690787957213E-2</v>
      </c>
      <c r="F6" s="67">
        <f>+D6/F4</f>
        <v>32.900191454959995</v>
      </c>
      <c r="G6" s="14">
        <f>+'2015'!AP6</f>
        <v>418.79389000000003</v>
      </c>
      <c r="H6" s="55">
        <f>+G6/$G$5</f>
        <v>7.7361764627645824E-2</v>
      </c>
      <c r="I6" s="67">
        <f>+G6/I4</f>
        <v>41.879389000000003</v>
      </c>
      <c r="J6" s="79">
        <f t="shared" si="0"/>
        <v>1.2729223493222654</v>
      </c>
      <c r="K6" s="80">
        <f>+G6-D6</f>
        <v>89.791975450400059</v>
      </c>
      <c r="L6" s="80">
        <f>+I6-F6</f>
        <v>8.9791975450400088</v>
      </c>
      <c r="M6" s="57"/>
    </row>
    <row r="7" spans="2:21">
      <c r="B7" s="10" t="s">
        <v>7</v>
      </c>
      <c r="C7" s="16"/>
      <c r="D7" s="8">
        <f>+D5-D6</f>
        <v>3774.2030854504001</v>
      </c>
      <c r="E7" s="56">
        <f>+D7/$D$5</f>
        <v>0.91981830921204277</v>
      </c>
      <c r="F7" s="87">
        <f>+F5-F6</f>
        <v>377.42030854503997</v>
      </c>
      <c r="G7" s="8">
        <f>+G5-G6</f>
        <v>4994.6541100000004</v>
      </c>
      <c r="H7" s="56">
        <f>+G7/$G$5</f>
        <v>0.92263823537235423</v>
      </c>
      <c r="I7" s="87">
        <f>+I5-I6</f>
        <v>499.46541100000007</v>
      </c>
      <c r="J7" s="81">
        <f t="shared" si="0"/>
        <v>1.3233665483594284</v>
      </c>
      <c r="K7" s="78">
        <f>+G7-D7</f>
        <v>1220.4510245496003</v>
      </c>
      <c r="L7" s="78">
        <f>+I7-F7</f>
        <v>122.0451024549601</v>
      </c>
      <c r="M7" s="57"/>
    </row>
    <row r="8" spans="2:21">
      <c r="B8" s="7" t="s">
        <v>5</v>
      </c>
      <c r="C8" s="16"/>
      <c r="D8" s="11">
        <f>+'2014'!AP8</f>
        <v>3836.468905234</v>
      </c>
      <c r="E8" s="55">
        <f>+D8/$D$5</f>
        <v>0.93499323217679842</v>
      </c>
      <c r="F8" s="67">
        <f>+D8/F4</f>
        <v>383.64689052339997</v>
      </c>
      <c r="G8" s="14">
        <f>+'2015'!AP8</f>
        <v>4736.1759999999995</v>
      </c>
      <c r="H8" s="55">
        <f>+G8/$G$5</f>
        <v>0.87489082743567481</v>
      </c>
      <c r="I8" s="67">
        <f>+G8/I4</f>
        <v>473.61759999999992</v>
      </c>
      <c r="J8" s="79">
        <f t="shared" si="0"/>
        <v>1.2345143716761398</v>
      </c>
      <c r="K8" s="80">
        <f>+G8-D8</f>
        <v>899.7070947659995</v>
      </c>
      <c r="L8" s="80">
        <f>+I8-F8</f>
        <v>89.97070947659995</v>
      </c>
      <c r="M8" s="57"/>
    </row>
    <row r="9" spans="2:21">
      <c r="B9" s="18" t="s">
        <v>13</v>
      </c>
      <c r="C9" s="16"/>
      <c r="D9" s="15">
        <f>+D5-D6-D8</f>
        <v>-62.265819783599909</v>
      </c>
      <c r="E9" s="54">
        <f>+D9/$D$5</f>
        <v>-1.5174922964755578E-2</v>
      </c>
      <c r="F9" s="15">
        <f>+F5-F6-F8</f>
        <v>-6.2265819783600023</v>
      </c>
      <c r="G9" s="15">
        <f>+G5-G6-G8</f>
        <v>258.47811000000092</v>
      </c>
      <c r="H9" s="54">
        <f>+G9/$G$5</f>
        <v>4.7747407936679344E-2</v>
      </c>
      <c r="I9" s="15">
        <f>+I5-I6-I8</f>
        <v>25.847811000000149</v>
      </c>
      <c r="J9" s="81">
        <f t="shared" si="0"/>
        <v>-4.1512038370059496</v>
      </c>
      <c r="K9" s="78">
        <f>+G9-D9</f>
        <v>320.74392978360083</v>
      </c>
      <c r="L9" s="78">
        <f>+I9-F9</f>
        <v>32.074392978360152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2"/>
      <c r="K10" s="57"/>
      <c r="L10" s="57"/>
      <c r="M10" s="57"/>
    </row>
    <row r="11" spans="2:21">
      <c r="B11" s="17" t="s">
        <v>17</v>
      </c>
      <c r="C11" s="16"/>
      <c r="D11" s="32">
        <f>+'2014'!AP11</f>
        <v>112</v>
      </c>
      <c r="E11" s="57"/>
      <c r="F11" s="67">
        <f>+D11/F4</f>
        <v>11.2</v>
      </c>
      <c r="G11" s="28">
        <f>+'2015'!AP11</f>
        <v>112</v>
      </c>
      <c r="H11" s="57"/>
      <c r="I11" s="67">
        <f>+G11/I4</f>
        <v>11.2</v>
      </c>
      <c r="J11" s="79">
        <f t="shared" si="0"/>
        <v>1</v>
      </c>
      <c r="K11" s="80">
        <f t="shared" ref="K11:K16" si="1">+G11-D11</f>
        <v>0</v>
      </c>
      <c r="L11" s="80">
        <f>+I11-F11</f>
        <v>0</v>
      </c>
      <c r="M11" s="57"/>
    </row>
    <row r="12" spans="2:21">
      <c r="B12" s="17" t="s">
        <v>14</v>
      </c>
      <c r="C12" s="16"/>
      <c r="D12" s="32">
        <f>+'2014'!AP12</f>
        <v>3227.3697211429999</v>
      </c>
      <c r="E12" s="57"/>
      <c r="F12" s="67">
        <f>+D12/F4</f>
        <v>322.73697211429999</v>
      </c>
      <c r="G12" s="14">
        <f>+'2015'!AP12</f>
        <v>3663.82449</v>
      </c>
      <c r="H12" s="57"/>
      <c r="I12" s="67">
        <f>+G12/I4</f>
        <v>366.38244900000001</v>
      </c>
      <c r="J12" s="79">
        <f t="shared" si="0"/>
        <v>1.1352354414177332</v>
      </c>
      <c r="K12" s="80">
        <f t="shared" si="1"/>
        <v>436.45476885700009</v>
      </c>
      <c r="L12" s="80">
        <f>+I12-F12</f>
        <v>43.64547688570002</v>
      </c>
      <c r="M12" s="57"/>
    </row>
    <row r="13" spans="2:21">
      <c r="B13" s="18" t="s">
        <v>19</v>
      </c>
      <c r="C13" s="16"/>
      <c r="D13" s="33">
        <f>+D12/D5</f>
        <v>0.78654849590576148</v>
      </c>
      <c r="E13" s="57"/>
      <c r="F13" s="33"/>
      <c r="G13" s="33">
        <f>+G12/G5</f>
        <v>0.67680053267344575</v>
      </c>
      <c r="H13" s="57"/>
      <c r="I13" s="33"/>
      <c r="J13" s="77">
        <f t="shared" si="0"/>
        <v>0.86046891729678554</v>
      </c>
      <c r="K13" s="54">
        <f t="shared" si="1"/>
        <v>-0.10974796323231573</v>
      </c>
      <c r="L13" s="57"/>
      <c r="M13" s="57"/>
    </row>
    <row r="14" spans="2:21">
      <c r="B14" s="18" t="s">
        <v>15</v>
      </c>
      <c r="C14" s="16"/>
      <c r="D14" s="8">
        <f>+D5/D11</f>
        <v>36.635758928571427</v>
      </c>
      <c r="E14" s="57"/>
      <c r="F14" s="8"/>
      <c r="G14" s="8">
        <f>+G5/G11</f>
        <v>48.334357142857144</v>
      </c>
      <c r="H14" s="57"/>
      <c r="I14" s="8"/>
      <c r="J14" s="77">
        <f t="shared" si="0"/>
        <v>1.3193218471901844</v>
      </c>
      <c r="K14" s="78">
        <f t="shared" si="1"/>
        <v>11.698598214285717</v>
      </c>
      <c r="L14" s="57"/>
      <c r="M14" s="57"/>
    </row>
    <row r="15" spans="2:21">
      <c r="B15" s="10" t="s">
        <v>33</v>
      </c>
      <c r="C15" s="16"/>
      <c r="D15" s="8">
        <f>+D12/D11</f>
        <v>28.815801081633929</v>
      </c>
      <c r="E15" s="57"/>
      <c r="F15" s="8"/>
      <c r="G15" s="8">
        <f>+G12/G11</f>
        <v>32.712718660714287</v>
      </c>
      <c r="H15" s="57"/>
      <c r="I15" s="8"/>
      <c r="J15" s="77">
        <f t="shared" si="0"/>
        <v>1.1352354414177332</v>
      </c>
      <c r="K15" s="78">
        <f t="shared" si="1"/>
        <v>3.896917579080359</v>
      </c>
      <c r="L15" s="57"/>
      <c r="M15" s="57"/>
    </row>
    <row r="16" spans="2:21">
      <c r="B16" s="18" t="s">
        <v>20</v>
      </c>
      <c r="C16" s="16"/>
      <c r="D16" s="33">
        <f>+D12/D7</f>
        <v>0.85511289352301956</v>
      </c>
      <c r="E16" s="57"/>
      <c r="F16" s="33"/>
      <c r="G16" s="33">
        <f>+G12/G7</f>
        <v>0.73354919265870844</v>
      </c>
      <c r="H16" s="57"/>
      <c r="I16" s="33"/>
      <c r="J16" s="77">
        <f t="shared" si="0"/>
        <v>0.85783900373262389</v>
      </c>
      <c r="K16" s="54">
        <f t="shared" si="1"/>
        <v>-0.12156370086431112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2"/>
      <c r="K17" s="57"/>
      <c r="L17" s="57"/>
      <c r="M17" s="57"/>
    </row>
    <row r="18" spans="2:13">
      <c r="B18" s="17" t="s">
        <v>22</v>
      </c>
      <c r="C18" s="16"/>
      <c r="D18" s="11">
        <f>+'2014'!AP18</f>
        <v>39173.42</v>
      </c>
      <c r="E18" s="58">
        <f>+'2014'!AQ18</f>
        <v>39173.42</v>
      </c>
      <c r="F18" s="67">
        <f>+D18/F4</f>
        <v>3917.3419999999996</v>
      </c>
      <c r="G18" s="14">
        <f>+'2015'!AP18</f>
        <v>45768</v>
      </c>
      <c r="H18" s="67">
        <f>+'2015'!AQ18</f>
        <v>45768</v>
      </c>
      <c r="I18" s="67">
        <f>+G18/I4</f>
        <v>4576.8</v>
      </c>
      <c r="J18" s="79">
        <f t="shared" si="0"/>
        <v>1.168343228648405</v>
      </c>
      <c r="K18" s="80">
        <f t="shared" ref="K18:K24" si="2">+G18-D18</f>
        <v>6594.5800000000017</v>
      </c>
      <c r="L18" s="80">
        <f>+I18-F18</f>
        <v>659.45800000000054</v>
      </c>
      <c r="M18" s="57"/>
    </row>
    <row r="19" spans="2:13">
      <c r="B19" s="17" t="s">
        <v>16</v>
      </c>
      <c r="C19" s="16"/>
      <c r="D19" s="11">
        <f>+'2014'!AP19</f>
        <v>3460.3667999999998</v>
      </c>
      <c r="E19" s="59">
        <f>+'2014'!AQ19</f>
        <v>3460.3667999999998</v>
      </c>
      <c r="F19" s="67">
        <f>+D19/F4</f>
        <v>346.03667999999999</v>
      </c>
      <c r="G19" s="14">
        <f>+'2015'!AP19</f>
        <v>4202.6400000000003</v>
      </c>
      <c r="H19" s="67">
        <f>+'2015'!AQ19</f>
        <v>4202.6400000000003</v>
      </c>
      <c r="I19" s="67">
        <f>+G19/I4</f>
        <v>420.26400000000001</v>
      </c>
      <c r="J19" s="79">
        <f t="shared" si="0"/>
        <v>1.2145070863585907</v>
      </c>
      <c r="K19" s="80">
        <f t="shared" si="2"/>
        <v>742.27320000000054</v>
      </c>
      <c r="L19" s="80">
        <f>+I19-F19</f>
        <v>74.22732000000002</v>
      </c>
      <c r="M19" s="57"/>
    </row>
    <row r="20" spans="2:13">
      <c r="B20" s="17" t="s">
        <v>27</v>
      </c>
      <c r="C20" s="16"/>
      <c r="D20" s="11">
        <f>+'2014'!AP20</f>
        <v>126.5823812</v>
      </c>
      <c r="E20" s="59">
        <f>+'2014'!AQ20</f>
        <v>127.32230736</v>
      </c>
      <c r="F20" s="67">
        <f>+D20/F4</f>
        <v>12.65823812</v>
      </c>
      <c r="G20" s="14">
        <f>+'2015'!AP20</f>
        <v>126.90639999999999</v>
      </c>
      <c r="H20" s="67">
        <f>+'2015'!AQ20</f>
        <v>126.90641000000001</v>
      </c>
      <c r="I20" s="67">
        <f>+G20/I4</f>
        <v>12.690639999999998</v>
      </c>
      <c r="J20" s="79">
        <f t="shared" si="0"/>
        <v>1.0025597464428169</v>
      </c>
      <c r="K20" s="80">
        <f t="shared" si="2"/>
        <v>0.32401879999999039</v>
      </c>
      <c r="L20" s="80">
        <f>+I20-F20</f>
        <v>3.2401879999998329E-2</v>
      </c>
      <c r="M20" s="57"/>
    </row>
    <row r="21" spans="2:13">
      <c r="B21" s="18" t="s">
        <v>18</v>
      </c>
      <c r="C21" s="16"/>
      <c r="D21" s="44">
        <f>+D20/D19*1000</f>
        <v>36.580625267818434</v>
      </c>
      <c r="E21" s="60">
        <f>+E20/E19*1000</f>
        <v>36.794454090820658</v>
      </c>
      <c r="F21" s="60"/>
      <c r="G21" s="44">
        <f>+G20/G19*1000</f>
        <v>30.196828660080325</v>
      </c>
      <c r="H21" s="75">
        <f>+H20/H19*1000</f>
        <v>30.196831039537052</v>
      </c>
      <c r="I21" s="75"/>
      <c r="J21" s="77">
        <f t="shared" si="0"/>
        <v>0.82548694668283285</v>
      </c>
      <c r="K21" s="78">
        <f t="shared" si="2"/>
        <v>-6.383796607738109</v>
      </c>
      <c r="L21" s="83">
        <f>+H21/E21</f>
        <v>0.82068974212802481</v>
      </c>
      <c r="M21" s="84">
        <f>+H21-E21</f>
        <v>-6.5976230512836054</v>
      </c>
    </row>
    <row r="22" spans="2:13">
      <c r="B22" s="18" t="s">
        <v>21</v>
      </c>
      <c r="C22" s="16"/>
      <c r="D22" s="46">
        <f>+D19/D18</f>
        <v>8.8334559504888777E-2</v>
      </c>
      <c r="E22" s="46">
        <f>+E19/E18</f>
        <v>8.8334559504888777E-2</v>
      </c>
      <c r="F22" s="61"/>
      <c r="G22" s="53">
        <f>+G19/G18</f>
        <v>9.1824855794441537E-2</v>
      </c>
      <c r="H22" s="46">
        <f>+H19/H18</f>
        <v>9.1824855794441537E-2</v>
      </c>
      <c r="I22" s="76"/>
      <c r="J22" s="77">
        <f t="shared" si="0"/>
        <v>1.0395122397068115</v>
      </c>
      <c r="K22" s="78">
        <f t="shared" si="2"/>
        <v>3.4902962895527606E-3</v>
      </c>
      <c r="L22" s="57"/>
      <c r="M22" s="57"/>
    </row>
    <row r="23" spans="2:13">
      <c r="B23" s="10" t="s">
        <v>28</v>
      </c>
      <c r="C23" s="10"/>
      <c r="D23" s="48">
        <f>+D20*1000/(D18*D21)*100</f>
        <v>8.8334559504888777</v>
      </c>
      <c r="E23" s="48">
        <f>+E20*1000/(E18*E21)*100</f>
        <v>8.8334559504888777</v>
      </c>
      <c r="F23" s="62"/>
      <c r="G23" s="48">
        <f>+G20/(G18*G21)*1000*100</f>
        <v>9.1824855794441547</v>
      </c>
      <c r="H23" s="48">
        <f>+H20*1000/(H18*H21)*100</f>
        <v>9.1824855794441529</v>
      </c>
      <c r="I23" s="62"/>
      <c r="J23" s="77">
        <f t="shared" si="0"/>
        <v>1.0395122397068115</v>
      </c>
      <c r="K23" s="78">
        <f t="shared" si="2"/>
        <v>0.349029628955277</v>
      </c>
      <c r="L23" s="57"/>
      <c r="M23" s="57"/>
    </row>
    <row r="24" spans="2:13">
      <c r="B24" s="18" t="s">
        <v>38</v>
      </c>
      <c r="C24" s="10"/>
      <c r="D24" s="48">
        <f>+D20/D18*1000</f>
        <v>3.2313334194461452</v>
      </c>
      <c r="E24" s="48">
        <f>+E20/E18*1000</f>
        <v>3.2502218943354961</v>
      </c>
      <c r="F24" s="62"/>
      <c r="G24" s="48">
        <f>+G20/G18*1000</f>
        <v>2.7728194371613353</v>
      </c>
      <c r="H24" s="48">
        <f>+H20/H18*1000</f>
        <v>2.7728196556546059</v>
      </c>
      <c r="I24" s="62"/>
      <c r="J24" s="77">
        <f t="shared" si="0"/>
        <v>0.85810378479500893</v>
      </c>
      <c r="K24" s="78">
        <f t="shared" si="2"/>
        <v>-0.45851398228480988</v>
      </c>
      <c r="L24" s="57"/>
      <c r="M24" s="57"/>
    </row>
    <row r="25" spans="2:13" ht="7.5" customHeight="1">
      <c r="B25" s="16"/>
      <c r="E25" s="63"/>
      <c r="F25" s="63"/>
      <c r="G25" s="12"/>
      <c r="H25" s="63"/>
      <c r="I25" s="63"/>
      <c r="J25" s="82"/>
      <c r="K25" s="57"/>
      <c r="L25" s="63"/>
      <c r="M25" s="63"/>
    </row>
    <row r="26" spans="2:13">
      <c r="B26" s="20" t="s">
        <v>35</v>
      </c>
      <c r="C26" s="19"/>
      <c r="D26" s="21">
        <f>+D8/(1-D6/D5)</f>
        <v>4170.8986077049167</v>
      </c>
      <c r="E26" s="63"/>
      <c r="F26" s="63"/>
      <c r="G26" s="21">
        <f>+G8/(1-G6/G5)</f>
        <v>5133.296907090129</v>
      </c>
      <c r="H26" s="63"/>
      <c r="I26" s="63"/>
      <c r="J26" s="37">
        <f>+G26/D26</f>
        <v>1.2307412358591912</v>
      </c>
      <c r="K26" s="21">
        <f>+G26-D26</f>
        <v>962.39829938521234</v>
      </c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18" right="0.17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6" width="8.7109375" customWidth="1"/>
    <col min="7" max="7" width="13.7109375" customWidth="1"/>
    <col min="8" max="9" width="8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9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58</v>
      </c>
      <c r="E3" s="23" t="s">
        <v>24</v>
      </c>
      <c r="F3" s="3" t="s">
        <v>37</v>
      </c>
      <c r="G3" s="4" t="s">
        <v>51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9402</v>
      </c>
      <c r="D4" s="22" t="s">
        <v>25</v>
      </c>
      <c r="E4" s="3" t="s">
        <v>26</v>
      </c>
      <c r="F4" s="3">
        <f>+'2014'!F4</f>
        <v>10</v>
      </c>
      <c r="G4" s="22" t="s">
        <v>25</v>
      </c>
      <c r="H4" s="3" t="s">
        <v>26</v>
      </c>
      <c r="I4" s="3">
        <f>+'2015'!F4</f>
        <v>10</v>
      </c>
      <c r="J4" s="25"/>
    </row>
    <row r="5" spans="2:21">
      <c r="B5" s="10" t="s">
        <v>3</v>
      </c>
      <c r="C5" s="16"/>
      <c r="D5" s="8">
        <f>+'2014'!M5</f>
        <v>1039.575</v>
      </c>
      <c r="E5" s="54">
        <f>+D5/$D$5</f>
        <v>1</v>
      </c>
      <c r="F5" s="85">
        <f>+D5/F4</f>
        <v>103.95750000000001</v>
      </c>
      <c r="G5" s="13">
        <f>+'2015'!M5</f>
        <v>1385.76</v>
      </c>
      <c r="H5" s="54">
        <f>+G5/$G$5</f>
        <v>1</v>
      </c>
      <c r="I5" s="85">
        <f>+G5/I4</f>
        <v>138.57599999999999</v>
      </c>
      <c r="J5" s="77">
        <f t="shared" ref="J5:J24" si="0">+G5/D5</f>
        <v>1.3330062766034196</v>
      </c>
      <c r="K5" s="78">
        <f>+G5-D5</f>
        <v>346.18499999999995</v>
      </c>
      <c r="L5" s="78">
        <f>+I5-F5</f>
        <v>34.618499999999983</v>
      </c>
      <c r="M5" s="57"/>
    </row>
    <row r="6" spans="2:21">
      <c r="B6" s="7" t="s">
        <v>4</v>
      </c>
      <c r="C6" s="16"/>
      <c r="D6" s="11">
        <f>+'2014'!M6</f>
        <v>72.701010399999973</v>
      </c>
      <c r="E6" s="55">
        <f>+D6/$D$5</f>
        <v>6.9933396243657228E-2</v>
      </c>
      <c r="F6" s="67">
        <f>+D6/F4</f>
        <v>7.2701010399999975</v>
      </c>
      <c r="G6" s="14">
        <f>+'2015'!M6</f>
        <v>131.5951</v>
      </c>
      <c r="H6" s="55">
        <f>+G6/$G$5</f>
        <v>9.4962403302159104E-2</v>
      </c>
      <c r="I6" s="67">
        <f>+G6/I4</f>
        <v>13.159510000000001</v>
      </c>
      <c r="J6" s="79">
        <f t="shared" si="0"/>
        <v>1.8100862598190253</v>
      </c>
      <c r="K6" s="80">
        <f>+G6-D6</f>
        <v>58.894089600000029</v>
      </c>
      <c r="L6" s="80">
        <f>+I6-F6</f>
        <v>5.8894089600000035</v>
      </c>
      <c r="M6" s="57"/>
    </row>
    <row r="7" spans="2:21">
      <c r="B7" s="10" t="s">
        <v>7</v>
      </c>
      <c r="C7" s="16"/>
      <c r="D7" s="9">
        <f>+'2014'!M7</f>
        <v>966.87398960000007</v>
      </c>
      <c r="E7" s="56">
        <f>+D7/$D$5</f>
        <v>0.93006660375634276</v>
      </c>
      <c r="F7" s="87">
        <f>+F5-F6</f>
        <v>96.68739896000001</v>
      </c>
      <c r="G7" s="8">
        <f>+'2015'!M7</f>
        <v>1254.1649</v>
      </c>
      <c r="H7" s="56">
        <f>+G7/$G$5</f>
        <v>0.9050375966978409</v>
      </c>
      <c r="I7" s="87">
        <f>+I5-I6</f>
        <v>125.41649</v>
      </c>
      <c r="J7" s="81">
        <f t="shared" si="0"/>
        <v>1.2971337666440417</v>
      </c>
      <c r="K7" s="78">
        <f>+G7-D7</f>
        <v>287.29091039999992</v>
      </c>
      <c r="L7" s="78">
        <f>+I7-F7</f>
        <v>28.729091039999986</v>
      </c>
      <c r="M7" s="57"/>
    </row>
    <row r="8" spans="2:21">
      <c r="B8" s="7" t="s">
        <v>5</v>
      </c>
      <c r="C8" s="16"/>
      <c r="D8" s="11">
        <f>+'2014'!M8</f>
        <v>1052.61984841</v>
      </c>
      <c r="E8" s="55">
        <f>+D8/$D$5</f>
        <v>1.0125482513623356</v>
      </c>
      <c r="F8" s="67">
        <f>+D8/F4</f>
        <v>105.261984841</v>
      </c>
      <c r="G8" s="14">
        <f>+'2015'!M8</f>
        <v>1231.607</v>
      </c>
      <c r="H8" s="55">
        <f>+G8/$G$5</f>
        <v>0.88875923680868263</v>
      </c>
      <c r="I8" s="67">
        <f>+G8/I4</f>
        <v>123.16069999999999</v>
      </c>
      <c r="J8" s="79">
        <f t="shared" si="0"/>
        <v>1.1700396889345788</v>
      </c>
      <c r="K8" s="80">
        <f>+G8-D8</f>
        <v>178.98715158999994</v>
      </c>
      <c r="L8" s="80">
        <f>+I8-F8</f>
        <v>17.898715158999991</v>
      </c>
      <c r="M8" s="57"/>
    </row>
    <row r="9" spans="2:21">
      <c r="B9" s="18" t="s">
        <v>13</v>
      </c>
      <c r="C9" s="16"/>
      <c r="D9" s="15">
        <f>+D5-D6-D8</f>
        <v>-85.745858809999959</v>
      </c>
      <c r="E9" s="54">
        <f>+D9/$D$5</f>
        <v>-8.2481647605992789E-2</v>
      </c>
      <c r="F9" s="15">
        <f>+F5-F6-F8</f>
        <v>-8.5745858809999902</v>
      </c>
      <c r="G9" s="15">
        <f>+G5-G6-G8</f>
        <v>22.557900000000018</v>
      </c>
      <c r="H9" s="54">
        <f>+G9/$G$5</f>
        <v>1.6278359889158309E-2</v>
      </c>
      <c r="I9" s="15">
        <f>+I5-I6-I8</f>
        <v>2.2557900000000046</v>
      </c>
      <c r="J9" s="81">
        <f t="shared" si="0"/>
        <v>-0.26307859426756647</v>
      </c>
      <c r="K9" s="78">
        <f>+G9-D9</f>
        <v>108.30375880999998</v>
      </c>
      <c r="L9" s="78">
        <f>+I9-F9</f>
        <v>10.830375880999995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2"/>
      <c r="K10" s="57"/>
      <c r="L10" s="57"/>
      <c r="M10" s="57"/>
    </row>
    <row r="11" spans="2:21">
      <c r="B11" s="17" t="s">
        <v>17</v>
      </c>
      <c r="C11" s="16"/>
      <c r="D11" s="32">
        <f>+'2014'!M11</f>
        <v>28</v>
      </c>
      <c r="E11" s="57"/>
      <c r="F11" s="67">
        <f>+D11/F4</f>
        <v>2.8</v>
      </c>
      <c r="G11" s="28">
        <f>+'2015'!M11</f>
        <v>28</v>
      </c>
      <c r="H11" s="57"/>
      <c r="I11" s="67">
        <f>+G11/I4</f>
        <v>2.8</v>
      </c>
      <c r="J11" s="79">
        <f t="shared" si="0"/>
        <v>1</v>
      </c>
      <c r="K11" s="80">
        <f t="shared" ref="K11:K16" si="1">+G11-D11</f>
        <v>0</v>
      </c>
      <c r="L11" s="80">
        <f>+I11-F11</f>
        <v>0</v>
      </c>
      <c r="M11" s="57"/>
    </row>
    <row r="12" spans="2:21">
      <c r="B12" s="17" t="s">
        <v>14</v>
      </c>
      <c r="C12" s="16"/>
      <c r="D12" s="32">
        <f>+'2014'!M12</f>
        <v>848.22299999999996</v>
      </c>
      <c r="E12" s="57"/>
      <c r="F12" s="67">
        <f>+D12/F4</f>
        <v>84.822299999999998</v>
      </c>
      <c r="G12" s="14">
        <f>+'2015'!M12</f>
        <v>949.47549000000004</v>
      </c>
      <c r="H12" s="57"/>
      <c r="I12" s="67">
        <f>+G12/I4</f>
        <v>94.947549000000009</v>
      </c>
      <c r="J12" s="79">
        <f t="shared" si="0"/>
        <v>1.1193701302605565</v>
      </c>
      <c r="K12" s="80">
        <f t="shared" si="1"/>
        <v>101.25249000000008</v>
      </c>
      <c r="L12" s="80">
        <f>+I12-F12</f>
        <v>10.125249000000011</v>
      </c>
      <c r="M12" s="57"/>
    </row>
    <row r="13" spans="2:21">
      <c r="B13" s="18" t="s">
        <v>19</v>
      </c>
      <c r="C13" s="16"/>
      <c r="D13" s="33">
        <f>+D12/D5</f>
        <v>0.81593247240458833</v>
      </c>
      <c r="E13" s="57"/>
      <c r="F13" s="33"/>
      <c r="G13" s="33">
        <f>+G12/G5</f>
        <v>0.6851658945271909</v>
      </c>
      <c r="H13" s="57"/>
      <c r="I13" s="33"/>
      <c r="J13" s="77">
        <f t="shared" si="0"/>
        <v>0.83973357808395266</v>
      </c>
      <c r="K13" s="54">
        <f t="shared" si="1"/>
        <v>-0.13076657787739743</v>
      </c>
      <c r="L13" s="57"/>
      <c r="M13" s="57"/>
    </row>
    <row r="14" spans="2:21">
      <c r="B14" s="18" t="s">
        <v>15</v>
      </c>
      <c r="C14" s="16"/>
      <c r="D14" s="8">
        <f>+D5/D11</f>
        <v>37.127678571428575</v>
      </c>
      <c r="E14" s="57"/>
      <c r="F14" s="8"/>
      <c r="G14" s="8">
        <f>+G5/G11</f>
        <v>49.491428571428571</v>
      </c>
      <c r="H14" s="57"/>
      <c r="I14" s="8"/>
      <c r="J14" s="77">
        <f t="shared" si="0"/>
        <v>1.3330062766034196</v>
      </c>
      <c r="K14" s="78">
        <f t="shared" si="1"/>
        <v>12.363749999999996</v>
      </c>
      <c r="L14" s="57"/>
      <c r="M14" s="57"/>
    </row>
    <row r="15" spans="2:21">
      <c r="B15" s="10" t="s">
        <v>33</v>
      </c>
      <c r="C15" s="16"/>
      <c r="D15" s="8">
        <f>+D12/D11</f>
        <v>30.293678571428568</v>
      </c>
      <c r="E15" s="57"/>
      <c r="F15" s="8"/>
      <c r="G15" s="8">
        <f>+G12/G11</f>
        <v>33.909838928571432</v>
      </c>
      <c r="H15" s="57"/>
      <c r="I15" s="8"/>
      <c r="J15" s="77">
        <f t="shared" si="0"/>
        <v>1.1193701302605568</v>
      </c>
      <c r="K15" s="78">
        <f t="shared" si="1"/>
        <v>3.6161603571428635</v>
      </c>
      <c r="L15" s="57"/>
      <c r="M15" s="57"/>
    </row>
    <row r="16" spans="2:21">
      <c r="B16" s="18" t="s">
        <v>20</v>
      </c>
      <c r="C16" s="16"/>
      <c r="D16" s="33">
        <f>+D12/D7</f>
        <v>0.877283916129457</v>
      </c>
      <c r="E16" s="57"/>
      <c r="F16" s="33"/>
      <c r="G16" s="33">
        <f>+G12/G7</f>
        <v>0.75705793552347067</v>
      </c>
      <c r="H16" s="57"/>
      <c r="I16" s="33"/>
      <c r="J16" s="77">
        <f t="shared" si="0"/>
        <v>0.86295658863048719</v>
      </c>
      <c r="K16" s="54">
        <f t="shared" si="1"/>
        <v>-0.12022598060598633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2"/>
      <c r="K17" s="57"/>
      <c r="L17" s="57"/>
      <c r="M17" s="57"/>
    </row>
    <row r="18" spans="2:13">
      <c r="B18" s="17" t="s">
        <v>22</v>
      </c>
      <c r="C18" s="16"/>
      <c r="D18" s="11">
        <f>+'2014'!M18</f>
        <v>9256.4199999999983</v>
      </c>
      <c r="E18" s="58">
        <f>+'2014'!N18</f>
        <v>9256.4199999999983</v>
      </c>
      <c r="F18" s="67">
        <f>+D18/F4</f>
        <v>925.64199999999983</v>
      </c>
      <c r="G18" s="14">
        <f>+'2015'!M18</f>
        <v>11529</v>
      </c>
      <c r="H18" s="67">
        <f>+'2015'!N18</f>
        <v>11529</v>
      </c>
      <c r="I18" s="67">
        <f>+G18/I4</f>
        <v>1152.9000000000001</v>
      </c>
      <c r="J18" s="79">
        <f t="shared" si="0"/>
        <v>1.245513924389775</v>
      </c>
      <c r="K18" s="80">
        <f t="shared" ref="K18:K24" si="2">+G18-D18</f>
        <v>2272.5800000000017</v>
      </c>
      <c r="L18" s="80">
        <f>+I18-F18</f>
        <v>227.25800000000027</v>
      </c>
      <c r="M18" s="57"/>
    </row>
    <row r="19" spans="2:13">
      <c r="B19" s="17" t="s">
        <v>16</v>
      </c>
      <c r="C19" s="16"/>
      <c r="D19" s="11">
        <f>+'2014'!M19</f>
        <v>832.27680000000009</v>
      </c>
      <c r="E19" s="58">
        <f>+'2014'!N19</f>
        <v>832.27680000000009</v>
      </c>
      <c r="F19" s="67">
        <f>+D19/F4</f>
        <v>83.227680000000007</v>
      </c>
      <c r="G19" s="14">
        <f>+'2015'!M19</f>
        <v>981.09</v>
      </c>
      <c r="H19" s="67">
        <f>+'2015'!N19</f>
        <v>981.09</v>
      </c>
      <c r="I19" s="67">
        <f>+G19/I4</f>
        <v>98.109000000000009</v>
      </c>
      <c r="J19" s="79">
        <f t="shared" si="0"/>
        <v>1.1788025330034431</v>
      </c>
      <c r="K19" s="80">
        <f t="shared" si="2"/>
        <v>148.81319999999994</v>
      </c>
      <c r="L19" s="80">
        <f>+I19-F19</f>
        <v>14.881320000000002</v>
      </c>
      <c r="M19" s="57"/>
    </row>
    <row r="20" spans="2:13">
      <c r="B20" s="17" t="s">
        <v>27</v>
      </c>
      <c r="C20" s="16"/>
      <c r="D20" s="11">
        <f>+'2014'!M20</f>
        <v>30.193741199999991</v>
      </c>
      <c r="E20" s="58">
        <f>+'2014'!N20</f>
        <v>30.19373736</v>
      </c>
      <c r="F20" s="67">
        <f>+D20/F4</f>
        <v>3.0193741199999993</v>
      </c>
      <c r="G20" s="14">
        <f>+'2015'!M20</f>
        <v>30.119</v>
      </c>
      <c r="H20" s="67">
        <f>+'2015'!N20</f>
        <v>30.119</v>
      </c>
      <c r="I20" s="67">
        <f>+G20/I4</f>
        <v>3.0118999999999998</v>
      </c>
      <c r="J20" s="79">
        <f t="shared" si="0"/>
        <v>0.99752461281611593</v>
      </c>
      <c r="K20" s="80">
        <f t="shared" si="2"/>
        <v>-7.4741199999991181E-2</v>
      </c>
      <c r="L20" s="80">
        <f>+I20-F20</f>
        <v>-7.4741199999994734E-3</v>
      </c>
      <c r="M20" s="57"/>
    </row>
    <row r="21" spans="2:13">
      <c r="B21" s="18" t="s">
        <v>18</v>
      </c>
      <c r="C21" s="16"/>
      <c r="D21" s="44">
        <f>+D20/D19*1000</f>
        <v>36.278484754110636</v>
      </c>
      <c r="E21" s="60">
        <f>+E20/E19*1000</f>
        <v>36.278480140261024</v>
      </c>
      <c r="F21" s="60"/>
      <c r="G21" s="44">
        <f>+G20/G19*1000</f>
        <v>30.699528075915563</v>
      </c>
      <c r="H21" s="75">
        <f>+H20/H19*1000</f>
        <v>30.699528075915563</v>
      </c>
      <c r="I21" s="60"/>
      <c r="J21" s="77">
        <f t="shared" si="0"/>
        <v>0.84621858613973855</v>
      </c>
      <c r="K21" s="78">
        <f t="shared" si="2"/>
        <v>-5.5789566781950732</v>
      </c>
      <c r="L21" s="83">
        <f>+H21/E21</f>
        <v>0.84621869376071057</v>
      </c>
      <c r="M21" s="84">
        <f>+H21-E21</f>
        <v>-5.5789520643454615</v>
      </c>
    </row>
    <row r="22" spans="2:13">
      <c r="B22" s="18" t="s">
        <v>21</v>
      </c>
      <c r="C22" s="16"/>
      <c r="D22" s="46">
        <f>+D19/D18</f>
        <v>8.9913465465050232E-2</v>
      </c>
      <c r="E22" s="46">
        <f>+E19/E18</f>
        <v>8.9913465465050232E-2</v>
      </c>
      <c r="F22" s="61"/>
      <c r="G22" s="53">
        <f>+G19/G18</f>
        <v>8.5097580015612809E-2</v>
      </c>
      <c r="H22" s="46">
        <f>+H19/H18</f>
        <v>8.5097580015612809E-2</v>
      </c>
      <c r="I22" s="61"/>
      <c r="J22" s="77">
        <f t="shared" si="0"/>
        <v>0.94643866272388999</v>
      </c>
      <c r="K22" s="78">
        <f t="shared" si="2"/>
        <v>-4.8158854494374237E-3</v>
      </c>
      <c r="L22" s="57"/>
      <c r="M22" s="57"/>
    </row>
    <row r="23" spans="2:13">
      <c r="B23" s="10" t="s">
        <v>28</v>
      </c>
      <c r="C23" s="10"/>
      <c r="D23" s="48">
        <f>+D20*1000/(D18*D21)*100</f>
        <v>8.9913465465050226</v>
      </c>
      <c r="E23" s="48">
        <f>+E20*1000/(E18*E21)*100</f>
        <v>8.9913465465050226</v>
      </c>
      <c r="F23" s="62"/>
      <c r="G23" s="48">
        <f>+G20/(G18*G21)*1000*100</f>
        <v>8.5097580015612788</v>
      </c>
      <c r="H23" s="48">
        <f>+H20*1000/(H18*H21)*100</f>
        <v>8.5097580015612806</v>
      </c>
      <c r="I23" s="62"/>
      <c r="J23" s="77">
        <f t="shared" si="0"/>
        <v>0.94643866272388988</v>
      </c>
      <c r="K23" s="78">
        <f t="shared" si="2"/>
        <v>-0.48158854494374381</v>
      </c>
      <c r="L23" s="57"/>
      <c r="M23" s="57"/>
    </row>
    <row r="24" spans="2:13">
      <c r="B24" s="18" t="s">
        <v>38</v>
      </c>
      <c r="C24" s="10"/>
      <c r="D24" s="48">
        <f>+D20/D18*1000</f>
        <v>3.2619242860630782</v>
      </c>
      <c r="E24" s="48">
        <f>+E20/E18*1000</f>
        <v>3.26192387121587</v>
      </c>
      <c r="F24" s="62"/>
      <c r="G24" s="48">
        <f>+G20/G18*1000</f>
        <v>2.6124555468817765</v>
      </c>
      <c r="H24" s="48">
        <f>+H20/H18*1000</f>
        <v>2.6124555468817765</v>
      </c>
      <c r="I24" s="62"/>
      <c r="J24" s="77">
        <f t="shared" si="0"/>
        <v>0.80089398703819503</v>
      </c>
      <c r="K24" s="78">
        <f t="shared" si="2"/>
        <v>-0.64946873918130166</v>
      </c>
      <c r="L24" s="57"/>
      <c r="M24" s="57"/>
    </row>
    <row r="25" spans="2:13" ht="7.5" customHeight="1">
      <c r="B25" s="16"/>
      <c r="C25" s="38"/>
      <c r="D25" s="38"/>
      <c r="E25" s="57"/>
      <c r="F25" s="62"/>
      <c r="G25" s="39"/>
      <c r="H25" s="57"/>
      <c r="I25" s="57"/>
      <c r="J25" s="82"/>
      <c r="K25" s="57"/>
      <c r="L25" s="57"/>
      <c r="M25" s="57"/>
    </row>
    <row r="26" spans="2:13">
      <c r="B26" s="20" t="s">
        <v>35</v>
      </c>
      <c r="C26" s="40"/>
      <c r="D26" s="21">
        <f>+D8/(1-D6/D5)</f>
        <v>1131.7682455844458</v>
      </c>
      <c r="E26" s="57"/>
      <c r="F26" s="57"/>
      <c r="G26" s="21">
        <f>+G8/(1-G6/G5)</f>
        <v>1360.8351791060329</v>
      </c>
      <c r="H26" s="57"/>
      <c r="I26" s="57"/>
      <c r="J26" s="37">
        <f>+G26/D26</f>
        <v>1.2023973851672227</v>
      </c>
      <c r="K26" s="21">
        <f>+G26-D26</f>
        <v>229.06693352158709</v>
      </c>
      <c r="L26" s="57"/>
      <c r="M26" s="57"/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23622047244094491" right="0.23622047244094491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M18" sqref="M18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4" t="s">
        <v>2</v>
      </c>
      <c r="E2" s="52" t="s">
        <v>23</v>
      </c>
      <c r="F2" s="52" t="s">
        <v>36</v>
      </c>
      <c r="G2" s="34" t="s">
        <v>2</v>
      </c>
      <c r="H2" s="52" t="s">
        <v>23</v>
      </c>
      <c r="I2" s="52" t="s">
        <v>36</v>
      </c>
      <c r="J2" s="34" t="s">
        <v>2</v>
      </c>
      <c r="K2" s="52" t="s">
        <v>23</v>
      </c>
      <c r="L2" s="52" t="s">
        <v>36</v>
      </c>
      <c r="M2" s="34" t="s">
        <v>2</v>
      </c>
      <c r="N2" s="52" t="s">
        <v>23</v>
      </c>
      <c r="O2" s="52" t="s">
        <v>36</v>
      </c>
      <c r="P2" s="34" t="s">
        <v>2</v>
      </c>
      <c r="Q2" s="52" t="s">
        <v>23</v>
      </c>
      <c r="R2" s="52" t="s">
        <v>36</v>
      </c>
      <c r="S2" s="34" t="s">
        <v>2</v>
      </c>
      <c r="T2" s="52" t="s">
        <v>23</v>
      </c>
      <c r="U2" s="52" t="s">
        <v>36</v>
      </c>
      <c r="V2" s="34" t="s">
        <v>2</v>
      </c>
      <c r="W2" s="72" t="s">
        <v>23</v>
      </c>
      <c r="X2" s="52" t="s">
        <v>36</v>
      </c>
      <c r="Y2" s="34" t="s">
        <v>2</v>
      </c>
      <c r="Z2" s="72" t="s">
        <v>23</v>
      </c>
      <c r="AA2" s="52" t="s">
        <v>36</v>
      </c>
      <c r="AB2" s="3" t="s">
        <v>2</v>
      </c>
      <c r="AC2" s="72" t="s">
        <v>23</v>
      </c>
      <c r="AD2" s="52" t="s">
        <v>36</v>
      </c>
      <c r="AE2" s="3" t="s">
        <v>2</v>
      </c>
      <c r="AF2" s="72" t="s">
        <v>23</v>
      </c>
      <c r="AG2" s="52" t="s">
        <v>36</v>
      </c>
      <c r="AH2" s="3" t="s">
        <v>2</v>
      </c>
      <c r="AI2" s="72" t="s">
        <v>23</v>
      </c>
      <c r="AJ2" s="52" t="s">
        <v>36</v>
      </c>
      <c r="AK2" s="3" t="s">
        <v>2</v>
      </c>
      <c r="AL2" s="72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42" t="s">
        <v>12</v>
      </c>
      <c r="AT2" s="50"/>
      <c r="AU2" s="52" t="s">
        <v>36</v>
      </c>
    </row>
    <row r="3" spans="2:47">
      <c r="B3" s="42" t="s">
        <v>1</v>
      </c>
      <c r="C3" s="50"/>
      <c r="D3" s="90" t="s">
        <v>55</v>
      </c>
      <c r="E3" s="23" t="s">
        <v>24</v>
      </c>
      <c r="F3" s="3" t="s">
        <v>37</v>
      </c>
      <c r="G3" s="90" t="s">
        <v>56</v>
      </c>
      <c r="H3" s="23" t="s">
        <v>24</v>
      </c>
      <c r="I3" s="3" t="s">
        <v>37</v>
      </c>
      <c r="J3" s="90" t="s">
        <v>57</v>
      </c>
      <c r="K3" s="23" t="s">
        <v>24</v>
      </c>
      <c r="L3" s="3" t="s">
        <v>37</v>
      </c>
      <c r="M3" s="90" t="s">
        <v>58</v>
      </c>
      <c r="N3" s="23" t="s">
        <v>24</v>
      </c>
      <c r="O3" s="3" t="s">
        <v>37</v>
      </c>
      <c r="P3" s="90" t="s">
        <v>59</v>
      </c>
      <c r="Q3" s="23" t="s">
        <v>24</v>
      </c>
      <c r="R3" s="3" t="s">
        <v>37</v>
      </c>
      <c r="S3" s="90" t="s">
        <v>42</v>
      </c>
      <c r="T3" s="23" t="s">
        <v>24</v>
      </c>
      <c r="U3" s="3" t="s">
        <v>37</v>
      </c>
      <c r="V3" s="90" t="s">
        <v>41</v>
      </c>
      <c r="W3" s="73" t="s">
        <v>24</v>
      </c>
      <c r="X3" s="3" t="s">
        <v>37</v>
      </c>
      <c r="Y3" s="90" t="s">
        <v>40</v>
      </c>
      <c r="Z3" s="73" t="s">
        <v>24</v>
      </c>
      <c r="AA3" s="3" t="s">
        <v>37</v>
      </c>
      <c r="AB3" s="4" t="s">
        <v>6</v>
      </c>
      <c r="AC3" s="73" t="s">
        <v>24</v>
      </c>
      <c r="AD3" s="3" t="s">
        <v>37</v>
      </c>
      <c r="AE3" s="4" t="s">
        <v>8</v>
      </c>
      <c r="AF3" s="73" t="s">
        <v>24</v>
      </c>
      <c r="AG3" s="3" t="s">
        <v>37</v>
      </c>
      <c r="AH3" s="4" t="s">
        <v>9</v>
      </c>
      <c r="AI3" s="73" t="s">
        <v>24</v>
      </c>
      <c r="AJ3" s="3" t="s">
        <v>37</v>
      </c>
      <c r="AK3" s="4" t="s">
        <v>10</v>
      </c>
      <c r="AL3" s="73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42" t="s">
        <v>31</v>
      </c>
      <c r="AT3" s="23" t="s">
        <v>24</v>
      </c>
      <c r="AU3" s="3" t="s">
        <v>37</v>
      </c>
    </row>
    <row r="4" spans="2:47">
      <c r="B4" s="43">
        <v>9402</v>
      </c>
      <c r="C4" s="50"/>
      <c r="D4" s="42"/>
      <c r="E4" s="3" t="s">
        <v>26</v>
      </c>
      <c r="F4" s="3">
        <v>10</v>
      </c>
      <c r="G4" s="42"/>
      <c r="H4" s="3" t="s">
        <v>26</v>
      </c>
      <c r="I4" s="3">
        <v>10</v>
      </c>
      <c r="J4" s="42"/>
      <c r="K4" s="3" t="s">
        <v>26</v>
      </c>
      <c r="L4" s="3">
        <v>10</v>
      </c>
      <c r="M4" s="42"/>
      <c r="N4" s="3" t="s">
        <v>26</v>
      </c>
      <c r="O4" s="3">
        <v>10</v>
      </c>
      <c r="P4" s="42"/>
      <c r="Q4" s="3" t="s">
        <v>26</v>
      </c>
      <c r="R4" s="3">
        <v>0</v>
      </c>
      <c r="S4" s="42"/>
      <c r="T4" s="3" t="s">
        <v>26</v>
      </c>
      <c r="U4" s="3">
        <v>0</v>
      </c>
      <c r="V4" s="91"/>
      <c r="W4" s="34" t="s">
        <v>26</v>
      </c>
      <c r="X4" s="3">
        <v>0</v>
      </c>
      <c r="Y4" s="91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10</v>
      </c>
      <c r="AS4" s="42">
        <v>4</v>
      </c>
      <c r="AT4" s="3" t="s">
        <v>26</v>
      </c>
      <c r="AU4" s="3">
        <f>+AR4</f>
        <v>10</v>
      </c>
    </row>
    <row r="5" spans="2:47">
      <c r="B5" s="10" t="s">
        <v>3</v>
      </c>
      <c r="C5" s="16"/>
      <c r="D5" s="9">
        <v>1028.115</v>
      </c>
      <c r="E5" s="54">
        <f>+D5/D5</f>
        <v>1</v>
      </c>
      <c r="F5" s="85">
        <f>+D5/F4</f>
        <v>102.8115</v>
      </c>
      <c r="G5" s="9">
        <v>980.32500000000005</v>
      </c>
      <c r="H5" s="54">
        <f>+G5/G5</f>
        <v>1</v>
      </c>
      <c r="I5" s="85">
        <f>+G5/I4</f>
        <v>98.032499999999999</v>
      </c>
      <c r="J5" s="9">
        <v>1055.19</v>
      </c>
      <c r="K5" s="54">
        <f>+J5/J5</f>
        <v>1</v>
      </c>
      <c r="L5" s="85">
        <f>+J5/L4</f>
        <v>105.51900000000001</v>
      </c>
      <c r="M5" s="9">
        <v>1039.575</v>
      </c>
      <c r="N5" s="54">
        <f>+M5/M5</f>
        <v>1</v>
      </c>
      <c r="O5" s="85">
        <f>+M5/O4</f>
        <v>103.95750000000001</v>
      </c>
      <c r="P5" s="9">
        <v>0</v>
      </c>
      <c r="Q5" s="54" t="e">
        <f>+P5/P5</f>
        <v>#DIV/0!</v>
      </c>
      <c r="R5" s="85" t="e">
        <f>+P5/R4</f>
        <v>#DIV/0!</v>
      </c>
      <c r="S5" s="9">
        <v>0</v>
      </c>
      <c r="T5" s="54" t="e">
        <f>+S5/S5</f>
        <v>#DIV/0!</v>
      </c>
      <c r="U5" s="85" t="e">
        <f>+S5/U4</f>
        <v>#DIV/0!</v>
      </c>
      <c r="V5" s="9">
        <v>0</v>
      </c>
      <c r="W5" s="54" t="e">
        <f>+V5/V5</f>
        <v>#DIV/0!</v>
      </c>
      <c r="X5" s="85" t="e">
        <f>+V5/X4</f>
        <v>#DIV/0!</v>
      </c>
      <c r="Y5" s="9">
        <v>0</v>
      </c>
      <c r="Z5" s="54" t="e">
        <f>+Y5/Y5</f>
        <v>#DIV/0!</v>
      </c>
      <c r="AA5" s="85" t="e">
        <f>+Y5/AA4</f>
        <v>#DIV/0!</v>
      </c>
      <c r="AB5" s="9">
        <v>0</v>
      </c>
      <c r="AC5" s="54" t="e">
        <f>+AB5/AB5</f>
        <v>#DIV/0!</v>
      </c>
      <c r="AD5" s="85" t="e">
        <f>+AB5/AD4</f>
        <v>#DIV/0!</v>
      </c>
      <c r="AE5" s="9">
        <v>0</v>
      </c>
      <c r="AF5" s="54" t="e">
        <f>+AE5/$AE$5</f>
        <v>#DIV/0!</v>
      </c>
      <c r="AG5" s="85" t="e">
        <f>+AE5/AG4</f>
        <v>#DIV/0!</v>
      </c>
      <c r="AH5" s="9">
        <v>0</v>
      </c>
      <c r="AI5" s="54" t="e">
        <f>+AH5/$AH$5</f>
        <v>#DIV/0!</v>
      </c>
      <c r="AJ5" s="85" t="e">
        <f>+AH5/AJ4</f>
        <v>#DIV/0!</v>
      </c>
      <c r="AK5" s="9">
        <v>0</v>
      </c>
      <c r="AL5" s="54" t="e">
        <f>+AK5/$AK$5</f>
        <v>#DIV/0!</v>
      </c>
      <c r="AM5" s="85" t="e">
        <f>+AK5/AM4</f>
        <v>#DIV/0!</v>
      </c>
      <c r="AN5" s="16"/>
      <c r="AO5" s="16"/>
      <c r="AP5" s="30">
        <f>+S5+AB5+AE5+AH5+AK5+Y5+P5+M5+J5+G5+D5+V5</f>
        <v>4103.2049999999999</v>
      </c>
      <c r="AQ5" s="64">
        <f>+AP5/$AP$5</f>
        <v>1</v>
      </c>
      <c r="AR5" s="85">
        <f>+AP5/AR4</f>
        <v>410.32049999999998</v>
      </c>
      <c r="AS5" s="30">
        <f>+AP5/$AS$4</f>
        <v>1025.80125</v>
      </c>
      <c r="AT5" s="57"/>
      <c r="AU5" s="85">
        <f>+AS5/AU4</f>
        <v>102.580125</v>
      </c>
    </row>
    <row r="6" spans="2:47">
      <c r="B6" s="7" t="s">
        <v>4</v>
      </c>
      <c r="C6" s="16"/>
      <c r="D6" s="11">
        <v>95.856660000000005</v>
      </c>
      <c r="E6" s="55">
        <f>+D6/D5</f>
        <v>9.3235348185757433E-2</v>
      </c>
      <c r="F6" s="86">
        <f>+D6/F4</f>
        <v>9.5856659999999998</v>
      </c>
      <c r="G6" s="11">
        <f>(6.2126+157.969+13.406+183.831)*0.252836</f>
        <v>91.379633149599997</v>
      </c>
      <c r="H6" s="55">
        <f>+G6/G5</f>
        <v>9.3213610944941724E-2</v>
      </c>
      <c r="I6" s="86">
        <f>+G6/I4</f>
        <v>9.1379633149600004</v>
      </c>
      <c r="J6" s="11">
        <f>6.6067+172.17659+20.30943+74.067-204.095109</f>
        <v>69.064610999999985</v>
      </c>
      <c r="K6" s="55">
        <f>+J6/J5</f>
        <v>6.5452298638159934E-2</v>
      </c>
      <c r="L6" s="86">
        <f>+J6/L4</f>
        <v>6.9064610999999987</v>
      </c>
      <c r="M6" s="11">
        <f>5.86766+151.09302-126.7669388+34.037+134.087-125.6167308</f>
        <v>72.701010399999973</v>
      </c>
      <c r="N6" s="55">
        <f>+M6/M5</f>
        <v>6.9933396243657228E-2</v>
      </c>
      <c r="O6" s="86">
        <f>+M6/O4</f>
        <v>7.2701010399999975</v>
      </c>
      <c r="P6" s="11">
        <v>0</v>
      </c>
      <c r="Q6" s="55" t="e">
        <f>+P6/P5</f>
        <v>#DIV/0!</v>
      </c>
      <c r="R6" s="86" t="e">
        <f>+P6/R4</f>
        <v>#DIV/0!</v>
      </c>
      <c r="S6" s="11">
        <v>0</v>
      </c>
      <c r="T6" s="55" t="e">
        <f>+S6/S5</f>
        <v>#DIV/0!</v>
      </c>
      <c r="U6" s="86" t="e">
        <f>+S6/U4</f>
        <v>#DIV/0!</v>
      </c>
      <c r="V6" s="11">
        <v>0</v>
      </c>
      <c r="W6" s="55" t="e">
        <f>+V6/V5</f>
        <v>#DIV/0!</v>
      </c>
      <c r="X6" s="86" t="e">
        <f>+V6/X4</f>
        <v>#DIV/0!</v>
      </c>
      <c r="Y6" s="11">
        <v>0</v>
      </c>
      <c r="Z6" s="55" t="e">
        <f>+Y6/Y5</f>
        <v>#DIV/0!</v>
      </c>
      <c r="AA6" s="86" t="e">
        <f>+Y6/AA4</f>
        <v>#DIV/0!</v>
      </c>
      <c r="AB6" s="11">
        <v>0</v>
      </c>
      <c r="AC6" s="55" t="e">
        <f>+AB6/AB5</f>
        <v>#DIV/0!</v>
      </c>
      <c r="AD6" s="86" t="e">
        <f>+AB6/AD4</f>
        <v>#DIV/0!</v>
      </c>
      <c r="AE6" s="11">
        <v>0</v>
      </c>
      <c r="AF6" s="55" t="e">
        <f>+AE6/$AE$5</f>
        <v>#DIV/0!</v>
      </c>
      <c r="AG6" s="86" t="e">
        <f>+AE6/AG4</f>
        <v>#DIV/0!</v>
      </c>
      <c r="AH6" s="11">
        <v>0</v>
      </c>
      <c r="AI6" s="55" t="e">
        <f>+AH6/$AH$5</f>
        <v>#DIV/0!</v>
      </c>
      <c r="AJ6" s="86" t="e">
        <f>+AH6/AJ4</f>
        <v>#DIV/0!</v>
      </c>
      <c r="AK6" s="11">
        <v>0</v>
      </c>
      <c r="AL6" s="55" t="e">
        <f>+AK6/$AK$5</f>
        <v>#DIV/0!</v>
      </c>
      <c r="AM6" s="86" t="e">
        <f>+AK6/AM4</f>
        <v>#DIV/0!</v>
      </c>
      <c r="AN6" s="16"/>
      <c r="AO6" s="16"/>
      <c r="AP6" s="92">
        <f>+S6+AB6+AE6+AH6+AK6+Y6+P6+M6+J6+G6+D6+V6</f>
        <v>329.00191454959997</v>
      </c>
      <c r="AQ6" s="65">
        <f>+AP6/$AP$5</f>
        <v>8.0181690787957213E-2</v>
      </c>
      <c r="AR6" s="86">
        <f>+AP6/AR4</f>
        <v>32.900191454959995</v>
      </c>
      <c r="AS6" s="14">
        <f t="shared" ref="AS6:AS9" si="0">+AP6/$AS$4</f>
        <v>82.250478637399993</v>
      </c>
      <c r="AT6" s="57"/>
      <c r="AU6" s="86">
        <f>+AS6/AU4</f>
        <v>8.2250478637399986</v>
      </c>
    </row>
    <row r="7" spans="2:47">
      <c r="B7" s="10" t="s">
        <v>7</v>
      </c>
      <c r="C7" s="16"/>
      <c r="D7" s="8">
        <f>+D5-D6</f>
        <v>932.25833999999998</v>
      </c>
      <c r="E7" s="56">
        <f>+D7/D5</f>
        <v>0.90676465181424248</v>
      </c>
      <c r="F7" s="87">
        <f>+F5-F6</f>
        <v>93.225833999999992</v>
      </c>
      <c r="G7" s="8">
        <f>+G5-G6</f>
        <v>888.94536685040009</v>
      </c>
      <c r="H7" s="56">
        <f>+G7/G5</f>
        <v>0.90678638905505837</v>
      </c>
      <c r="I7" s="87">
        <f>+I5-I6</f>
        <v>88.894536685039995</v>
      </c>
      <c r="J7" s="8">
        <f>+J5-J6</f>
        <v>986.12538900000004</v>
      </c>
      <c r="K7" s="56">
        <f>+J7/J5</f>
        <v>0.93454770136184007</v>
      </c>
      <c r="L7" s="87">
        <f>+L5-L6</f>
        <v>98.612538900000004</v>
      </c>
      <c r="M7" s="8">
        <f>+M5-M6</f>
        <v>966.87398960000007</v>
      </c>
      <c r="N7" s="56">
        <f>+M7/M5</f>
        <v>0.93006660375634276</v>
      </c>
      <c r="O7" s="87">
        <f>+O5-O6</f>
        <v>96.68739896000001</v>
      </c>
      <c r="P7" s="8">
        <f>+P5-P6</f>
        <v>0</v>
      </c>
      <c r="Q7" s="56" t="e">
        <f>+P7/P5</f>
        <v>#DIV/0!</v>
      </c>
      <c r="R7" s="87" t="e">
        <f>+R5-R6</f>
        <v>#DIV/0!</v>
      </c>
      <c r="S7" s="8">
        <f>+S5-S6</f>
        <v>0</v>
      </c>
      <c r="T7" s="56" t="e">
        <f>+S7/S5</f>
        <v>#DIV/0!</v>
      </c>
      <c r="U7" s="87" t="e">
        <f>+U5-U6</f>
        <v>#DIV/0!</v>
      </c>
      <c r="V7" s="8">
        <f>+V5-V6</f>
        <v>0</v>
      </c>
      <c r="W7" s="56" t="e">
        <f>+V7/V5</f>
        <v>#DIV/0!</v>
      </c>
      <c r="X7" s="87" t="e">
        <f>+X5-X6</f>
        <v>#DIV/0!</v>
      </c>
      <c r="Y7" s="8">
        <f>+Y5-Y6</f>
        <v>0</v>
      </c>
      <c r="Z7" s="56" t="e">
        <f>+Y7/Y5</f>
        <v>#DIV/0!</v>
      </c>
      <c r="AA7" s="87" t="e">
        <f>+AA5-AA6</f>
        <v>#DIV/0!</v>
      </c>
      <c r="AB7" s="8">
        <f>+AB5-AB6</f>
        <v>0</v>
      </c>
      <c r="AC7" s="56" t="e">
        <f>+AB7/AB5</f>
        <v>#DIV/0!</v>
      </c>
      <c r="AD7" s="87" t="e">
        <f>+AD5-AD6</f>
        <v>#DIV/0!</v>
      </c>
      <c r="AE7" s="8">
        <f>+AE5-AE6</f>
        <v>0</v>
      </c>
      <c r="AF7" s="56" t="e">
        <f>+AE7/$AE$5</f>
        <v>#DIV/0!</v>
      </c>
      <c r="AG7" s="87" t="e">
        <f>+AG5-AG6</f>
        <v>#DIV/0!</v>
      </c>
      <c r="AH7" s="8">
        <f>+AH5-AH6</f>
        <v>0</v>
      </c>
      <c r="AI7" s="56" t="e">
        <f>+AH7/$AH$5</f>
        <v>#DIV/0!</v>
      </c>
      <c r="AJ7" s="87" t="e">
        <f>+AJ5-AJ6</f>
        <v>#DIV/0!</v>
      </c>
      <c r="AK7" s="8">
        <f>+AK5-AK6</f>
        <v>0</v>
      </c>
      <c r="AL7" s="56" t="e">
        <f>+AK7/$AK$5</f>
        <v>#DIV/0!</v>
      </c>
      <c r="AM7" s="87" t="e">
        <f>+AM5-AM6</f>
        <v>#DIV/0!</v>
      </c>
      <c r="AN7" s="16"/>
      <c r="AO7" s="16"/>
      <c r="AP7" s="30">
        <f>+S7+AB7+AE7+AH7+AK7+Y7+P7+M7+J7+G7+D7+V7</f>
        <v>3774.2030854504001</v>
      </c>
      <c r="AQ7" s="65">
        <f>+AP7/$AP$5</f>
        <v>0.91981830921204277</v>
      </c>
      <c r="AR7" s="87">
        <f>+AR5-AR6</f>
        <v>377.42030854503997</v>
      </c>
      <c r="AS7" s="13">
        <f t="shared" si="0"/>
        <v>943.55077136260002</v>
      </c>
      <c r="AT7" s="57"/>
      <c r="AU7" s="87">
        <f>+AU5-AU6</f>
        <v>94.355077136259993</v>
      </c>
    </row>
    <row r="8" spans="2:47">
      <c r="B8" s="7" t="s">
        <v>5</v>
      </c>
      <c r="C8" s="16"/>
      <c r="D8" s="11">
        <v>920.12062809999998</v>
      </c>
      <c r="E8" s="55">
        <f>+D8/D5</f>
        <v>0.89495885975790646</v>
      </c>
      <c r="F8" s="86">
        <f>+D8/F4</f>
        <v>92.012062810000003</v>
      </c>
      <c r="G8" s="11">
        <f>1350.052*0.675287</f>
        <v>911.67256492399986</v>
      </c>
      <c r="H8" s="55">
        <f>+G8/G5</f>
        <v>0.92996971914824145</v>
      </c>
      <c r="I8" s="86">
        <f>+G8/I4</f>
        <v>91.167256492399986</v>
      </c>
      <c r="J8" s="11">
        <f>1409.854-457.7981362</f>
        <v>952.0558638</v>
      </c>
      <c r="K8" s="55">
        <f>+J8/J5</f>
        <v>0.90226012737042616</v>
      </c>
      <c r="L8" s="86">
        <f>+J8/L4</f>
        <v>95.20558638</v>
      </c>
      <c r="M8" s="11">
        <f>302.68156-98.28463739+1108.29-260.0670742</f>
        <v>1052.61984841</v>
      </c>
      <c r="N8" s="55">
        <f>+M8/M5</f>
        <v>1.0125482513623356</v>
      </c>
      <c r="O8" s="86">
        <f>+M8/O4</f>
        <v>105.261984841</v>
      </c>
      <c r="P8" s="11">
        <v>0</v>
      </c>
      <c r="Q8" s="55" t="e">
        <f>+P8/P5</f>
        <v>#DIV/0!</v>
      </c>
      <c r="R8" s="86" t="e">
        <f>+P8/R4</f>
        <v>#DIV/0!</v>
      </c>
      <c r="S8" s="11">
        <v>0</v>
      </c>
      <c r="T8" s="55" t="e">
        <f>+S8/S5</f>
        <v>#DIV/0!</v>
      </c>
      <c r="U8" s="86" t="e">
        <f>+S8/U4</f>
        <v>#DIV/0!</v>
      </c>
      <c r="V8" s="11">
        <v>0</v>
      </c>
      <c r="W8" s="55" t="e">
        <f>+V8/V5</f>
        <v>#DIV/0!</v>
      </c>
      <c r="X8" s="86" t="e">
        <f>+V8/X4</f>
        <v>#DIV/0!</v>
      </c>
      <c r="Y8" s="11">
        <v>0</v>
      </c>
      <c r="Z8" s="55" t="e">
        <f>+Y8/Y5</f>
        <v>#DIV/0!</v>
      </c>
      <c r="AA8" s="86" t="e">
        <f>+Y8/AA4</f>
        <v>#DIV/0!</v>
      </c>
      <c r="AB8" s="11">
        <v>0</v>
      </c>
      <c r="AC8" s="55" t="e">
        <f>+AB8/AB5</f>
        <v>#DIV/0!</v>
      </c>
      <c r="AD8" s="86" t="e">
        <f>+AB8/AD4</f>
        <v>#DIV/0!</v>
      </c>
      <c r="AE8" s="11">
        <v>0</v>
      </c>
      <c r="AF8" s="55" t="e">
        <f>+AE8/$AE$5</f>
        <v>#DIV/0!</v>
      </c>
      <c r="AG8" s="86" t="e">
        <f>+AE8/AG4</f>
        <v>#DIV/0!</v>
      </c>
      <c r="AH8" s="11">
        <v>0</v>
      </c>
      <c r="AI8" s="55" t="e">
        <f>+AH8/$AH$5</f>
        <v>#DIV/0!</v>
      </c>
      <c r="AJ8" s="86" t="e">
        <f>+AH8/AJ4</f>
        <v>#DIV/0!</v>
      </c>
      <c r="AK8" s="11">
        <v>0</v>
      </c>
      <c r="AL8" s="55" t="e">
        <f>+AK8/$AK$5</f>
        <v>#DIV/0!</v>
      </c>
      <c r="AM8" s="86" t="e">
        <f>+AK8/AM4</f>
        <v>#DIV/0!</v>
      </c>
      <c r="AN8" s="16"/>
      <c r="AO8" s="16"/>
      <c r="AP8" s="92">
        <f>+S8+AB8+AE8+AH8+AK8+Y8+P8+M8+J8+G8+D8+V8</f>
        <v>3836.468905234</v>
      </c>
      <c r="AQ8" s="65">
        <f>+AP8/$AP$5</f>
        <v>0.93499323217679842</v>
      </c>
      <c r="AR8" s="86">
        <f>+AP8/AR4</f>
        <v>383.64689052339997</v>
      </c>
      <c r="AS8" s="14">
        <f t="shared" si="0"/>
        <v>959.11722630849999</v>
      </c>
      <c r="AT8" s="57"/>
      <c r="AU8" s="86">
        <f>+AS8/AU4</f>
        <v>95.911722630849994</v>
      </c>
    </row>
    <row r="9" spans="2:47">
      <c r="B9" s="18" t="s">
        <v>13</v>
      </c>
      <c r="C9" s="16"/>
      <c r="D9" s="15">
        <f>+D5-D6-D8</f>
        <v>12.137711899999999</v>
      </c>
      <c r="E9" s="54">
        <f>+D9/D5</f>
        <v>1.180579205633611E-2</v>
      </c>
      <c r="F9" s="15">
        <f>+F5-F6-F8</f>
        <v>1.2137711899999886</v>
      </c>
      <c r="G9" s="15">
        <f>+G5-G6-G8</f>
        <v>-22.727198073599766</v>
      </c>
      <c r="H9" s="54">
        <f>+G9/G5</f>
        <v>-2.3183330093183144E-2</v>
      </c>
      <c r="I9" s="15">
        <f>+I5-I6-I8</f>
        <v>-2.2727198073599908</v>
      </c>
      <c r="J9" s="15">
        <f>+J5-J6-J8</f>
        <v>34.069525200000044</v>
      </c>
      <c r="K9" s="54">
        <f>+J9/J5</f>
        <v>3.2287573991413909E-2</v>
      </c>
      <c r="L9" s="15">
        <f>+L5-L6-L8</f>
        <v>3.4069525200000044</v>
      </c>
      <c r="M9" s="15">
        <f>+M5-M6-M8</f>
        <v>-85.745858809999959</v>
      </c>
      <c r="N9" s="54">
        <f>+M9/M5</f>
        <v>-8.2481647605992789E-2</v>
      </c>
      <c r="O9" s="15">
        <f>+O5-O6-O8</f>
        <v>-8.5745858809999902</v>
      </c>
      <c r="P9" s="15">
        <f>+P5-P6-P8</f>
        <v>0</v>
      </c>
      <c r="Q9" s="54" t="e">
        <f>+P9/P5</f>
        <v>#DIV/0!</v>
      </c>
      <c r="R9" s="15" t="e">
        <f>+R5-R6-R8</f>
        <v>#DIV/0!</v>
      </c>
      <c r="S9" s="15">
        <f>+S5-S6-S8</f>
        <v>0</v>
      </c>
      <c r="T9" s="54" t="e">
        <f>+S9/S5</f>
        <v>#DIV/0!</v>
      </c>
      <c r="U9" s="15" t="e">
        <f>+U5-U6-U8</f>
        <v>#DIV/0!</v>
      </c>
      <c r="V9" s="15">
        <f>+V5-V6-V8</f>
        <v>0</v>
      </c>
      <c r="W9" s="54" t="e">
        <f>+V9/V5</f>
        <v>#DIV/0!</v>
      </c>
      <c r="X9" s="15" t="e">
        <f>+X5-X6-X8</f>
        <v>#DIV/0!</v>
      </c>
      <c r="Y9" s="15">
        <f>+Y5-Y6-Y8</f>
        <v>0</v>
      </c>
      <c r="Z9" s="5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+AB9/AB5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3">
        <f>+S9+AB9+AE9+AH9+AK9+Y9+P9+M9+J9+G9+D9+V9</f>
        <v>-62.265819783599682</v>
      </c>
      <c r="AQ9" s="64">
        <f>+AP9/$AP$5</f>
        <v>-1.5174922964755522E-2</v>
      </c>
      <c r="AR9" s="15">
        <f>+AR5-AR6-AR8</f>
        <v>-6.2265819783600023</v>
      </c>
      <c r="AS9" s="29">
        <f t="shared" si="0"/>
        <v>-15.56645494589992</v>
      </c>
      <c r="AT9" s="57"/>
      <c r="AU9" s="15">
        <f>+AU5-AU6-AU8</f>
        <v>-1.5566454945900006</v>
      </c>
    </row>
    <row r="10" spans="2:47" ht="7.5" customHeight="1">
      <c r="B10" s="16"/>
      <c r="C10" s="16"/>
      <c r="D10" s="32"/>
      <c r="E10" s="57"/>
      <c r="F10" s="57"/>
      <c r="G10" s="32"/>
      <c r="H10" s="57"/>
      <c r="I10" s="57"/>
      <c r="J10" s="32"/>
      <c r="K10" s="57"/>
      <c r="L10" s="57"/>
      <c r="M10" s="32"/>
      <c r="N10" s="57"/>
      <c r="O10" s="57"/>
      <c r="P10" s="32"/>
      <c r="Q10" s="57"/>
      <c r="R10" s="57"/>
      <c r="S10" s="32"/>
      <c r="T10" s="57"/>
      <c r="U10" s="57"/>
      <c r="V10" s="32"/>
      <c r="W10" s="57"/>
      <c r="X10" s="57"/>
      <c r="Y10" s="32"/>
      <c r="Z10" s="57"/>
      <c r="AA10" s="57"/>
      <c r="AB10" s="32"/>
      <c r="AC10" s="57"/>
      <c r="AD10" s="57"/>
      <c r="AE10" s="32"/>
      <c r="AF10" s="57"/>
      <c r="AG10" s="57"/>
      <c r="AH10" s="32"/>
      <c r="AI10" s="57"/>
      <c r="AJ10" s="57"/>
      <c r="AK10" s="32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32">
        <v>28</v>
      </c>
      <c r="E11" s="57"/>
      <c r="F11" s="86">
        <f>+D11/F4</f>
        <v>2.8</v>
      </c>
      <c r="G11" s="32">
        <v>28</v>
      </c>
      <c r="H11" s="57"/>
      <c r="I11" s="86">
        <f>+G11/I4</f>
        <v>2.8</v>
      </c>
      <c r="J11" s="32">
        <v>28</v>
      </c>
      <c r="K11" s="57"/>
      <c r="L11" s="86">
        <f>+J11/L4</f>
        <v>2.8</v>
      </c>
      <c r="M11" s="32">
        <v>28</v>
      </c>
      <c r="N11" s="57"/>
      <c r="O11" s="86">
        <f>+M11/O4</f>
        <v>2.8</v>
      </c>
      <c r="P11" s="32">
        <v>0</v>
      </c>
      <c r="Q11" s="57"/>
      <c r="R11" s="86" t="e">
        <f>+P11/R4</f>
        <v>#DIV/0!</v>
      </c>
      <c r="S11" s="32">
        <v>0</v>
      </c>
      <c r="T11" s="57"/>
      <c r="U11" s="86" t="e">
        <f>+S11/U4</f>
        <v>#DIV/0!</v>
      </c>
      <c r="V11" s="32">
        <v>0</v>
      </c>
      <c r="W11" s="57"/>
      <c r="X11" s="86" t="e">
        <f>+V11/X4</f>
        <v>#DIV/0!</v>
      </c>
      <c r="Y11" s="32">
        <v>0</v>
      </c>
      <c r="Z11" s="57"/>
      <c r="AA11" s="86" t="e">
        <f>+Y11/AA4</f>
        <v>#DIV/0!</v>
      </c>
      <c r="AB11" s="32">
        <v>0</v>
      </c>
      <c r="AC11" s="57"/>
      <c r="AD11" s="86" t="e">
        <f>+AB11/AD4</f>
        <v>#DIV/0!</v>
      </c>
      <c r="AE11" s="32">
        <v>0</v>
      </c>
      <c r="AF11" s="57"/>
      <c r="AG11" s="86" t="e">
        <f>+AE11/AG4</f>
        <v>#DIV/0!</v>
      </c>
      <c r="AH11" s="32">
        <v>0</v>
      </c>
      <c r="AI11" s="57"/>
      <c r="AJ11" s="86" t="e">
        <f>+AH11/AJ4</f>
        <v>#DIV/0!</v>
      </c>
      <c r="AK11" s="32">
        <v>0</v>
      </c>
      <c r="AL11" s="16"/>
      <c r="AM11" s="86" t="e">
        <f>+AK11/AM4</f>
        <v>#DIV/0!</v>
      </c>
      <c r="AN11" s="16"/>
      <c r="AO11" s="16"/>
      <c r="AP11" s="14">
        <f>(AB11+AE11+AH11+AK11+Y11+V11+S11+P11+M11+J11+G11+D11)</f>
        <v>112</v>
      </c>
      <c r="AQ11" s="57"/>
      <c r="AR11" s="86">
        <f>+AP11/AR4</f>
        <v>11.2</v>
      </c>
      <c r="AS11" s="28">
        <f>+AP11/AS4</f>
        <v>28</v>
      </c>
      <c r="AT11" s="57"/>
      <c r="AU11" s="86">
        <f>+AS11/AU4</f>
        <v>2.8</v>
      </c>
    </row>
    <row r="12" spans="2:47">
      <c r="B12" s="17" t="s">
        <v>14</v>
      </c>
      <c r="C12" s="16"/>
      <c r="D12" s="32">
        <v>790.21401400000002</v>
      </c>
      <c r="E12" s="57"/>
      <c r="F12" s="86">
        <f>+D12/F4</f>
        <v>79.021401400000002</v>
      </c>
      <c r="G12" s="32">
        <f>1071.889*0.675287</f>
        <v>723.83270714299988</v>
      </c>
      <c r="H12" s="57"/>
      <c r="I12" s="86">
        <f>+G12/I4</f>
        <v>72.383270714299982</v>
      </c>
      <c r="J12" s="32">
        <v>865.1</v>
      </c>
      <c r="K12" s="57"/>
      <c r="L12" s="86">
        <f>+J12/L4</f>
        <v>86.51</v>
      </c>
      <c r="M12" s="32">
        <f>1108.29-260.067</f>
        <v>848.22299999999996</v>
      </c>
      <c r="N12" s="57"/>
      <c r="O12" s="86">
        <f>+M12/O4</f>
        <v>84.822299999999998</v>
      </c>
      <c r="P12" s="32">
        <v>0</v>
      </c>
      <c r="Q12" s="57"/>
      <c r="R12" s="86" t="e">
        <f>+P12/R4</f>
        <v>#DIV/0!</v>
      </c>
      <c r="S12" s="32">
        <v>0</v>
      </c>
      <c r="T12" s="57"/>
      <c r="U12" s="86" t="e">
        <f>+S12/U4</f>
        <v>#DIV/0!</v>
      </c>
      <c r="V12" s="32">
        <v>0</v>
      </c>
      <c r="W12" s="57"/>
      <c r="X12" s="86" t="e">
        <f>+V12/X4</f>
        <v>#DIV/0!</v>
      </c>
      <c r="Y12" s="32">
        <v>0</v>
      </c>
      <c r="Z12" s="57"/>
      <c r="AA12" s="86" t="e">
        <f>+Y12/AA4</f>
        <v>#DIV/0!</v>
      </c>
      <c r="AB12" s="32">
        <v>0</v>
      </c>
      <c r="AC12" s="57"/>
      <c r="AD12" s="86" t="e">
        <f>+AB12/AD4</f>
        <v>#DIV/0!</v>
      </c>
      <c r="AE12" s="32">
        <v>0</v>
      </c>
      <c r="AF12" s="57"/>
      <c r="AG12" s="86" t="e">
        <f>+AE12/AG4</f>
        <v>#DIV/0!</v>
      </c>
      <c r="AH12" s="32">
        <v>0</v>
      </c>
      <c r="AI12" s="57"/>
      <c r="AJ12" s="86" t="e">
        <f>+AH12/AJ4</f>
        <v>#DIV/0!</v>
      </c>
      <c r="AK12" s="32">
        <v>0</v>
      </c>
      <c r="AL12" s="16"/>
      <c r="AM12" s="86" t="e">
        <f>+AK12/AM4</f>
        <v>#DIV/0!</v>
      </c>
      <c r="AN12" s="16"/>
      <c r="AO12" s="16"/>
      <c r="AP12" s="92">
        <f>+S12+AB12+AE12+AH12+AK12+Y12+P12+M12+J12+G12+D12+V12</f>
        <v>3227.3697211429999</v>
      </c>
      <c r="AQ12" s="57"/>
      <c r="AR12" s="86">
        <f>+AP12/AR4</f>
        <v>322.73697211429999</v>
      </c>
      <c r="AS12" s="14">
        <f t="shared" ref="AS12" si="1">+AP12/$AS$4</f>
        <v>806.84243028574997</v>
      </c>
      <c r="AT12" s="57"/>
      <c r="AU12" s="86">
        <f>+AS12/AU4</f>
        <v>80.684243028574997</v>
      </c>
    </row>
    <row r="13" spans="2:47">
      <c r="B13" s="18" t="s">
        <v>19</v>
      </c>
      <c r="C13" s="16"/>
      <c r="D13" s="33">
        <f>+D12/D5</f>
        <v>0.76860469305476531</v>
      </c>
      <c r="E13" s="57"/>
      <c r="F13" s="33"/>
      <c r="G13" s="33">
        <f>+G12/G5</f>
        <v>0.7383599389416774</v>
      </c>
      <c r="H13" s="57"/>
      <c r="I13" s="33"/>
      <c r="J13" s="33">
        <f>+J12/J5</f>
        <v>0.81985234886608094</v>
      </c>
      <c r="K13" s="57"/>
      <c r="L13" s="33"/>
      <c r="M13" s="33">
        <f>+M12/M5</f>
        <v>0.81593247240458833</v>
      </c>
      <c r="N13" s="57"/>
      <c r="O13" s="33"/>
      <c r="P13" s="33" t="e">
        <f>+P12/P5</f>
        <v>#DIV/0!</v>
      </c>
      <c r="Q13" s="57"/>
      <c r="R13" s="33"/>
      <c r="S13" s="33" t="e">
        <f>+S12/S5</f>
        <v>#DIV/0!</v>
      </c>
      <c r="T13" s="57"/>
      <c r="U13" s="33"/>
      <c r="V13" s="33" t="e">
        <f>+V12/V5</f>
        <v>#DIV/0!</v>
      </c>
      <c r="W13" s="57"/>
      <c r="X13" s="33"/>
      <c r="Y13" s="33" t="e">
        <f>+Y12/Y5</f>
        <v>#DIV/0!</v>
      </c>
      <c r="Z13" s="57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0.78654849590576148</v>
      </c>
      <c r="AQ13" s="57"/>
      <c r="AR13" s="33"/>
      <c r="AS13" s="35">
        <f>+AS12/AS5</f>
        <v>0.78654849590576148</v>
      </c>
      <c r="AT13" s="57"/>
      <c r="AU13" s="33"/>
    </row>
    <row r="14" spans="2:47">
      <c r="B14" s="18" t="s">
        <v>15</v>
      </c>
      <c r="C14" s="16"/>
      <c r="D14" s="8">
        <f>+D5/D11</f>
        <v>36.718392857142859</v>
      </c>
      <c r="E14" s="57"/>
      <c r="F14" s="8"/>
      <c r="G14" s="8">
        <f>+G5/G11</f>
        <v>35.011607142857144</v>
      </c>
      <c r="H14" s="57"/>
      <c r="I14" s="8"/>
      <c r="J14" s="8">
        <f>+J5/J11</f>
        <v>37.685357142857143</v>
      </c>
      <c r="K14" s="57"/>
      <c r="L14" s="8"/>
      <c r="M14" s="8">
        <f>+M5/M11</f>
        <v>37.127678571428575</v>
      </c>
      <c r="N14" s="57"/>
      <c r="O14" s="8"/>
      <c r="P14" s="8" t="e">
        <f>+P5/P11</f>
        <v>#DIV/0!</v>
      </c>
      <c r="Q14" s="57"/>
      <c r="R14" s="8"/>
      <c r="S14" s="8" t="e">
        <f>+S5/S11</f>
        <v>#DIV/0!</v>
      </c>
      <c r="T14" s="57"/>
      <c r="U14" s="8"/>
      <c r="V14" s="8" t="e">
        <f>+V5/V11</f>
        <v>#DIV/0!</v>
      </c>
      <c r="W14" s="57"/>
      <c r="X14" s="8"/>
      <c r="Y14" s="8" t="e">
        <f>+Y5/Y11</f>
        <v>#DIV/0!</v>
      </c>
      <c r="Z14" s="57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36.635758928571427</v>
      </c>
      <c r="AQ14" s="57"/>
      <c r="AR14" s="8"/>
      <c r="AS14" s="36">
        <f>+AS5/AS11</f>
        <v>36.635758928571427</v>
      </c>
      <c r="AT14" s="57"/>
      <c r="AU14" s="8"/>
    </row>
    <row r="15" spans="2:47">
      <c r="B15" s="10" t="s">
        <v>33</v>
      </c>
      <c r="C15" s="16"/>
      <c r="D15" s="8">
        <f>+D12/D11</f>
        <v>28.221929071428573</v>
      </c>
      <c r="E15" s="57"/>
      <c r="F15" s="8"/>
      <c r="G15" s="8">
        <f>+G12/G11</f>
        <v>25.851168112249997</v>
      </c>
      <c r="H15" s="57"/>
      <c r="I15" s="8"/>
      <c r="J15" s="8">
        <f>+J12/J11</f>
        <v>30.896428571428572</v>
      </c>
      <c r="K15" s="57"/>
      <c r="L15" s="8"/>
      <c r="M15" s="8">
        <f>+M12/M11</f>
        <v>30.293678571428568</v>
      </c>
      <c r="N15" s="57"/>
      <c r="O15" s="8"/>
      <c r="P15" s="8" t="e">
        <f>+P12/P11</f>
        <v>#DIV/0!</v>
      </c>
      <c r="Q15" s="57"/>
      <c r="R15" s="8"/>
      <c r="S15" s="8" t="e">
        <f>+S12/S11</f>
        <v>#DIV/0!</v>
      </c>
      <c r="T15" s="57"/>
      <c r="U15" s="8"/>
      <c r="V15" s="8" t="e">
        <f>+V12/V11</f>
        <v>#DIV/0!</v>
      </c>
      <c r="W15" s="57"/>
      <c r="X15" s="8"/>
      <c r="Y15" s="8" t="e">
        <f>+Y12/Y11</f>
        <v>#DIV/0!</v>
      </c>
      <c r="Z15" s="57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28.815801081633929</v>
      </c>
      <c r="AQ15" s="57"/>
      <c r="AR15" s="8"/>
      <c r="AS15" s="36">
        <f>+AS12/AS11</f>
        <v>28.815801081633929</v>
      </c>
      <c r="AT15" s="57"/>
      <c r="AU15" s="8"/>
    </row>
    <row r="16" spans="2:47">
      <c r="B16" s="18" t="s">
        <v>20</v>
      </c>
      <c r="C16" s="16"/>
      <c r="D16" s="33">
        <f>+D12/D7</f>
        <v>0.84763415900360839</v>
      </c>
      <c r="E16" s="57"/>
      <c r="F16" s="33"/>
      <c r="G16" s="33">
        <f>+G12/G7</f>
        <v>0.81426005931904821</v>
      </c>
      <c r="H16" s="57"/>
      <c r="I16" s="33"/>
      <c r="J16" s="33">
        <f>+J12/J7</f>
        <v>0.87727180503614433</v>
      </c>
      <c r="K16" s="57"/>
      <c r="L16" s="33"/>
      <c r="M16" s="33">
        <f>+M12/M7</f>
        <v>0.877283916129457</v>
      </c>
      <c r="N16" s="57"/>
      <c r="O16" s="33"/>
      <c r="P16" s="33" t="e">
        <f>+P12/P7</f>
        <v>#DIV/0!</v>
      </c>
      <c r="Q16" s="57"/>
      <c r="R16" s="33"/>
      <c r="S16" s="33" t="e">
        <f>+S12/S7</f>
        <v>#DIV/0!</v>
      </c>
      <c r="T16" s="57"/>
      <c r="U16" s="33"/>
      <c r="V16" s="33" t="e">
        <f>+V12/V7</f>
        <v>#DIV/0!</v>
      </c>
      <c r="W16" s="57"/>
      <c r="X16" s="33"/>
      <c r="Y16" s="33" t="e">
        <f>+Y12/Y7</f>
        <v>#DIV/0!</v>
      </c>
      <c r="Z16" s="57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0.85511289352301956</v>
      </c>
      <c r="AQ16" s="57"/>
      <c r="AR16" s="33"/>
      <c r="AS16" s="35">
        <f>+AS12/AS7</f>
        <v>0.85511289352301956</v>
      </c>
      <c r="AT16" s="57"/>
      <c r="AU16" s="33"/>
    </row>
    <row r="17" spans="2:47" ht="7.5" customHeight="1">
      <c r="B17" s="7"/>
      <c r="C17" s="16"/>
      <c r="D17" s="32"/>
      <c r="E17" s="57"/>
      <c r="F17" s="57"/>
      <c r="G17" s="32"/>
      <c r="H17" s="57"/>
      <c r="I17" s="57"/>
      <c r="J17" s="32"/>
      <c r="K17" s="57"/>
      <c r="L17" s="57"/>
      <c r="M17" s="32"/>
      <c r="N17" s="57"/>
      <c r="O17" s="57"/>
      <c r="P17" s="32"/>
      <c r="Q17" s="57"/>
      <c r="R17" s="57"/>
      <c r="S17" s="32"/>
      <c r="T17" s="57"/>
      <c r="U17" s="57"/>
      <c r="V17" s="32"/>
      <c r="W17" s="57"/>
      <c r="X17" s="57"/>
      <c r="Y17" s="32"/>
      <c r="Z17" s="57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11">
        <v>9060</v>
      </c>
      <c r="E18" s="11">
        <v>9060</v>
      </c>
      <c r="F18" s="67">
        <f>+D18/F4</f>
        <v>906</v>
      </c>
      <c r="G18" s="11">
        <v>9102</v>
      </c>
      <c r="H18" s="11">
        <v>9102</v>
      </c>
      <c r="I18" s="67">
        <f>+G18/I4</f>
        <v>910.2</v>
      </c>
      <c r="J18" s="11">
        <v>11755</v>
      </c>
      <c r="K18" s="11">
        <v>11755</v>
      </c>
      <c r="L18" s="67">
        <f>+J18/L4</f>
        <v>1175.5</v>
      </c>
      <c r="M18" s="11">
        <f>48119-38862.58</f>
        <v>9256.4199999999983</v>
      </c>
      <c r="N18" s="11">
        <f>48119-38862.58</f>
        <v>9256.4199999999983</v>
      </c>
      <c r="O18" s="67">
        <f>+M18/O4</f>
        <v>925.64199999999983</v>
      </c>
      <c r="P18" s="11">
        <v>0</v>
      </c>
      <c r="Q18" s="11">
        <v>0</v>
      </c>
      <c r="R18" s="67" t="e">
        <f>+P18/R4</f>
        <v>#DIV/0!</v>
      </c>
      <c r="S18" s="11">
        <v>0</v>
      </c>
      <c r="T18" s="11">
        <v>0</v>
      </c>
      <c r="U18" s="67" t="e">
        <f>+S18/U4</f>
        <v>#DIV/0!</v>
      </c>
      <c r="V18" s="11">
        <v>0</v>
      </c>
      <c r="W18" s="11">
        <v>0</v>
      </c>
      <c r="X18" s="67" t="e">
        <f>+V18/X4</f>
        <v>#DIV/0!</v>
      </c>
      <c r="Y18" s="11">
        <v>0</v>
      </c>
      <c r="Z18" s="11">
        <v>0</v>
      </c>
      <c r="AA18" s="67" t="e">
        <f>+Y18/AA4</f>
        <v>#DIV/0!</v>
      </c>
      <c r="AB18" s="11">
        <v>0</v>
      </c>
      <c r="AC18" s="11">
        <v>0</v>
      </c>
      <c r="AD18" s="67" t="e">
        <f>+AB18/AD4</f>
        <v>#DIV/0!</v>
      </c>
      <c r="AE18" s="11">
        <v>0</v>
      </c>
      <c r="AF18" s="11">
        <v>0</v>
      </c>
      <c r="AG18" s="67" t="e">
        <f>+AE18/AG4</f>
        <v>#DIV/0!</v>
      </c>
      <c r="AH18" s="11">
        <v>0</v>
      </c>
      <c r="AI18" s="11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6"/>
      <c r="AO18" s="16"/>
      <c r="AP18" s="92">
        <f t="shared" ref="AP18:AP20" si="2">+S18+AB18+AE18+AH18+AK18+Y18+P18+M18+J18+G18+D18+V18</f>
        <v>39173.42</v>
      </c>
      <c r="AQ18" s="67">
        <f>+T18+AC18+AF18+AI18+AL18+Z18+W18+Q18+N18+K18+H18+E18</f>
        <v>39173.42</v>
      </c>
      <c r="AR18" s="67">
        <f>+AP18/AR4</f>
        <v>3917.3419999999996</v>
      </c>
      <c r="AS18" s="14">
        <f t="shared" ref="AS18:AT20" si="3">+AP18/$AS$4</f>
        <v>9793.3549999999996</v>
      </c>
      <c r="AT18" s="67">
        <f t="shared" si="3"/>
        <v>9793.3549999999996</v>
      </c>
      <c r="AU18" s="67">
        <f>+AS18/AU4</f>
        <v>979.33549999999991</v>
      </c>
    </row>
    <row r="19" spans="2:47">
      <c r="B19" s="17" t="s">
        <v>32</v>
      </c>
      <c r="C19" s="16"/>
      <c r="D19" s="11">
        <v>842.55</v>
      </c>
      <c r="E19" s="11">
        <v>842.55</v>
      </c>
      <c r="F19" s="67">
        <f>+D19/F4</f>
        <v>84.254999999999995</v>
      </c>
      <c r="G19" s="11">
        <v>847.32</v>
      </c>
      <c r="H19" s="11">
        <v>847.32</v>
      </c>
      <c r="I19" s="67">
        <f>+G19/I4</f>
        <v>84.731999999999999</v>
      </c>
      <c r="J19" s="11">
        <v>938.22</v>
      </c>
      <c r="K19" s="11">
        <v>938.22</v>
      </c>
      <c r="L19" s="67">
        <f>+J19/L4</f>
        <v>93.822000000000003</v>
      </c>
      <c r="M19" s="11">
        <f>4326.55-3494.2732</f>
        <v>832.27680000000009</v>
      </c>
      <c r="N19" s="11">
        <f>4326.55-3494.2732</f>
        <v>832.27680000000009</v>
      </c>
      <c r="O19" s="67">
        <f>+M19/O4</f>
        <v>83.227680000000007</v>
      </c>
      <c r="P19" s="11">
        <v>0</v>
      </c>
      <c r="Q19" s="11">
        <v>0</v>
      </c>
      <c r="R19" s="67" t="e">
        <f>+P19/R4</f>
        <v>#DIV/0!</v>
      </c>
      <c r="S19" s="11">
        <v>0</v>
      </c>
      <c r="T19" s="11">
        <v>0</v>
      </c>
      <c r="U19" s="67" t="e">
        <f>+S19/U4</f>
        <v>#DIV/0!</v>
      </c>
      <c r="V19" s="11">
        <v>0</v>
      </c>
      <c r="W19" s="11">
        <v>0</v>
      </c>
      <c r="X19" s="67" t="e">
        <f>+V19/X4</f>
        <v>#DIV/0!</v>
      </c>
      <c r="Y19" s="11">
        <v>0</v>
      </c>
      <c r="Z19" s="11">
        <v>0</v>
      </c>
      <c r="AA19" s="67" t="e">
        <f>+Y19/AA4</f>
        <v>#DIV/0!</v>
      </c>
      <c r="AB19" s="11">
        <v>0</v>
      </c>
      <c r="AC19" s="11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2">
        <f t="shared" si="2"/>
        <v>3460.3667999999998</v>
      </c>
      <c r="AQ19" s="67">
        <f t="shared" ref="AQ19:AQ20" si="4">+T19+AC19+AF19+AI19+AL19+Z19+W19+Q19+N19+K19+H19+E19</f>
        <v>3460.3667999999998</v>
      </c>
      <c r="AR19" s="67">
        <f>+AP19/AR4</f>
        <v>346.03667999999999</v>
      </c>
      <c r="AS19" s="14">
        <f t="shared" si="3"/>
        <v>865.09169999999995</v>
      </c>
      <c r="AT19" s="67">
        <f t="shared" si="3"/>
        <v>865.09169999999995</v>
      </c>
      <c r="AU19" s="67">
        <f>+AS19/AU4</f>
        <v>86.509169999999997</v>
      </c>
    </row>
    <row r="20" spans="2:47">
      <c r="B20" s="17" t="s">
        <v>27</v>
      </c>
      <c r="C20" s="16"/>
      <c r="D20" s="11">
        <v>30.414709999999999</v>
      </c>
      <c r="E20" s="59">
        <v>31.154</v>
      </c>
      <c r="F20" s="67">
        <f>+D20/F4</f>
        <v>3.041471</v>
      </c>
      <c r="G20" s="11">
        <v>31.582930000000001</v>
      </c>
      <c r="H20" s="59">
        <v>31.582930000000001</v>
      </c>
      <c r="I20" s="67">
        <f>+G20/I4</f>
        <v>3.158293</v>
      </c>
      <c r="J20" s="11">
        <v>34.390999999999998</v>
      </c>
      <c r="K20" s="59">
        <v>34.391640000000002</v>
      </c>
      <c r="L20" s="67">
        <f>+J20/L4</f>
        <v>3.4390999999999998</v>
      </c>
      <c r="M20" s="11">
        <f>5.86766+151.09302-126.7669388</f>
        <v>30.193741199999991</v>
      </c>
      <c r="N20" s="59">
        <v>30.19373736</v>
      </c>
      <c r="O20" s="67">
        <f>+M20/O4</f>
        <v>3.0193741199999993</v>
      </c>
      <c r="P20" s="11">
        <v>0</v>
      </c>
      <c r="Q20" s="59">
        <v>0</v>
      </c>
      <c r="R20" s="67" t="e">
        <f>+P20/R4</f>
        <v>#DIV/0!</v>
      </c>
      <c r="S20" s="11">
        <v>0</v>
      </c>
      <c r="T20" s="59">
        <v>0</v>
      </c>
      <c r="U20" s="67" t="e">
        <f>+S20/U4</f>
        <v>#DIV/0!</v>
      </c>
      <c r="V20" s="11">
        <v>0</v>
      </c>
      <c r="W20" s="59">
        <v>0</v>
      </c>
      <c r="X20" s="67" t="e">
        <f>+V20/X4</f>
        <v>#DIV/0!</v>
      </c>
      <c r="Y20" s="1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59">
        <v>0</v>
      </c>
      <c r="AM20" s="67" t="e">
        <f>+AK20/AM4</f>
        <v>#DIV/0!</v>
      </c>
      <c r="AN20" s="16"/>
      <c r="AO20" s="16"/>
      <c r="AP20" s="92">
        <f t="shared" si="2"/>
        <v>126.5823812</v>
      </c>
      <c r="AQ20" s="67">
        <f t="shared" si="4"/>
        <v>127.32230736</v>
      </c>
      <c r="AR20" s="67">
        <f>+AP20/AR4</f>
        <v>12.65823812</v>
      </c>
      <c r="AS20" s="14">
        <f t="shared" si="3"/>
        <v>31.6455953</v>
      </c>
      <c r="AT20" s="67">
        <f t="shared" si="3"/>
        <v>31.830576839999999</v>
      </c>
      <c r="AU20" s="67">
        <f>+AS20/AU4</f>
        <v>3.16455953</v>
      </c>
    </row>
    <row r="21" spans="2:47">
      <c r="B21" s="18" t="s">
        <v>18</v>
      </c>
      <c r="C21" s="16"/>
      <c r="D21" s="44">
        <f t="shared" ref="D21:E21" si="5">+D20/D19*1000</f>
        <v>36.098403655569406</v>
      </c>
      <c r="E21" s="60">
        <f t="shared" si="5"/>
        <v>36.975847130734081</v>
      </c>
      <c r="F21" s="60"/>
      <c r="G21" s="44">
        <f t="shared" ref="G21:H21" si="6">+G20/G19*1000</f>
        <v>37.273910683094932</v>
      </c>
      <c r="H21" s="60">
        <f t="shared" si="6"/>
        <v>37.273910683094932</v>
      </c>
      <c r="I21" s="60"/>
      <c r="J21" s="44">
        <f t="shared" ref="J21:K21" si="7">+J20/J19*1000</f>
        <v>36.655581846475236</v>
      </c>
      <c r="K21" s="60">
        <f t="shared" si="7"/>
        <v>36.656263989256253</v>
      </c>
      <c r="L21" s="60"/>
      <c r="M21" s="44">
        <f t="shared" ref="M21:N21" si="8">+M20/M19*1000</f>
        <v>36.278484754110636</v>
      </c>
      <c r="N21" s="60">
        <f t="shared" si="8"/>
        <v>36.278480140261024</v>
      </c>
      <c r="O21" s="60"/>
      <c r="P21" s="44" t="e">
        <f t="shared" ref="P21:Q21" si="9">+P20/P19*1000</f>
        <v>#DIV/0!</v>
      </c>
      <c r="Q21" s="60" t="e">
        <f t="shared" si="9"/>
        <v>#DIV/0!</v>
      </c>
      <c r="R21" s="60"/>
      <c r="S21" s="44" t="e">
        <f t="shared" ref="S21:AC21" si="10">+S20/S19*1000</f>
        <v>#DIV/0!</v>
      </c>
      <c r="T21" s="60" t="e">
        <f t="shared" si="10"/>
        <v>#DIV/0!</v>
      </c>
      <c r="U21" s="60"/>
      <c r="V21" s="44" t="e">
        <f t="shared" ref="V21:W21" si="11">+V20/V19*1000</f>
        <v>#DIV/0!</v>
      </c>
      <c r="W21" s="60" t="e">
        <f t="shared" si="11"/>
        <v>#DIV/0!</v>
      </c>
      <c r="X21" s="68"/>
      <c r="Y21" s="44" t="e">
        <f t="shared" ref="Y21:Z21" si="12">+Y20/Y19*1000</f>
        <v>#DIV/0!</v>
      </c>
      <c r="Z21" s="60" t="e">
        <f t="shared" si="12"/>
        <v>#DIV/0!</v>
      </c>
      <c r="AA21" s="68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3">+AE20/AE19*1000</f>
        <v>#DIV/0!</v>
      </c>
      <c r="AF21" s="60" t="e">
        <f t="shared" si="13"/>
        <v>#DIV/0!</v>
      </c>
      <c r="AG21" s="60"/>
      <c r="AH21" s="44" t="e">
        <f t="shared" ref="AH21:AI21" si="14">+AH20/AH19*1000</f>
        <v>#DIV/0!</v>
      </c>
      <c r="AI21" s="60" t="e">
        <f t="shared" si="14"/>
        <v>#DIV/0!</v>
      </c>
      <c r="AJ21" s="60"/>
      <c r="AK21" s="44" t="e">
        <f t="shared" ref="AK21:AL21" si="15">+AK20/AK19*1000</f>
        <v>#DIV/0!</v>
      </c>
      <c r="AL21" s="60" t="e">
        <f t="shared" si="15"/>
        <v>#DIV/0!</v>
      </c>
      <c r="AM21" s="16"/>
      <c r="AN21" s="16"/>
      <c r="AO21" s="16"/>
      <c r="AP21" s="45">
        <f>+AP20/AP19*1000</f>
        <v>36.580625267818434</v>
      </c>
      <c r="AQ21" s="68">
        <f>+AQ20/AQ19*1000</f>
        <v>36.794454090820658</v>
      </c>
      <c r="AR21" s="60"/>
      <c r="AS21" s="45">
        <f>+AS20/AS19*1000</f>
        <v>36.580625267818434</v>
      </c>
      <c r="AT21" s="68">
        <f>+AT20/AT19*1000</f>
        <v>36.794454090820658</v>
      </c>
      <c r="AU21" s="60"/>
    </row>
    <row r="22" spans="2:47">
      <c r="B22" s="18" t="s">
        <v>21</v>
      </c>
      <c r="C22" s="16"/>
      <c r="D22" s="46">
        <f>+D19/D18</f>
        <v>9.2996688741721845E-2</v>
      </c>
      <c r="E22" s="46">
        <f>+E19/E18</f>
        <v>9.2996688741721845E-2</v>
      </c>
      <c r="F22" s="61"/>
      <c r="G22" s="46">
        <f>+G19/G18</f>
        <v>9.3091628213579442E-2</v>
      </c>
      <c r="H22" s="46">
        <f>+H19/H18</f>
        <v>9.3091628213579442E-2</v>
      </c>
      <c r="I22" s="61"/>
      <c r="J22" s="46">
        <f>+J19/J18</f>
        <v>7.9814547001276048E-2</v>
      </c>
      <c r="K22" s="46">
        <f>+K19/K18</f>
        <v>7.9814547001276048E-2</v>
      </c>
      <c r="L22" s="61"/>
      <c r="M22" s="46">
        <f>+M19/M18</f>
        <v>8.9913465465050232E-2</v>
      </c>
      <c r="N22" s="46">
        <f>+N19/N18</f>
        <v>8.9913465465050232E-2</v>
      </c>
      <c r="O22" s="61"/>
      <c r="P22" s="46" t="e">
        <f>+P19/P18</f>
        <v>#DIV/0!</v>
      </c>
      <c r="Q22" s="46" t="e">
        <f>+Q19/Q18</f>
        <v>#DIV/0!</v>
      </c>
      <c r="R22" s="61"/>
      <c r="S22" s="46" t="e">
        <f>+S19/S18</f>
        <v>#DIV/0!</v>
      </c>
      <c r="T22" s="46" t="e">
        <f>+T19/T18</f>
        <v>#DIV/0!</v>
      </c>
      <c r="U22" s="61"/>
      <c r="V22" s="88" t="e">
        <f>+V19/V18</f>
        <v>#DIV/0!</v>
      </c>
      <c r="W22" s="47" t="e">
        <f>+W19/W18</f>
        <v>#DIV/0!</v>
      </c>
      <c r="X22" s="69"/>
      <c r="Y22" s="88" t="e">
        <f>+Y19/Y18</f>
        <v>#DIV/0!</v>
      </c>
      <c r="Z22" s="47" t="e">
        <f>+Z19/Z18</f>
        <v>#DIV/0!</v>
      </c>
      <c r="AA22" s="69"/>
      <c r="AB22" s="88" t="e">
        <f>+AB19/AB18</f>
        <v>#DIV/0!</v>
      </c>
      <c r="AC22" s="47" t="e">
        <f>+AC19/AC18</f>
        <v>#DIV/0!</v>
      </c>
      <c r="AD22" s="61"/>
      <c r="AE22" s="88" t="e">
        <f>+AE19/AE18</f>
        <v>#DIV/0!</v>
      </c>
      <c r="AF22" s="47" t="e">
        <f>+AF19/AF18</f>
        <v>#DIV/0!</v>
      </c>
      <c r="AG22" s="61"/>
      <c r="AH22" s="88" t="e">
        <f>+AH19/AH18</f>
        <v>#DIV/0!</v>
      </c>
      <c r="AI22" s="47" t="e">
        <f>+AI19/AI18</f>
        <v>#DIV/0!</v>
      </c>
      <c r="AJ22" s="61"/>
      <c r="AK22" s="88" t="e">
        <f>+AK19/AK18</f>
        <v>#DIV/0!</v>
      </c>
      <c r="AL22" s="47" t="e">
        <f>+AL19/AL18</f>
        <v>#DIV/0!</v>
      </c>
      <c r="AM22" s="16"/>
      <c r="AN22" s="16"/>
      <c r="AO22" s="16"/>
      <c r="AP22" s="47">
        <f>+AP19/AP18</f>
        <v>8.8334559504888777E-2</v>
      </c>
      <c r="AQ22" s="47">
        <f>+AQ19/AQ18</f>
        <v>8.8334559504888777E-2</v>
      </c>
      <c r="AR22" s="61"/>
      <c r="AS22" s="47">
        <f>+AS19/AS18</f>
        <v>8.8334559504888777E-2</v>
      </c>
      <c r="AT22" s="47">
        <f>+AT19/AT18</f>
        <v>8.8334559504888777E-2</v>
      </c>
      <c r="AU22" s="61"/>
    </row>
    <row r="23" spans="2:47">
      <c r="B23" s="10" t="s">
        <v>28</v>
      </c>
      <c r="C23" s="10"/>
      <c r="D23" s="48">
        <f>+D20*1000/(D18*D21)*100</f>
        <v>9.2996688741721822</v>
      </c>
      <c r="E23" s="48">
        <f>+E20*1000/(E18*E21)*100</f>
        <v>9.2996688741721858</v>
      </c>
      <c r="F23" s="62"/>
      <c r="G23" s="48">
        <f>+G20*1000/(G18*G21)*100</f>
        <v>9.3091628213579423</v>
      </c>
      <c r="H23" s="48">
        <f>+H20*1000/(H18*H21)*100</f>
        <v>9.3091628213579423</v>
      </c>
      <c r="I23" s="62"/>
      <c r="J23" s="48">
        <f>+J20*1000/(J18*J21)*100</f>
        <v>7.9814547001276059</v>
      </c>
      <c r="K23" s="48">
        <f>+K20*1000/(K18*K21)*100</f>
        <v>7.9814547001276051</v>
      </c>
      <c r="L23" s="62"/>
      <c r="M23" s="48">
        <f>+M20*1000/(M18*M21)*100</f>
        <v>8.9913465465050226</v>
      </c>
      <c r="N23" s="48">
        <f>+N20*1000/(N18*N21)*100</f>
        <v>8.9913465465050226</v>
      </c>
      <c r="O23" s="62"/>
      <c r="P23" s="48" t="e">
        <f>+P20*1000/(P18*P21)*100</f>
        <v>#DIV/0!</v>
      </c>
      <c r="Q23" s="48" t="e">
        <f>+Q20*1000/(Q18*Q21)*100</f>
        <v>#DIV/0!</v>
      </c>
      <c r="R23" s="62"/>
      <c r="S23" s="48" t="e">
        <f>+S20*1000/(S18*S21)*100</f>
        <v>#DIV/0!</v>
      </c>
      <c r="T23" s="48" t="e">
        <f>+T20*1000/(T18*T21)*100</f>
        <v>#DIV/0!</v>
      </c>
      <c r="U23" s="62"/>
      <c r="V23" s="49" t="e">
        <f>+V20*1000/(V18*V21)*100</f>
        <v>#DIV/0!</v>
      </c>
      <c r="W23" s="49" t="e">
        <f>+W20/(W18*W21)*1000*100</f>
        <v>#DIV/0!</v>
      </c>
      <c r="X23" s="70"/>
      <c r="Y23" s="49" t="e">
        <f>+Y20*1000/(Y18*Y21)*100</f>
        <v>#DIV/0!</v>
      </c>
      <c r="Z23" s="49" t="e">
        <f>+Z20/(Z18*Z21)*1000*100</f>
        <v>#DIV/0!</v>
      </c>
      <c r="AA23" s="70"/>
      <c r="AB23" s="49" t="e">
        <f>+AB20*1000/(AB18*AB21)*100</f>
        <v>#DIV/0!</v>
      </c>
      <c r="AC23" s="49" t="e">
        <f>+AC20/(AC18*AC21)*1000*100</f>
        <v>#DIV/0!</v>
      </c>
      <c r="AD23" s="62"/>
      <c r="AE23" s="49" t="e">
        <f>+AE20*1000/(AE18*AE21)*100</f>
        <v>#DIV/0!</v>
      </c>
      <c r="AF23" s="49" t="e">
        <f>+AF20/(AF18*AF21)*1000*100</f>
        <v>#DIV/0!</v>
      </c>
      <c r="AG23" s="62"/>
      <c r="AH23" s="49" t="e">
        <f>+AH20*1000/(AH18*AH21)*100</f>
        <v>#DIV/0!</v>
      </c>
      <c r="AI23" s="49" t="e">
        <f>+AI20/(AI18*AI21)*1000*100</f>
        <v>#DIV/0!</v>
      </c>
      <c r="AJ23" s="62"/>
      <c r="AK23" s="49" t="e">
        <f>+AK20*1000/(AK18*AK21)*100</f>
        <v>#DIV/0!</v>
      </c>
      <c r="AL23" s="49" t="e">
        <f>+AL20/(AL18*AL21)*1000*100</f>
        <v>#DIV/0!</v>
      </c>
      <c r="AM23" s="16"/>
      <c r="AN23" s="16"/>
      <c r="AO23" s="16"/>
      <c r="AP23" s="49">
        <f>+AP20/(AP18*AP21)*1000*100</f>
        <v>8.8334559504888777</v>
      </c>
      <c r="AQ23" s="49">
        <f>+AQ20/(AQ18*AQ21)*1000*100</f>
        <v>8.8334559504888777</v>
      </c>
      <c r="AR23" s="62"/>
      <c r="AS23" s="49">
        <f>+AS20/(AS18*AS21)*1000*100</f>
        <v>8.8334559504888777</v>
      </c>
      <c r="AT23" s="49">
        <f>+AT20/(AT18*AT21)*1000*100</f>
        <v>8.8334559504888777</v>
      </c>
    </row>
    <row r="24" spans="2:47">
      <c r="B24" s="18" t="s">
        <v>38</v>
      </c>
      <c r="C24" s="10"/>
      <c r="D24" s="48">
        <f>+D20/D18*1000</f>
        <v>3.3570320088300218</v>
      </c>
      <c r="E24" s="48">
        <f>+E20/E18*1000</f>
        <v>3.4386313465783664</v>
      </c>
      <c r="F24" s="62"/>
      <c r="G24" s="48">
        <f>+G20/G18*1000</f>
        <v>3.4698890353768403</v>
      </c>
      <c r="H24" s="48">
        <f>+H20/H18*1000</f>
        <v>3.4698890353768403</v>
      </c>
      <c r="I24" s="62"/>
      <c r="J24" s="48">
        <f>+J20/J18*1000</f>
        <v>2.9256486601446188</v>
      </c>
      <c r="K24" s="48">
        <f>+K20/K18*1000</f>
        <v>2.9257031050616757</v>
      </c>
      <c r="L24" s="62"/>
      <c r="M24" s="48">
        <f>+M20/M18*1000</f>
        <v>3.2619242860630782</v>
      </c>
      <c r="N24" s="48">
        <f>+N20/N18*1000</f>
        <v>3.26192387121587</v>
      </c>
      <c r="O24" s="62"/>
      <c r="P24" s="48" t="e">
        <f>+P20/P18*1000</f>
        <v>#DIV/0!</v>
      </c>
      <c r="Q24" s="48" t="e">
        <f>+Q20/Q18*1000</f>
        <v>#DIV/0!</v>
      </c>
      <c r="R24" s="62"/>
      <c r="S24" s="48" t="e">
        <f>+S20/S18*1000</f>
        <v>#DIV/0!</v>
      </c>
      <c r="T24" s="48" t="e">
        <f>+T20/T18*1000</f>
        <v>#DIV/0!</v>
      </c>
      <c r="U24" s="62"/>
      <c r="V24" s="48" t="e">
        <f>+V20/V18*1000</f>
        <v>#DIV/0!</v>
      </c>
      <c r="W24" s="48" t="e">
        <f>+W20/W18*1000</f>
        <v>#DIV/0!</v>
      </c>
      <c r="X24" s="62"/>
      <c r="Y24" s="48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3.2313334194461452</v>
      </c>
      <c r="AQ24" s="48">
        <f>+AQ20/AQ18*1000</f>
        <v>3.2502218943354961</v>
      </c>
      <c r="AR24" s="62"/>
      <c r="AS24" s="48">
        <f>+AS20/AS18*1000</f>
        <v>3.2313334194461452</v>
      </c>
      <c r="AT24" s="48">
        <f>+AT20/AT18*1000</f>
        <v>3.2502218943354961</v>
      </c>
    </row>
    <row r="25" spans="2:47" ht="7.5" customHeight="1">
      <c r="B25" s="16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74"/>
      <c r="Z25" s="63"/>
      <c r="AA25" s="74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0" t="s">
        <v>35</v>
      </c>
      <c r="C26" s="19"/>
      <c r="D26" s="21">
        <f>+D8/(1-D6/D5)</f>
        <v>1014.7292643786179</v>
      </c>
      <c r="E26" s="63"/>
      <c r="F26" s="63"/>
      <c r="G26" s="21">
        <f>+G8/(1-G6/G5)</f>
        <v>1005.3884530336118</v>
      </c>
      <c r="H26" s="63"/>
      <c r="I26" s="63"/>
      <c r="J26" s="21">
        <f>+J8/(1-J6/J5)</f>
        <v>1018.7343700194722</v>
      </c>
      <c r="K26" s="63"/>
      <c r="L26" s="63"/>
      <c r="M26" s="21">
        <f>+M8/(1-M6/M5)</f>
        <v>1131.7682455844458</v>
      </c>
      <c r="N26" s="63"/>
      <c r="O26" s="63"/>
      <c r="P26" s="21" t="e">
        <f>+P8/(1-P6/P5)</f>
        <v>#DIV/0!</v>
      </c>
      <c r="Q26" s="63"/>
      <c r="R26" s="63"/>
      <c r="S26" s="21" t="e">
        <f>+S8/(1-S6/S5)</f>
        <v>#DIV/0!</v>
      </c>
      <c r="T26" s="63"/>
      <c r="U26" s="63"/>
      <c r="V26" s="21" t="e">
        <f>+V8/(1-V6/V5)</f>
        <v>#DIV/0!</v>
      </c>
      <c r="W26" s="63"/>
      <c r="X26" s="74"/>
      <c r="Y26" s="21" t="e">
        <f>+Y8/(1-Y6/Y5)</f>
        <v>#DIV/0!</v>
      </c>
      <c r="Z26" s="63"/>
      <c r="AA26" s="74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4170.8986077049167</v>
      </c>
      <c r="AQ26" s="71"/>
      <c r="AR26" s="71"/>
      <c r="AS26" s="31">
        <f>+AS8/(1-AS6/AS5)</f>
        <v>1042.7246519262292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9685039370078741" right="0.15748031496062992" top="0.62992125984251968" bottom="0.78740157480314965" header="0.31496062992125984" footer="0.31496062992125984"/>
  <pageSetup paperSize="9" scale="7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I10" sqref="I10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4" t="s">
        <v>2</v>
      </c>
      <c r="E2" s="52" t="s">
        <v>23</v>
      </c>
      <c r="F2" s="52" t="s">
        <v>36</v>
      </c>
      <c r="G2" s="34" t="s">
        <v>2</v>
      </c>
      <c r="H2" s="52" t="s">
        <v>23</v>
      </c>
      <c r="I2" s="52" t="s">
        <v>36</v>
      </c>
      <c r="J2" s="34" t="s">
        <v>2</v>
      </c>
      <c r="K2" s="52" t="s">
        <v>23</v>
      </c>
      <c r="L2" s="52" t="s">
        <v>36</v>
      </c>
      <c r="M2" s="34" t="s">
        <v>2</v>
      </c>
      <c r="N2" s="52" t="s">
        <v>23</v>
      </c>
      <c r="O2" s="52" t="s">
        <v>36</v>
      </c>
      <c r="P2" s="34" t="s">
        <v>2</v>
      </c>
      <c r="Q2" s="52" t="s">
        <v>23</v>
      </c>
      <c r="R2" s="52" t="s">
        <v>36</v>
      </c>
      <c r="S2" s="34" t="s">
        <v>2</v>
      </c>
      <c r="T2" s="52" t="s">
        <v>23</v>
      </c>
      <c r="U2" s="52" t="s">
        <v>36</v>
      </c>
      <c r="V2" s="34" t="s">
        <v>2</v>
      </c>
      <c r="W2" s="72" t="s">
        <v>23</v>
      </c>
      <c r="X2" s="52" t="s">
        <v>36</v>
      </c>
      <c r="Y2" s="34" t="s">
        <v>2</v>
      </c>
      <c r="Z2" s="72" t="s">
        <v>23</v>
      </c>
      <c r="AA2" s="52" t="s">
        <v>36</v>
      </c>
      <c r="AB2" s="3" t="s">
        <v>2</v>
      </c>
      <c r="AC2" s="72" t="s">
        <v>23</v>
      </c>
      <c r="AD2" s="52" t="s">
        <v>36</v>
      </c>
      <c r="AE2" s="3" t="s">
        <v>2</v>
      </c>
      <c r="AF2" s="72" t="s">
        <v>23</v>
      </c>
      <c r="AG2" s="52" t="s">
        <v>36</v>
      </c>
      <c r="AH2" s="3" t="s">
        <v>2</v>
      </c>
      <c r="AI2" s="72" t="s">
        <v>23</v>
      </c>
      <c r="AJ2" s="52" t="s">
        <v>36</v>
      </c>
      <c r="AK2" s="3" t="s">
        <v>2</v>
      </c>
      <c r="AL2" s="72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42" t="s">
        <v>12</v>
      </c>
      <c r="AT2" s="50"/>
      <c r="AU2" s="52" t="s">
        <v>36</v>
      </c>
    </row>
    <row r="3" spans="2:47">
      <c r="B3" s="42" t="s">
        <v>1</v>
      </c>
      <c r="C3" s="50"/>
      <c r="D3" s="90" t="s">
        <v>54</v>
      </c>
      <c r="E3" s="23" t="s">
        <v>24</v>
      </c>
      <c r="F3" s="3" t="s">
        <v>37</v>
      </c>
      <c r="G3" s="90" t="s">
        <v>53</v>
      </c>
      <c r="H3" s="23" t="s">
        <v>24</v>
      </c>
      <c r="I3" s="3" t="s">
        <v>37</v>
      </c>
      <c r="J3" s="90" t="s">
        <v>52</v>
      </c>
      <c r="K3" s="23" t="s">
        <v>24</v>
      </c>
      <c r="L3" s="3" t="s">
        <v>37</v>
      </c>
      <c r="M3" s="90" t="s">
        <v>51</v>
      </c>
      <c r="N3" s="23" t="s">
        <v>24</v>
      </c>
      <c r="O3" s="3" t="s">
        <v>37</v>
      </c>
      <c r="P3" s="90" t="s">
        <v>50</v>
      </c>
      <c r="Q3" s="23" t="s">
        <v>24</v>
      </c>
      <c r="R3" s="3" t="s">
        <v>37</v>
      </c>
      <c r="S3" s="90" t="s">
        <v>49</v>
      </c>
      <c r="T3" s="23" t="s">
        <v>24</v>
      </c>
      <c r="U3" s="3" t="s">
        <v>37</v>
      </c>
      <c r="V3" s="90" t="s">
        <v>48</v>
      </c>
      <c r="W3" s="73" t="s">
        <v>24</v>
      </c>
      <c r="X3" s="3" t="s">
        <v>37</v>
      </c>
      <c r="Y3" s="90" t="s">
        <v>47</v>
      </c>
      <c r="Z3" s="73" t="s">
        <v>24</v>
      </c>
      <c r="AA3" s="3" t="s">
        <v>37</v>
      </c>
      <c r="AB3" s="4" t="s">
        <v>46</v>
      </c>
      <c r="AC3" s="73" t="s">
        <v>24</v>
      </c>
      <c r="AD3" s="3" t="s">
        <v>37</v>
      </c>
      <c r="AE3" s="4" t="s">
        <v>45</v>
      </c>
      <c r="AF3" s="73" t="s">
        <v>24</v>
      </c>
      <c r="AG3" s="3" t="s">
        <v>37</v>
      </c>
      <c r="AH3" s="4" t="s">
        <v>44</v>
      </c>
      <c r="AI3" s="73" t="s">
        <v>24</v>
      </c>
      <c r="AJ3" s="3" t="s">
        <v>37</v>
      </c>
      <c r="AK3" s="4" t="s">
        <v>43</v>
      </c>
      <c r="AL3" s="73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42" t="s">
        <v>31</v>
      </c>
      <c r="AT3" s="23" t="s">
        <v>24</v>
      </c>
      <c r="AU3" s="3" t="s">
        <v>37</v>
      </c>
    </row>
    <row r="4" spans="2:47">
      <c r="B4" s="43">
        <v>9402</v>
      </c>
      <c r="C4" s="50"/>
      <c r="D4" s="42"/>
      <c r="E4" s="3" t="s">
        <v>26</v>
      </c>
      <c r="F4" s="3">
        <v>10</v>
      </c>
      <c r="G4" s="42"/>
      <c r="H4" s="3" t="s">
        <v>26</v>
      </c>
      <c r="I4" s="3">
        <v>10</v>
      </c>
      <c r="J4" s="42"/>
      <c r="K4" s="3" t="s">
        <v>26</v>
      </c>
      <c r="L4" s="3">
        <v>10</v>
      </c>
      <c r="M4" s="42"/>
      <c r="N4" s="3" t="s">
        <v>26</v>
      </c>
      <c r="O4" s="3">
        <v>10</v>
      </c>
      <c r="P4" s="42"/>
      <c r="Q4" s="3" t="s">
        <v>26</v>
      </c>
      <c r="R4" s="3">
        <v>0</v>
      </c>
      <c r="S4" s="42"/>
      <c r="T4" s="3" t="s">
        <v>26</v>
      </c>
      <c r="U4" s="3">
        <v>0</v>
      </c>
      <c r="V4" s="91"/>
      <c r="W4" s="34" t="s">
        <v>26</v>
      </c>
      <c r="X4" s="3">
        <v>0</v>
      </c>
      <c r="Y4" s="91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10</v>
      </c>
      <c r="AS4" s="42">
        <v>4</v>
      </c>
      <c r="AT4" s="3" t="s">
        <v>26</v>
      </c>
      <c r="AU4" s="3">
        <f>+AR4</f>
        <v>10</v>
      </c>
    </row>
    <row r="5" spans="2:47">
      <c r="B5" s="10" t="s">
        <v>3</v>
      </c>
      <c r="C5" s="16"/>
      <c r="D5" s="9">
        <v>1331.538</v>
      </c>
      <c r="E5" s="54">
        <f>+D5/D5</f>
        <v>1</v>
      </c>
      <c r="F5" s="85">
        <f>+D5/F4</f>
        <v>133.15379999999999</v>
      </c>
      <c r="G5" s="9">
        <v>1221.0899999999999</v>
      </c>
      <c r="H5" s="54">
        <f>+G5/G5</f>
        <v>1</v>
      </c>
      <c r="I5" s="85">
        <f>+G5/I4</f>
        <v>122.10899999999999</v>
      </c>
      <c r="J5" s="9">
        <v>1475.06</v>
      </c>
      <c r="K5" s="54">
        <f>+J5/J5</f>
        <v>1</v>
      </c>
      <c r="L5" s="85">
        <f>+J5/L4</f>
        <v>147.506</v>
      </c>
      <c r="M5" s="9">
        <v>1385.76</v>
      </c>
      <c r="N5" s="54">
        <f>+M5/M5</f>
        <v>1</v>
      </c>
      <c r="O5" s="85">
        <f>+M5/O4</f>
        <v>138.57599999999999</v>
      </c>
      <c r="P5" s="9">
        <v>0</v>
      </c>
      <c r="Q5" s="54" t="e">
        <f>+P5/P5</f>
        <v>#DIV/0!</v>
      </c>
      <c r="R5" s="85" t="e">
        <f>+P5/R4</f>
        <v>#DIV/0!</v>
      </c>
      <c r="S5" s="9">
        <v>0</v>
      </c>
      <c r="T5" s="54" t="e">
        <f>+S5/S5</f>
        <v>#DIV/0!</v>
      </c>
      <c r="U5" s="85" t="e">
        <f>+S5/U4</f>
        <v>#DIV/0!</v>
      </c>
      <c r="V5" s="9">
        <v>0</v>
      </c>
      <c r="W5" s="54" t="e">
        <f>+V5/V5</f>
        <v>#DIV/0!</v>
      </c>
      <c r="X5" s="85" t="e">
        <f>+V5/X4</f>
        <v>#DIV/0!</v>
      </c>
      <c r="Y5" s="9">
        <v>0</v>
      </c>
      <c r="Z5" s="54" t="e">
        <f>+Y5/Y5</f>
        <v>#DIV/0!</v>
      </c>
      <c r="AA5" s="85" t="e">
        <f>+Y5/AA4</f>
        <v>#DIV/0!</v>
      </c>
      <c r="AB5" s="9">
        <v>0</v>
      </c>
      <c r="AC5" s="54" t="e">
        <f>+AB5/AB5</f>
        <v>#DIV/0!</v>
      </c>
      <c r="AD5" s="85" t="e">
        <f>+AB5/AD4</f>
        <v>#DIV/0!</v>
      </c>
      <c r="AE5" s="9">
        <v>0</v>
      </c>
      <c r="AF5" s="54" t="e">
        <f>+AE5/$AE$5</f>
        <v>#DIV/0!</v>
      </c>
      <c r="AG5" s="85" t="e">
        <f>+AE5/AG4</f>
        <v>#DIV/0!</v>
      </c>
      <c r="AH5" s="9">
        <v>0</v>
      </c>
      <c r="AI5" s="54" t="e">
        <f>+AH5/$AH$5</f>
        <v>#DIV/0!</v>
      </c>
      <c r="AJ5" s="85" t="e">
        <f>+AH5/AJ4</f>
        <v>#DIV/0!</v>
      </c>
      <c r="AK5" s="9">
        <v>0</v>
      </c>
      <c r="AL5" s="54" t="e">
        <f>+AK5/$AK$5</f>
        <v>#DIV/0!</v>
      </c>
      <c r="AM5" s="85" t="e">
        <f>+AK5/AM4</f>
        <v>#DIV/0!</v>
      </c>
      <c r="AN5" s="16"/>
      <c r="AO5" s="16"/>
      <c r="AP5" s="30">
        <f>+S5+AB5+AE5+AH5+AK5+Y5+P5+M5+J5+G5+D5+V5</f>
        <v>5413.4480000000003</v>
      </c>
      <c r="AQ5" s="64">
        <f>+AP5/$AP$5</f>
        <v>1</v>
      </c>
      <c r="AR5" s="85">
        <f>+AP5/AR4</f>
        <v>541.34480000000008</v>
      </c>
      <c r="AS5" s="30">
        <f>+AP5/$AS$4</f>
        <v>1353.3620000000001</v>
      </c>
      <c r="AT5" s="57"/>
      <c r="AU5" s="85">
        <f>+AS5/AU4</f>
        <v>135.33620000000002</v>
      </c>
    </row>
    <row r="6" spans="2:47">
      <c r="B6" s="7" t="s">
        <v>4</v>
      </c>
      <c r="C6" s="16"/>
      <c r="D6" s="11">
        <f>5.74+30.9237+30.487+5.699</f>
        <v>72.849699999999999</v>
      </c>
      <c r="E6" s="55">
        <f>+D6/D5</f>
        <v>5.4710943285133429E-2</v>
      </c>
      <c r="F6" s="86">
        <f>+D6/F4</f>
        <v>7.2849699999999995</v>
      </c>
      <c r="G6" s="11">
        <f>3.7773+23.158+9.87189+53.028</f>
        <v>89.835190000000011</v>
      </c>
      <c r="H6" s="55">
        <f>+G6/G5</f>
        <v>7.3569671359195482E-2</v>
      </c>
      <c r="I6" s="86">
        <f>+G6/I4</f>
        <v>8.9835190000000011</v>
      </c>
      <c r="J6" s="11">
        <f>4.5329+28.655+1.453+89.873</f>
        <v>124.51390000000001</v>
      </c>
      <c r="K6" s="55">
        <f>+J6/J5</f>
        <v>8.4412769650048139E-2</v>
      </c>
      <c r="L6" s="86">
        <f>+J6/L4</f>
        <v>12.45139</v>
      </c>
      <c r="M6" s="11">
        <f>4.17+26.1011+12.08+89.244</f>
        <v>131.5951</v>
      </c>
      <c r="N6" s="55">
        <f>+M6/M5</f>
        <v>9.4962403302159104E-2</v>
      </c>
      <c r="O6" s="86">
        <f>+M6/O4</f>
        <v>13.159510000000001</v>
      </c>
      <c r="P6" s="11">
        <v>0</v>
      </c>
      <c r="Q6" s="55" t="e">
        <f>+P6/P5</f>
        <v>#DIV/0!</v>
      </c>
      <c r="R6" s="86" t="e">
        <f>+P6/R4</f>
        <v>#DIV/0!</v>
      </c>
      <c r="S6" s="11">
        <v>0</v>
      </c>
      <c r="T6" s="55" t="e">
        <f>+S6/S5</f>
        <v>#DIV/0!</v>
      </c>
      <c r="U6" s="86" t="e">
        <f>+S6/U4</f>
        <v>#DIV/0!</v>
      </c>
      <c r="V6" s="11">
        <v>0</v>
      </c>
      <c r="W6" s="55" t="e">
        <f>+V6/V5</f>
        <v>#DIV/0!</v>
      </c>
      <c r="X6" s="86" t="e">
        <f>+V6/X4</f>
        <v>#DIV/0!</v>
      </c>
      <c r="Y6" s="11">
        <v>0</v>
      </c>
      <c r="Z6" s="55" t="e">
        <f>+Y6/Y5</f>
        <v>#DIV/0!</v>
      </c>
      <c r="AA6" s="86" t="e">
        <f>+Y6/AA4</f>
        <v>#DIV/0!</v>
      </c>
      <c r="AB6" s="11">
        <v>0</v>
      </c>
      <c r="AC6" s="55" t="e">
        <f>+AB6/AB5</f>
        <v>#DIV/0!</v>
      </c>
      <c r="AD6" s="86" t="e">
        <f>+AB6/AD4</f>
        <v>#DIV/0!</v>
      </c>
      <c r="AE6" s="11">
        <v>0</v>
      </c>
      <c r="AF6" s="55" t="e">
        <f>+AE6/$AE$5</f>
        <v>#DIV/0!</v>
      </c>
      <c r="AG6" s="86" t="e">
        <f>+AE6/AG4</f>
        <v>#DIV/0!</v>
      </c>
      <c r="AH6" s="11">
        <v>0</v>
      </c>
      <c r="AI6" s="55" t="e">
        <f>+AH6/$AH$5</f>
        <v>#DIV/0!</v>
      </c>
      <c r="AJ6" s="86" t="e">
        <f>+AH6/AJ4</f>
        <v>#DIV/0!</v>
      </c>
      <c r="AK6" s="11">
        <v>0</v>
      </c>
      <c r="AL6" s="55" t="e">
        <f>+AK6/$AK$5</f>
        <v>#DIV/0!</v>
      </c>
      <c r="AM6" s="86" t="e">
        <f>+AK6/AM4</f>
        <v>#DIV/0!</v>
      </c>
      <c r="AN6" s="16"/>
      <c r="AO6" s="16"/>
      <c r="AP6" s="92">
        <f>+S6+AB6+AE6+AH6+AK6+Y6+P6+M6+J6+G6+D6+V6</f>
        <v>418.79389000000003</v>
      </c>
      <c r="AQ6" s="65">
        <f>+AP6/$AP$5</f>
        <v>7.7361764627645824E-2</v>
      </c>
      <c r="AR6" s="86">
        <f>+AP6/AR4</f>
        <v>41.879389000000003</v>
      </c>
      <c r="AS6" s="14">
        <f t="shared" ref="AS6:AS9" si="0">+AP6/$AS$4</f>
        <v>104.69847250000001</v>
      </c>
      <c r="AT6" s="57"/>
      <c r="AU6" s="86">
        <f>+AS6/AU4</f>
        <v>10.469847250000001</v>
      </c>
    </row>
    <row r="7" spans="2:47">
      <c r="B7" s="10" t="s">
        <v>7</v>
      </c>
      <c r="C7" s="16"/>
      <c r="D7" s="8">
        <f>+D5-D6</f>
        <v>1258.6883</v>
      </c>
      <c r="E7" s="56">
        <f>+D7/D5</f>
        <v>0.94528905671486663</v>
      </c>
      <c r="F7" s="87">
        <f>+F5-F6</f>
        <v>125.86882999999999</v>
      </c>
      <c r="G7" s="8">
        <f>+G5-G6</f>
        <v>1131.2548099999999</v>
      </c>
      <c r="H7" s="56">
        <f>+G7/G5</f>
        <v>0.92643032864080455</v>
      </c>
      <c r="I7" s="87">
        <f>+I5-I6</f>
        <v>113.12548099999999</v>
      </c>
      <c r="J7" s="8">
        <f>+J5-J6</f>
        <v>1350.5461</v>
      </c>
      <c r="K7" s="56">
        <f>+J7/J5</f>
        <v>0.91558723034995193</v>
      </c>
      <c r="L7" s="87">
        <f>+L5-L6</f>
        <v>135.05461</v>
      </c>
      <c r="M7" s="8">
        <f>+M5-M6</f>
        <v>1254.1649</v>
      </c>
      <c r="N7" s="56">
        <f>+M7/M5</f>
        <v>0.9050375966978409</v>
      </c>
      <c r="O7" s="87">
        <f>+O5-O6</f>
        <v>125.41649</v>
      </c>
      <c r="P7" s="8">
        <f>+P5-P6</f>
        <v>0</v>
      </c>
      <c r="Q7" s="56" t="e">
        <f>+P7/P5</f>
        <v>#DIV/0!</v>
      </c>
      <c r="R7" s="87" t="e">
        <f>+R5-R6</f>
        <v>#DIV/0!</v>
      </c>
      <c r="S7" s="8">
        <f>+S5-S6</f>
        <v>0</v>
      </c>
      <c r="T7" s="56" t="e">
        <f>+S7/S5</f>
        <v>#DIV/0!</v>
      </c>
      <c r="U7" s="87" t="e">
        <f>+U5-U6</f>
        <v>#DIV/0!</v>
      </c>
      <c r="V7" s="8">
        <f>+V5-V6</f>
        <v>0</v>
      </c>
      <c r="W7" s="56" t="e">
        <f>+V7/V5</f>
        <v>#DIV/0!</v>
      </c>
      <c r="X7" s="87" t="e">
        <f>+X5-X6</f>
        <v>#DIV/0!</v>
      </c>
      <c r="Y7" s="8">
        <f>+Y5-Y6</f>
        <v>0</v>
      </c>
      <c r="Z7" s="56" t="e">
        <f>+Y7/Y5</f>
        <v>#DIV/0!</v>
      </c>
      <c r="AA7" s="87" t="e">
        <f>+AA5-AA6</f>
        <v>#DIV/0!</v>
      </c>
      <c r="AB7" s="8">
        <f>+AB5-AB6</f>
        <v>0</v>
      </c>
      <c r="AC7" s="56" t="e">
        <f>+AB7/AB5</f>
        <v>#DIV/0!</v>
      </c>
      <c r="AD7" s="87" t="e">
        <f>+AD5-AD6</f>
        <v>#DIV/0!</v>
      </c>
      <c r="AE7" s="8">
        <f>+AE5-AE6</f>
        <v>0</v>
      </c>
      <c r="AF7" s="56" t="e">
        <f>+AE7/$AE$5</f>
        <v>#DIV/0!</v>
      </c>
      <c r="AG7" s="87" t="e">
        <f>+AG5-AG6</f>
        <v>#DIV/0!</v>
      </c>
      <c r="AH7" s="8">
        <f>+AH5-AH6</f>
        <v>0</v>
      </c>
      <c r="AI7" s="56" t="e">
        <f>+AH7/$AH$5</f>
        <v>#DIV/0!</v>
      </c>
      <c r="AJ7" s="87" t="e">
        <f>+AJ5-AJ6</f>
        <v>#DIV/0!</v>
      </c>
      <c r="AK7" s="8">
        <f>+AK5-AK6</f>
        <v>0</v>
      </c>
      <c r="AL7" s="56" t="e">
        <f>+AK7/$AK$5</f>
        <v>#DIV/0!</v>
      </c>
      <c r="AM7" s="87" t="e">
        <f>+AM5-AM6</f>
        <v>#DIV/0!</v>
      </c>
      <c r="AN7" s="16"/>
      <c r="AO7" s="16"/>
      <c r="AP7" s="30">
        <f>+S7+AB7+AE7+AH7+AK7+Y7+P7+M7+J7+G7+D7+V7</f>
        <v>4994.6541100000004</v>
      </c>
      <c r="AQ7" s="65">
        <f>+AP7/$AP$5</f>
        <v>0.92263823537235423</v>
      </c>
      <c r="AR7" s="87">
        <f>+AR5-AR6</f>
        <v>499.46541100000007</v>
      </c>
      <c r="AS7" s="13">
        <f t="shared" si="0"/>
        <v>1248.6635275000001</v>
      </c>
      <c r="AT7" s="57"/>
      <c r="AU7" s="87">
        <f>+AU5-AU6</f>
        <v>124.86635275000002</v>
      </c>
    </row>
    <row r="8" spans="2:47">
      <c r="B8" s="7" t="s">
        <v>5</v>
      </c>
      <c r="C8" s="16"/>
      <c r="D8" s="11">
        <v>1218.44</v>
      </c>
      <c r="E8" s="55">
        <f>+D8/D5</f>
        <v>0.91506213115960644</v>
      </c>
      <c r="F8" s="86">
        <f>+D8/F4</f>
        <v>121.84400000000001</v>
      </c>
      <c r="G8" s="11">
        <v>1131.499</v>
      </c>
      <c r="H8" s="55">
        <f>+G8/G5</f>
        <v>0.92663030571047189</v>
      </c>
      <c r="I8" s="86">
        <f>+G8/I4</f>
        <v>113.1499</v>
      </c>
      <c r="J8" s="11">
        <v>1154.6300000000001</v>
      </c>
      <c r="K8" s="55">
        <f>+J8/J5</f>
        <v>0.78276815858337978</v>
      </c>
      <c r="L8" s="86">
        <f>+J8/L4</f>
        <v>115.46300000000001</v>
      </c>
      <c r="M8" s="11">
        <v>1231.607</v>
      </c>
      <c r="N8" s="55">
        <f>+M8/M5</f>
        <v>0.88875923680868263</v>
      </c>
      <c r="O8" s="86">
        <f>+M8/O4</f>
        <v>123.16069999999999</v>
      </c>
      <c r="P8" s="11">
        <v>0</v>
      </c>
      <c r="Q8" s="55" t="e">
        <f>+P8/P5</f>
        <v>#DIV/0!</v>
      </c>
      <c r="R8" s="86" t="e">
        <f>+P8/R4</f>
        <v>#DIV/0!</v>
      </c>
      <c r="S8" s="11">
        <v>0</v>
      </c>
      <c r="T8" s="55" t="e">
        <f>+S8/S5</f>
        <v>#DIV/0!</v>
      </c>
      <c r="U8" s="86" t="e">
        <f>+S8/U4</f>
        <v>#DIV/0!</v>
      </c>
      <c r="V8" s="11">
        <v>0</v>
      </c>
      <c r="W8" s="55" t="e">
        <f>+V8/V5</f>
        <v>#DIV/0!</v>
      </c>
      <c r="X8" s="86" t="e">
        <f>+V8/X4</f>
        <v>#DIV/0!</v>
      </c>
      <c r="Y8" s="11">
        <v>0</v>
      </c>
      <c r="Z8" s="55" t="e">
        <f>+Y8/Y5</f>
        <v>#DIV/0!</v>
      </c>
      <c r="AA8" s="86" t="e">
        <f>+Y8/AA4</f>
        <v>#DIV/0!</v>
      </c>
      <c r="AB8" s="11">
        <v>0</v>
      </c>
      <c r="AC8" s="55" t="e">
        <f>+AB8/AB5</f>
        <v>#DIV/0!</v>
      </c>
      <c r="AD8" s="86" t="e">
        <f>+AB8/AD4</f>
        <v>#DIV/0!</v>
      </c>
      <c r="AE8" s="11">
        <v>0</v>
      </c>
      <c r="AF8" s="55" t="e">
        <f>+AE8/$AE$5</f>
        <v>#DIV/0!</v>
      </c>
      <c r="AG8" s="86" t="e">
        <f>+AE8/AG4</f>
        <v>#DIV/0!</v>
      </c>
      <c r="AH8" s="11">
        <v>0</v>
      </c>
      <c r="AI8" s="55" t="e">
        <f>+AH8/$AH$5</f>
        <v>#DIV/0!</v>
      </c>
      <c r="AJ8" s="86" t="e">
        <f>+AH8/AJ4</f>
        <v>#DIV/0!</v>
      </c>
      <c r="AK8" s="11">
        <v>0</v>
      </c>
      <c r="AL8" s="55" t="e">
        <f>+AK8/$AK$5</f>
        <v>#DIV/0!</v>
      </c>
      <c r="AM8" s="86" t="e">
        <f>+AK8/AM4</f>
        <v>#DIV/0!</v>
      </c>
      <c r="AN8" s="16"/>
      <c r="AO8" s="16"/>
      <c r="AP8" s="92">
        <f>+S8+AB8+AE8+AH8+AK8+Y8+P8+M8+J8+G8+D8+V8</f>
        <v>4736.1759999999995</v>
      </c>
      <c r="AQ8" s="65">
        <f>+AP8/$AP$5</f>
        <v>0.87489082743567481</v>
      </c>
      <c r="AR8" s="86">
        <f>+AP8/AR4</f>
        <v>473.61759999999992</v>
      </c>
      <c r="AS8" s="14">
        <f t="shared" si="0"/>
        <v>1184.0439999999999</v>
      </c>
      <c r="AT8" s="57"/>
      <c r="AU8" s="86">
        <f>+AS8/AU4</f>
        <v>118.40439999999998</v>
      </c>
    </row>
    <row r="9" spans="2:47">
      <c r="B9" s="18" t="s">
        <v>13</v>
      </c>
      <c r="C9" s="16"/>
      <c r="D9" s="15">
        <f>+D5-D6-D8</f>
        <v>40.248299999999972</v>
      </c>
      <c r="E9" s="54">
        <f>+D9/D5</f>
        <v>3.0226925555260138E-2</v>
      </c>
      <c r="F9" s="15">
        <f>+F5-F6-F8</f>
        <v>4.0248299999999801</v>
      </c>
      <c r="G9" s="15">
        <f>+G5-G6-G8</f>
        <v>-0.24419000000011692</v>
      </c>
      <c r="H9" s="54">
        <f>+G9/G5</f>
        <v>-1.9997706966736026E-4</v>
      </c>
      <c r="I9" s="15">
        <f>+I5-I6-I8</f>
        <v>-2.441900000000885E-2</v>
      </c>
      <c r="J9" s="15">
        <f>+J5-J6-J8</f>
        <v>195.91609999999991</v>
      </c>
      <c r="K9" s="54">
        <f>+J9/J5</f>
        <v>0.13281907176657215</v>
      </c>
      <c r="L9" s="15">
        <f>+L5-L6-L8</f>
        <v>19.591609999999989</v>
      </c>
      <c r="M9" s="15">
        <f>+M5-M6-M8</f>
        <v>22.557900000000018</v>
      </c>
      <c r="N9" s="54">
        <f>+M9/M5</f>
        <v>1.6278359889158309E-2</v>
      </c>
      <c r="O9" s="15">
        <f>+O5-O6-O8</f>
        <v>2.2557900000000046</v>
      </c>
      <c r="P9" s="15">
        <f>+P5-P6-P8</f>
        <v>0</v>
      </c>
      <c r="Q9" s="54" t="e">
        <f>+P9/P5</f>
        <v>#DIV/0!</v>
      </c>
      <c r="R9" s="15" t="e">
        <f>+R5-R6-R8</f>
        <v>#DIV/0!</v>
      </c>
      <c r="S9" s="15">
        <f>+S5-S6-S8</f>
        <v>0</v>
      </c>
      <c r="T9" s="54" t="e">
        <f>+S9/S5</f>
        <v>#DIV/0!</v>
      </c>
      <c r="U9" s="15" t="e">
        <f>+U5-U6-U8</f>
        <v>#DIV/0!</v>
      </c>
      <c r="V9" s="15">
        <f>+V5-V6-V8</f>
        <v>0</v>
      </c>
      <c r="W9" s="54" t="e">
        <f>+V9/V5</f>
        <v>#DIV/0!</v>
      </c>
      <c r="X9" s="15" t="e">
        <f>+X5-X6-X8</f>
        <v>#DIV/0!</v>
      </c>
      <c r="Y9" s="15">
        <f>+Y5-Y6-Y8</f>
        <v>0</v>
      </c>
      <c r="Z9" s="5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+AB9/AB5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3">
        <f>+S9+AB9+AE9+AH9+AK9+Y9+P9+M9+J9+G9+D9+V9</f>
        <v>258.47810999999979</v>
      </c>
      <c r="AQ9" s="64">
        <f>+AP9/$AP$5</f>
        <v>4.7747407936679129E-2</v>
      </c>
      <c r="AR9" s="15">
        <f>+AR5-AR6-AR8</f>
        <v>25.847811000000149</v>
      </c>
      <c r="AS9" s="29">
        <f t="shared" si="0"/>
        <v>64.619527499999947</v>
      </c>
      <c r="AT9" s="57"/>
      <c r="AU9" s="15">
        <f>+AU5-AU6-AU8</f>
        <v>6.4619527500000373</v>
      </c>
    </row>
    <row r="10" spans="2:47" ht="7.5" customHeight="1">
      <c r="B10" s="16"/>
      <c r="C10" s="16"/>
      <c r="D10" s="32"/>
      <c r="E10" s="57"/>
      <c r="F10" s="57"/>
      <c r="G10" s="32"/>
      <c r="H10" s="57"/>
      <c r="I10" s="57"/>
      <c r="J10" s="32"/>
      <c r="K10" s="57"/>
      <c r="L10" s="57"/>
      <c r="M10" s="32"/>
      <c r="N10" s="57"/>
      <c r="O10" s="57"/>
      <c r="P10" s="32"/>
      <c r="Q10" s="57"/>
      <c r="R10" s="57"/>
      <c r="S10" s="32"/>
      <c r="T10" s="57"/>
      <c r="U10" s="57"/>
      <c r="V10" s="32"/>
      <c r="W10" s="57"/>
      <c r="X10" s="57"/>
      <c r="Y10" s="32"/>
      <c r="Z10" s="57"/>
      <c r="AA10" s="57"/>
      <c r="AB10" s="32"/>
      <c r="AC10" s="57"/>
      <c r="AD10" s="57"/>
      <c r="AE10" s="32"/>
      <c r="AF10" s="57"/>
      <c r="AG10" s="57"/>
      <c r="AH10" s="32"/>
      <c r="AI10" s="57"/>
      <c r="AJ10" s="57"/>
      <c r="AK10" s="32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32">
        <v>28</v>
      </c>
      <c r="E11" s="57"/>
      <c r="F11" s="86">
        <f>+D11/F4</f>
        <v>2.8</v>
      </c>
      <c r="G11" s="32">
        <v>28</v>
      </c>
      <c r="H11" s="57"/>
      <c r="I11" s="86">
        <f>+G11/I4</f>
        <v>2.8</v>
      </c>
      <c r="J11" s="32">
        <v>28</v>
      </c>
      <c r="K11" s="57"/>
      <c r="L11" s="86">
        <f>+J11/L4</f>
        <v>2.8</v>
      </c>
      <c r="M11" s="32">
        <v>28</v>
      </c>
      <c r="N11" s="57"/>
      <c r="O11" s="86">
        <f>+M11/O4</f>
        <v>2.8</v>
      </c>
      <c r="P11" s="32">
        <v>0</v>
      </c>
      <c r="Q11" s="57"/>
      <c r="R11" s="86" t="e">
        <f>+P11/R4</f>
        <v>#DIV/0!</v>
      </c>
      <c r="S11" s="32">
        <v>0</v>
      </c>
      <c r="T11" s="57"/>
      <c r="U11" s="86" t="e">
        <f>+S11/U4</f>
        <v>#DIV/0!</v>
      </c>
      <c r="V11" s="32">
        <v>0</v>
      </c>
      <c r="W11" s="57"/>
      <c r="X11" s="86" t="e">
        <f>+V11/X4</f>
        <v>#DIV/0!</v>
      </c>
      <c r="Y11" s="32">
        <v>0</v>
      </c>
      <c r="Z11" s="57"/>
      <c r="AA11" s="86" t="e">
        <f>+Y11/AA4</f>
        <v>#DIV/0!</v>
      </c>
      <c r="AB11" s="32">
        <v>0</v>
      </c>
      <c r="AC11" s="57"/>
      <c r="AD11" s="86" t="e">
        <f>+AB11/AD4</f>
        <v>#DIV/0!</v>
      </c>
      <c r="AE11" s="32">
        <v>0</v>
      </c>
      <c r="AF11" s="57"/>
      <c r="AG11" s="86" t="e">
        <f>+AE11/AG4</f>
        <v>#DIV/0!</v>
      </c>
      <c r="AH11" s="32">
        <v>0</v>
      </c>
      <c r="AI11" s="57"/>
      <c r="AJ11" s="86" t="e">
        <f>+AH11/AJ4</f>
        <v>#DIV/0!</v>
      </c>
      <c r="AK11" s="32">
        <v>0</v>
      </c>
      <c r="AL11" s="16"/>
      <c r="AM11" s="86" t="e">
        <f>+AK11/AM4</f>
        <v>#DIV/0!</v>
      </c>
      <c r="AN11" s="16"/>
      <c r="AO11" s="16"/>
      <c r="AP11" s="14">
        <f>(AB11+AE11+AH11+AK11+Y11+V11+S11+P11+M11+J11+G11+D11)</f>
        <v>112</v>
      </c>
      <c r="AQ11" s="57"/>
      <c r="AR11" s="86">
        <f>+AP11/AR4</f>
        <v>11.2</v>
      </c>
      <c r="AS11" s="28">
        <f>+AP11/AS4</f>
        <v>28</v>
      </c>
      <c r="AT11" s="57"/>
      <c r="AU11" s="86">
        <f>+AS11/AU4</f>
        <v>2.8</v>
      </c>
    </row>
    <row r="12" spans="2:47">
      <c r="B12" s="17" t="s">
        <v>14</v>
      </c>
      <c r="C12" s="16"/>
      <c r="D12" s="32">
        <v>915.19299999999998</v>
      </c>
      <c r="E12" s="57"/>
      <c r="F12" s="86">
        <f>+D12/F4</f>
        <v>91.519300000000001</v>
      </c>
      <c r="G12" s="32">
        <v>880.55399999999997</v>
      </c>
      <c r="H12" s="57"/>
      <c r="I12" s="86">
        <f>+G12/I4</f>
        <v>88.055399999999992</v>
      </c>
      <c r="J12" s="32">
        <v>918.60199999999998</v>
      </c>
      <c r="K12" s="57"/>
      <c r="L12" s="86">
        <f>+J12/L4</f>
        <v>91.860199999999992</v>
      </c>
      <c r="M12" s="32">
        <v>949.47549000000004</v>
      </c>
      <c r="N12" s="57"/>
      <c r="O12" s="86">
        <f>+M12/O4</f>
        <v>94.947549000000009</v>
      </c>
      <c r="P12" s="32">
        <v>0</v>
      </c>
      <c r="Q12" s="57"/>
      <c r="R12" s="86" t="e">
        <f>+P12/R4</f>
        <v>#DIV/0!</v>
      </c>
      <c r="S12" s="32">
        <v>0</v>
      </c>
      <c r="T12" s="57"/>
      <c r="U12" s="86" t="e">
        <f>+S12/U4</f>
        <v>#DIV/0!</v>
      </c>
      <c r="V12" s="32">
        <v>0</v>
      </c>
      <c r="W12" s="57"/>
      <c r="X12" s="86" t="e">
        <f>+V12/X4</f>
        <v>#DIV/0!</v>
      </c>
      <c r="Y12" s="32">
        <v>0</v>
      </c>
      <c r="Z12" s="57"/>
      <c r="AA12" s="86" t="e">
        <f>+Y12/AA4</f>
        <v>#DIV/0!</v>
      </c>
      <c r="AB12" s="32">
        <v>0</v>
      </c>
      <c r="AC12" s="57"/>
      <c r="AD12" s="86" t="e">
        <f>+AB12/AD4</f>
        <v>#DIV/0!</v>
      </c>
      <c r="AE12" s="32">
        <v>0</v>
      </c>
      <c r="AF12" s="57"/>
      <c r="AG12" s="86" t="e">
        <f>+AE12/AG4</f>
        <v>#DIV/0!</v>
      </c>
      <c r="AH12" s="32">
        <v>0</v>
      </c>
      <c r="AI12" s="57"/>
      <c r="AJ12" s="86" t="e">
        <f>+AH12/AJ4</f>
        <v>#DIV/0!</v>
      </c>
      <c r="AK12" s="32">
        <v>0</v>
      </c>
      <c r="AL12" s="16"/>
      <c r="AM12" s="86" t="e">
        <f>+AK12/AM4</f>
        <v>#DIV/0!</v>
      </c>
      <c r="AN12" s="16"/>
      <c r="AO12" s="16"/>
      <c r="AP12" s="92">
        <f>+S12+AB12+AE12+AH12+AK12+Y12+P12+M12+J12+G12+D12+V12</f>
        <v>3663.82449</v>
      </c>
      <c r="AQ12" s="57"/>
      <c r="AR12" s="86">
        <f>+AP12/AR4</f>
        <v>366.38244900000001</v>
      </c>
      <c r="AS12" s="14">
        <f t="shared" ref="AS12" si="1">+AP12/$AS$4</f>
        <v>915.95612249999999</v>
      </c>
      <c r="AT12" s="57"/>
      <c r="AU12" s="86">
        <f>+AS12/AU4</f>
        <v>91.595612250000002</v>
      </c>
    </row>
    <row r="13" spans="2:47">
      <c r="B13" s="18" t="s">
        <v>19</v>
      </c>
      <c r="C13" s="16"/>
      <c r="D13" s="33">
        <f>+D12/D5</f>
        <v>0.68732022668523163</v>
      </c>
      <c r="E13" s="57"/>
      <c r="F13" s="33"/>
      <c r="G13" s="33">
        <f>+G12/G5</f>
        <v>0.72112129327076635</v>
      </c>
      <c r="H13" s="57"/>
      <c r="I13" s="33"/>
      <c r="J13" s="33">
        <f>+J12/J5</f>
        <v>0.62275568451452823</v>
      </c>
      <c r="K13" s="57"/>
      <c r="L13" s="33"/>
      <c r="M13" s="33">
        <f>+M12/M5</f>
        <v>0.6851658945271909</v>
      </c>
      <c r="N13" s="57"/>
      <c r="O13" s="33"/>
      <c r="P13" s="33" t="e">
        <f>+P12/P5</f>
        <v>#DIV/0!</v>
      </c>
      <c r="Q13" s="57"/>
      <c r="R13" s="33"/>
      <c r="S13" s="33" t="e">
        <f>+S12/S5</f>
        <v>#DIV/0!</v>
      </c>
      <c r="T13" s="57"/>
      <c r="U13" s="33"/>
      <c r="V13" s="33" t="e">
        <f>+V12/V5</f>
        <v>#DIV/0!</v>
      </c>
      <c r="W13" s="57"/>
      <c r="X13" s="33"/>
      <c r="Y13" s="33" t="e">
        <f>+Y12/Y5</f>
        <v>#DIV/0!</v>
      </c>
      <c r="Z13" s="57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0.67680053267344575</v>
      </c>
      <c r="AQ13" s="57"/>
      <c r="AR13" s="33"/>
      <c r="AS13" s="35">
        <f>+AS12/AS5</f>
        <v>0.67680053267344575</v>
      </c>
      <c r="AT13" s="57"/>
      <c r="AU13" s="33"/>
    </row>
    <row r="14" spans="2:47">
      <c r="B14" s="18" t="s">
        <v>15</v>
      </c>
      <c r="C14" s="16"/>
      <c r="D14" s="8">
        <f>+D5/D11</f>
        <v>47.554928571428569</v>
      </c>
      <c r="E14" s="57"/>
      <c r="F14" s="8"/>
      <c r="G14" s="8">
        <f>+G5/G11</f>
        <v>43.61035714285714</v>
      </c>
      <c r="H14" s="57"/>
      <c r="I14" s="8"/>
      <c r="J14" s="8">
        <f>+J5/J11</f>
        <v>52.680714285714281</v>
      </c>
      <c r="K14" s="57"/>
      <c r="L14" s="8"/>
      <c r="M14" s="8">
        <f>+M5/M11</f>
        <v>49.491428571428571</v>
      </c>
      <c r="N14" s="57"/>
      <c r="O14" s="8"/>
      <c r="P14" s="8" t="e">
        <f>+P5/P11</f>
        <v>#DIV/0!</v>
      </c>
      <c r="Q14" s="57"/>
      <c r="R14" s="8"/>
      <c r="S14" s="8" t="e">
        <f>+S5/S11</f>
        <v>#DIV/0!</v>
      </c>
      <c r="T14" s="57"/>
      <c r="U14" s="8"/>
      <c r="V14" s="8" t="e">
        <f>+V5/V11</f>
        <v>#DIV/0!</v>
      </c>
      <c r="W14" s="57"/>
      <c r="X14" s="8"/>
      <c r="Y14" s="8" t="e">
        <f>+Y5/Y11</f>
        <v>#DIV/0!</v>
      </c>
      <c r="Z14" s="57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48.334357142857144</v>
      </c>
      <c r="AQ14" s="57"/>
      <c r="AR14" s="8"/>
      <c r="AS14" s="36">
        <f>+AS5/AS11</f>
        <v>48.334357142857144</v>
      </c>
      <c r="AT14" s="57"/>
      <c r="AU14" s="8"/>
    </row>
    <row r="15" spans="2:47">
      <c r="B15" s="10" t="s">
        <v>33</v>
      </c>
      <c r="C15" s="16"/>
      <c r="D15" s="8">
        <f>+D12/D11</f>
        <v>32.685464285714282</v>
      </c>
      <c r="E15" s="57"/>
      <c r="F15" s="8"/>
      <c r="G15" s="8">
        <f>+G12/G11</f>
        <v>31.448357142857141</v>
      </c>
      <c r="H15" s="57"/>
      <c r="I15" s="8"/>
      <c r="J15" s="8">
        <f>+J12/J11</f>
        <v>32.807214285714288</v>
      </c>
      <c r="K15" s="57"/>
      <c r="L15" s="8"/>
      <c r="M15" s="8">
        <f>+M12/M11</f>
        <v>33.909838928571432</v>
      </c>
      <c r="N15" s="57"/>
      <c r="O15" s="8"/>
      <c r="P15" s="8" t="e">
        <f>+P12/P11</f>
        <v>#DIV/0!</v>
      </c>
      <c r="Q15" s="57"/>
      <c r="R15" s="8"/>
      <c r="S15" s="8" t="e">
        <f>+S12/S11</f>
        <v>#DIV/0!</v>
      </c>
      <c r="T15" s="57"/>
      <c r="U15" s="8"/>
      <c r="V15" s="8" t="e">
        <f>+V12/V11</f>
        <v>#DIV/0!</v>
      </c>
      <c r="W15" s="57"/>
      <c r="X15" s="8"/>
      <c r="Y15" s="8" t="e">
        <f>+Y12/Y11</f>
        <v>#DIV/0!</v>
      </c>
      <c r="Z15" s="57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32.712718660714287</v>
      </c>
      <c r="AQ15" s="57"/>
      <c r="AR15" s="8"/>
      <c r="AS15" s="36">
        <f>+AS12/AS11</f>
        <v>32.712718660714287</v>
      </c>
      <c r="AT15" s="57"/>
      <c r="AU15" s="8"/>
    </row>
    <row r="16" spans="2:47">
      <c r="B16" s="18" t="s">
        <v>20</v>
      </c>
      <c r="C16" s="16"/>
      <c r="D16" s="33">
        <f>+D12/D7</f>
        <v>0.72710058558580382</v>
      </c>
      <c r="E16" s="57"/>
      <c r="F16" s="33"/>
      <c r="G16" s="33">
        <f>+G12/G7</f>
        <v>0.77838696659331774</v>
      </c>
      <c r="H16" s="57"/>
      <c r="I16" s="33"/>
      <c r="J16" s="33">
        <f>+J12/J7</f>
        <v>0.68017078424794231</v>
      </c>
      <c r="K16" s="57"/>
      <c r="L16" s="33"/>
      <c r="M16" s="33">
        <f>+M12/M7</f>
        <v>0.75705793552347067</v>
      </c>
      <c r="N16" s="57"/>
      <c r="O16" s="33"/>
      <c r="P16" s="33" t="e">
        <f>+P12/P7</f>
        <v>#DIV/0!</v>
      </c>
      <c r="Q16" s="57"/>
      <c r="R16" s="33"/>
      <c r="S16" s="33" t="e">
        <f>+S12/S7</f>
        <v>#DIV/0!</v>
      </c>
      <c r="T16" s="57"/>
      <c r="U16" s="33"/>
      <c r="V16" s="33" t="e">
        <f>+V12/V7</f>
        <v>#DIV/0!</v>
      </c>
      <c r="W16" s="57"/>
      <c r="X16" s="33"/>
      <c r="Y16" s="33" t="e">
        <f>+Y12/Y7</f>
        <v>#DIV/0!</v>
      </c>
      <c r="Z16" s="57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0.73354919265870844</v>
      </c>
      <c r="AQ16" s="57"/>
      <c r="AR16" s="33"/>
      <c r="AS16" s="35">
        <f>+AS12/AS7</f>
        <v>0.73354919265870844</v>
      </c>
      <c r="AT16" s="57"/>
      <c r="AU16" s="33"/>
    </row>
    <row r="17" spans="2:47" ht="7.5" customHeight="1">
      <c r="B17" s="7"/>
      <c r="C17" s="16"/>
      <c r="D17" s="32"/>
      <c r="E17" s="57"/>
      <c r="F17" s="57"/>
      <c r="G17" s="32"/>
      <c r="H17" s="57"/>
      <c r="I17" s="57"/>
      <c r="J17" s="32"/>
      <c r="K17" s="57"/>
      <c r="L17" s="57"/>
      <c r="M17" s="32"/>
      <c r="N17" s="57"/>
      <c r="O17" s="57"/>
      <c r="P17" s="32"/>
      <c r="Q17" s="57"/>
      <c r="R17" s="57"/>
      <c r="S17" s="32"/>
      <c r="T17" s="57"/>
      <c r="U17" s="57"/>
      <c r="V17" s="32"/>
      <c r="W17" s="57"/>
      <c r="X17" s="57"/>
      <c r="Y17" s="32"/>
      <c r="Z17" s="57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11">
        <v>12170</v>
      </c>
      <c r="E18" s="11">
        <v>12170</v>
      </c>
      <c r="F18" s="67">
        <f>+D18/F4</f>
        <v>1217</v>
      </c>
      <c r="G18" s="11">
        <v>10129</v>
      </c>
      <c r="H18" s="11">
        <v>10129</v>
      </c>
      <c r="I18" s="67">
        <f>+G18/I4</f>
        <v>1012.9</v>
      </c>
      <c r="J18" s="11">
        <v>11940</v>
      </c>
      <c r="K18" s="11">
        <v>11940</v>
      </c>
      <c r="L18" s="67">
        <f>+J18/L4</f>
        <v>1194</v>
      </c>
      <c r="M18" s="11">
        <v>11529</v>
      </c>
      <c r="N18" s="11">
        <v>11529</v>
      </c>
      <c r="O18" s="67">
        <f>+M18/O4</f>
        <v>1152.9000000000001</v>
      </c>
      <c r="P18" s="11">
        <v>0</v>
      </c>
      <c r="Q18" s="11">
        <v>0</v>
      </c>
      <c r="R18" s="67" t="e">
        <f>+P18/R4</f>
        <v>#DIV/0!</v>
      </c>
      <c r="S18" s="11">
        <v>0</v>
      </c>
      <c r="T18" s="11">
        <v>0</v>
      </c>
      <c r="U18" s="67" t="e">
        <f>+S18/U4</f>
        <v>#DIV/0!</v>
      </c>
      <c r="V18" s="11">
        <v>0</v>
      </c>
      <c r="W18" s="11">
        <v>0</v>
      </c>
      <c r="X18" s="67" t="e">
        <f>+V18/X4</f>
        <v>#DIV/0!</v>
      </c>
      <c r="Y18" s="11">
        <v>0</v>
      </c>
      <c r="Z18" s="11">
        <v>0</v>
      </c>
      <c r="AA18" s="67" t="e">
        <f>+Y18/AA4</f>
        <v>#DIV/0!</v>
      </c>
      <c r="AB18" s="11">
        <v>0</v>
      </c>
      <c r="AC18" s="11">
        <v>0</v>
      </c>
      <c r="AD18" s="67" t="e">
        <f>+AB18/AD4</f>
        <v>#DIV/0!</v>
      </c>
      <c r="AE18" s="11">
        <v>0</v>
      </c>
      <c r="AF18" s="11">
        <v>0</v>
      </c>
      <c r="AG18" s="67" t="e">
        <f>+AE18/AG4</f>
        <v>#DIV/0!</v>
      </c>
      <c r="AH18" s="11">
        <v>0</v>
      </c>
      <c r="AI18" s="11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6"/>
      <c r="AO18" s="16"/>
      <c r="AP18" s="92">
        <f t="shared" ref="AP18:AP20" si="2">+S18+AB18+AE18+AH18+AK18+Y18+P18+M18+J18+G18+D18+V18</f>
        <v>45768</v>
      </c>
      <c r="AQ18" s="67">
        <f>+T18+AC18+AF18+AI18+AL18+Z18+W18+Q18+N18+K18+H18+E18</f>
        <v>45768</v>
      </c>
      <c r="AR18" s="67">
        <f>+AP18/AR4</f>
        <v>4576.8</v>
      </c>
      <c r="AS18" s="14">
        <f t="shared" ref="AS18:AT20" si="3">+AP18/$AS$4</f>
        <v>11442</v>
      </c>
      <c r="AT18" s="67">
        <f t="shared" si="3"/>
        <v>11442</v>
      </c>
      <c r="AU18" s="67">
        <f>+AS18/AU4</f>
        <v>1144.2</v>
      </c>
    </row>
    <row r="19" spans="2:47">
      <c r="B19" s="17" t="s">
        <v>32</v>
      </c>
      <c r="C19" s="16"/>
      <c r="D19" s="11">
        <v>1210.5899999999999</v>
      </c>
      <c r="E19" s="11">
        <v>1210.5899999999999</v>
      </c>
      <c r="F19" s="67">
        <f>+D19/F4</f>
        <v>121.059</v>
      </c>
      <c r="G19" s="11">
        <v>924.84</v>
      </c>
      <c r="H19" s="11">
        <v>924.84</v>
      </c>
      <c r="I19" s="67">
        <f>+G19/I4</f>
        <v>92.484000000000009</v>
      </c>
      <c r="J19" s="11">
        <v>1086.1199999999999</v>
      </c>
      <c r="K19" s="11">
        <v>1086.1199999999999</v>
      </c>
      <c r="L19" s="67">
        <f>+J19/L4</f>
        <v>108.61199999999999</v>
      </c>
      <c r="M19" s="11">
        <v>981.09</v>
      </c>
      <c r="N19" s="11">
        <v>981.09</v>
      </c>
      <c r="O19" s="67">
        <f>+M19/O4</f>
        <v>98.109000000000009</v>
      </c>
      <c r="P19" s="11">
        <v>0</v>
      </c>
      <c r="Q19" s="11">
        <v>0</v>
      </c>
      <c r="R19" s="67" t="e">
        <f>+P19/R4</f>
        <v>#DIV/0!</v>
      </c>
      <c r="S19" s="11">
        <v>0</v>
      </c>
      <c r="T19" s="11">
        <v>0</v>
      </c>
      <c r="U19" s="67" t="e">
        <f>+S19/U4</f>
        <v>#DIV/0!</v>
      </c>
      <c r="V19" s="11">
        <v>0</v>
      </c>
      <c r="W19" s="11">
        <v>0</v>
      </c>
      <c r="X19" s="67" t="e">
        <f>+V19/X4</f>
        <v>#DIV/0!</v>
      </c>
      <c r="Y19" s="11">
        <v>0</v>
      </c>
      <c r="Z19" s="11">
        <v>0</v>
      </c>
      <c r="AA19" s="67" t="e">
        <f>+Y19/AA4</f>
        <v>#DIV/0!</v>
      </c>
      <c r="AB19" s="11">
        <v>0</v>
      </c>
      <c r="AC19" s="11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2">
        <f t="shared" si="2"/>
        <v>4202.6400000000003</v>
      </c>
      <c r="AQ19" s="67">
        <f t="shared" ref="AQ19:AQ20" si="4">+T19+AC19+AF19+AI19+AL19+Z19+W19+Q19+N19+K19+H19+E19</f>
        <v>4202.6400000000003</v>
      </c>
      <c r="AR19" s="67">
        <f>+AP19/AR4</f>
        <v>420.26400000000001</v>
      </c>
      <c r="AS19" s="14">
        <f t="shared" si="3"/>
        <v>1050.6600000000001</v>
      </c>
      <c r="AT19" s="67">
        <f t="shared" si="3"/>
        <v>1050.6600000000001</v>
      </c>
      <c r="AU19" s="67">
        <f>+AS19/AU4</f>
        <v>105.066</v>
      </c>
    </row>
    <row r="20" spans="2:47">
      <c r="B20" s="17" t="s">
        <v>27</v>
      </c>
      <c r="C20" s="16"/>
      <c r="D20" s="11">
        <f>5.7404+30.9237</f>
        <v>36.664099999999998</v>
      </c>
      <c r="E20" s="59">
        <v>36.664090000000002</v>
      </c>
      <c r="F20" s="67">
        <f>+D20/F4</f>
        <v>3.6664099999999999</v>
      </c>
      <c r="G20" s="11">
        <f>3.7773+23.158</f>
        <v>26.935300000000002</v>
      </c>
      <c r="H20" s="59">
        <v>26.935320000000001</v>
      </c>
      <c r="I20" s="67">
        <f>+G20/I4</f>
        <v>2.69353</v>
      </c>
      <c r="J20" s="11">
        <f>4.5329+28.6551</f>
        <v>33.188000000000002</v>
      </c>
      <c r="K20" s="59">
        <v>33.188000000000002</v>
      </c>
      <c r="L20" s="67">
        <f>+J20/L4</f>
        <v>3.3188000000000004</v>
      </c>
      <c r="M20" s="11">
        <f>4.0179+26.1011</f>
        <v>30.119</v>
      </c>
      <c r="N20" s="59">
        <v>30.119</v>
      </c>
      <c r="O20" s="67">
        <f>+M20/O4</f>
        <v>3.0118999999999998</v>
      </c>
      <c r="P20" s="11">
        <v>0</v>
      </c>
      <c r="Q20" s="59">
        <v>0</v>
      </c>
      <c r="R20" s="67" t="e">
        <f>+P20/R4</f>
        <v>#DIV/0!</v>
      </c>
      <c r="S20" s="11">
        <v>0</v>
      </c>
      <c r="T20" s="59">
        <v>0</v>
      </c>
      <c r="U20" s="67" t="e">
        <f>+S20/U4</f>
        <v>#DIV/0!</v>
      </c>
      <c r="V20" s="11">
        <v>0</v>
      </c>
      <c r="W20" s="59">
        <v>0</v>
      </c>
      <c r="X20" s="67" t="e">
        <f>+V20/X4</f>
        <v>#DIV/0!</v>
      </c>
      <c r="Y20" s="1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59">
        <v>0</v>
      </c>
      <c r="AM20" s="67" t="e">
        <f>+AK20/AM4</f>
        <v>#DIV/0!</v>
      </c>
      <c r="AN20" s="16"/>
      <c r="AO20" s="16"/>
      <c r="AP20" s="92">
        <f t="shared" si="2"/>
        <v>126.90639999999999</v>
      </c>
      <c r="AQ20" s="67">
        <f t="shared" si="4"/>
        <v>126.90641000000001</v>
      </c>
      <c r="AR20" s="67">
        <f>+AP20/AR4</f>
        <v>12.690639999999998</v>
      </c>
      <c r="AS20" s="14">
        <f t="shared" si="3"/>
        <v>31.726599999999998</v>
      </c>
      <c r="AT20" s="67">
        <f t="shared" si="3"/>
        <v>31.726602500000002</v>
      </c>
      <c r="AU20" s="67">
        <f>+AS20/AU4</f>
        <v>3.1726599999999996</v>
      </c>
    </row>
    <row r="21" spans="2:47">
      <c r="B21" s="18" t="s">
        <v>18</v>
      </c>
      <c r="C21" s="16"/>
      <c r="D21" s="44">
        <f t="shared" ref="D21:E21" si="5">+D20/D19*1000</f>
        <v>30.286141468209717</v>
      </c>
      <c r="E21" s="60">
        <f t="shared" si="5"/>
        <v>30.286133207774725</v>
      </c>
      <c r="F21" s="60"/>
      <c r="G21" s="44">
        <f t="shared" ref="G21:H21" si="6">+G20/G19*1000</f>
        <v>29.124280956706027</v>
      </c>
      <c r="H21" s="60">
        <f t="shared" si="6"/>
        <v>29.12430258206825</v>
      </c>
      <c r="I21" s="60"/>
      <c r="J21" s="44">
        <f t="shared" ref="J21:K21" si="7">+J20/J19*1000</f>
        <v>30.556476264132883</v>
      </c>
      <c r="K21" s="60">
        <f t="shared" si="7"/>
        <v>30.556476264132883</v>
      </c>
      <c r="L21" s="60"/>
      <c r="M21" s="44">
        <f t="shared" ref="M21:N21" si="8">+M20/M19*1000</f>
        <v>30.699528075915563</v>
      </c>
      <c r="N21" s="60">
        <f t="shared" si="8"/>
        <v>30.699528075915563</v>
      </c>
      <c r="O21" s="60"/>
      <c r="P21" s="44" t="e">
        <f t="shared" ref="P21:Q21" si="9">+P20/P19*1000</f>
        <v>#DIV/0!</v>
      </c>
      <c r="Q21" s="60" t="e">
        <f t="shared" si="9"/>
        <v>#DIV/0!</v>
      </c>
      <c r="R21" s="60"/>
      <c r="S21" s="44" t="e">
        <f t="shared" ref="S21:AC21" si="10">+S20/S19*1000</f>
        <v>#DIV/0!</v>
      </c>
      <c r="T21" s="60" t="e">
        <f t="shared" si="10"/>
        <v>#DIV/0!</v>
      </c>
      <c r="U21" s="60"/>
      <c r="V21" s="44" t="e">
        <f t="shared" ref="V21:W21" si="11">+V20/V19*1000</f>
        <v>#DIV/0!</v>
      </c>
      <c r="W21" s="60" t="e">
        <f t="shared" si="11"/>
        <v>#DIV/0!</v>
      </c>
      <c r="X21" s="68"/>
      <c r="Y21" s="44" t="e">
        <f t="shared" ref="Y21:Z21" si="12">+Y20/Y19*1000</f>
        <v>#DIV/0!</v>
      </c>
      <c r="Z21" s="60" t="e">
        <f t="shared" si="12"/>
        <v>#DIV/0!</v>
      </c>
      <c r="AA21" s="68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3">+AE20/AE19*1000</f>
        <v>#DIV/0!</v>
      </c>
      <c r="AF21" s="60" t="e">
        <f t="shared" si="13"/>
        <v>#DIV/0!</v>
      </c>
      <c r="AG21" s="60"/>
      <c r="AH21" s="44" t="e">
        <f t="shared" ref="AH21:AI21" si="14">+AH20/AH19*1000</f>
        <v>#DIV/0!</v>
      </c>
      <c r="AI21" s="60" t="e">
        <f t="shared" si="14"/>
        <v>#DIV/0!</v>
      </c>
      <c r="AJ21" s="60"/>
      <c r="AK21" s="44" t="e">
        <f t="shared" ref="AK21:AL21" si="15">+AK20/AK19*1000</f>
        <v>#DIV/0!</v>
      </c>
      <c r="AL21" s="60" t="e">
        <f t="shared" si="15"/>
        <v>#DIV/0!</v>
      </c>
      <c r="AM21" s="16"/>
      <c r="AN21" s="16"/>
      <c r="AO21" s="16"/>
      <c r="AP21" s="45">
        <f>+AP20/AP19*1000</f>
        <v>30.196828660080325</v>
      </c>
      <c r="AQ21" s="68">
        <f>+AQ20/AQ19*1000</f>
        <v>30.196831039537052</v>
      </c>
      <c r="AR21" s="60"/>
      <c r="AS21" s="45">
        <f>+AS20/AS19*1000</f>
        <v>30.196828660080325</v>
      </c>
      <c r="AT21" s="68">
        <f>+AT20/AT19*1000</f>
        <v>30.196831039537052</v>
      </c>
      <c r="AU21" s="60"/>
    </row>
    <row r="22" spans="2:47">
      <c r="B22" s="18" t="s">
        <v>21</v>
      </c>
      <c r="C22" s="16"/>
      <c r="D22" s="46">
        <f>+D19/D18</f>
        <v>9.9473294987674599E-2</v>
      </c>
      <c r="E22" s="46">
        <f>+E19/E18</f>
        <v>9.9473294987674599E-2</v>
      </c>
      <c r="F22" s="61"/>
      <c r="G22" s="46">
        <f>+G19/G18</f>
        <v>9.1306150656530763E-2</v>
      </c>
      <c r="H22" s="46">
        <f>+H19/H18</f>
        <v>9.1306150656530763E-2</v>
      </c>
      <c r="I22" s="61"/>
      <c r="J22" s="46">
        <f>+J19/J18</f>
        <v>9.0964824120602999E-2</v>
      </c>
      <c r="K22" s="46">
        <f>+K19/K18</f>
        <v>9.0964824120602999E-2</v>
      </c>
      <c r="L22" s="61"/>
      <c r="M22" s="46">
        <f>+M19/M18</f>
        <v>8.5097580015612809E-2</v>
      </c>
      <c r="N22" s="46">
        <f>+N19/N18</f>
        <v>8.5097580015612809E-2</v>
      </c>
      <c r="O22" s="61"/>
      <c r="P22" s="46" t="e">
        <f>+P19/P18</f>
        <v>#DIV/0!</v>
      </c>
      <c r="Q22" s="46" t="e">
        <f>+Q19/Q18</f>
        <v>#DIV/0!</v>
      </c>
      <c r="R22" s="61"/>
      <c r="S22" s="46" t="e">
        <f>+S19/S18</f>
        <v>#DIV/0!</v>
      </c>
      <c r="T22" s="46" t="e">
        <f>+T19/T18</f>
        <v>#DIV/0!</v>
      </c>
      <c r="U22" s="61"/>
      <c r="V22" s="88" t="e">
        <f>+V19/V18</f>
        <v>#DIV/0!</v>
      </c>
      <c r="W22" s="47" t="e">
        <f>+W19/W18</f>
        <v>#DIV/0!</v>
      </c>
      <c r="X22" s="69"/>
      <c r="Y22" s="88" t="e">
        <f>+Y19/Y18</f>
        <v>#DIV/0!</v>
      </c>
      <c r="Z22" s="47" t="e">
        <f>+Z19/Z18</f>
        <v>#DIV/0!</v>
      </c>
      <c r="AA22" s="69"/>
      <c r="AB22" s="88" t="e">
        <f>+AB19/AB18</f>
        <v>#DIV/0!</v>
      </c>
      <c r="AC22" s="47" t="e">
        <f>+AC19/AC18</f>
        <v>#DIV/0!</v>
      </c>
      <c r="AD22" s="61"/>
      <c r="AE22" s="88" t="e">
        <f>+AE19/AE18</f>
        <v>#DIV/0!</v>
      </c>
      <c r="AF22" s="47" t="e">
        <f>+AF19/AF18</f>
        <v>#DIV/0!</v>
      </c>
      <c r="AG22" s="61"/>
      <c r="AH22" s="88" t="e">
        <f>+AH19/AH18</f>
        <v>#DIV/0!</v>
      </c>
      <c r="AI22" s="47" t="e">
        <f>+AI19/AI18</f>
        <v>#DIV/0!</v>
      </c>
      <c r="AJ22" s="61"/>
      <c r="AK22" s="88" t="e">
        <f>+AK19/AK18</f>
        <v>#DIV/0!</v>
      </c>
      <c r="AL22" s="47" t="e">
        <f>+AL19/AL18</f>
        <v>#DIV/0!</v>
      </c>
      <c r="AM22" s="16"/>
      <c r="AN22" s="16"/>
      <c r="AO22" s="16"/>
      <c r="AP22" s="47">
        <f>+AP19/AP18</f>
        <v>9.1824855794441537E-2</v>
      </c>
      <c r="AQ22" s="47">
        <f>+AQ19/AQ18</f>
        <v>9.1824855794441537E-2</v>
      </c>
      <c r="AR22" s="61"/>
      <c r="AS22" s="47">
        <f>+AS19/AS18</f>
        <v>9.1824855794441537E-2</v>
      </c>
      <c r="AT22" s="47">
        <f>+AT19/AT18</f>
        <v>9.1824855794441537E-2</v>
      </c>
      <c r="AU22" s="61"/>
    </row>
    <row r="23" spans="2:47">
      <c r="B23" s="10" t="s">
        <v>28</v>
      </c>
      <c r="C23" s="10"/>
      <c r="D23" s="48">
        <f>+D20*1000/(D18*D21)*100</f>
        <v>9.9473294987674592</v>
      </c>
      <c r="E23" s="48">
        <f>+E20*1000/(E18*E21)*100</f>
        <v>9.947329498767461</v>
      </c>
      <c r="F23" s="62"/>
      <c r="G23" s="48">
        <f>+G20*1000/(G18*G21)*100</f>
        <v>9.1306150656530765</v>
      </c>
      <c r="H23" s="48">
        <f>+H20*1000/(H18*H21)*100</f>
        <v>9.1306150656530747</v>
      </c>
      <c r="I23" s="62"/>
      <c r="J23" s="48">
        <f>+J20*1000/(J18*J21)*100</f>
        <v>9.0964824120603005</v>
      </c>
      <c r="K23" s="48">
        <f>+K20*1000/(K18*K21)*100</f>
        <v>9.0964824120603005</v>
      </c>
      <c r="L23" s="62"/>
      <c r="M23" s="48">
        <f>+M20*1000/(M18*M21)*100</f>
        <v>8.5097580015612806</v>
      </c>
      <c r="N23" s="48">
        <f>+N20*1000/(N18*N21)*100</f>
        <v>8.5097580015612806</v>
      </c>
      <c r="O23" s="62"/>
      <c r="P23" s="48" t="e">
        <f>+P20*1000/(P18*P21)*100</f>
        <v>#DIV/0!</v>
      </c>
      <c r="Q23" s="48" t="e">
        <f>+Q20*1000/(Q18*Q21)*100</f>
        <v>#DIV/0!</v>
      </c>
      <c r="R23" s="62"/>
      <c r="S23" s="48" t="e">
        <f>+S20*1000/(S18*S21)*100</f>
        <v>#DIV/0!</v>
      </c>
      <c r="T23" s="48" t="e">
        <f>+T20*1000/(T18*T21)*100</f>
        <v>#DIV/0!</v>
      </c>
      <c r="U23" s="62"/>
      <c r="V23" s="49" t="e">
        <f>+V20*1000/(V18*V21)*100</f>
        <v>#DIV/0!</v>
      </c>
      <c r="W23" s="49" t="e">
        <f>+W20/(W18*W21)*1000*100</f>
        <v>#DIV/0!</v>
      </c>
      <c r="X23" s="70"/>
      <c r="Y23" s="49" t="e">
        <f>+Y20*1000/(Y18*Y21)*100</f>
        <v>#DIV/0!</v>
      </c>
      <c r="Z23" s="49" t="e">
        <f>+Z20/(Z18*Z21)*1000*100</f>
        <v>#DIV/0!</v>
      </c>
      <c r="AA23" s="70"/>
      <c r="AB23" s="49" t="e">
        <f>+AB20*1000/(AB18*AB21)*100</f>
        <v>#DIV/0!</v>
      </c>
      <c r="AC23" s="49" t="e">
        <f>+AC20/(AC18*AC21)*1000*100</f>
        <v>#DIV/0!</v>
      </c>
      <c r="AD23" s="62"/>
      <c r="AE23" s="49" t="e">
        <f>+AE20*1000/(AE18*AE21)*100</f>
        <v>#DIV/0!</v>
      </c>
      <c r="AF23" s="49" t="e">
        <f>+AF20/(AF18*AF21)*1000*100</f>
        <v>#DIV/0!</v>
      </c>
      <c r="AG23" s="62"/>
      <c r="AH23" s="49" t="e">
        <f>+AH20*1000/(AH18*AH21)*100</f>
        <v>#DIV/0!</v>
      </c>
      <c r="AI23" s="49" t="e">
        <f>+AI20/(AI18*AI21)*1000*100</f>
        <v>#DIV/0!</v>
      </c>
      <c r="AJ23" s="62"/>
      <c r="AK23" s="49" t="e">
        <f>+AK20*1000/(AK18*AK21)*100</f>
        <v>#DIV/0!</v>
      </c>
      <c r="AL23" s="49" t="e">
        <f>+AL20/(AL18*AL21)*1000*100</f>
        <v>#DIV/0!</v>
      </c>
      <c r="AM23" s="16"/>
      <c r="AN23" s="16"/>
      <c r="AO23" s="16"/>
      <c r="AP23" s="49">
        <f>+AP20/(AP18*AP21)*1000*100</f>
        <v>9.1824855794441547</v>
      </c>
      <c r="AQ23" s="49">
        <f>+AQ20/(AQ18*AQ21)*1000*100</f>
        <v>9.1824855794441547</v>
      </c>
      <c r="AR23" s="62"/>
      <c r="AS23" s="49">
        <f>+AS20/(AS18*AS21)*1000*100</f>
        <v>9.1824855794441547</v>
      </c>
      <c r="AT23" s="49">
        <f>+AT20/(AT18*AT21)*1000*100</f>
        <v>9.1824855794441547</v>
      </c>
    </row>
    <row r="24" spans="2:47">
      <c r="B24" s="18" t="s">
        <v>38</v>
      </c>
      <c r="C24" s="10"/>
      <c r="D24" s="48">
        <f>+D20/D18*1000</f>
        <v>3.0126622843056694</v>
      </c>
      <c r="E24" s="48">
        <f>+E20/E18*1000</f>
        <v>3.0126614626129831</v>
      </c>
      <c r="F24" s="62"/>
      <c r="G24" s="48">
        <f>+G20/G18*1000</f>
        <v>2.6592259847961301</v>
      </c>
      <c r="H24" s="48">
        <f>+H20/H18*1000</f>
        <v>2.6592279593247112</v>
      </c>
      <c r="I24" s="62"/>
      <c r="J24" s="48">
        <f>+J20/J18*1000</f>
        <v>2.7795644891122282</v>
      </c>
      <c r="K24" s="48">
        <f>+K20/K18*1000</f>
        <v>2.7795644891122282</v>
      </c>
      <c r="L24" s="62"/>
      <c r="M24" s="48">
        <f>+M20/M18*1000</f>
        <v>2.6124555468817765</v>
      </c>
      <c r="N24" s="48">
        <f>+N20/N18*1000</f>
        <v>2.6124555468817765</v>
      </c>
      <c r="O24" s="62"/>
      <c r="P24" s="48" t="e">
        <f>+P20/P18*1000</f>
        <v>#DIV/0!</v>
      </c>
      <c r="Q24" s="48" t="e">
        <f>+Q20/Q18*1000</f>
        <v>#DIV/0!</v>
      </c>
      <c r="R24" s="62"/>
      <c r="S24" s="48" t="e">
        <f>+S20/S18*1000</f>
        <v>#DIV/0!</v>
      </c>
      <c r="T24" s="48" t="e">
        <f>+T20/T18*1000</f>
        <v>#DIV/0!</v>
      </c>
      <c r="U24" s="62"/>
      <c r="V24" s="48" t="e">
        <f>+V20/V18*1000</f>
        <v>#DIV/0!</v>
      </c>
      <c r="W24" s="48" t="e">
        <f>+W20/W18*1000</f>
        <v>#DIV/0!</v>
      </c>
      <c r="X24" s="62"/>
      <c r="Y24" s="48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2.7728194371613353</v>
      </c>
      <c r="AQ24" s="48">
        <f>+AQ20/AQ18*1000</f>
        <v>2.7728196556546059</v>
      </c>
      <c r="AR24" s="62"/>
      <c r="AS24" s="48">
        <f>+AS20/AS18*1000</f>
        <v>2.7728194371613353</v>
      </c>
      <c r="AT24" s="48">
        <f>+AT20/AT18*1000</f>
        <v>2.7728196556546059</v>
      </c>
    </row>
    <row r="25" spans="2:47" ht="7.5" customHeight="1">
      <c r="B25" s="16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74"/>
      <c r="Z25" s="63"/>
      <c r="AA25" s="74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0" t="s">
        <v>35</v>
      </c>
      <c r="C26" s="19"/>
      <c r="D26" s="21">
        <f>+D8/(1-D6/D5)</f>
        <v>1288.9602300426563</v>
      </c>
      <c r="E26" s="63"/>
      <c r="F26" s="63"/>
      <c r="G26" s="21">
        <f>+G8/(1-G6/G5)</f>
        <v>1221.3535816126166</v>
      </c>
      <c r="H26" s="63"/>
      <c r="I26" s="63"/>
      <c r="J26" s="21">
        <f>+J8/(1-J6/J5)</f>
        <v>1261.0813713060222</v>
      </c>
      <c r="K26" s="63"/>
      <c r="L26" s="63"/>
      <c r="M26" s="21">
        <f>+M8/(1-M6/M5)</f>
        <v>1360.8351791060329</v>
      </c>
      <c r="N26" s="63"/>
      <c r="O26" s="63"/>
      <c r="P26" s="21" t="e">
        <f>+P8/(1-P6/P5)</f>
        <v>#DIV/0!</v>
      </c>
      <c r="Q26" s="63"/>
      <c r="R26" s="63"/>
      <c r="S26" s="21" t="e">
        <f>+S8/(1-S6/S5)</f>
        <v>#DIV/0!</v>
      </c>
      <c r="T26" s="63"/>
      <c r="U26" s="63"/>
      <c r="V26" s="21" t="e">
        <f>+V8/(1-V6/V5)</f>
        <v>#DIV/0!</v>
      </c>
      <c r="W26" s="63"/>
      <c r="X26" s="74"/>
      <c r="Y26" s="21" t="e">
        <f>+Y8/(1-Y6/Y5)</f>
        <v>#DIV/0!</v>
      </c>
      <c r="Z26" s="63"/>
      <c r="AA26" s="74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5133.296907090129</v>
      </c>
      <c r="AQ26" s="71"/>
      <c r="AR26" s="71"/>
      <c r="AS26" s="31">
        <f>+AS8/(1-AS6/AS5)</f>
        <v>1283.3242267725323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9685039370078741" right="0.15748031496062992" top="0.62992125984251968" bottom="0.78740157480314965" header="0.31496062992125984" footer="0.31496062992125984"/>
  <pageSetup paperSize="9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64018</cp:lastModifiedBy>
  <cp:lastPrinted>2014-12-09T07:22:27Z</cp:lastPrinted>
  <dcterms:created xsi:type="dcterms:W3CDTF">2014-10-14T11:21:48Z</dcterms:created>
  <dcterms:modified xsi:type="dcterms:W3CDTF">2015-05-25T11:31:59Z</dcterms:modified>
</cp:coreProperties>
</file>