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V20" i="1"/>
  <c r="V6"/>
  <c r="V20" i="7"/>
  <c r="V12"/>
  <c r="V8"/>
  <c r="V6"/>
  <c r="H20" i="6" l="1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8"/>
  <c r="D6"/>
  <c r="D5"/>
  <c r="S20" i="1"/>
  <c r="S6"/>
  <c r="S5"/>
  <c r="S8" i="7"/>
  <c r="S5"/>
  <c r="F4" i="6" l="1"/>
  <c r="P12" i="7"/>
  <c r="P8"/>
  <c r="P6"/>
  <c r="P5"/>
  <c r="P20"/>
  <c r="P8" i="1"/>
  <c r="P20"/>
  <c r="P6"/>
  <c r="P5"/>
  <c r="N18" i="7" l="1"/>
  <c r="M18"/>
  <c r="N19"/>
  <c r="M19"/>
  <c r="M20"/>
  <c r="M12"/>
  <c r="M8"/>
  <c r="M6"/>
  <c r="M20" i="1"/>
  <c r="M6"/>
  <c r="J8" i="7" l="1"/>
  <c r="J6"/>
  <c r="J20" i="1"/>
  <c r="J6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8"/>
  <c r="K6"/>
  <c r="K5"/>
  <c r="N8"/>
  <c r="N6"/>
  <c r="N5"/>
  <c r="Q8"/>
  <c r="Q6"/>
  <c r="Q5"/>
  <c r="T8"/>
  <c r="T6"/>
  <c r="T5"/>
  <c r="G20" i="1"/>
  <c r="E9"/>
  <c r="E8"/>
  <c r="E7"/>
  <c r="E6"/>
  <c r="E5"/>
  <c r="H9"/>
  <c r="H8"/>
  <c r="H7"/>
  <c r="H6"/>
  <c r="H5"/>
  <c r="K8"/>
  <c r="K6"/>
  <c r="K5"/>
  <c r="N8"/>
  <c r="N6"/>
  <c r="N5"/>
  <c r="Q8"/>
  <c r="Q6"/>
  <c r="Q5"/>
  <c r="T8"/>
  <c r="T6"/>
  <c r="T5"/>
  <c r="G6"/>
  <c r="D20"/>
  <c r="D15"/>
  <c r="D14"/>
  <c r="D13"/>
  <c r="D7"/>
  <c r="D16" s="1"/>
  <c r="D6"/>
  <c r="D9" s="1"/>
  <c r="I4" i="6" l="1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V9"/>
  <c r="W9" s="1"/>
  <c r="S9"/>
  <c r="T9" s="1"/>
  <c r="P9"/>
  <c r="Q9" s="1"/>
  <c r="M9"/>
  <c r="N9" s="1"/>
  <c r="J9"/>
  <c r="K9" s="1"/>
  <c r="G9"/>
  <c r="H9" s="1"/>
  <c r="D9"/>
  <c r="AP8"/>
  <c r="D8" i="5" s="1"/>
  <c r="AM8" i="7"/>
  <c r="AL8"/>
  <c r="AJ8"/>
  <c r="AI8"/>
  <c r="AG8"/>
  <c r="AF8"/>
  <c r="AD8"/>
  <c r="AC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AC7"/>
  <c r="AB7"/>
  <c r="AB16" s="1"/>
  <c r="Y7"/>
  <c r="Y16" s="1"/>
  <c r="V7"/>
  <c r="S7"/>
  <c r="P7"/>
  <c r="M7"/>
  <c r="J7"/>
  <c r="G7"/>
  <c r="D7"/>
  <c r="D16" s="1"/>
  <c r="AP6"/>
  <c r="AM6"/>
  <c r="AL6"/>
  <c r="AJ6"/>
  <c r="AI6"/>
  <c r="AG6"/>
  <c r="AF6"/>
  <c r="AD6"/>
  <c r="AC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R5"/>
  <c r="O5"/>
  <c r="L5"/>
  <c r="I5"/>
  <c r="F5"/>
  <c r="F9" s="1"/>
  <c r="AR4"/>
  <c r="AU4" s="1"/>
  <c r="AK9" i="1"/>
  <c r="AK7"/>
  <c r="AH9"/>
  <c r="AH7"/>
  <c r="AE9"/>
  <c r="AE7"/>
  <c r="AB9"/>
  <c r="AB7"/>
  <c r="Y9"/>
  <c r="Y7"/>
  <c r="V9"/>
  <c r="V7"/>
  <c r="G7" i="6" s="1"/>
  <c r="S9" i="1"/>
  <c r="T9" s="1"/>
  <c r="S7"/>
  <c r="P9"/>
  <c r="Q9" s="1"/>
  <c r="P7"/>
  <c r="M9"/>
  <c r="N9" s="1"/>
  <c r="M7"/>
  <c r="J9"/>
  <c r="K9" s="1"/>
  <c r="J7"/>
  <c r="AQ20"/>
  <c r="AQ19"/>
  <c r="AQ18"/>
  <c r="AP20"/>
  <c r="AP19"/>
  <c r="AP18"/>
  <c r="AP12"/>
  <c r="AR4"/>
  <c r="AP8"/>
  <c r="AP6"/>
  <c r="AP5"/>
  <c r="G9"/>
  <c r="G7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V16" i="7" l="1"/>
  <c r="D7" i="6"/>
  <c r="W7" i="7"/>
  <c r="T7" i="1"/>
  <c r="U9" i="7"/>
  <c r="S16"/>
  <c r="T7"/>
  <c r="R9"/>
  <c r="P16"/>
  <c r="Q7"/>
  <c r="AP9" i="1"/>
  <c r="Q7"/>
  <c r="AP7"/>
  <c r="R7"/>
  <c r="O9" i="7"/>
  <c r="M16"/>
  <c r="N7"/>
  <c r="O7" i="1"/>
  <c r="N7"/>
  <c r="L9" i="7"/>
  <c r="J16"/>
  <c r="K7"/>
  <c r="L7" i="1"/>
  <c r="K7"/>
  <c r="I9" i="7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U11"/>
  <c r="AR5"/>
  <c r="AQ6"/>
  <c r="AS6"/>
  <c r="AU6" s="1"/>
  <c r="F7"/>
  <c r="L7"/>
  <c r="R7"/>
  <c r="X7"/>
  <c r="Z7"/>
  <c r="AD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9" i="7" l="1"/>
  <c r="AS15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L8" i="5" l="1"/>
  <c r="E23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<sst xmlns="http://schemas.openxmlformats.org/spreadsheetml/2006/main" count="326" uniqueCount="64">
  <si>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</si>
  <si>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</si>
  <si>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</si>
  <si>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</si>
  <si>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</si>
  <si>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</si>
  <si>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</si>
  <si>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</si>
  <si>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</si>
  <si>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</si>
  <si>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</si>
  <si>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</si>
  <si>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</si>
  <si>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</si>
  <si>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</si>
  <si>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</si>
  <si>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</si>
  <si>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</si>
  <si>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</si>
  <si>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</si>
  <si>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</si>
  <si>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</si>
  <si>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</si>
  <si>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</si>
  <si>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</si>
  <si>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</si>
  <si>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</si>
  <si>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</si>
  <si>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</si>
  <si>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</si>
  <si>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</si>
  <si>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</si>
  <si>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</si>
  <si>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</si>
  <si>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</si>
  <si>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</si>
  <si>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</si>
  <si>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</si>
  <si>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</si>
  <si>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</si>
  <si>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</si>
  <si>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</si>
  <si>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</si>
  <si>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</si>
  <si>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</si>
  <si>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</si>
  <si>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</si>
  <si>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</si>
  <si>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</si>
  <si>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</si>
  <si>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</si>
  <si>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</si>
  <si>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</si>
  <si>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</si>
  <si>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</si>
  <si>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</si>
  <si>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</si>
  <si>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</si>
  <si>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</si>
  <si>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</si>
  <si>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</si>
  <si>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</si>
  <si>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1 - 7 2014</t>
  </si>
  <si>
    <t xml:space="preserve"> 1 - 7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</si>
</sst>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9" sqref="B9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10</v>
      </c>
      <c r="J4" s="25"/>
    </row>
    <row r="5" spans="2:21">
      <c r="B5" s="10" t="s">
        <v>3</v>
      </c>
      <c r="C5" s="16"/>
      <c r="D5" s="8">
        <f>+'2014'!AP5</f>
        <v>7798.4119999999994</v>
      </c>
      <c r="E5" s="54">
        <f>+D5/$D$5</f>
        <v>1</v>
      </c>
      <c r="F5" s="85">
        <f>+D5/F4</f>
        <v>779.84119999999996</v>
      </c>
      <c r="G5" s="13">
        <f>+'2015'!AP5</f>
        <v>9423.0280000000002</v>
      </c>
      <c r="H5" s="54">
        <f>+G5/$G$5</f>
        <v>1</v>
      </c>
      <c r="I5" s="85">
        <f>+G5/I4</f>
        <v>942.30280000000005</v>
      </c>
      <c r="J5" s="77">
        <f t="shared" ref="J5:J24" si="0">+G5/D5</f>
        <v>1.2083265157060181</v>
      </c>
      <c r="K5" s="78">
        <f>+G5-D5</f>
        <v>1624.6160000000009</v>
      </c>
      <c r="L5" s="78">
        <f>+I5-F5</f>
        <v>162.46160000000009</v>
      </c>
      <c r="M5" s="57"/>
    </row>
    <row r="6" spans="2:21">
      <c r="B6" s="7" t="s">
        <v>4</v>
      </c>
      <c r="C6" s="16"/>
      <c r="D6" s="11">
        <f>+'2014'!AP6</f>
        <v>566.63382864959988</v>
      </c>
      <c r="E6" s="55">
        <f>+D6/$D$5</f>
        <v>7.2660155509814042E-2</v>
      </c>
      <c r="F6" s="67">
        <f>+D6/F4</f>
        <v>56.663382864959985</v>
      </c>
      <c r="G6" s="14">
        <f>+'2015'!AP6</f>
        <v>630.06594000000007</v>
      </c>
      <c r="H6" s="55">
        <f>+G6/$G$5</f>
        <v>6.6864487720932175E-2</v>
      </c>
      <c r="I6" s="67">
        <f>+G6/I4</f>
        <v>63.006594000000007</v>
      </c>
      <c r="J6" s="79">
        <f t="shared" si="0"/>
        <v>1.1119455072097821</v>
      </c>
      <c r="K6" s="80">
        <f>+G6-D6</f>
        <v>63.432111350400191</v>
      </c>
      <c r="L6" s="80">
        <f>+I6-F6</f>
        <v>6.343211135040022</v>
      </c>
      <c r="M6" s="57"/>
    </row>
    <row r="7" spans="2:21">
      <c r="B7" s="10" t="s">
        <v>7</v>
      </c>
      <c r="C7" s="16"/>
      <c r="D7" s="8">
        <f>+D5-D6</f>
        <v>7231.7781713503991</v>
      </c>
      <c r="E7" s="56">
        <f>+D7/$D$5</f>
        <v>0.92733984449018592</v>
      </c>
      <c r="F7" s="87">
        <f>+F5-F6</f>
        <v>723.17781713503996</v>
      </c>
      <c r="G7" s="8">
        <f>+G5-G6</f>
        <v>8792.9620599999998</v>
      </c>
      <c r="H7" s="56">
        <f>+G7/$G$5</f>
        <v>0.93313551227906777</v>
      </c>
      <c r="I7" s="87">
        <f>+I5-I6</f>
        <v>879.29620599999998</v>
      </c>
      <c r="J7" s="81">
        <f t="shared" si="0"/>
        <v>1.2158782876989269</v>
      </c>
      <c r="K7" s="78">
        <f>+G7-D7</f>
        <v>1561.1838886496007</v>
      </c>
      <c r="L7" s="78">
        <f>+I7-F7</f>
        <v>156.11838886496002</v>
      </c>
      <c r="M7" s="57"/>
    </row>
    <row r="8" spans="2:21">
      <c r="B8" s="7" t="s">
        <v>5</v>
      </c>
      <c r="C8" s="16"/>
      <c r="D8" s="11">
        <f>+'2014'!AP8</f>
        <v>7432.9567652339992</v>
      </c>
      <c r="E8" s="55">
        <f>+D8/$D$5</f>
        <v>0.95313722399303857</v>
      </c>
      <c r="F8" s="67">
        <f>+D8/F4</f>
        <v>743.29567652339995</v>
      </c>
      <c r="G8" s="14">
        <f>+'2015'!AP8</f>
        <v>8620.0948200000003</v>
      </c>
      <c r="H8" s="55">
        <f>+G8/$G$5</f>
        <v>0.91479032217669309</v>
      </c>
      <c r="I8" s="67">
        <f>+G8/I4</f>
        <v>862.00948200000005</v>
      </c>
      <c r="J8" s="79">
        <f t="shared" si="0"/>
        <v>1.1597127619951424</v>
      </c>
      <c r="K8" s="80">
        <f>+G8-D8</f>
        <v>1187.138054766001</v>
      </c>
      <c r="L8" s="80">
        <f>+I8-F8</f>
        <v>118.7138054766001</v>
      </c>
      <c r="M8" s="57"/>
    </row>
    <row r="9" spans="2:21">
      <c r="B9" s="18" t="s">
        <v>13</v>
      </c>
      <c r="C9" s="16"/>
      <c r="D9" s="15">
        <f>+D5-D6-D8</f>
        <v>-201.17859388360012</v>
      </c>
      <c r="E9" s="54">
        <f>+D9/$D$5</f>
        <v>-2.5797379502852651E-2</v>
      </c>
      <c r="F9" s="15">
        <f>+F5-F6-F8</f>
        <v>-20.117859388359989</v>
      </c>
      <c r="G9" s="15">
        <f>+G5-G6-G8</f>
        <v>172.86723999999958</v>
      </c>
      <c r="H9" s="54">
        <f>+G9/$G$5</f>
        <v>1.8345190102374689E-2</v>
      </c>
      <c r="I9" s="15">
        <f>+I5-I6-I8</f>
        <v>17.286723999999936</v>
      </c>
      <c r="J9" s="81">
        <f t="shared" si="0"/>
        <v>-0.85927253323988739</v>
      </c>
      <c r="K9" s="78">
        <f>+G9-D9</f>
        <v>374.0458338835997</v>
      </c>
      <c r="L9" s="78">
        <f>+I9-F9</f>
        <v>37.404583388359924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196</v>
      </c>
      <c r="E11" s="57"/>
      <c r="F11" s="67">
        <f>+D11/F4</f>
        <v>19.600000000000001</v>
      </c>
      <c r="G11" s="28">
        <f>+'2015'!AP11</f>
        <v>195</v>
      </c>
      <c r="H11" s="57"/>
      <c r="I11" s="67">
        <f>+G11/I4</f>
        <v>19.5</v>
      </c>
      <c r="J11" s="79">
        <f t="shared" si="0"/>
        <v>0.99489795918367352</v>
      </c>
      <c r="K11" s="80">
        <f t="shared" ref="K11:K16" si="1">+G11-D11</f>
        <v>-1</v>
      </c>
      <c r="L11" s="80">
        <f>+I11-F11</f>
        <v>-0.10000000000000142</v>
      </c>
      <c r="M11" s="57"/>
    </row>
    <row r="12" spans="2:21">
      <c r="B12" s="17" t="s">
        <v>14</v>
      </c>
      <c r="C12" s="16"/>
      <c r="D12" s="32">
        <f>+'2014'!AP12</f>
        <v>6147.1734215429997</v>
      </c>
      <c r="E12" s="57"/>
      <c r="F12" s="67">
        <f>+D12/F4</f>
        <v>614.71734215430001</v>
      </c>
      <c r="G12" s="14">
        <f>+'2015'!AP12</f>
        <v>7134.5724899999996</v>
      </c>
      <c r="H12" s="57"/>
      <c r="I12" s="67">
        <f>+G12/I4</f>
        <v>713.45724899999993</v>
      </c>
      <c r="J12" s="79">
        <f t="shared" si="0"/>
        <v>1.1606265190106111</v>
      </c>
      <c r="K12" s="80">
        <f t="shared" si="1"/>
        <v>987.39906845699988</v>
      </c>
      <c r="L12" s="80">
        <f>+I12-F12</f>
        <v>98.73990684569992</v>
      </c>
      <c r="M12" s="57"/>
    </row>
    <row r="13" spans="2:21">
      <c r="B13" s="18" t="s">
        <v>19</v>
      </c>
      <c r="C13" s="16"/>
      <c r="D13" s="33">
        <f>+D12/D5</f>
        <v>0.78825963818569733</v>
      </c>
      <c r="E13" s="57"/>
      <c r="F13" s="33"/>
      <c r="G13" s="33">
        <f>+G12/G5</f>
        <v>0.75714223602009878</v>
      </c>
      <c r="H13" s="57"/>
      <c r="I13" s="33"/>
      <c r="J13" s="77">
        <f t="shared" si="0"/>
        <v>0.96052391793493308</v>
      </c>
      <c r="K13" s="54">
        <f t="shared" si="1"/>
        <v>-3.1117402165598551E-2</v>
      </c>
      <c r="L13" s="57"/>
      <c r="M13" s="57"/>
    </row>
    <row r="14" spans="2:21">
      <c r="B14" s="18" t="s">
        <v>15</v>
      </c>
      <c r="C14" s="16"/>
      <c r="D14" s="8">
        <f>+D5/D11</f>
        <v>39.78781632653061</v>
      </c>
      <c r="E14" s="57"/>
      <c r="F14" s="8"/>
      <c r="G14" s="8">
        <f>+G5/G11</f>
        <v>48.323220512820512</v>
      </c>
      <c r="H14" s="57"/>
      <c r="I14" s="8"/>
      <c r="J14" s="77">
        <f t="shared" si="0"/>
        <v>1.2145230619404079</v>
      </c>
      <c r="K14" s="78">
        <f t="shared" si="1"/>
        <v>8.5354041862899024</v>
      </c>
      <c r="L14" s="57"/>
      <c r="M14" s="57"/>
    </row>
    <row r="15" spans="2:21">
      <c r="B15" s="10" t="s">
        <v>33</v>
      </c>
      <c r="C15" s="16"/>
      <c r="D15" s="8">
        <f>+D12/D11</f>
        <v>31.363129701749997</v>
      </c>
      <c r="E15" s="57"/>
      <c r="F15" s="8"/>
      <c r="G15" s="8">
        <f>+G12/G11</f>
        <v>36.587551230769229</v>
      </c>
      <c r="H15" s="57"/>
      <c r="I15" s="8"/>
      <c r="J15" s="77">
        <f t="shared" si="0"/>
        <v>1.1665784498773322</v>
      </c>
      <c r="K15" s="78">
        <f t="shared" si="1"/>
        <v>5.2244215290192315</v>
      </c>
      <c r="L15" s="57"/>
      <c r="M15" s="57"/>
    </row>
    <row r="16" spans="2:21">
      <c r="B16" s="18" t="s">
        <v>20</v>
      </c>
      <c r="C16" s="16"/>
      <c r="D16" s="33">
        <f>+D12/D7</f>
        <v>0.85002239779640942</v>
      </c>
      <c r="E16" s="57"/>
      <c r="F16" s="33"/>
      <c r="G16" s="33">
        <f>+G12/G7</f>
        <v>0.81139580056370675</v>
      </c>
      <c r="H16" s="57"/>
      <c r="I16" s="33"/>
      <c r="J16" s="77">
        <f t="shared" si="0"/>
        <v>0.95455814184092336</v>
      </c>
      <c r="K16" s="54">
        <f t="shared" si="1"/>
        <v>-3.8626597232702675E-2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68030.477259999985</v>
      </c>
      <c r="E18" s="58">
        <f>+'2014'!AQ18</f>
        <v>68030.47726</v>
      </c>
      <c r="F18" s="67">
        <f>+D18/F4</f>
        <v>6803.0477259999989</v>
      </c>
      <c r="G18" s="14">
        <f>+'2015'!AP18</f>
        <v>79565</v>
      </c>
      <c r="H18" s="67">
        <f>+'2015'!AQ18</f>
        <v>79565</v>
      </c>
      <c r="I18" s="67">
        <f>+G18/I4</f>
        <v>7956.5</v>
      </c>
      <c r="J18" s="79">
        <f t="shared" si="0"/>
        <v>1.1695493432438697</v>
      </c>
      <c r="K18" s="80">
        <f t="shared" ref="K18:K24" si="2">+G18-D18</f>
        <v>11534.522740000015</v>
      </c>
      <c r="L18" s="80">
        <f>+I18-F18</f>
        <v>1153.4522740000011</v>
      </c>
      <c r="M18" s="57"/>
    </row>
    <row r="19" spans="2:13">
      <c r="B19" s="17" t="s">
        <v>16</v>
      </c>
      <c r="C19" s="16"/>
      <c r="D19" s="11">
        <f>+'2014'!AP19</f>
        <v>6092.2179999999998</v>
      </c>
      <c r="E19" s="59">
        <f>+'2014'!AQ19</f>
        <v>6092.2179999999998</v>
      </c>
      <c r="F19" s="67">
        <f>+D19/F4</f>
        <v>609.22180000000003</v>
      </c>
      <c r="G19" s="14">
        <f>+'2015'!AP19</f>
        <v>7198.07</v>
      </c>
      <c r="H19" s="67">
        <f>+'2015'!AQ19</f>
        <v>7198.07</v>
      </c>
      <c r="I19" s="67">
        <f>+G19/I4</f>
        <v>719.80700000000002</v>
      </c>
      <c r="J19" s="79">
        <f t="shared" si="0"/>
        <v>1.1815187834709788</v>
      </c>
      <c r="K19" s="80">
        <f t="shared" si="2"/>
        <v>1105.8519999999999</v>
      </c>
      <c r="L19" s="80">
        <f>+I19-F19</f>
        <v>110.58519999999999</v>
      </c>
      <c r="M19" s="57"/>
    </row>
    <row r="20" spans="2:13">
      <c r="B20" s="17" t="s">
        <v>27</v>
      </c>
      <c r="C20" s="16"/>
      <c r="D20" s="11">
        <f>+'2014'!AP20</f>
        <v>223.08436329999998</v>
      </c>
      <c r="E20" s="59">
        <f>+'2014'!AQ20</f>
        <v>223.82429496</v>
      </c>
      <c r="F20" s="67">
        <f>+D20/F4</f>
        <v>22.308436329999999</v>
      </c>
      <c r="G20" s="14">
        <f>+'2015'!AP20</f>
        <v>219.93299999999999</v>
      </c>
      <c r="H20" s="67">
        <f>+'2015'!AQ20</f>
        <v>219.93299999999999</v>
      </c>
      <c r="I20" s="67">
        <f>+G20/I4</f>
        <v>21.993299999999998</v>
      </c>
      <c r="J20" s="79">
        <f t="shared" si="0"/>
        <v>0.98587367015158256</v>
      </c>
      <c r="K20" s="80">
        <f t="shared" si="2"/>
        <v>-3.1513632999999857</v>
      </c>
      <c r="L20" s="80">
        <f>+I20-F20</f>
        <v>-0.31513633000000141</v>
      </c>
      <c r="M20" s="57"/>
    </row>
    <row r="21" spans="2:13">
      <c r="B21" s="18" t="s">
        <v>18</v>
      </c>
      <c r="C21" s="16"/>
      <c r="D21" s="44">
        <f>+D20/D19*1000</f>
        <v>36.617921962083429</v>
      </c>
      <c r="E21" s="60">
        <f>+E20/E19*1000</f>
        <v>36.739377179214536</v>
      </c>
      <c r="F21" s="60"/>
      <c r="G21" s="44">
        <f>+G20/G19*1000</f>
        <v>30.554440287465944</v>
      </c>
      <c r="H21" s="75">
        <f>+H20/H19*1000</f>
        <v>30.554440287465944</v>
      </c>
      <c r="I21" s="75"/>
      <c r="J21" s="77">
        <f t="shared" si="0"/>
        <v>0.83441218535295347</v>
      </c>
      <c r="K21" s="78">
        <f t="shared" si="2"/>
        <v>-6.0634816746174849</v>
      </c>
      <c r="L21" s="83">
        <f>+H21/E21</f>
        <v>0.83165373594716929</v>
      </c>
      <c r="M21" s="84">
        <f>+H21-E21</f>
        <v>-6.1849368917485918</v>
      </c>
    </row>
    <row r="22" spans="2:13">
      <c r="B22" s="18" t="s">
        <v>21</v>
      </c>
      <c r="C22" s="16"/>
      <c r="D22" s="46">
        <f>+D19/D18</f>
        <v>8.955130472944739E-2</v>
      </c>
      <c r="E22" s="46">
        <f>+E19/E18</f>
        <v>8.9551304729447376E-2</v>
      </c>
      <c r="F22" s="61"/>
      <c r="G22" s="53">
        <f>+G19/G18</f>
        <v>9.0467793627851442E-2</v>
      </c>
      <c r="H22" s="46">
        <f>+H19/H18</f>
        <v>9.0467793627851442E-2</v>
      </c>
      <c r="I22" s="76"/>
      <c r="J22" s="77">
        <f t="shared" si="0"/>
        <v>1.0102342327805602</v>
      </c>
      <c r="K22" s="78">
        <f t="shared" si="2"/>
        <v>9.1648889840405257E-4</v>
      </c>
      <c r="L22" s="57"/>
      <c r="M22" s="57"/>
    </row>
    <row r="23" spans="2:13">
      <c r="B23" s="10" t="s">
        <v>28</v>
      </c>
      <c r="C23" s="10"/>
      <c r="D23" s="48">
        <f>+D20*1000/(D18*D21)*100</f>
        <v>8.9551304729447381</v>
      </c>
      <c r="E23" s="48">
        <f>+E20*1000/(E18*E21)*100</f>
        <v>8.9551304729447363</v>
      </c>
      <c r="F23" s="62"/>
      <c r="G23" s="48">
        <f>+G20/(G18*G21)*1000*100</f>
        <v>9.0467793627851449</v>
      </c>
      <c r="H23" s="48">
        <f>+H20*1000/(H18*H21)*100</f>
        <v>9.0467793627851449</v>
      </c>
      <c r="I23" s="62"/>
      <c r="J23" s="77">
        <f t="shared" si="0"/>
        <v>1.0102342327805605</v>
      </c>
      <c r="K23" s="78">
        <f t="shared" si="2"/>
        <v>9.1648889840406866E-2</v>
      </c>
      <c r="L23" s="57"/>
      <c r="M23" s="57"/>
    </row>
    <row r="24" spans="2:13">
      <c r="B24" s="18" t="s">
        <v>38</v>
      </c>
      <c r="C24" s="10"/>
      <c r="D24" s="48">
        <f>+D20/D18*1000</f>
        <v>3.2791826881856574</v>
      </c>
      <c r="E24" s="48">
        <f>+E20/E18*1000</f>
        <v>3.2900591613459453</v>
      </c>
      <c r="F24" s="62"/>
      <c r="G24" s="48">
        <f>+G20/G18*1000</f>
        <v>2.7641927983409786</v>
      </c>
      <c r="H24" s="48">
        <f>+H20/H18*1000</f>
        <v>2.7641927983409786</v>
      </c>
      <c r="I24" s="62"/>
      <c r="J24" s="77">
        <f t="shared" si="0"/>
        <v>0.84295175389279142</v>
      </c>
      <c r="K24" s="78">
        <f t="shared" si="2"/>
        <v>-0.51498988984467875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8015.3536046111976</v>
      </c>
      <c r="E26" s="63"/>
      <c r="F26" s="63"/>
      <c r="G26" s="21">
        <f>+G8/(1-G6/G5)</f>
        <v>9237.7738351705066</v>
      </c>
      <c r="H26" s="63"/>
      <c r="I26" s="63"/>
      <c r="J26" s="37">
        <f>+G26/D26</f>
        <v>1.1525098318626961</v>
      </c>
      <c r="K26" s="21">
        <f>+G26-D26</f>
        <v>1222.4202305593089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J13" sqref="J1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41</v>
      </c>
      <c r="E3" s="23" t="s">
        <v>24</v>
      </c>
      <c r="F3" s="3" t="s">
        <v>37</v>
      </c>
      <c r="G3" s="4" t="s">
        <v>48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+'2014'!U4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+'2014'!V5</f>
        <v>1266.742</v>
      </c>
      <c r="E5" s="54">
        <f>+D5/$D$5</f>
        <v>1</v>
      </c>
      <c r="F5" s="85">
        <f>+D5/F4</f>
        <v>126.6742</v>
      </c>
      <c r="G5" s="13">
        <f>+'2015'!V5</f>
        <v>1297.9079999999999</v>
      </c>
      <c r="H5" s="54">
        <f>+G5/$G$5</f>
        <v>1</v>
      </c>
      <c r="I5" s="85">
        <f>+G5/I4</f>
        <v>129.79079999999999</v>
      </c>
      <c r="J5" s="77">
        <f t="shared" ref="J5:J24" si="0">+G5/D5</f>
        <v>1.024603273594781</v>
      </c>
      <c r="K5" s="78">
        <f>+G5-D5</f>
        <v>31.16599999999994</v>
      </c>
      <c r="L5" s="78">
        <f>+I5-F5</f>
        <v>3.1165999999999912</v>
      </c>
      <c r="M5" s="57"/>
    </row>
    <row r="6" spans="2:21">
      <c r="B6" s="7" t="s">
        <v>4</v>
      </c>
      <c r="C6" s="16"/>
      <c r="D6" s="11">
        <f>+'2014'!V6</f>
        <v>58.633323100000013</v>
      </c>
      <c r="E6" s="55">
        <f>+D6/$D$5</f>
        <v>4.6286712763925104E-2</v>
      </c>
      <c r="F6" s="67">
        <f>+D6/F4</f>
        <v>5.8633323100000014</v>
      </c>
      <c r="G6" s="14">
        <f>+'2015'!V6</f>
        <v>95.783799999999999</v>
      </c>
      <c r="H6" s="55">
        <f>+G6/$G$5</f>
        <v>7.3798605139963697E-2</v>
      </c>
      <c r="I6" s="67">
        <f>+G6/I4</f>
        <v>9.5783799999999992</v>
      </c>
      <c r="J6" s="79">
        <f t="shared" si="0"/>
        <v>1.6336068797710697</v>
      </c>
      <c r="K6" s="80">
        <f>+G6-D6</f>
        <v>37.150476899999987</v>
      </c>
      <c r="L6" s="80">
        <f>+I6-F6</f>
        <v>3.7150476899999978</v>
      </c>
      <c r="M6" s="57"/>
    </row>
    <row r="7" spans="2:21">
      <c r="B7" s="10" t="s">
        <v>7</v>
      </c>
      <c r="C7" s="16"/>
      <c r="D7" s="9">
        <f>+'2014'!V7</f>
        <v>1208.1086768999999</v>
      </c>
      <c r="E7" s="56">
        <f>+D7/$D$5</f>
        <v>0.95371328723607485</v>
      </c>
      <c r="F7" s="87">
        <f>+F5-F6</f>
        <v>120.81086768999999</v>
      </c>
      <c r="G7" s="8">
        <f>+'2015'!V7</f>
        <v>1202.1242</v>
      </c>
      <c r="H7" s="56">
        <f>+G7/$G$5</f>
        <v>0.92620139486003639</v>
      </c>
      <c r="I7" s="87">
        <f>+I5-I6</f>
        <v>120.21241999999999</v>
      </c>
      <c r="J7" s="81">
        <f t="shared" si="0"/>
        <v>0.99504640847762471</v>
      </c>
      <c r="K7" s="78">
        <f>+G7-D7</f>
        <v>-5.9844768999998905</v>
      </c>
      <c r="L7" s="78">
        <f>+I7-F7</f>
        <v>-0.59844769000000042</v>
      </c>
      <c r="M7" s="57"/>
    </row>
    <row r="8" spans="2:21">
      <c r="B8" s="7" t="s">
        <v>5</v>
      </c>
      <c r="C8" s="16"/>
      <c r="D8" s="11">
        <f>+'2014'!V8</f>
        <v>1365.9021998999999</v>
      </c>
      <c r="E8" s="55">
        <f>+D8/$D$5</f>
        <v>1.0782797127591885</v>
      </c>
      <c r="F8" s="67">
        <f>+D8/F4</f>
        <v>136.59021998999998</v>
      </c>
      <c r="G8" s="14">
        <f>+'2015'!V8</f>
        <v>1132.1990000000001</v>
      </c>
      <c r="H8" s="55">
        <f>+G8/$G$5</f>
        <v>0.87232608166372361</v>
      </c>
      <c r="I8" s="67">
        <f>+G8/I4</f>
        <v>113.21990000000001</v>
      </c>
      <c r="J8" s="79">
        <f t="shared" si="0"/>
        <v>0.82890195219166518</v>
      </c>
      <c r="K8" s="80">
        <f>+G8-D8</f>
        <v>-233.70319989999985</v>
      </c>
      <c r="L8" s="80">
        <f>+I8-F8</f>
        <v>-23.37031998999997</v>
      </c>
      <c r="M8" s="57"/>
    </row>
    <row r="9" spans="2:21">
      <c r="B9" s="18" t="s">
        <v>13</v>
      </c>
      <c r="C9" s="16"/>
      <c r="D9" s="15">
        <f>+D5-D6-D8</f>
        <v>-157.79352300000005</v>
      </c>
      <c r="E9" s="54">
        <f>+D9/$D$5</f>
        <v>-0.12456642552311367</v>
      </c>
      <c r="F9" s="15">
        <f>+F5-F6-F8</f>
        <v>-15.779352299999985</v>
      </c>
      <c r="G9" s="15">
        <f>+G5-G6-G8</f>
        <v>69.925199999999904</v>
      </c>
      <c r="H9" s="54">
        <f>+G9/$G$5</f>
        <v>5.3875313196312766E-2</v>
      </c>
      <c r="I9" s="15">
        <f>+I5-I6-I8</f>
        <v>6.9925199999999847</v>
      </c>
      <c r="J9" s="81">
        <f t="shared" si="0"/>
        <v>-0.44314366439489333</v>
      </c>
      <c r="K9" s="78">
        <f>+G9-D9</f>
        <v>227.71872299999995</v>
      </c>
      <c r="L9" s="78">
        <f>+I9-F9</f>
        <v>22.77187229999997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+'2014'!V11</f>
        <v>28</v>
      </c>
      <c r="E11" s="57"/>
      <c r="F11" s="67">
        <f>+D11/F4</f>
        <v>2.8</v>
      </c>
      <c r="G11" s="28">
        <f>+'2015'!V11</f>
        <v>27</v>
      </c>
      <c r="H11" s="57"/>
      <c r="I11" s="67">
        <f>+G11/I4</f>
        <v>2.7</v>
      </c>
      <c r="J11" s="79">
        <f t="shared" si="0"/>
        <v>0.9642857142857143</v>
      </c>
      <c r="K11" s="80">
        <f t="shared" ref="K11:K16" si="1">+G11-D11</f>
        <v>-1</v>
      </c>
      <c r="L11" s="80">
        <f>+I11-F11</f>
        <v>-9.9999999999999645E-2</v>
      </c>
      <c r="M11" s="57"/>
    </row>
    <row r="12" spans="2:21">
      <c r="B12" s="17" t="s">
        <v>14</v>
      </c>
      <c r="C12" s="16"/>
      <c r="D12" s="32">
        <f>+'2014'!V12</f>
        <v>1148.0415700999999</v>
      </c>
      <c r="E12" s="57"/>
      <c r="F12" s="67">
        <f>+D12/F4</f>
        <v>114.80415701</v>
      </c>
      <c r="G12" s="14">
        <f>+'2015'!V12</f>
        <v>1295.1718800000001</v>
      </c>
      <c r="H12" s="57"/>
      <c r="I12" s="67">
        <f>+G12/I4</f>
        <v>129.517188</v>
      </c>
      <c r="J12" s="79">
        <f t="shared" si="0"/>
        <v>1.1281576501512784</v>
      </c>
      <c r="K12" s="80">
        <f t="shared" si="1"/>
        <v>147.13030990000016</v>
      </c>
      <c r="L12" s="80">
        <f>+I12-F12</f>
        <v>14.713030990000007</v>
      </c>
      <c r="M12" s="57"/>
    </row>
    <row r="13" spans="2:21">
      <c r="B13" s="18" t="s">
        <v>19</v>
      </c>
      <c r="C13" s="16"/>
      <c r="D13" s="33">
        <f>+D12/D5</f>
        <v>0.90629470728846129</v>
      </c>
      <c r="E13" s="57"/>
      <c r="F13" s="33"/>
      <c r="G13" s="33">
        <f>+G12/G5</f>
        <v>0.99789189988812776</v>
      </c>
      <c r="H13" s="57"/>
      <c r="I13" s="33"/>
      <c r="J13" s="77">
        <f t="shared" si="0"/>
        <v>1.1010677783540364</v>
      </c>
      <c r="K13" s="54">
        <f t="shared" si="1"/>
        <v>9.1597192599666477E-2</v>
      </c>
      <c r="L13" s="57"/>
      <c r="M13" s="57"/>
    </row>
    <row r="14" spans="2:21">
      <c r="B14" s="18" t="s">
        <v>15</v>
      </c>
      <c r="C14" s="16"/>
      <c r="D14" s="8">
        <f>+D5/D11</f>
        <v>45.240785714285714</v>
      </c>
      <c r="E14" s="57"/>
      <c r="F14" s="8"/>
      <c r="G14" s="8">
        <f>+G5/G11</f>
        <v>48.070666666666661</v>
      </c>
      <c r="H14" s="57"/>
      <c r="I14" s="8"/>
      <c r="J14" s="77">
        <f t="shared" si="0"/>
        <v>1.0625515429871801</v>
      </c>
      <c r="K14" s="78">
        <f t="shared" si="1"/>
        <v>2.8298809523809467</v>
      </c>
      <c r="L14" s="57"/>
      <c r="M14" s="57"/>
    </row>
    <row r="15" spans="2:21">
      <c r="B15" s="10" t="s">
        <v>33</v>
      </c>
      <c r="C15" s="16"/>
      <c r="D15" s="8">
        <f>+D12/D11</f>
        <v>41.001484646428572</v>
      </c>
      <c r="E15" s="57"/>
      <c r="F15" s="8"/>
      <c r="G15" s="8">
        <f>+G12/G11</f>
        <v>47.969328888888896</v>
      </c>
      <c r="H15" s="57"/>
      <c r="I15" s="8"/>
      <c r="J15" s="77">
        <f t="shared" si="0"/>
        <v>1.169941266823548</v>
      </c>
      <c r="K15" s="78">
        <f t="shared" si="1"/>
        <v>6.9678442424603233</v>
      </c>
      <c r="L15" s="57"/>
      <c r="M15" s="57"/>
    </row>
    <row r="16" spans="2:21">
      <c r="B16" s="18" t="s">
        <v>20</v>
      </c>
      <c r="C16" s="16"/>
      <c r="D16" s="33">
        <f>+D12/D7</f>
        <v>0.95028004686289336</v>
      </c>
      <c r="E16" s="57"/>
      <c r="F16" s="33"/>
      <c r="G16" s="33">
        <f>+G12/G7</f>
        <v>1.0774027176226884</v>
      </c>
      <c r="H16" s="57"/>
      <c r="I16" s="33"/>
      <c r="J16" s="77">
        <f t="shared" si="0"/>
        <v>1.1337739029451981</v>
      </c>
      <c r="K16" s="54">
        <f t="shared" si="1"/>
        <v>0.127122670759795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+'2014'!V18</f>
        <v>10180.725259999999</v>
      </c>
      <c r="E18" s="58">
        <f>+'2014'!W18</f>
        <v>10180.725259999999</v>
      </c>
      <c r="F18" s="67">
        <f>+D18/F4</f>
        <v>1018.0725259999999</v>
      </c>
      <c r="G18" s="14">
        <f>+'2015'!V18</f>
        <v>11474</v>
      </c>
      <c r="H18" s="67">
        <f>+'2015'!W18</f>
        <v>11474</v>
      </c>
      <c r="I18" s="67">
        <f>+G18/I4</f>
        <v>1147.4000000000001</v>
      </c>
      <c r="J18" s="79">
        <f t="shared" si="0"/>
        <v>1.1270316904711366</v>
      </c>
      <c r="K18" s="80">
        <f t="shared" ref="K18:K24" si="2">+G18-D18</f>
        <v>1293.2747400000007</v>
      </c>
      <c r="L18" s="80">
        <f>+I18-F18</f>
        <v>129.32747400000017</v>
      </c>
      <c r="M18" s="57"/>
    </row>
    <row r="19" spans="2:13">
      <c r="B19" s="17" t="s">
        <v>16</v>
      </c>
      <c r="C19" s="16"/>
      <c r="D19" s="11">
        <f>+'2014'!V19</f>
        <v>871.01329999999996</v>
      </c>
      <c r="E19" s="58">
        <f>+'2014'!W19</f>
        <v>871.01329999999996</v>
      </c>
      <c r="F19" s="67">
        <f>+D19/F4</f>
        <v>87.10132999999999</v>
      </c>
      <c r="G19" s="14">
        <f>+'2015'!V19</f>
        <v>940.16</v>
      </c>
      <c r="H19" s="67">
        <f>+'2015'!W19</f>
        <v>940.16</v>
      </c>
      <c r="I19" s="67">
        <f>+G19/I4</f>
        <v>94.015999999999991</v>
      </c>
      <c r="J19" s="79">
        <f t="shared" si="0"/>
        <v>1.0793865030533978</v>
      </c>
      <c r="K19" s="80">
        <f t="shared" si="2"/>
        <v>69.14670000000001</v>
      </c>
      <c r="L19" s="80">
        <f>+I19-F19</f>
        <v>6.914670000000001</v>
      </c>
      <c r="M19" s="57"/>
    </row>
    <row r="20" spans="2:13">
      <c r="B20" s="17" t="s">
        <v>27</v>
      </c>
      <c r="C20" s="16"/>
      <c r="D20" s="11">
        <f>+'2014'!V20</f>
        <v>31.873353100000003</v>
      </c>
      <c r="E20" s="58">
        <f>+'2014'!W20</f>
        <v>31.873368500000002</v>
      </c>
      <c r="F20" s="67">
        <f>+D20/F4</f>
        <v>3.1873353100000004</v>
      </c>
      <c r="G20" s="14">
        <f>+'2015'!V20</f>
        <v>28.6724</v>
      </c>
      <c r="H20" s="67">
        <f>+'2015'!W20</f>
        <v>28.672419999999999</v>
      </c>
      <c r="I20" s="67">
        <f>+G20/I4</f>
        <v>2.8672399999999998</v>
      </c>
      <c r="J20" s="79">
        <f t="shared" si="0"/>
        <v>0.89957275314092999</v>
      </c>
      <c r="K20" s="80">
        <f t="shared" si="2"/>
        <v>-3.2009531000000031</v>
      </c>
      <c r="L20" s="80">
        <f>+I20-F20</f>
        <v>-0.32009531000000058</v>
      </c>
      <c r="M20" s="57"/>
    </row>
    <row r="21" spans="2:13">
      <c r="B21" s="18" t="s">
        <v>18</v>
      </c>
      <c r="C21" s="16"/>
      <c r="D21" s="44">
        <f>+D20/D19*1000</f>
        <v>36.59341723025355</v>
      </c>
      <c r="E21" s="60">
        <f>+E20/E19*1000</f>
        <v>36.593434910810203</v>
      </c>
      <c r="F21" s="60"/>
      <c r="G21" s="44">
        <f>+G20/G19*1000</f>
        <v>30.497362151123216</v>
      </c>
      <c r="H21" s="75">
        <f>+H20/H19*1000</f>
        <v>30.497383424098025</v>
      </c>
      <c r="I21" s="60"/>
      <c r="J21" s="77">
        <f t="shared" si="0"/>
        <v>0.83341115587066761</v>
      </c>
      <c r="K21" s="78">
        <f t="shared" si="2"/>
        <v>-6.0960550791303341</v>
      </c>
      <c r="L21" s="83">
        <f>+H21/E21</f>
        <v>0.83341133453117511</v>
      </c>
      <c r="M21" s="84">
        <f>+H21-E21</f>
        <v>-6.0960514867121773</v>
      </c>
    </row>
    <row r="22" spans="2:13">
      <c r="B22" s="18" t="s">
        <v>21</v>
      </c>
      <c r="C22" s="16"/>
      <c r="D22" s="46">
        <f>+D19/D18</f>
        <v>8.5555132640913648E-2</v>
      </c>
      <c r="E22" s="46">
        <f>+E19/E18</f>
        <v>8.5555132640913648E-2</v>
      </c>
      <c r="F22" s="61"/>
      <c r="G22" s="53">
        <f>+G19/G18</f>
        <v>8.1938295276276801E-2</v>
      </c>
      <c r="H22" s="46">
        <f>+H19/H18</f>
        <v>8.1938295276276801E-2</v>
      </c>
      <c r="I22" s="61"/>
      <c r="J22" s="77">
        <f t="shared" si="0"/>
        <v>0.95772506858452089</v>
      </c>
      <c r="K22" s="78">
        <f t="shared" si="2"/>
        <v>-3.6168373646368462E-3</v>
      </c>
      <c r="L22" s="57"/>
      <c r="M22" s="57"/>
    </row>
    <row r="23" spans="2:13">
      <c r="B23" s="10" t="s">
        <v>28</v>
      </c>
      <c r="C23" s="10"/>
      <c r="D23" s="48">
        <f>+D20*1000/(D18*D21)*100</f>
        <v>8.5555132640913651</v>
      </c>
      <c r="E23" s="48">
        <f>+E20*1000/(E18*E21)*100</f>
        <v>8.5555132640913651</v>
      </c>
      <c r="F23" s="62"/>
      <c r="G23" s="48">
        <f>+G20/(G18*G21)*1000*100</f>
        <v>8.1938295276276794</v>
      </c>
      <c r="H23" s="48">
        <f>+H20*1000/(H18*H21)*100</f>
        <v>8.1938295276276794</v>
      </c>
      <c r="I23" s="62"/>
      <c r="J23" s="77">
        <f t="shared" si="0"/>
        <v>0.95772506858452067</v>
      </c>
      <c r="K23" s="78">
        <f t="shared" si="2"/>
        <v>-0.36168373646368579</v>
      </c>
      <c r="L23" s="57"/>
      <c r="M23" s="57"/>
    </row>
    <row r="24" spans="2:13">
      <c r="B24" s="18" t="s">
        <v>38</v>
      </c>
      <c r="C24" s="10"/>
      <c r="D24" s="48">
        <f>+D20/D18*1000</f>
        <v>3.1307546649186371</v>
      </c>
      <c r="E24" s="48">
        <f>+E20/E18*1000</f>
        <v>3.1307561775810071</v>
      </c>
      <c r="F24" s="62"/>
      <c r="G24" s="48">
        <f>+G20/G18*1000</f>
        <v>2.4989018650862822</v>
      </c>
      <c r="H24" s="48">
        <f>+H20/H18*1000</f>
        <v>2.4989036081575735</v>
      </c>
      <c r="I24" s="62"/>
      <c r="J24" s="77">
        <f t="shared" si="0"/>
        <v>0.79817875641533997</v>
      </c>
      <c r="K24" s="78">
        <f t="shared" si="2"/>
        <v>-0.63185279983235487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1432.1937401737123</v>
      </c>
      <c r="E26" s="57"/>
      <c r="F26" s="57"/>
      <c r="G26" s="21">
        <f>+G8/(1-G6/G5)</f>
        <v>1222.411244771547</v>
      </c>
      <c r="H26" s="57"/>
      <c r="I26" s="57"/>
      <c r="J26" s="37">
        <f>+G26/D26</f>
        <v>0.85352366127733492</v>
      </c>
      <c r="K26" s="21">
        <f>+G26-D26</f>
        <v>-209.7824954021653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V18" sqref="V1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10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7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1055.19</v>
      </c>
      <c r="K5" s="54">
        <f>+J5/J5</f>
        <v>1</v>
      </c>
      <c r="L5" s="85">
        <f>+J5/L4</f>
        <v>105.51900000000001</v>
      </c>
      <c r="M5" s="9">
        <v>1039.575</v>
      </c>
      <c r="N5" s="54">
        <f>+M5/M5</f>
        <v>1</v>
      </c>
      <c r="O5" s="85">
        <f>+M5/O4</f>
        <v>103.95750000000001</v>
      </c>
      <c r="P5" s="9">
        <f>1083.255</f>
        <v>1083.2550000000001</v>
      </c>
      <c r="Q5" s="54">
        <f>+P5/P5</f>
        <v>1</v>
      </c>
      <c r="R5" s="85">
        <f>+P5/R4</f>
        <v>108.32550000000001</v>
      </c>
      <c r="S5" s="9">
        <f>760.694+1345.21-760.694</f>
        <v>1345.21</v>
      </c>
      <c r="T5" s="54">
        <f>+S5/S5</f>
        <v>1</v>
      </c>
      <c r="U5" s="85">
        <f>+S5/U4</f>
        <v>134.52100000000002</v>
      </c>
      <c r="V5" s="9">
        <v>1266.742</v>
      </c>
      <c r="W5" s="54">
        <f>+V5/V5</f>
        <v>1</v>
      </c>
      <c r="X5" s="85">
        <f>+V5/X4</f>
        <v>126.6742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7798.4119999999994</v>
      </c>
      <c r="AQ5" s="64">
        <f>+AP5/$AP$5</f>
        <v>1</v>
      </c>
      <c r="AR5" s="85">
        <f>+AP5/AR4</f>
        <v>779.84119999999996</v>
      </c>
      <c r="AS5" s="30">
        <f>+AP5/$AS$4</f>
        <v>1114.0588571428571</v>
      </c>
      <c r="AT5" s="57"/>
      <c r="AU5" s="85">
        <f>+AS5/AU4</f>
        <v>111.4058857142857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f>6.6067+172.17659+20.30943+74.067-204.095109</f>
        <v>69.064610999999985</v>
      </c>
      <c r="K6" s="55">
        <f>+J6/J5</f>
        <v>6.5452298638159934E-2</v>
      </c>
      <c r="L6" s="86">
        <f>+J6/L4</f>
        <v>6.9064610999999987</v>
      </c>
      <c r="M6" s="11">
        <f>5.86766+151.09302-126.7669388+34.037+134.087-125.6167308</f>
        <v>72.701010399999973</v>
      </c>
      <c r="N6" s="55">
        <f>+M6/M5</f>
        <v>6.9933396243657228E-2</v>
      </c>
      <c r="O6" s="86">
        <f>+M6/O4</f>
        <v>7.2701010399999975</v>
      </c>
      <c r="P6" s="11">
        <f>5.9747+167.02972+17.30527+270.4274-139.72442-214.985219</f>
        <v>106.02745099999996</v>
      </c>
      <c r="Q6" s="55">
        <f>+P6/P5</f>
        <v>9.7878570604335954E-2</v>
      </c>
      <c r="R6" s="86">
        <f>+P6/R4</f>
        <v>10.602745099999996</v>
      </c>
      <c r="S6" s="11">
        <v>72.971140000000005</v>
      </c>
      <c r="T6" s="55">
        <f>+S6/S5</f>
        <v>5.4245166182231776E-2</v>
      </c>
      <c r="U6" s="86">
        <f>+S6/U4</f>
        <v>7.2971140000000005</v>
      </c>
      <c r="V6" s="11">
        <f>7.73272+157.95934+2.71197+103.126-133.8187069-79.078</f>
        <v>58.633323100000013</v>
      </c>
      <c r="W6" s="55">
        <f>+V6/V5</f>
        <v>4.6286712763925104E-2</v>
      </c>
      <c r="X6" s="86">
        <f>+V6/X4</f>
        <v>5.8633323100000014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566.63382864959988</v>
      </c>
      <c r="AQ6" s="65">
        <f>+AP6/$AP$5</f>
        <v>7.2660155509814042E-2</v>
      </c>
      <c r="AR6" s="86">
        <f>+AP6/AR4</f>
        <v>56.663382864959985</v>
      </c>
      <c r="AS6" s="14">
        <f t="shared" ref="AS6:AS9" si="0">+AP6/$AS$4</f>
        <v>80.947689807085695</v>
      </c>
      <c r="AT6" s="57"/>
      <c r="AU6" s="86">
        <f>+AS6/AU4</f>
        <v>8.0947689807085688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986.12538900000004</v>
      </c>
      <c r="K7" s="56">
        <f>+J7/J5</f>
        <v>0.93454770136184007</v>
      </c>
      <c r="L7" s="87">
        <f>+L5-L6</f>
        <v>98.612538900000004</v>
      </c>
      <c r="M7" s="8">
        <f>+M5-M6</f>
        <v>966.87398960000007</v>
      </c>
      <c r="N7" s="56">
        <f>+M7/M5</f>
        <v>0.93006660375634276</v>
      </c>
      <c r="O7" s="87">
        <f>+O5-O6</f>
        <v>96.68739896000001</v>
      </c>
      <c r="P7" s="8">
        <f>+P5-P6</f>
        <v>977.22754900000018</v>
      </c>
      <c r="Q7" s="56">
        <f>+P7/P5</f>
        <v>0.90212142939566409</v>
      </c>
      <c r="R7" s="87">
        <f>+R5-R6</f>
        <v>97.722754900000012</v>
      </c>
      <c r="S7" s="8">
        <f>+S5-S6</f>
        <v>1272.2388599999999</v>
      </c>
      <c r="T7" s="56">
        <f>+S7/S5</f>
        <v>0.94575483381776815</v>
      </c>
      <c r="U7" s="87">
        <f>+U5-U6</f>
        <v>127.22388600000002</v>
      </c>
      <c r="V7" s="8">
        <f>+V5-V6</f>
        <v>1208.1086768999999</v>
      </c>
      <c r="W7" s="56">
        <f>+V7/V5</f>
        <v>0.95371328723607485</v>
      </c>
      <c r="X7" s="87">
        <f>+X5-X6</f>
        <v>120.81086768999999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7231.778171350401</v>
      </c>
      <c r="AQ7" s="65">
        <f>+AP7/$AP$5</f>
        <v>0.92733984449018614</v>
      </c>
      <c r="AR7" s="87">
        <f>+AR5-AR6</f>
        <v>723.17781713503996</v>
      </c>
      <c r="AS7" s="13">
        <f t="shared" si="0"/>
        <v>1033.1111673357716</v>
      </c>
      <c r="AT7" s="57"/>
      <c r="AU7" s="87">
        <f>+AU5-AU6</f>
        <v>103.31111673357714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f>1409.854-457.7981362</f>
        <v>952.0558638</v>
      </c>
      <c r="K8" s="55">
        <f>+J8/J5</f>
        <v>0.90226012737042616</v>
      </c>
      <c r="L8" s="86">
        <f>+J8/L4</f>
        <v>95.20558638</v>
      </c>
      <c r="M8" s="11">
        <f>302.68156-98.28463739+1108.29-260.0670742</f>
        <v>1052.61984841</v>
      </c>
      <c r="N8" s="55">
        <f>+M8/M5</f>
        <v>1.0125482513623356</v>
      </c>
      <c r="O8" s="86">
        <f>+M8/O4</f>
        <v>105.261984841</v>
      </c>
      <c r="P8" s="11">
        <f>1425.631-286.7699599</f>
        <v>1138.8610401000001</v>
      </c>
      <c r="Q8" s="55">
        <f>+P8/P5</f>
        <v>1.0513323641247905</v>
      </c>
      <c r="R8" s="86">
        <f>+P8/R4</f>
        <v>113.88610401000001</v>
      </c>
      <c r="S8" s="11">
        <f>180.56475+911.15987</f>
        <v>1091.72462</v>
      </c>
      <c r="T8" s="55">
        <f>+S8/S5</f>
        <v>0.81156445462046811</v>
      </c>
      <c r="U8" s="86">
        <f>+S8/U4</f>
        <v>109.172462</v>
      </c>
      <c r="V8" s="11">
        <f>2094.18252-7.73272-157.95934-2.71197-103.126-104.7584502-351.9918399</f>
        <v>1365.9021998999999</v>
      </c>
      <c r="W8" s="55">
        <f>+V8/V5</f>
        <v>1.0782797127591885</v>
      </c>
      <c r="X8" s="86">
        <f>+V8/X4</f>
        <v>136.59021998999998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7432.9567652339992</v>
      </c>
      <c r="AQ8" s="65">
        <f>+AP8/$AP$5</f>
        <v>0.95313722399303857</v>
      </c>
      <c r="AR8" s="86">
        <f>+AP8/AR4</f>
        <v>743.29567652339995</v>
      </c>
      <c r="AS8" s="14">
        <f t="shared" si="0"/>
        <v>1061.8509664619999</v>
      </c>
      <c r="AT8" s="57"/>
      <c r="AU8" s="86">
        <f>+AS8/AU4</f>
        <v>106.18509664619998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34.069525200000044</v>
      </c>
      <c r="K9" s="54">
        <f>+J9/J5</f>
        <v>3.2287573991413909E-2</v>
      </c>
      <c r="L9" s="15">
        <f>+L5-L6-L8</f>
        <v>3.4069525200000044</v>
      </c>
      <c r="M9" s="15">
        <f>+M5-M6-M8</f>
        <v>-85.745858809999959</v>
      </c>
      <c r="N9" s="54">
        <f>+M9/M5</f>
        <v>-8.2481647605992789E-2</v>
      </c>
      <c r="O9" s="15">
        <f>+O5-O6-O8</f>
        <v>-8.5745858809999902</v>
      </c>
      <c r="P9" s="15">
        <f>+P5-P6-P8</f>
        <v>-161.6334910999999</v>
      </c>
      <c r="Q9" s="54">
        <f>+P9/P5</f>
        <v>-0.14921093472912647</v>
      </c>
      <c r="R9" s="15">
        <f>+R5-R6-R8</f>
        <v>-16.163349109999999</v>
      </c>
      <c r="S9" s="15">
        <f>+S5-S6-S8</f>
        <v>180.51423999999997</v>
      </c>
      <c r="T9" s="54">
        <f>+S9/S5</f>
        <v>0.13419037919730004</v>
      </c>
      <c r="U9" s="15">
        <f>+U5-U6-U8</f>
        <v>18.051424000000026</v>
      </c>
      <c r="V9" s="15">
        <f>+V5-V6-V8</f>
        <v>-157.79352300000005</v>
      </c>
      <c r="W9" s="54">
        <f>+V9/V5</f>
        <v>-0.12456642552311367</v>
      </c>
      <c r="X9" s="15">
        <f>+X5-X6-X8</f>
        <v>-15.779352299999985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-201.17859388359966</v>
      </c>
      <c r="AQ9" s="64">
        <f>+AP9/$AP$5</f>
        <v>-2.5797379502852592E-2</v>
      </c>
      <c r="AR9" s="15">
        <f>+AR5-AR6-AR8</f>
        <v>-20.117859388359989</v>
      </c>
      <c r="AS9" s="29">
        <f t="shared" si="0"/>
        <v>-28.739799126228522</v>
      </c>
      <c r="AT9" s="57"/>
      <c r="AU9" s="15">
        <f>+AU5-AU6-AU8</f>
        <v>-2.8739799126228434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28</v>
      </c>
      <c r="W11" s="57"/>
      <c r="X11" s="86">
        <f>+V11/X4</f>
        <v>2.8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196</v>
      </c>
      <c r="AQ11" s="57"/>
      <c r="AR11" s="86">
        <f>+AP11/AR4</f>
        <v>19.600000000000001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865.1</v>
      </c>
      <c r="K12" s="57"/>
      <c r="L12" s="86">
        <f>+J12/L4</f>
        <v>86.51</v>
      </c>
      <c r="M12" s="32">
        <f>1108.29-260.067</f>
        <v>848.22299999999996</v>
      </c>
      <c r="N12" s="57"/>
      <c r="O12" s="86">
        <f>+M12/O4</f>
        <v>84.822299999999998</v>
      </c>
      <c r="P12" s="32">
        <f>1124.466-263.8628697</f>
        <v>860.60313029999998</v>
      </c>
      <c r="Q12" s="57"/>
      <c r="R12" s="86">
        <f>+P12/R4</f>
        <v>86.060313030000003</v>
      </c>
      <c r="S12" s="32">
        <v>911.15899999999999</v>
      </c>
      <c r="T12" s="57"/>
      <c r="U12" s="86">
        <f>+S12/U4</f>
        <v>91.115899999999996</v>
      </c>
      <c r="V12" s="32">
        <f>1500.03341-351.9918399</f>
        <v>1148.0415700999999</v>
      </c>
      <c r="W12" s="57"/>
      <c r="X12" s="86">
        <f>+V12/X4</f>
        <v>114.80415701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6147.1734215429997</v>
      </c>
      <c r="AQ12" s="57"/>
      <c r="AR12" s="86">
        <f>+AP12/AR4</f>
        <v>614.71734215430001</v>
      </c>
      <c r="AS12" s="14">
        <f t="shared" ref="AS12" si="1">+AP12/$AS$4</f>
        <v>878.16763164899999</v>
      </c>
      <c r="AT12" s="57"/>
      <c r="AU12" s="86">
        <f>+AS12/AU4</f>
        <v>87.816763164899996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>
        <f>+J12/J5</f>
        <v>0.81985234886608094</v>
      </c>
      <c r="K13" s="57"/>
      <c r="L13" s="33"/>
      <c r="M13" s="33">
        <f>+M12/M5</f>
        <v>0.81593247240458833</v>
      </c>
      <c r="N13" s="57"/>
      <c r="O13" s="33"/>
      <c r="P13" s="33">
        <f>+P12/P5</f>
        <v>0.79446033510115333</v>
      </c>
      <c r="Q13" s="57"/>
      <c r="R13" s="33"/>
      <c r="S13" s="33">
        <f>+S12/S5</f>
        <v>0.67733588064317096</v>
      </c>
      <c r="T13" s="57"/>
      <c r="U13" s="33"/>
      <c r="V13" s="33">
        <f>+V12/V5</f>
        <v>0.90629470728846129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0.78825963818569733</v>
      </c>
      <c r="AQ13" s="57"/>
      <c r="AR13" s="33"/>
      <c r="AS13" s="35">
        <f>+AS12/AS5</f>
        <v>0.78825963818569733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>
        <f>+J5/J11</f>
        <v>37.685357142857143</v>
      </c>
      <c r="K14" s="57"/>
      <c r="L14" s="8"/>
      <c r="M14" s="8">
        <f>+M5/M11</f>
        <v>37.127678571428575</v>
      </c>
      <c r="N14" s="57"/>
      <c r="O14" s="8"/>
      <c r="P14" s="8">
        <f>+P5/P11</f>
        <v>38.687678571428577</v>
      </c>
      <c r="Q14" s="57"/>
      <c r="R14" s="8"/>
      <c r="S14" s="8">
        <f>+S5/S11</f>
        <v>48.043214285714285</v>
      </c>
      <c r="T14" s="57"/>
      <c r="U14" s="8"/>
      <c r="V14" s="8">
        <f>+V5/V11</f>
        <v>45.240785714285714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39.78781632653061</v>
      </c>
      <c r="AQ14" s="57"/>
      <c r="AR14" s="8"/>
      <c r="AS14" s="36">
        <f>+AS5/AS11</f>
        <v>39.78781632653061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>
        <f>+J12/J11</f>
        <v>30.896428571428572</v>
      </c>
      <c r="K15" s="57"/>
      <c r="L15" s="8"/>
      <c r="M15" s="8">
        <f>+M12/M11</f>
        <v>30.293678571428568</v>
      </c>
      <c r="N15" s="57"/>
      <c r="O15" s="8"/>
      <c r="P15" s="8">
        <f>+P12/P11</f>
        <v>30.735826082142857</v>
      </c>
      <c r="Q15" s="57"/>
      <c r="R15" s="8"/>
      <c r="S15" s="8">
        <f>+S12/S11</f>
        <v>32.54139285714286</v>
      </c>
      <c r="T15" s="57"/>
      <c r="U15" s="8"/>
      <c r="V15" s="8">
        <f>+V12/V11</f>
        <v>41.001484646428572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31.363129701749997</v>
      </c>
      <c r="AQ15" s="57"/>
      <c r="AR15" s="8"/>
      <c r="AS15" s="36">
        <f>+AS12/AS11</f>
        <v>31.363129701750001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>
        <f>+J12/J7</f>
        <v>0.87727180503614433</v>
      </c>
      <c r="K16" s="57"/>
      <c r="L16" s="33"/>
      <c r="M16" s="33">
        <f>+M12/M7</f>
        <v>0.877283916129457</v>
      </c>
      <c r="N16" s="57"/>
      <c r="O16" s="33"/>
      <c r="P16" s="33">
        <f>+P12/P7</f>
        <v>0.88065786845720595</v>
      </c>
      <c r="Q16" s="57"/>
      <c r="R16" s="33"/>
      <c r="S16" s="33">
        <f>+S12/S7</f>
        <v>0.71618548108175228</v>
      </c>
      <c r="T16" s="57"/>
      <c r="U16" s="33"/>
      <c r="V16" s="33">
        <f>+V12/V7</f>
        <v>0.95028004686289336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0.85002239779640931</v>
      </c>
      <c r="AQ16" s="57"/>
      <c r="AR16" s="33"/>
      <c r="AS16" s="35">
        <f>+AS12/AS7</f>
        <v>0.85002239779640931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11755</v>
      </c>
      <c r="K18" s="11">
        <v>11755</v>
      </c>
      <c r="L18" s="67">
        <f>+J18/L4</f>
        <v>1175.5</v>
      </c>
      <c r="M18" s="11">
        <f>48119-38862.58</f>
        <v>9256.4199999999983</v>
      </c>
      <c r="N18" s="11">
        <f>48119-38862.58</f>
        <v>9256.4199999999983</v>
      </c>
      <c r="O18" s="67">
        <f>+M18/O4</f>
        <v>925.64199999999983</v>
      </c>
      <c r="P18" s="11">
        <v>9518.6039999999994</v>
      </c>
      <c r="Q18" s="11">
        <v>9518.6039999999994</v>
      </c>
      <c r="R18" s="67">
        <f>+P18/R4</f>
        <v>951.86039999999991</v>
      </c>
      <c r="S18" s="11">
        <v>9157.7279999999992</v>
      </c>
      <c r="T18" s="11">
        <v>9157.7279999999992</v>
      </c>
      <c r="U18" s="67">
        <f>+S18/U4</f>
        <v>915.77279999999996</v>
      </c>
      <c r="V18" s="11">
        <v>10180.725259999999</v>
      </c>
      <c r="W18" s="11">
        <v>10180.725259999999</v>
      </c>
      <c r="X18" s="67">
        <f>+V18/X4</f>
        <v>1018.0725259999999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68030.477259999985</v>
      </c>
      <c r="AQ18" s="67">
        <f>+T18+AC18+AF18+AI18+AL18+Z18+W18+Q18+N18+K18+H18+E18</f>
        <v>68030.47726</v>
      </c>
      <c r="AR18" s="67">
        <f>+AP18/AR4</f>
        <v>6803.0477259999989</v>
      </c>
      <c r="AS18" s="14">
        <f t="shared" ref="AS18:AT20" si="3">+AP18/$AS$4</f>
        <v>9718.6396085714259</v>
      </c>
      <c r="AT18" s="67">
        <f t="shared" si="3"/>
        <v>9718.6396085714277</v>
      </c>
      <c r="AU18" s="67">
        <f>+AS18/AU4</f>
        <v>971.86396085714262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938.22</v>
      </c>
      <c r="K19" s="11">
        <v>938.22</v>
      </c>
      <c r="L19" s="67">
        <f>+J19/L4</f>
        <v>93.822000000000003</v>
      </c>
      <c r="M19" s="11">
        <f>4326.55-3494.2732</f>
        <v>832.27680000000009</v>
      </c>
      <c r="N19" s="11">
        <f>4326.55-3494.2732</f>
        <v>832.27680000000009</v>
      </c>
      <c r="O19" s="67">
        <f>+M19/O4</f>
        <v>83.227680000000007</v>
      </c>
      <c r="P19" s="11">
        <v>912.29480000000001</v>
      </c>
      <c r="Q19" s="11">
        <v>912.29480000000001</v>
      </c>
      <c r="R19" s="67">
        <f>+P19/R4</f>
        <v>91.229479999999995</v>
      </c>
      <c r="S19" s="11">
        <v>848.54309999999998</v>
      </c>
      <c r="T19" s="11">
        <v>848.54309999999998</v>
      </c>
      <c r="U19" s="67">
        <f>+S19/U4</f>
        <v>84.854309999999998</v>
      </c>
      <c r="V19" s="11">
        <v>871.01329999999996</v>
      </c>
      <c r="W19" s="11">
        <v>871.01329999999996</v>
      </c>
      <c r="X19" s="67">
        <f>+V19/X4</f>
        <v>87.10132999999999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6092.2179999999998</v>
      </c>
      <c r="AQ19" s="67">
        <f t="shared" ref="AQ19:AQ20" si="4">+T19+AC19+AF19+AI19+AL19+Z19+W19+Q19+N19+K19+H19+E19</f>
        <v>6092.2179999999998</v>
      </c>
      <c r="AR19" s="67">
        <f>+AP19/AR4</f>
        <v>609.22180000000003</v>
      </c>
      <c r="AS19" s="14">
        <f t="shared" si="3"/>
        <v>870.31685714285709</v>
      </c>
      <c r="AT19" s="67">
        <f t="shared" si="3"/>
        <v>870.31685714285709</v>
      </c>
      <c r="AU19" s="67">
        <f>+AS19/AU4</f>
        <v>87.031685714285715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34.390999999999998</v>
      </c>
      <c r="K20" s="59">
        <v>34.391640000000002</v>
      </c>
      <c r="L20" s="67">
        <f>+J20/L4</f>
        <v>3.4390999999999998</v>
      </c>
      <c r="M20" s="11">
        <f>5.86766+151.09302-126.7669388</f>
        <v>30.193741199999991</v>
      </c>
      <c r="N20" s="59">
        <v>30.19373736</v>
      </c>
      <c r="O20" s="67">
        <f>+M20/O4</f>
        <v>3.0193741199999993</v>
      </c>
      <c r="P20" s="11">
        <f>5.9747+167.02972-139.72442</f>
        <v>33.28</v>
      </c>
      <c r="Q20" s="59">
        <v>33.279999099999998</v>
      </c>
      <c r="R20" s="67">
        <f>+P20/R4</f>
        <v>3.3280000000000003</v>
      </c>
      <c r="S20" s="11">
        <v>31.348628999999999</v>
      </c>
      <c r="T20" s="59">
        <v>31.34862</v>
      </c>
      <c r="U20" s="67">
        <f>+S20/U4</f>
        <v>3.1348628999999999</v>
      </c>
      <c r="V20" s="11">
        <f>7.73272+157.95934-133.8187069</f>
        <v>31.873353100000003</v>
      </c>
      <c r="W20" s="59">
        <v>31.873368500000002</v>
      </c>
      <c r="X20" s="67">
        <f>+V20/X4</f>
        <v>3.1873353100000004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223.08436329999998</v>
      </c>
      <c r="AQ20" s="67">
        <f t="shared" si="4"/>
        <v>223.82429496</v>
      </c>
      <c r="AR20" s="67">
        <f>+AP20/AR4</f>
        <v>22.308436329999999</v>
      </c>
      <c r="AS20" s="14">
        <f t="shared" si="3"/>
        <v>31.869194757142854</v>
      </c>
      <c r="AT20" s="67">
        <f t="shared" si="3"/>
        <v>31.974899279999999</v>
      </c>
      <c r="AU20" s="67">
        <f>+AS20/AU4</f>
        <v>3.1869194757142854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>
        <f t="shared" ref="J21:K21" si="7">+J20/J19*1000</f>
        <v>36.655581846475236</v>
      </c>
      <c r="K21" s="60">
        <f t="shared" si="7"/>
        <v>36.656263989256253</v>
      </c>
      <c r="L21" s="60"/>
      <c r="M21" s="44">
        <f t="shared" ref="M21:N21" si="8">+M20/M19*1000</f>
        <v>36.278484754110636</v>
      </c>
      <c r="N21" s="60">
        <f t="shared" si="8"/>
        <v>36.278480140261024</v>
      </c>
      <c r="O21" s="60"/>
      <c r="P21" s="44">
        <f t="shared" ref="P21:Q21" si="9">+P20/P19*1000</f>
        <v>36.479436252404376</v>
      </c>
      <c r="Q21" s="60">
        <f t="shared" si="9"/>
        <v>36.479435265881158</v>
      </c>
      <c r="R21" s="60"/>
      <c r="S21" s="44">
        <f t="shared" ref="S21:AC21" si="10">+S20/S19*1000</f>
        <v>36.944062122477924</v>
      </c>
      <c r="T21" s="60">
        <f t="shared" si="10"/>
        <v>36.94405151606324</v>
      </c>
      <c r="U21" s="60"/>
      <c r="V21" s="44">
        <f t="shared" ref="V21:W21" si="11">+V20/V19*1000</f>
        <v>36.59341723025355</v>
      </c>
      <c r="W21" s="60">
        <f t="shared" si="11"/>
        <v>36.593434910810203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36.617921962083429</v>
      </c>
      <c r="AQ21" s="68">
        <f>+AQ20/AQ19*1000</f>
        <v>36.739377179214536</v>
      </c>
      <c r="AR21" s="60"/>
      <c r="AS21" s="45">
        <f>+AS20/AS19*1000</f>
        <v>36.617921962083429</v>
      </c>
      <c r="AT21" s="68">
        <f>+AT20/AT19*1000</f>
        <v>36.739377179214536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>
        <f>+J19/J18</f>
        <v>7.9814547001276048E-2</v>
      </c>
      <c r="K22" s="46">
        <f>+K19/K18</f>
        <v>7.9814547001276048E-2</v>
      </c>
      <c r="L22" s="61"/>
      <c r="M22" s="46">
        <f>+M19/M18</f>
        <v>8.9913465465050232E-2</v>
      </c>
      <c r="N22" s="46">
        <f>+N19/N18</f>
        <v>8.9913465465050232E-2</v>
      </c>
      <c r="O22" s="61"/>
      <c r="P22" s="46">
        <f>+P19/P18</f>
        <v>9.5843340052806064E-2</v>
      </c>
      <c r="Q22" s="46">
        <f>+Q19/Q18</f>
        <v>9.5843340052806064E-2</v>
      </c>
      <c r="R22" s="61"/>
      <c r="S22" s="46">
        <f>+S19/S18</f>
        <v>9.2658692199637294E-2</v>
      </c>
      <c r="T22" s="46">
        <f>+T19/T18</f>
        <v>9.2658692199637294E-2</v>
      </c>
      <c r="U22" s="61"/>
      <c r="V22" s="88">
        <f>+V19/V18</f>
        <v>8.5555132640913648E-2</v>
      </c>
      <c r="W22" s="47">
        <f>+W19/W18</f>
        <v>8.5555132640913648E-2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8.955130472944739E-2</v>
      </c>
      <c r="AQ22" s="47">
        <f>+AQ19/AQ18</f>
        <v>8.9551304729447376E-2</v>
      </c>
      <c r="AR22" s="61"/>
      <c r="AS22" s="47">
        <f>+AS19/AS18</f>
        <v>8.955130472944739E-2</v>
      </c>
      <c r="AT22" s="47">
        <f>+AT19/AT18</f>
        <v>8.9551304729447376E-2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>
        <f>+J20*1000/(J18*J21)*100</f>
        <v>7.9814547001276059</v>
      </c>
      <c r="K23" s="48">
        <f>+K20*1000/(K18*K21)*100</f>
        <v>7.9814547001276051</v>
      </c>
      <c r="L23" s="62"/>
      <c r="M23" s="48">
        <f>+M20*1000/(M18*M21)*100</f>
        <v>8.9913465465050226</v>
      </c>
      <c r="N23" s="48">
        <f>+N20*1000/(N18*N21)*100</f>
        <v>8.9913465465050226</v>
      </c>
      <c r="O23" s="62"/>
      <c r="P23" s="48">
        <f>+P20*1000/(P18*P21)*100</f>
        <v>9.5843340052806081</v>
      </c>
      <c r="Q23" s="48">
        <f>+Q20*1000/(Q18*Q21)*100</f>
        <v>9.5843340052806081</v>
      </c>
      <c r="R23" s="62"/>
      <c r="S23" s="48">
        <f>+S20*1000/(S18*S21)*100</f>
        <v>9.2658692199637311</v>
      </c>
      <c r="T23" s="48">
        <f>+T20*1000/(T18*T21)*100</f>
        <v>9.2658692199637294</v>
      </c>
      <c r="U23" s="62"/>
      <c r="V23" s="49">
        <f>+V20*1000/(V18*V21)*100</f>
        <v>8.5555132640913651</v>
      </c>
      <c r="W23" s="49">
        <f>+W20/(W18*W21)*1000*100</f>
        <v>8.5555132640913651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8.9551304729447381</v>
      </c>
      <c r="AQ23" s="49">
        <f>+AQ20/(AQ18*AQ21)*1000*100</f>
        <v>8.9551304729447363</v>
      </c>
      <c r="AR23" s="62"/>
      <c r="AS23" s="49">
        <f>+AS20/(AS18*AS21)*1000*100</f>
        <v>8.9551304729447399</v>
      </c>
      <c r="AT23" s="49">
        <f>+AT20/(AT18*AT21)*1000*100</f>
        <v>8.9551304729447381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>
        <f>+J20/J18*1000</f>
        <v>2.9256486601446188</v>
      </c>
      <c r="K24" s="48">
        <f>+K20/K18*1000</f>
        <v>2.9257031050616757</v>
      </c>
      <c r="L24" s="62"/>
      <c r="M24" s="48">
        <f>+M20/M18*1000</f>
        <v>3.2619242860630782</v>
      </c>
      <c r="N24" s="48">
        <f>+N20/N18*1000</f>
        <v>3.26192387121587</v>
      </c>
      <c r="O24" s="62"/>
      <c r="P24" s="48">
        <f>+P20/P18*1000</f>
        <v>3.4963110136738544</v>
      </c>
      <c r="Q24" s="48">
        <f>+Q20/Q18*1000</f>
        <v>3.4963109191221737</v>
      </c>
      <c r="R24" s="62"/>
      <c r="S24" s="48">
        <f>+S20/S18*1000</f>
        <v>3.4231884808109609</v>
      </c>
      <c r="T24" s="48">
        <f>+T20/T18*1000</f>
        <v>3.4231874980344474</v>
      </c>
      <c r="U24" s="62"/>
      <c r="V24" s="48">
        <f>+V20/V18*1000</f>
        <v>3.1307546649186371</v>
      </c>
      <c r="W24" s="48">
        <f>+W20/W18*1000</f>
        <v>3.1307561775810071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3.2791826881856574</v>
      </c>
      <c r="AQ24" s="48">
        <f>+AQ20/AQ18*1000</f>
        <v>3.2900591613459453</v>
      </c>
      <c r="AR24" s="62"/>
      <c r="AS24" s="48">
        <f>+AS20/AS18*1000</f>
        <v>3.2791826881856574</v>
      </c>
      <c r="AT24" s="48">
        <f>+AT20/AT18*1000</f>
        <v>3.2900591613459453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>
        <f>+J8/(1-J6/J5)</f>
        <v>1018.7343700194722</v>
      </c>
      <c r="K26" s="63"/>
      <c r="L26" s="63"/>
      <c r="M26" s="21">
        <f>+M8/(1-M6/M5)</f>
        <v>1131.7682455844458</v>
      </c>
      <c r="N26" s="63"/>
      <c r="O26" s="63"/>
      <c r="P26" s="21">
        <f>+P8/(1-P6/P5)</f>
        <v>1262.425437408054</v>
      </c>
      <c r="Q26" s="63"/>
      <c r="R26" s="63"/>
      <c r="S26" s="21">
        <f>+S8/(1-S6/S5)</f>
        <v>1154.342098990908</v>
      </c>
      <c r="T26" s="63"/>
      <c r="U26" s="63"/>
      <c r="V26" s="21">
        <f>+V8/(1-V6/V5)</f>
        <v>1432.1937401737123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8015.3536046111976</v>
      </c>
      <c r="AQ26" s="71"/>
      <c r="AR26" s="71"/>
      <c r="AS26" s="31">
        <f>+AS8/(1-AS6/AS5)</f>
        <v>1145.0505149444568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W20" sqref="W2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10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7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1475.06</v>
      </c>
      <c r="K5" s="54">
        <f>+J5/J5</f>
        <v>1</v>
      </c>
      <c r="L5" s="85">
        <f>+J5/L4</f>
        <v>147.506</v>
      </c>
      <c r="M5" s="9">
        <v>1385.76</v>
      </c>
      <c r="N5" s="54">
        <f>+M5/M5</f>
        <v>1</v>
      </c>
      <c r="O5" s="85">
        <f>+M5/O4</f>
        <v>138.57599999999999</v>
      </c>
      <c r="P5" s="9">
        <f>43.445+1294.594</f>
        <v>1338.039</v>
      </c>
      <c r="Q5" s="54">
        <f>+P5/P5</f>
        <v>1</v>
      </c>
      <c r="R5" s="85">
        <f>+P5/R4</f>
        <v>133.8039</v>
      </c>
      <c r="S5" s="9">
        <f>4.633+1369</f>
        <v>1373.633</v>
      </c>
      <c r="T5" s="54">
        <f>+S5/S5</f>
        <v>1</v>
      </c>
      <c r="U5" s="85">
        <f>+S5/U4</f>
        <v>137.36330000000001</v>
      </c>
      <c r="V5" s="9">
        <v>1297.9079999999999</v>
      </c>
      <c r="W5" s="54">
        <f>+V5/V5</f>
        <v>1</v>
      </c>
      <c r="X5" s="85">
        <f>+V5/X4</f>
        <v>129.79079999999999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9423.0280000000002</v>
      </c>
      <c r="AQ5" s="64">
        <f>+AP5/$AP$5</f>
        <v>1</v>
      </c>
      <c r="AR5" s="85">
        <f>+AP5/AR4</f>
        <v>942.30280000000005</v>
      </c>
      <c r="AS5" s="30">
        <f>+AP5/$AS$4</f>
        <v>1346.1468571428572</v>
      </c>
      <c r="AT5" s="57"/>
      <c r="AU5" s="85">
        <f>+AS5/AU4</f>
        <v>134.61468571428571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f>4.5329+28.655+1.453+89.873</f>
        <v>124.51390000000001</v>
      </c>
      <c r="K6" s="55">
        <f>+J6/J5</f>
        <v>8.4412769650048139E-2</v>
      </c>
      <c r="L6" s="86">
        <f>+J6/L4</f>
        <v>12.45139</v>
      </c>
      <c r="M6" s="11">
        <f>4.17+26.1011+12.08+89.244</f>
        <v>131.5951</v>
      </c>
      <c r="N6" s="55">
        <f>+M6/M5</f>
        <v>9.4962403302159104E-2</v>
      </c>
      <c r="O6" s="86">
        <f>+M6/O4</f>
        <v>13.159510000000001</v>
      </c>
      <c r="P6" s="11">
        <f>4.2759+0.95096+26.0784+14.291</f>
        <v>45.596260000000001</v>
      </c>
      <c r="Q6" s="55">
        <f>+P6/P5</f>
        <v>3.4076928998332638E-2</v>
      </c>
      <c r="R6" s="86">
        <f>+P6/R4</f>
        <v>4.5596259999999997</v>
      </c>
      <c r="S6" s="11">
        <f>7.1262+26.8737+0.62509+35.267</f>
        <v>69.891989999999993</v>
      </c>
      <c r="T6" s="55">
        <f>+S6/S5</f>
        <v>5.0881123269461342E-2</v>
      </c>
      <c r="U6" s="86">
        <f>+S6/U4</f>
        <v>6.9891989999999993</v>
      </c>
      <c r="V6" s="11">
        <f>2.6366+26.0358+17.4204+49.691</f>
        <v>95.783799999999999</v>
      </c>
      <c r="W6" s="55">
        <f>+V6/V5</f>
        <v>7.3798605139963697E-2</v>
      </c>
      <c r="X6" s="86">
        <f>+V6/X4</f>
        <v>9.5783799999999992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630.06594000000007</v>
      </c>
      <c r="AQ6" s="65">
        <f>+AP6/$AP$5</f>
        <v>6.6864487720932175E-2</v>
      </c>
      <c r="AR6" s="86">
        <f>+AP6/AR4</f>
        <v>63.006594000000007</v>
      </c>
      <c r="AS6" s="14">
        <f t="shared" ref="AS6:AS9" si="0">+AP6/$AS$4</f>
        <v>90.009420000000006</v>
      </c>
      <c r="AT6" s="57"/>
      <c r="AU6" s="86">
        <f>+AS6/AU4</f>
        <v>9.0009420000000002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1350.5461</v>
      </c>
      <c r="K7" s="56">
        <f>+J7/J5</f>
        <v>0.91558723034995193</v>
      </c>
      <c r="L7" s="87">
        <f>+L5-L6</f>
        <v>135.05461</v>
      </c>
      <c r="M7" s="8">
        <f>+M5-M6</f>
        <v>1254.1649</v>
      </c>
      <c r="N7" s="56">
        <f>+M7/M5</f>
        <v>0.9050375966978409</v>
      </c>
      <c r="O7" s="87">
        <f>+O5-O6</f>
        <v>125.41649</v>
      </c>
      <c r="P7" s="8">
        <f>+P5-P6</f>
        <v>1292.44274</v>
      </c>
      <c r="Q7" s="56">
        <f>+P7/P5</f>
        <v>0.9659230710016673</v>
      </c>
      <c r="R7" s="87">
        <f>+R5-R6</f>
        <v>129.24427399999999</v>
      </c>
      <c r="S7" s="8">
        <f>+S5-S6</f>
        <v>1303.74101</v>
      </c>
      <c r="T7" s="56">
        <f>+S7/S5</f>
        <v>0.94911887673053863</v>
      </c>
      <c r="U7" s="87">
        <f>+U5-U6</f>
        <v>130.374101</v>
      </c>
      <c r="V7" s="8">
        <f>+V5-V6</f>
        <v>1202.1242</v>
      </c>
      <c r="W7" s="56">
        <f>+V7/V5</f>
        <v>0.92620139486003639</v>
      </c>
      <c r="X7" s="87">
        <f>+X5-X6</f>
        <v>120.21241999999999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8792.9620599999998</v>
      </c>
      <c r="AQ7" s="65">
        <f>+AP7/$AP$5</f>
        <v>0.93313551227906777</v>
      </c>
      <c r="AR7" s="87">
        <f>+AR5-AR6</f>
        <v>879.29620599999998</v>
      </c>
      <c r="AS7" s="13">
        <f t="shared" si="0"/>
        <v>1256.1374371428572</v>
      </c>
      <c r="AT7" s="57"/>
      <c r="AU7" s="87">
        <f>+AU5-AU6</f>
        <v>125.61374371428572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1154.6300000000001</v>
      </c>
      <c r="K8" s="55">
        <f>+J8/J5</f>
        <v>0.78276815858337978</v>
      </c>
      <c r="L8" s="86">
        <f>+J8/L4</f>
        <v>115.46300000000001</v>
      </c>
      <c r="M8" s="11">
        <v>1231.607</v>
      </c>
      <c r="N8" s="55">
        <f>+M8/M5</f>
        <v>0.88875923680868263</v>
      </c>
      <c r="O8" s="86">
        <f>+M8/O4</f>
        <v>123.16069999999999</v>
      </c>
      <c r="P8" s="11">
        <f>1253.658+109.16612-4.2759-26.0784-0.95-14.291</f>
        <v>1317.2288199999998</v>
      </c>
      <c r="Q8" s="55">
        <f>+P8/P5</f>
        <v>0.98444725452696058</v>
      </c>
      <c r="R8" s="86">
        <f>+P8/R4</f>
        <v>131.72288199999997</v>
      </c>
      <c r="S8" s="11">
        <v>1434.491</v>
      </c>
      <c r="T8" s="55">
        <f>+S8/S5</f>
        <v>1.0443044102755248</v>
      </c>
      <c r="U8" s="86">
        <f>+S8/U4</f>
        <v>143.44909999999999</v>
      </c>
      <c r="V8" s="11">
        <v>1132.1990000000001</v>
      </c>
      <c r="W8" s="55">
        <f>+V8/V5</f>
        <v>0.87232608166372361</v>
      </c>
      <c r="X8" s="86">
        <f>+V8/X4</f>
        <v>113.21990000000001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8620.0948200000003</v>
      </c>
      <c r="AQ8" s="65">
        <f>+AP8/$AP$5</f>
        <v>0.91479032217669309</v>
      </c>
      <c r="AR8" s="86">
        <f>+AP8/AR4</f>
        <v>862.00948200000005</v>
      </c>
      <c r="AS8" s="14">
        <f t="shared" si="0"/>
        <v>1231.4421171428571</v>
      </c>
      <c r="AT8" s="57"/>
      <c r="AU8" s="86">
        <f>+AS8/AU4</f>
        <v>123.14421171428572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195.91609999999991</v>
      </c>
      <c r="K9" s="54">
        <f>+J9/J5</f>
        <v>0.13281907176657215</v>
      </c>
      <c r="L9" s="15">
        <f>+L5-L6-L8</f>
        <v>19.591609999999989</v>
      </c>
      <c r="M9" s="15">
        <f>+M5-M6-M8</f>
        <v>22.557900000000018</v>
      </c>
      <c r="N9" s="54">
        <f>+M9/M5</f>
        <v>1.6278359889158309E-2</v>
      </c>
      <c r="O9" s="15">
        <f>+O5-O6-O8</f>
        <v>2.2557900000000046</v>
      </c>
      <c r="P9" s="15">
        <f>+P5-P6-P8</f>
        <v>-24.786079999999856</v>
      </c>
      <c r="Q9" s="54">
        <f>+P9/P5</f>
        <v>-1.8524183525293249E-2</v>
      </c>
      <c r="R9" s="15">
        <f>+R5-R6-R8</f>
        <v>-2.4786079999999799</v>
      </c>
      <c r="S9" s="15">
        <f>+S5-S6-S8</f>
        <v>-130.74999000000003</v>
      </c>
      <c r="T9" s="54">
        <f>+S9/S5</f>
        <v>-9.5185533544986198E-2</v>
      </c>
      <c r="U9" s="15">
        <f>+U5-U6-U8</f>
        <v>-13.074998999999991</v>
      </c>
      <c r="V9" s="15">
        <f>+V5-V6-V8</f>
        <v>69.925199999999904</v>
      </c>
      <c r="W9" s="54">
        <f>+V9/V5</f>
        <v>5.3875313196312766E-2</v>
      </c>
      <c r="X9" s="15">
        <f>+X5-X6-X8</f>
        <v>6.9925199999999847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172.86723999999981</v>
      </c>
      <c r="AQ9" s="64">
        <f>+AP9/$AP$5</f>
        <v>1.8345190102374714E-2</v>
      </c>
      <c r="AR9" s="15">
        <f>+AR5-AR6-AR8</f>
        <v>17.286723999999936</v>
      </c>
      <c r="AS9" s="29">
        <f t="shared" si="0"/>
        <v>24.695319999999974</v>
      </c>
      <c r="AT9" s="57"/>
      <c r="AU9" s="15">
        <f>+AU5-AU6-AU8</f>
        <v>2.4695320000000009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27</v>
      </c>
      <c r="W11" s="57"/>
      <c r="X11" s="86">
        <f>+V11/X4</f>
        <v>2.7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195</v>
      </c>
      <c r="AQ11" s="57"/>
      <c r="AR11" s="86">
        <f>+AP11/AR4</f>
        <v>19.5</v>
      </c>
      <c r="AS11" s="28">
        <f>+AP11/AS4</f>
        <v>27.857142857142858</v>
      </c>
      <c r="AT11" s="57"/>
      <c r="AU11" s="86">
        <f>+AS11/AU4</f>
        <v>2.7857142857142856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918.60199999999998</v>
      </c>
      <c r="K12" s="57"/>
      <c r="L12" s="86">
        <f>+J12/L4</f>
        <v>91.860199999999992</v>
      </c>
      <c r="M12" s="32">
        <v>949.47549000000004</v>
      </c>
      <c r="N12" s="57"/>
      <c r="O12" s="86">
        <f>+M12/O4</f>
        <v>94.947549000000009</v>
      </c>
      <c r="P12" s="32">
        <v>1050.375</v>
      </c>
      <c r="Q12" s="57"/>
      <c r="R12" s="86">
        <f>+P12/R4</f>
        <v>105.03749999999999</v>
      </c>
      <c r="S12" s="32">
        <v>1125.2011199999999</v>
      </c>
      <c r="T12" s="57"/>
      <c r="U12" s="86">
        <f>+S12/U4</f>
        <v>112.520112</v>
      </c>
      <c r="V12" s="32">
        <v>1295.1718800000001</v>
      </c>
      <c r="W12" s="57"/>
      <c r="X12" s="86">
        <f>+V12/X4</f>
        <v>129.517188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7134.5724899999996</v>
      </c>
      <c r="AQ12" s="57"/>
      <c r="AR12" s="86">
        <f>+AP12/AR4</f>
        <v>713.45724899999993</v>
      </c>
      <c r="AS12" s="14">
        <f t="shared" ref="AS12" si="1">+AP12/$AS$4</f>
        <v>1019.2246414285713</v>
      </c>
      <c r="AT12" s="57"/>
      <c r="AU12" s="86">
        <f>+AS12/AU4</f>
        <v>101.92246414285714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>
        <f>+J12/J5</f>
        <v>0.62275568451452823</v>
      </c>
      <c r="K13" s="57"/>
      <c r="L13" s="33"/>
      <c r="M13" s="33">
        <f>+M12/M5</f>
        <v>0.6851658945271909</v>
      </c>
      <c r="N13" s="57"/>
      <c r="O13" s="33"/>
      <c r="P13" s="33">
        <f>+P12/P5</f>
        <v>0.78501075080771188</v>
      </c>
      <c r="Q13" s="57"/>
      <c r="R13" s="33"/>
      <c r="S13" s="33">
        <f>+S12/S5</f>
        <v>0.81914246381675448</v>
      </c>
      <c r="T13" s="57"/>
      <c r="U13" s="33"/>
      <c r="V13" s="33">
        <f>+V12/V5</f>
        <v>0.99789189988812776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0.75714223602009878</v>
      </c>
      <c r="AQ13" s="57"/>
      <c r="AR13" s="33"/>
      <c r="AS13" s="35">
        <f>+AS12/AS5</f>
        <v>0.75714223602009867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>
        <f>+J5/J11</f>
        <v>52.680714285714281</v>
      </c>
      <c r="K14" s="57"/>
      <c r="L14" s="8"/>
      <c r="M14" s="8">
        <f>+M5/M11</f>
        <v>49.491428571428571</v>
      </c>
      <c r="N14" s="57"/>
      <c r="O14" s="8"/>
      <c r="P14" s="8">
        <f>+P5/P11</f>
        <v>47.787107142857145</v>
      </c>
      <c r="Q14" s="57"/>
      <c r="R14" s="8"/>
      <c r="S14" s="8">
        <f>+S5/S11</f>
        <v>49.058321428571432</v>
      </c>
      <c r="T14" s="57"/>
      <c r="U14" s="8"/>
      <c r="V14" s="8">
        <f>+V5/V11</f>
        <v>48.070666666666661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48.323220512820512</v>
      </c>
      <c r="AQ14" s="57"/>
      <c r="AR14" s="8"/>
      <c r="AS14" s="36">
        <f>+AS5/AS11</f>
        <v>48.323220512820512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>
        <f>+J12/J11</f>
        <v>32.807214285714288</v>
      </c>
      <c r="K15" s="57"/>
      <c r="L15" s="8"/>
      <c r="M15" s="8">
        <f>+M12/M11</f>
        <v>33.909838928571432</v>
      </c>
      <c r="N15" s="57"/>
      <c r="O15" s="8"/>
      <c r="P15" s="8">
        <f>+P12/P11</f>
        <v>37.513392857142854</v>
      </c>
      <c r="Q15" s="57"/>
      <c r="R15" s="8"/>
      <c r="S15" s="8">
        <f>+S12/S11</f>
        <v>40.185754285714282</v>
      </c>
      <c r="T15" s="57"/>
      <c r="U15" s="8"/>
      <c r="V15" s="8">
        <f>+V12/V11</f>
        <v>47.969328888888896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36.587551230769229</v>
      </c>
      <c r="AQ15" s="57"/>
      <c r="AR15" s="8"/>
      <c r="AS15" s="36">
        <f>+AS12/AS11</f>
        <v>36.587551230769229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>
        <f>+J12/J7</f>
        <v>0.68017078424794231</v>
      </c>
      <c r="K16" s="57"/>
      <c r="L16" s="33"/>
      <c r="M16" s="33">
        <f>+M12/M7</f>
        <v>0.75705793552347067</v>
      </c>
      <c r="N16" s="57"/>
      <c r="O16" s="33"/>
      <c r="P16" s="33">
        <f>+P12/P7</f>
        <v>0.81270524990530724</v>
      </c>
      <c r="Q16" s="57"/>
      <c r="R16" s="33"/>
      <c r="S16" s="33">
        <f>+S12/S7</f>
        <v>0.86305570766696982</v>
      </c>
      <c r="T16" s="57"/>
      <c r="U16" s="33"/>
      <c r="V16" s="33">
        <f>+V12/V7</f>
        <v>1.0774027176226884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0.81139580056370675</v>
      </c>
      <c r="AQ16" s="57"/>
      <c r="AR16" s="33"/>
      <c r="AS16" s="35">
        <f>+AS12/AS7</f>
        <v>0.81139580056370664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11940</v>
      </c>
      <c r="K18" s="11">
        <v>11940</v>
      </c>
      <c r="L18" s="67">
        <f>+J18/L4</f>
        <v>1194</v>
      </c>
      <c r="M18" s="11">
        <v>11529</v>
      </c>
      <c r="N18" s="11">
        <v>11529</v>
      </c>
      <c r="O18" s="67">
        <f>+M18/O4</f>
        <v>1152.9000000000001</v>
      </c>
      <c r="P18" s="11">
        <v>11440</v>
      </c>
      <c r="Q18" s="11">
        <v>11440</v>
      </c>
      <c r="R18" s="67">
        <f>+P18/R4</f>
        <v>1144</v>
      </c>
      <c r="S18" s="11">
        <v>10883</v>
      </c>
      <c r="T18" s="11">
        <v>10883</v>
      </c>
      <c r="U18" s="67">
        <f>+S18/U4</f>
        <v>1088.3</v>
      </c>
      <c r="V18" s="11">
        <v>11474</v>
      </c>
      <c r="W18" s="11">
        <v>11474</v>
      </c>
      <c r="X18" s="67">
        <f>+V18/X4</f>
        <v>1147.4000000000001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79565</v>
      </c>
      <c r="AQ18" s="67">
        <f>+T18+AC18+AF18+AI18+AL18+Z18+W18+Q18+N18+K18+H18+E18</f>
        <v>79565</v>
      </c>
      <c r="AR18" s="67">
        <f>+AP18/AR4</f>
        <v>7956.5</v>
      </c>
      <c r="AS18" s="14">
        <f t="shared" ref="AS18:AT20" si="3">+AP18/$AS$4</f>
        <v>11366.428571428571</v>
      </c>
      <c r="AT18" s="67">
        <f t="shared" si="3"/>
        <v>11366.428571428571</v>
      </c>
      <c r="AU18" s="67">
        <f>+AS18/AU4</f>
        <v>1136.6428571428571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1086.1199999999999</v>
      </c>
      <c r="K19" s="11">
        <v>1086.1199999999999</v>
      </c>
      <c r="L19" s="67">
        <f>+J19/L4</f>
        <v>108.61199999999999</v>
      </c>
      <c r="M19" s="11">
        <v>981.09</v>
      </c>
      <c r="N19" s="11">
        <v>981.09</v>
      </c>
      <c r="O19" s="67">
        <f>+M19/O4</f>
        <v>98.109000000000009</v>
      </c>
      <c r="P19" s="11">
        <v>971.04</v>
      </c>
      <c r="Q19" s="11">
        <v>971.04</v>
      </c>
      <c r="R19" s="67">
        <f>+P19/R4</f>
        <v>97.103999999999999</v>
      </c>
      <c r="S19" s="11">
        <v>1084.23</v>
      </c>
      <c r="T19" s="11">
        <v>1084.23</v>
      </c>
      <c r="U19" s="67">
        <f>+S19/U4</f>
        <v>108.423</v>
      </c>
      <c r="V19" s="11">
        <v>940.16</v>
      </c>
      <c r="W19" s="11">
        <v>940.16</v>
      </c>
      <c r="X19" s="67">
        <f>+V19/X4</f>
        <v>94.015999999999991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7198.07</v>
      </c>
      <c r="AQ19" s="67">
        <f t="shared" ref="AQ19:AQ20" si="4">+T19+AC19+AF19+AI19+AL19+Z19+W19+Q19+N19+K19+H19+E19</f>
        <v>7198.07</v>
      </c>
      <c r="AR19" s="67">
        <f>+AP19/AR4</f>
        <v>719.80700000000002</v>
      </c>
      <c r="AS19" s="14">
        <f t="shared" si="3"/>
        <v>1028.2957142857142</v>
      </c>
      <c r="AT19" s="67">
        <f t="shared" si="3"/>
        <v>1028.2957142857142</v>
      </c>
      <c r="AU19" s="67">
        <f>+AS19/AU4</f>
        <v>102.82957142857143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f>4.5329+28.6551</f>
        <v>33.188000000000002</v>
      </c>
      <c r="K20" s="59">
        <v>33.188000000000002</v>
      </c>
      <c r="L20" s="67">
        <f>+J20/L4</f>
        <v>3.3188000000000004</v>
      </c>
      <c r="M20" s="11">
        <f>4.0179+26.1011</f>
        <v>30.119</v>
      </c>
      <c r="N20" s="59">
        <v>30.119</v>
      </c>
      <c r="O20" s="67">
        <f>+M20/O4</f>
        <v>3.0118999999999998</v>
      </c>
      <c r="P20" s="11">
        <f>4.2759+26.0784</f>
        <v>30.354299999999999</v>
      </c>
      <c r="Q20" s="59">
        <v>30.354289999999999</v>
      </c>
      <c r="R20" s="67">
        <f>+P20/R4</f>
        <v>3.0354299999999999</v>
      </c>
      <c r="S20" s="11">
        <f>7.1262+26.8737</f>
        <v>33.999899999999997</v>
      </c>
      <c r="T20" s="59">
        <v>33.999879999999997</v>
      </c>
      <c r="U20" s="67">
        <f>+S20/U4</f>
        <v>3.3999899999999998</v>
      </c>
      <c r="V20" s="11">
        <f>2.6366+26.0358</f>
        <v>28.6724</v>
      </c>
      <c r="W20" s="59">
        <v>28.672419999999999</v>
      </c>
      <c r="X20" s="67">
        <f>+V20/X4</f>
        <v>2.8672399999999998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219.93299999999999</v>
      </c>
      <c r="AQ20" s="67">
        <f t="shared" si="4"/>
        <v>219.93299999999999</v>
      </c>
      <c r="AR20" s="67">
        <f>+AP20/AR4</f>
        <v>21.993299999999998</v>
      </c>
      <c r="AS20" s="14">
        <f t="shared" si="3"/>
        <v>31.419</v>
      </c>
      <c r="AT20" s="67">
        <f t="shared" si="3"/>
        <v>31.419</v>
      </c>
      <c r="AU20" s="67">
        <f>+AS20/AU4</f>
        <v>3.1419000000000001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>
        <f t="shared" ref="J21:K21" si="7">+J20/J19*1000</f>
        <v>30.556476264132883</v>
      </c>
      <c r="K21" s="60">
        <f t="shared" si="7"/>
        <v>30.556476264132883</v>
      </c>
      <c r="L21" s="60"/>
      <c r="M21" s="44">
        <f t="shared" ref="M21:N21" si="8">+M20/M19*1000</f>
        <v>30.699528075915563</v>
      </c>
      <c r="N21" s="60">
        <f t="shared" si="8"/>
        <v>30.699528075915563</v>
      </c>
      <c r="O21" s="60"/>
      <c r="P21" s="44">
        <f t="shared" ref="P21:Q21" si="9">+P20/P19*1000</f>
        <v>31.259577360355909</v>
      </c>
      <c r="Q21" s="60">
        <f t="shared" si="9"/>
        <v>31.259567062118965</v>
      </c>
      <c r="R21" s="60"/>
      <c r="S21" s="44">
        <f t="shared" ref="S21:AC21" si="10">+S20/S19*1000</f>
        <v>31.358567831548655</v>
      </c>
      <c r="T21" s="60">
        <f t="shared" si="10"/>
        <v>31.358549385278032</v>
      </c>
      <c r="U21" s="60"/>
      <c r="V21" s="44">
        <f t="shared" ref="V21:W21" si="11">+V20/V19*1000</f>
        <v>30.497362151123216</v>
      </c>
      <c r="W21" s="60">
        <f t="shared" si="11"/>
        <v>30.497383424098025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30.554440287465944</v>
      </c>
      <c r="AQ21" s="68">
        <f>+AQ20/AQ19*1000</f>
        <v>30.554440287465944</v>
      </c>
      <c r="AR21" s="60"/>
      <c r="AS21" s="45">
        <f>+AS20/AS19*1000</f>
        <v>30.554440287465948</v>
      </c>
      <c r="AT21" s="68">
        <f>+AT20/AT19*1000</f>
        <v>30.554440287465948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>
        <f>+J19/J18</f>
        <v>9.0964824120602999E-2</v>
      </c>
      <c r="K22" s="46">
        <f>+K19/K18</f>
        <v>9.0964824120602999E-2</v>
      </c>
      <c r="L22" s="61"/>
      <c r="M22" s="46">
        <f>+M19/M18</f>
        <v>8.5097580015612809E-2</v>
      </c>
      <c r="N22" s="46">
        <f>+N19/N18</f>
        <v>8.5097580015612809E-2</v>
      </c>
      <c r="O22" s="61"/>
      <c r="P22" s="46">
        <f>+P19/P18</f>
        <v>8.4881118881118878E-2</v>
      </c>
      <c r="Q22" s="46">
        <f>+Q19/Q18</f>
        <v>8.4881118881118878E-2</v>
      </c>
      <c r="R22" s="61"/>
      <c r="S22" s="46">
        <f>+S19/S18</f>
        <v>9.9626022236515663E-2</v>
      </c>
      <c r="T22" s="46">
        <f>+T19/T18</f>
        <v>9.9626022236515663E-2</v>
      </c>
      <c r="U22" s="61"/>
      <c r="V22" s="88">
        <f>+V19/V18</f>
        <v>8.1938295276276801E-2</v>
      </c>
      <c r="W22" s="47">
        <f>+W19/W18</f>
        <v>8.1938295276276801E-2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9.0467793627851442E-2</v>
      </c>
      <c r="AQ22" s="47">
        <f>+AQ19/AQ18</f>
        <v>9.0467793627851442E-2</v>
      </c>
      <c r="AR22" s="61"/>
      <c r="AS22" s="47">
        <f>+AS19/AS18</f>
        <v>9.0467793627851442E-2</v>
      </c>
      <c r="AT22" s="47">
        <f>+AT19/AT18</f>
        <v>9.0467793627851442E-2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>
        <f>+J20*1000/(J18*J21)*100</f>
        <v>9.0964824120603005</v>
      </c>
      <c r="K23" s="48">
        <f>+K20*1000/(K18*K21)*100</f>
        <v>9.0964824120603005</v>
      </c>
      <c r="L23" s="62"/>
      <c r="M23" s="48">
        <f>+M20*1000/(M18*M21)*100</f>
        <v>8.5097580015612806</v>
      </c>
      <c r="N23" s="48">
        <f>+N20*1000/(N18*N21)*100</f>
        <v>8.5097580015612806</v>
      </c>
      <c r="O23" s="62"/>
      <c r="P23" s="48">
        <f>+P20*1000/(P18*P21)*100</f>
        <v>8.4881118881118862</v>
      </c>
      <c r="Q23" s="48">
        <f>+Q20*1000/(Q18*Q21)*100</f>
        <v>8.488111888111888</v>
      </c>
      <c r="R23" s="62"/>
      <c r="S23" s="48">
        <f>+S20*1000/(S18*S21)*100</f>
        <v>9.962602223651567</v>
      </c>
      <c r="T23" s="48">
        <f>+T20*1000/(T18*T21)*100</f>
        <v>9.9626022236515652</v>
      </c>
      <c r="U23" s="62"/>
      <c r="V23" s="49">
        <f>+V20*1000/(V18*V21)*100</f>
        <v>8.1938295276276794</v>
      </c>
      <c r="W23" s="49">
        <f>+W20/(W18*W21)*1000*100</f>
        <v>8.1938295276276794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9.0467793627851449</v>
      </c>
      <c r="AQ23" s="49">
        <f>+AQ20/(AQ18*AQ21)*1000*100</f>
        <v>9.0467793627851449</v>
      </c>
      <c r="AR23" s="62"/>
      <c r="AS23" s="49">
        <f>+AS20/(AS18*AS21)*1000*100</f>
        <v>9.0467793627851449</v>
      </c>
      <c r="AT23" s="49">
        <f>+AT20/(AT18*AT21)*1000*100</f>
        <v>9.0467793627851449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>
        <f>+J20/J18*1000</f>
        <v>2.7795644891122282</v>
      </c>
      <c r="K24" s="48">
        <f>+K20/K18*1000</f>
        <v>2.7795644891122282</v>
      </c>
      <c r="L24" s="62"/>
      <c r="M24" s="48">
        <f>+M20/M18*1000</f>
        <v>2.6124555468817765</v>
      </c>
      <c r="N24" s="48">
        <f>+N20/N18*1000</f>
        <v>2.6124555468817765</v>
      </c>
      <c r="O24" s="62"/>
      <c r="P24" s="48">
        <f>+P20/P18*1000</f>
        <v>2.6533479020979018</v>
      </c>
      <c r="Q24" s="48">
        <f>+Q20/Q18*1000</f>
        <v>2.6533470279720279</v>
      </c>
      <c r="R24" s="62"/>
      <c r="S24" s="48">
        <f>+S20/S18*1000</f>
        <v>3.124129376091151</v>
      </c>
      <c r="T24" s="48">
        <f>+T20/T18*1000</f>
        <v>3.1241275383625835</v>
      </c>
      <c r="U24" s="62"/>
      <c r="V24" s="48">
        <f>+V20/V18*1000</f>
        <v>2.4989018650862822</v>
      </c>
      <c r="W24" s="48">
        <f>+W20/W18*1000</f>
        <v>2.4989036081575735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2.7641927983409786</v>
      </c>
      <c r="AQ24" s="48">
        <f>+AQ20/AQ18*1000</f>
        <v>2.7641927983409786</v>
      </c>
      <c r="AR24" s="62"/>
      <c r="AS24" s="48">
        <f>+AS20/AS18*1000</f>
        <v>2.7641927983409791</v>
      </c>
      <c r="AT24" s="48">
        <f>+AT20/AT18*1000</f>
        <v>2.7641927983409791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>
        <f>+J8/(1-J6/J5)</f>
        <v>1261.0813713060222</v>
      </c>
      <c r="K26" s="63"/>
      <c r="L26" s="63"/>
      <c r="M26" s="21">
        <f>+M8/(1-M6/M5)</f>
        <v>1360.8351791060329</v>
      </c>
      <c r="N26" s="63"/>
      <c r="O26" s="63"/>
      <c r="P26" s="21">
        <f>+P8/(1-P6/P5)</f>
        <v>1363.6995114259219</v>
      </c>
      <c r="Q26" s="63"/>
      <c r="R26" s="63"/>
      <c r="S26" s="21">
        <f>+S8/(1-S6/S5)</f>
        <v>1511.3923399579185</v>
      </c>
      <c r="T26" s="63"/>
      <c r="U26" s="63"/>
      <c r="V26" s="21">
        <f>+V8/(1-V6/V5)</f>
        <v>1222.411244771547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9237.7738351705066</v>
      </c>
      <c r="AQ26" s="71"/>
      <c r="AR26" s="71"/>
      <c r="AS26" s="31">
        <f>+AS8/(1-AS6/AS5)</f>
        <v>1319.6819764529293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2014-12-09T07:22:27Z</cp:lastPrinted>
  <dcterms:created xsi:type="dcterms:W3CDTF">2014-10-14T11:21:48Z</dcterms:created>
  <dcterms:modified xsi:type="dcterms:W3CDTF">2015-08-24T12:36:00Z</dcterms:modified>
</cp:coreProperties>
</file>