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1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AB20" i="1"/>
  <c r="AB6"/>
  <c r="AC24" i="7"/>
  <c r="AB24"/>
  <c r="AC22"/>
  <c r="AB22"/>
  <c r="AC21"/>
  <c r="AC23" s="1"/>
  <c r="AB21"/>
  <c r="AB23" s="1"/>
  <c r="AD20"/>
  <c r="AD19"/>
  <c r="AD18"/>
  <c r="AB15"/>
  <c r="AB14"/>
  <c r="AB13"/>
  <c r="AD12"/>
  <c r="AD11"/>
  <c r="AB8"/>
  <c r="AD8" s="1"/>
  <c r="AC7"/>
  <c r="AB7"/>
  <c r="AB16" s="1"/>
  <c r="AD6"/>
  <c r="AC6"/>
  <c r="AD5"/>
  <c r="AC5"/>
  <c r="AD9" l="1"/>
  <c r="AD7"/>
  <c r="AC8"/>
  <c r="AB9"/>
  <c r="AC9" s="1"/>
  <c r="AB26"/>
  <c r="I4" i="6" l="1"/>
  <c r="H20"/>
  <c r="H19"/>
  <c r="H18"/>
  <c r="G20"/>
  <c r="G19"/>
  <c r="G18"/>
  <c r="G12"/>
  <c r="G11"/>
  <c r="G8"/>
  <c r="G6"/>
  <c r="G5"/>
  <c r="E20"/>
  <c r="E19"/>
  <c r="E18"/>
  <c r="D20"/>
  <c r="D19"/>
  <c r="D18"/>
  <c r="F4"/>
  <c r="D12"/>
  <c r="D11"/>
  <c r="D8"/>
  <c r="D7"/>
  <c r="D6"/>
  <c r="D5"/>
  <c r="Y20" i="1"/>
  <c r="Y6"/>
  <c r="Y8" i="7"/>
  <c r="Y6"/>
  <c r="V20" i="1" l="1"/>
  <c r="V6"/>
  <c r="V20" i="7"/>
  <c r="V12"/>
  <c r="V8"/>
  <c r="V6"/>
  <c r="S20" i="1" l="1"/>
  <c r="S6"/>
  <c r="S5"/>
  <c r="S8" i="7"/>
  <c r="S5"/>
  <c r="P12" l="1"/>
  <c r="P8"/>
  <c r="P6"/>
  <c r="P5"/>
  <c r="P20"/>
  <c r="P8" i="1"/>
  <c r="P20"/>
  <c r="P6"/>
  <c r="P5"/>
  <c r="N18" i="7" l="1"/>
  <c r="M18"/>
  <c r="N19"/>
  <c r="M19"/>
  <c r="M20"/>
  <c r="M12"/>
  <c r="M8"/>
  <c r="M6"/>
  <c r="M20" i="1"/>
  <c r="M6"/>
  <c r="J8" i="7" l="1"/>
  <c r="J6"/>
  <c r="J20" i="1"/>
  <c r="J6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8"/>
  <c r="N6"/>
  <c r="N5"/>
  <c r="Q8"/>
  <c r="Q6"/>
  <c r="Q5"/>
  <c r="T8"/>
  <c r="T6"/>
  <c r="T5"/>
  <c r="G20" i="1"/>
  <c r="E9"/>
  <c r="E8"/>
  <c r="E7"/>
  <c r="E6"/>
  <c r="E5"/>
  <c r="H9"/>
  <c r="H8"/>
  <c r="H7"/>
  <c r="H6"/>
  <c r="H5"/>
  <c r="K8"/>
  <c r="K6"/>
  <c r="K5"/>
  <c r="N8"/>
  <c r="N6"/>
  <c r="N5"/>
  <c r="Q8"/>
  <c r="Q6"/>
  <c r="Q5"/>
  <c r="T8"/>
  <c r="T6"/>
  <c r="T5"/>
  <c r="G6"/>
  <c r="D20"/>
  <c r="D15"/>
  <c r="D14"/>
  <c r="D13"/>
  <c r="D7"/>
  <c r="D16" s="1"/>
  <c r="D6"/>
  <c r="D9" s="1"/>
  <c r="AK26" i="7" l="1"/>
  <c r="AH26"/>
  <c r="AE26"/>
  <c r="Y26"/>
  <c r="V26"/>
  <c r="S26"/>
  <c r="P26"/>
  <c r="M26"/>
  <c r="J26"/>
  <c r="G26"/>
  <c r="D26"/>
  <c r="AL24"/>
  <c r="AK24"/>
  <c r="AI24"/>
  <c r="AH24"/>
  <c r="AF24"/>
  <c r="AE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A20"/>
  <c r="X20"/>
  <c r="U20"/>
  <c r="R20"/>
  <c r="O20"/>
  <c r="L20"/>
  <c r="I20"/>
  <c r="F20"/>
  <c r="AQ19"/>
  <c r="AT19" s="1"/>
  <c r="AP19"/>
  <c r="D19" i="5" s="1"/>
  <c r="AM19" i="7"/>
  <c r="AJ19"/>
  <c r="AG19"/>
  <c r="AA19"/>
  <c r="X19"/>
  <c r="U19"/>
  <c r="R19"/>
  <c r="O19"/>
  <c r="L19"/>
  <c r="I19"/>
  <c r="F19"/>
  <c r="AQ18"/>
  <c r="AT18" s="1"/>
  <c r="AP18"/>
  <c r="AM18"/>
  <c r="AJ18"/>
  <c r="AG18"/>
  <c r="AA18"/>
  <c r="X18"/>
  <c r="U18"/>
  <c r="R18"/>
  <c r="O18"/>
  <c r="L18"/>
  <c r="I18"/>
  <c r="F18"/>
  <c r="AK15"/>
  <c r="AH15"/>
  <c r="AE15"/>
  <c r="Y15"/>
  <c r="V15"/>
  <c r="S15"/>
  <c r="P15"/>
  <c r="M15"/>
  <c r="J15"/>
  <c r="G15"/>
  <c r="D15"/>
  <c r="AK14"/>
  <c r="AH14"/>
  <c r="AE14"/>
  <c r="Y14"/>
  <c r="V14"/>
  <c r="S14"/>
  <c r="P14"/>
  <c r="M14"/>
  <c r="J14"/>
  <c r="G14"/>
  <c r="D14"/>
  <c r="AK13"/>
  <c r="AH13"/>
  <c r="AE13"/>
  <c r="Y13"/>
  <c r="V13"/>
  <c r="S13"/>
  <c r="P13"/>
  <c r="M13"/>
  <c r="J13"/>
  <c r="G13"/>
  <c r="D13"/>
  <c r="AP12"/>
  <c r="D12" i="5" s="1"/>
  <c r="AM12" i="7"/>
  <c r="AJ12"/>
  <c r="AG12"/>
  <c r="AA12"/>
  <c r="X12"/>
  <c r="U12"/>
  <c r="R12"/>
  <c r="O12"/>
  <c r="L12"/>
  <c r="I12"/>
  <c r="F12"/>
  <c r="AM11"/>
  <c r="AJ11"/>
  <c r="AG11"/>
  <c r="AA11"/>
  <c r="X11"/>
  <c r="U11"/>
  <c r="R11"/>
  <c r="O11"/>
  <c r="L11"/>
  <c r="I11"/>
  <c r="F11"/>
  <c r="AK9"/>
  <c r="AL9" s="1"/>
  <c r="AI9"/>
  <c r="AH9"/>
  <c r="AE9"/>
  <c r="AF9" s="1"/>
  <c r="Y9"/>
  <c r="Z9" s="1"/>
  <c r="V9"/>
  <c r="W9" s="1"/>
  <c r="S9"/>
  <c r="T9" s="1"/>
  <c r="P9"/>
  <c r="Q9" s="1"/>
  <c r="M9"/>
  <c r="N9" s="1"/>
  <c r="J9"/>
  <c r="K9" s="1"/>
  <c r="G9"/>
  <c r="H9" s="1"/>
  <c r="D9"/>
  <c r="AP8"/>
  <c r="D8" i="5" s="1"/>
  <c r="AM8" i="7"/>
  <c r="AL8"/>
  <c r="AJ8"/>
  <c r="AI8"/>
  <c r="AG8"/>
  <c r="AF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Y7"/>
  <c r="V7"/>
  <c r="S7"/>
  <c r="P7"/>
  <c r="M7"/>
  <c r="J7"/>
  <c r="G7"/>
  <c r="D7"/>
  <c r="D16" s="1"/>
  <c r="AP6"/>
  <c r="AM6"/>
  <c r="AL6"/>
  <c r="AJ6"/>
  <c r="AI6"/>
  <c r="AG6"/>
  <c r="AF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A5"/>
  <c r="AA9" s="1"/>
  <c r="Z5"/>
  <c r="X5"/>
  <c r="X9" s="1"/>
  <c r="W5"/>
  <c r="U5"/>
  <c r="R5"/>
  <c r="O5"/>
  <c r="L5"/>
  <c r="I5"/>
  <c r="F5"/>
  <c r="F9" s="1"/>
  <c r="AR4"/>
  <c r="AU4" s="1"/>
  <c r="AK9" i="1"/>
  <c r="AK7"/>
  <c r="AH9"/>
  <c r="AH7"/>
  <c r="AE9"/>
  <c r="AE7"/>
  <c r="AB9"/>
  <c r="AB7"/>
  <c r="G7" i="6" s="1"/>
  <c r="Y9" i="1"/>
  <c r="Y7"/>
  <c r="V9"/>
  <c r="V7"/>
  <c r="S9"/>
  <c r="T9" s="1"/>
  <c r="S7"/>
  <c r="P9"/>
  <c r="Q9" s="1"/>
  <c r="P7"/>
  <c r="M9"/>
  <c r="N9" s="1"/>
  <c r="M7"/>
  <c r="J9"/>
  <c r="K9" s="1"/>
  <c r="J7"/>
  <c r="AQ20"/>
  <c r="AQ19"/>
  <c r="AQ18"/>
  <c r="AP20"/>
  <c r="AP19"/>
  <c r="AP18"/>
  <c r="AP12"/>
  <c r="AR4"/>
  <c r="AP8"/>
  <c r="AP6"/>
  <c r="AP5"/>
  <c r="G9"/>
  <c r="G7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Y16" i="7" l="1"/>
  <c r="V16"/>
  <c r="W7"/>
  <c r="T7" i="1"/>
  <c r="U9" i="7"/>
  <c r="S16"/>
  <c r="T7"/>
  <c r="R9"/>
  <c r="P16"/>
  <c r="Q7"/>
  <c r="AP9" i="1"/>
  <c r="Q7"/>
  <c r="AP7"/>
  <c r="R7"/>
  <c r="O9" i="7"/>
  <c r="M16"/>
  <c r="N7"/>
  <c r="O7" i="1"/>
  <c r="N7"/>
  <c r="L9" i="7"/>
  <c r="J16"/>
  <c r="K7"/>
  <c r="L7" i="1"/>
  <c r="K7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L8" i="5" l="1"/>
  <c r="E23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K22" l="1"/>
  <c r="I20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<sst xmlns="http://schemas.openxmlformats.org/spreadsheetml/2006/main" count="326" uniqueCount="64">
  <si>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</si>
  <si>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</si>
  <si>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</si>
  <si>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</si>
  <si>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</si>
  <si>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</si>
  <si>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</si>
  <si>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</si>
  <si>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</si>
  <si>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</si>
  <si>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</si>
  <si>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</si>
  <si>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</si>
  <si>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</si>
  <si>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</si>
  <si>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</si>
  <si>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</si>
  <si>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</si>
  <si>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</si>
  <si>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</si>
  <si>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</si>
  <si>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</si>
  <si>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</si>
  <si>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</si>
  <si>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</si>
  <si>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</si>
  <si>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</si>
  <si>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</si>
  <si>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</si>
  <si>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</si>
  <si>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</si>
  <si>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</si>
  <si>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</si>
  <si>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</si>
  <si>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</si>
  <si>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</si>
  <si>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</si>
  <si>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</si>
  <si>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</si>
  <si>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</si>
  <si>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</si>
  <si>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</si>
  <si>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</si>
  <si>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</si>
  <si>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</si>
  <si>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</si>
  <si>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</si>
  <si>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</si>
  <si>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</si>
  <si>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</si>
  <si>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</si>
  <si>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</si>
  <si>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</si>
  <si>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</si>
  <si>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</si>
  <si>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</si>
  <si>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</si>
  <si>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</si>
  <si>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</si>
  <si>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</si>
  <si>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</si>
  <si>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</si>
  <si>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1 - 9 2014</t>
  </si>
  <si>
    <t xml:space="preserve"> 1 - 9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</si>
</sst>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3" sqref="B4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9.8888888888888893</v>
      </c>
      <c r="J4" s="25"/>
    </row>
    <row r="5" spans="2:21">
      <c r="B5" s="10" t="s">
        <v>3</v>
      </c>
      <c r="C5" s="16"/>
      <c r="D5" s="8">
        <f>+'2014'!AP5</f>
        <v>10259.288</v>
      </c>
      <c r="E5" s="54">
        <f>+D5/$D$5</f>
        <v>1</v>
      </c>
      <c r="F5" s="85">
        <f>+D5/F4</f>
        <v>1025.9288000000001</v>
      </c>
      <c r="G5" s="13">
        <f>+'2015'!AP5</f>
        <v>11972.752</v>
      </c>
      <c r="H5" s="54">
        <f>+G5/$G$5</f>
        <v>1</v>
      </c>
      <c r="I5" s="85">
        <f>+G5/I4</f>
        <v>1210.7277303370786</v>
      </c>
      <c r="J5" s="77">
        <f t="shared" ref="J5:J24" si="0">+G5/D5</f>
        <v>1.1670158786847586</v>
      </c>
      <c r="K5" s="78">
        <f>+G5-D5</f>
        <v>1713.4639999999999</v>
      </c>
      <c r="L5" s="78">
        <f>+I5-F5</f>
        <v>184.79893033707845</v>
      </c>
      <c r="M5" s="57"/>
    </row>
    <row r="6" spans="2:21">
      <c r="B6" s="7" t="s">
        <v>4</v>
      </c>
      <c r="C6" s="16"/>
      <c r="D6" s="11">
        <f>+'2014'!AP6</f>
        <v>741.23537632959994</v>
      </c>
      <c r="E6" s="55">
        <f>+D6/$D$5</f>
        <v>7.2250177237406718E-2</v>
      </c>
      <c r="F6" s="67">
        <f>+D6/F4</f>
        <v>74.123537632959994</v>
      </c>
      <c r="G6" s="14">
        <f>+'2015'!AP6</f>
        <v>878.00689000000011</v>
      </c>
      <c r="H6" s="55">
        <f>+G6/$G$5</f>
        <v>7.3333757351693257E-2</v>
      </c>
      <c r="I6" s="67">
        <f>+G6/I4</f>
        <v>88.787213595505619</v>
      </c>
      <c r="J6" s="79">
        <f t="shared" si="0"/>
        <v>1.1845183298558364</v>
      </c>
      <c r="K6" s="80">
        <f>+G6-D6</f>
        <v>136.77151367040017</v>
      </c>
      <c r="L6" s="80">
        <f>+I6-F6</f>
        <v>14.663675962545625</v>
      </c>
      <c r="M6" s="57"/>
    </row>
    <row r="7" spans="2:21">
      <c r="B7" s="10" t="s">
        <v>7</v>
      </c>
      <c r="C7" s="16"/>
      <c r="D7" s="8">
        <f>+D5-D6</f>
        <v>9518.0526236704009</v>
      </c>
      <c r="E7" s="56">
        <f>+D7/$D$5</f>
        <v>0.92774982276259332</v>
      </c>
      <c r="F7" s="87">
        <f>+F5-F6</f>
        <v>951.80526236704009</v>
      </c>
      <c r="G7" s="8">
        <f>+G5-G6</f>
        <v>11094.74511</v>
      </c>
      <c r="H7" s="56">
        <f>+G7/$G$5</f>
        <v>0.92666624264830666</v>
      </c>
      <c r="I7" s="87">
        <f>+I5-I6</f>
        <v>1121.940516741573</v>
      </c>
      <c r="J7" s="81">
        <f t="shared" si="0"/>
        <v>1.1656528439870704</v>
      </c>
      <c r="K7" s="78">
        <f>+G7-D7</f>
        <v>1576.692486329599</v>
      </c>
      <c r="L7" s="78">
        <f>+I7-F7</f>
        <v>170.13525437453291</v>
      </c>
      <c r="M7" s="57"/>
    </row>
    <row r="8" spans="2:21">
      <c r="B8" s="7" t="s">
        <v>5</v>
      </c>
      <c r="C8" s="16"/>
      <c r="D8" s="11">
        <f>+'2014'!AP8</f>
        <v>9455.9707792339996</v>
      </c>
      <c r="E8" s="55">
        <f>+D8/$D$5</f>
        <v>0.92169854079873759</v>
      </c>
      <c r="F8" s="67">
        <f>+D8/F4</f>
        <v>945.59707792339998</v>
      </c>
      <c r="G8" s="14">
        <f>+'2015'!AP8</f>
        <v>10953.313820000001</v>
      </c>
      <c r="H8" s="55">
        <f>+G8/$G$5</f>
        <v>0.91485347896623936</v>
      </c>
      <c r="I8" s="67">
        <f>+G8/I4</f>
        <v>1107.6384761797754</v>
      </c>
      <c r="J8" s="79">
        <f t="shared" si="0"/>
        <v>1.1583489496450514</v>
      </c>
      <c r="K8" s="80">
        <f>+G8-D8</f>
        <v>1497.3430407660016</v>
      </c>
      <c r="L8" s="80">
        <f>+I8-F8</f>
        <v>162.04139825637537</v>
      </c>
      <c r="M8" s="57"/>
    </row>
    <row r="9" spans="2:21">
      <c r="B9" s="18" t="s">
        <v>13</v>
      </c>
      <c r="C9" s="16"/>
      <c r="D9" s="15">
        <f>+D5-D6-D8</f>
        <v>62.081844436401298</v>
      </c>
      <c r="E9" s="54">
        <f>+D9/$D$5</f>
        <v>6.0512819638557074E-3</v>
      </c>
      <c r="F9" s="15">
        <f>+F5-F6-F8</f>
        <v>6.208184443640107</v>
      </c>
      <c r="G9" s="15">
        <f>+G5-G6-G8</f>
        <v>141.43128999999863</v>
      </c>
      <c r="H9" s="54">
        <f>+G9/$G$5</f>
        <v>1.1812763682067299E-2</v>
      </c>
      <c r="I9" s="15">
        <f>+I5-I6-I8</f>
        <v>14.302040561797639</v>
      </c>
      <c r="J9" s="81">
        <f t="shared" si="0"/>
        <v>2.2781425275611058</v>
      </c>
      <c r="K9" s="78">
        <f>+G9-D9</f>
        <v>79.349445563597328</v>
      </c>
      <c r="L9" s="78">
        <f>+I9-F9</f>
        <v>8.0938561181575324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249.58500000000001</v>
      </c>
      <c r="E11" s="57"/>
      <c r="F11" s="67">
        <f>+D11/F4</f>
        <v>24.958500000000001</v>
      </c>
      <c r="G11" s="28">
        <f>+'2015'!AP11</f>
        <v>249</v>
      </c>
      <c r="H11" s="57"/>
      <c r="I11" s="67">
        <f>+G11/I4</f>
        <v>25.179775280898877</v>
      </c>
      <c r="J11" s="79">
        <f t="shared" si="0"/>
        <v>0.99765610914117431</v>
      </c>
      <c r="K11" s="80">
        <f t="shared" ref="K11:K16" si="1">+G11-D11</f>
        <v>-0.58500000000000796</v>
      </c>
      <c r="L11" s="80">
        <f>+I11-F11</f>
        <v>0.22127528089887605</v>
      </c>
      <c r="M11" s="57"/>
    </row>
    <row r="12" spans="2:21">
      <c r="B12" s="17" t="s">
        <v>14</v>
      </c>
      <c r="C12" s="16"/>
      <c r="D12" s="32">
        <f>+'2014'!AP12</f>
        <v>7803.201435543001</v>
      </c>
      <c r="E12" s="57"/>
      <c r="F12" s="67">
        <f>+D12/F4</f>
        <v>780.3201435543001</v>
      </c>
      <c r="G12" s="14">
        <f>+'2015'!AP12</f>
        <v>9121.8194899999999</v>
      </c>
      <c r="H12" s="57"/>
      <c r="I12" s="67">
        <f>+G12/I4</f>
        <v>922.43118438202237</v>
      </c>
      <c r="J12" s="79">
        <f t="shared" si="0"/>
        <v>1.1689842387575426</v>
      </c>
      <c r="K12" s="80">
        <f t="shared" si="1"/>
        <v>1318.6180544569988</v>
      </c>
      <c r="L12" s="80">
        <f>+I12-F12</f>
        <v>142.11104082772226</v>
      </c>
      <c r="M12" s="57"/>
    </row>
    <row r="13" spans="2:21">
      <c r="B13" s="18" t="s">
        <v>19</v>
      </c>
      <c r="C13" s="16"/>
      <c r="D13" s="33">
        <f>+D12/D5</f>
        <v>0.76059873117344989</v>
      </c>
      <c r="E13" s="57"/>
      <c r="F13" s="33"/>
      <c r="G13" s="33">
        <f>+G12/G5</f>
        <v>0.76188160332728849</v>
      </c>
      <c r="H13" s="57"/>
      <c r="I13" s="33"/>
      <c r="J13" s="77">
        <f t="shared" si="0"/>
        <v>1.0016866609175898</v>
      </c>
      <c r="K13" s="54">
        <f t="shared" si="1"/>
        <v>1.282872153838599E-3</v>
      </c>
      <c r="L13" s="57"/>
      <c r="M13" s="57"/>
    </row>
    <row r="14" spans="2:21">
      <c r="B14" s="18" t="s">
        <v>15</v>
      </c>
      <c r="C14" s="16"/>
      <c r="D14" s="8">
        <f>+D5/D11</f>
        <v>41.105386942324259</v>
      </c>
      <c r="E14" s="57"/>
      <c r="F14" s="8"/>
      <c r="G14" s="8">
        <f>+G5/G11</f>
        <v>48.083341365461848</v>
      </c>
      <c r="H14" s="57"/>
      <c r="I14" s="8"/>
      <c r="J14" s="77">
        <f t="shared" si="0"/>
        <v>1.1697576629780542</v>
      </c>
      <c r="K14" s="78">
        <f t="shared" si="1"/>
        <v>6.9779544231375894</v>
      </c>
      <c r="L14" s="57"/>
      <c r="M14" s="57"/>
    </row>
    <row r="15" spans="2:21">
      <c r="B15" s="10" t="s">
        <v>33</v>
      </c>
      <c r="C15" s="16"/>
      <c r="D15" s="8">
        <f>+D12/D11</f>
        <v>31.264705152725526</v>
      </c>
      <c r="E15" s="57"/>
      <c r="F15" s="8"/>
      <c r="G15" s="8">
        <f>+G12/G11</f>
        <v>36.633813212851408</v>
      </c>
      <c r="H15" s="57"/>
      <c r="I15" s="8"/>
      <c r="J15" s="77">
        <f t="shared" si="0"/>
        <v>1.1717306475112503</v>
      </c>
      <c r="K15" s="78">
        <f t="shared" si="1"/>
        <v>5.3691080601258818</v>
      </c>
      <c r="L15" s="57"/>
      <c r="M15" s="57"/>
    </row>
    <row r="16" spans="2:21">
      <c r="B16" s="18" t="s">
        <v>20</v>
      </c>
      <c r="C16" s="16"/>
      <c r="D16" s="33">
        <f>+D12/D7</f>
        <v>0.81983171811188094</v>
      </c>
      <c r="E16" s="57"/>
      <c r="F16" s="33"/>
      <c r="G16" s="33">
        <f>+G12/G7</f>
        <v>0.8221747682854158</v>
      </c>
      <c r="H16" s="57"/>
      <c r="I16" s="33"/>
      <c r="J16" s="77">
        <f t="shared" si="0"/>
        <v>1.0028579647771265</v>
      </c>
      <c r="K16" s="54">
        <f t="shared" si="1"/>
        <v>2.3430501735348663E-3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89953.697259999986</v>
      </c>
      <c r="E18" s="58">
        <f>+'2014'!AQ18</f>
        <v>89953.697259999986</v>
      </c>
      <c r="F18" s="67">
        <f>+D18/F4</f>
        <v>8995.369725999999</v>
      </c>
      <c r="G18" s="14">
        <f>+'2015'!AP18</f>
        <v>101858</v>
      </c>
      <c r="H18" s="67">
        <f>+'2015'!AQ18</f>
        <v>101858</v>
      </c>
      <c r="I18" s="67">
        <f>+G18/I4</f>
        <v>10300.247191011236</v>
      </c>
      <c r="J18" s="79">
        <f t="shared" si="0"/>
        <v>1.1323381150814968</v>
      </c>
      <c r="K18" s="80">
        <f t="shared" ref="K18:K24" si="2">+G18-D18</f>
        <v>11904.302740000014</v>
      </c>
      <c r="L18" s="80">
        <f>+I18-F18</f>
        <v>1304.8774650112373</v>
      </c>
      <c r="M18" s="57"/>
    </row>
    <row r="19" spans="2:13">
      <c r="B19" s="17" t="s">
        <v>16</v>
      </c>
      <c r="C19" s="16"/>
      <c r="D19" s="11">
        <f>+'2014'!AP19</f>
        <v>7826.5276999999996</v>
      </c>
      <c r="E19" s="59">
        <f>+'2014'!AQ19</f>
        <v>7826.5277000000006</v>
      </c>
      <c r="F19" s="67">
        <f>+D19/F4</f>
        <v>782.65276999999992</v>
      </c>
      <c r="G19" s="14">
        <f>+'2015'!AP19</f>
        <v>9196.5499999999993</v>
      </c>
      <c r="H19" s="67">
        <f>+'2015'!AQ19</f>
        <v>9196.5499999999993</v>
      </c>
      <c r="I19" s="67">
        <f>+G19/I4</f>
        <v>929.98820224719088</v>
      </c>
      <c r="J19" s="79">
        <f t="shared" si="0"/>
        <v>1.1750485467520928</v>
      </c>
      <c r="K19" s="80">
        <f t="shared" si="2"/>
        <v>1370.0222999999996</v>
      </c>
      <c r="L19" s="80">
        <f>+I19-F19</f>
        <v>147.33543224719097</v>
      </c>
      <c r="M19" s="57"/>
    </row>
    <row r="20" spans="2:13">
      <c r="B20" s="17" t="s">
        <v>27</v>
      </c>
      <c r="C20" s="16"/>
      <c r="D20" s="11">
        <f>+'2014'!AP20</f>
        <v>286.89599329999999</v>
      </c>
      <c r="E20" s="59">
        <f>+'2014'!AQ20</f>
        <v>287.65792496</v>
      </c>
      <c r="F20" s="67">
        <f>+D20/F4</f>
        <v>28.68959933</v>
      </c>
      <c r="G20" s="14">
        <f>+'2015'!AP20</f>
        <v>276.24369999999999</v>
      </c>
      <c r="H20" s="67">
        <f>+'2015'!AQ20</f>
        <v>276.24428999999998</v>
      </c>
      <c r="I20" s="67">
        <f>+G20/I4</f>
        <v>27.934756179775277</v>
      </c>
      <c r="J20" s="79">
        <f t="shared" si="0"/>
        <v>0.96287054002576755</v>
      </c>
      <c r="K20" s="80">
        <f t="shared" si="2"/>
        <v>-10.652293299999997</v>
      </c>
      <c r="L20" s="80">
        <f>+I20-F20</f>
        <v>-0.75484315022472259</v>
      </c>
      <c r="M20" s="57"/>
    </row>
    <row r="21" spans="2:13">
      <c r="B21" s="18" t="s">
        <v>18</v>
      </c>
      <c r="C21" s="16"/>
      <c r="D21" s="44">
        <f>+D20/D19*1000</f>
        <v>36.656868064237479</v>
      </c>
      <c r="E21" s="60">
        <f>+E20/E19*1000</f>
        <v>36.754220515951154</v>
      </c>
      <c r="F21" s="60"/>
      <c r="G21" s="44">
        <f>+G20/G19*1000</f>
        <v>30.037753287917752</v>
      </c>
      <c r="H21" s="75">
        <f>+H20/H19*1000</f>
        <v>30.037817442410471</v>
      </c>
      <c r="I21" s="75"/>
      <c r="J21" s="77">
        <f t="shared" si="0"/>
        <v>0.81943043348055833</v>
      </c>
      <c r="K21" s="78">
        <f t="shared" si="2"/>
        <v>-6.6191147763197264</v>
      </c>
      <c r="L21" s="83">
        <f>+H21/E21</f>
        <v>0.81726171908268885</v>
      </c>
      <c r="M21" s="84">
        <f>+H21-E21</f>
        <v>-6.7164030735406826</v>
      </c>
    </row>
    <row r="22" spans="2:13">
      <c r="B22" s="18" t="s">
        <v>21</v>
      </c>
      <c r="C22" s="16"/>
      <c r="D22" s="46">
        <f>+D19/D18</f>
        <v>8.7006181384389272E-2</v>
      </c>
      <c r="E22" s="46">
        <f>+E19/E18</f>
        <v>8.7006181384389286E-2</v>
      </c>
      <c r="F22" s="61"/>
      <c r="G22" s="53">
        <f>+G19/G18</f>
        <v>9.0287949891024746E-2</v>
      </c>
      <c r="H22" s="46">
        <f>+H19/H18</f>
        <v>9.0287949891024746E-2</v>
      </c>
      <c r="I22" s="76"/>
      <c r="J22" s="77">
        <f t="shared" si="0"/>
        <v>1.037718797152317</v>
      </c>
      <c r="K22" s="78">
        <f t="shared" si="2"/>
        <v>3.281768506635474E-3</v>
      </c>
      <c r="L22" s="57"/>
      <c r="M22" s="57"/>
    </row>
    <row r="23" spans="2:13">
      <c r="B23" s="10" t="s">
        <v>28</v>
      </c>
      <c r="C23" s="10"/>
      <c r="D23" s="48">
        <f>+D20*1000/(D18*D21)*100</f>
        <v>8.7006181384389265</v>
      </c>
      <c r="E23" s="48">
        <f>+E20*1000/(E18*E21)*100</f>
        <v>8.7006181384389265</v>
      </c>
      <c r="F23" s="62"/>
      <c r="G23" s="48">
        <f>+G20/(G18*G21)*1000*100</f>
        <v>9.0287949891024741</v>
      </c>
      <c r="H23" s="48">
        <f>+H20*1000/(H18*H21)*100</f>
        <v>9.0287949891024741</v>
      </c>
      <c r="I23" s="62"/>
      <c r="J23" s="77">
        <f t="shared" si="0"/>
        <v>1.037718797152317</v>
      </c>
      <c r="K23" s="78">
        <f t="shared" si="2"/>
        <v>0.32817685066354763</v>
      </c>
      <c r="L23" s="57"/>
      <c r="M23" s="57"/>
    </row>
    <row r="24" spans="2:13">
      <c r="B24" s="18" t="s">
        <v>38</v>
      </c>
      <c r="C24" s="10"/>
      <c r="D24" s="48">
        <f>+D20/D18*1000</f>
        <v>3.1893741117806726</v>
      </c>
      <c r="E24" s="48">
        <f>+E20/E18*1000</f>
        <v>3.1978443768526881</v>
      </c>
      <c r="F24" s="62"/>
      <c r="G24" s="48">
        <f>+G20/G18*1000</f>
        <v>2.7120471636984824</v>
      </c>
      <c r="H24" s="48">
        <f>+H20/H18*1000</f>
        <v>2.7120529560761057</v>
      </c>
      <c r="I24" s="62"/>
      <c r="J24" s="77">
        <f t="shared" si="0"/>
        <v>0.85033836378144678</v>
      </c>
      <c r="K24" s="78">
        <f t="shared" si="2"/>
        <v>-0.47732694808219023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10192.371420860662</v>
      </c>
      <c r="E26" s="63"/>
      <c r="F26" s="63"/>
      <c r="G26" s="21">
        <f>+G8/(1-G6/G5)</f>
        <v>11820.128235918766</v>
      </c>
      <c r="H26" s="63"/>
      <c r="I26" s="63"/>
      <c r="J26" s="37">
        <f>+G26/D26</f>
        <v>1.1597034436683287</v>
      </c>
      <c r="K26" s="21">
        <f>+G26-D26</f>
        <v>1627.7568150581046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5" sqref="G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</v>
      </c>
      <c r="E3" s="23" t="s">
        <v>24</v>
      </c>
      <c r="F3" s="3" t="s">
        <v>37</v>
      </c>
      <c r="G3" s="4" t="s">
        <v>46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+'2014'!AD4</f>
        <v>10</v>
      </c>
      <c r="G4" s="22" t="s">
        <v>25</v>
      </c>
      <c r="H4" s="3" t="s">
        <v>26</v>
      </c>
      <c r="I4" s="3">
        <f>+'2015'!AD4</f>
        <v>9</v>
      </c>
      <c r="J4" s="25"/>
    </row>
    <row r="5" spans="2:21">
      <c r="B5" s="10" t="s">
        <v>3</v>
      </c>
      <c r="C5" s="16"/>
      <c r="D5" s="8">
        <f>+'2014'!AB5</f>
        <v>1318.0440000000001</v>
      </c>
      <c r="E5" s="54">
        <f>+D5/$D$5</f>
        <v>1</v>
      </c>
      <c r="F5" s="85">
        <f>+D5/F4</f>
        <v>131.80440000000002</v>
      </c>
      <c r="G5" s="13">
        <f>+'2015'!AB5</f>
        <v>1285.6199999999999</v>
      </c>
      <c r="H5" s="54">
        <f>+G5/$G$5</f>
        <v>1</v>
      </c>
      <c r="I5" s="85">
        <f>+G5/I4</f>
        <v>142.84666666666666</v>
      </c>
      <c r="J5" s="77">
        <f t="shared" ref="J5:J24" si="0">+G5/D5</f>
        <v>0.97539991077687827</v>
      </c>
      <c r="K5" s="78">
        <f>+G5-D5</f>
        <v>-32.424000000000206</v>
      </c>
      <c r="L5" s="78">
        <f>+I5-F5</f>
        <v>11.042266666666649</v>
      </c>
      <c r="M5" s="57"/>
    </row>
    <row r="6" spans="2:21">
      <c r="B6" s="7" t="s">
        <v>4</v>
      </c>
      <c r="C6" s="16"/>
      <c r="D6" s="11">
        <f>+'2014'!AB6</f>
        <v>87.028000000000006</v>
      </c>
      <c r="E6" s="55">
        <f>+D6/$D$5</f>
        <v>6.6028144735684094E-2</v>
      </c>
      <c r="F6" s="67">
        <f>+D6/F4</f>
        <v>8.7027999999999999</v>
      </c>
      <c r="G6" s="14">
        <f>+'2015'!AB6</f>
        <v>124.42765</v>
      </c>
      <c r="H6" s="55">
        <f>+G6/$G$5</f>
        <v>9.6784158616076296E-2</v>
      </c>
      <c r="I6" s="67">
        <f>+G6/I4</f>
        <v>13.825294444444445</v>
      </c>
      <c r="J6" s="79">
        <f t="shared" si="0"/>
        <v>1.4297427264788343</v>
      </c>
      <c r="K6" s="80">
        <f>+G6-D6</f>
        <v>37.399649999999994</v>
      </c>
      <c r="L6" s="80">
        <f>+I6-F6</f>
        <v>5.1224944444444453</v>
      </c>
      <c r="M6" s="57"/>
    </row>
    <row r="7" spans="2:21">
      <c r="B7" s="10" t="s">
        <v>7</v>
      </c>
      <c r="C7" s="16"/>
      <c r="D7" s="9">
        <f>+'2014'!AB7</f>
        <v>1231.0160000000001</v>
      </c>
      <c r="E7" s="56">
        <f>+D7/$D$5</f>
        <v>0.93397185526431592</v>
      </c>
      <c r="F7" s="87">
        <f>+F5-F6</f>
        <v>123.10160000000002</v>
      </c>
      <c r="G7" s="8">
        <f>+'2015'!AB7</f>
        <v>1161.1923499999998</v>
      </c>
      <c r="H7" s="56">
        <f>+G7/$G$5</f>
        <v>0.90321584138392363</v>
      </c>
      <c r="I7" s="87">
        <f>+I5-I6</f>
        <v>129.02137222222223</v>
      </c>
      <c r="J7" s="81">
        <f t="shared" si="0"/>
        <v>0.94327965680381065</v>
      </c>
      <c r="K7" s="78">
        <f>+G7-D7</f>
        <v>-69.823650000000271</v>
      </c>
      <c r="L7" s="78">
        <f>+I7-F7</f>
        <v>5.9197722222222069</v>
      </c>
      <c r="M7" s="57"/>
    </row>
    <row r="8" spans="2:21">
      <c r="B8" s="7" t="s">
        <v>5</v>
      </c>
      <c r="C8" s="16"/>
      <c r="D8" s="11">
        <f>+'2014'!AB8</f>
        <v>931.50799999999992</v>
      </c>
      <c r="E8" s="55">
        <f>+D8/$D$5</f>
        <v>0.70673513175584413</v>
      </c>
      <c r="F8" s="67">
        <f>+D8/F4</f>
        <v>93.15079999999999</v>
      </c>
      <c r="G8" s="14">
        <f>+'2015'!AB8</f>
        <v>1170.0889999999999</v>
      </c>
      <c r="H8" s="55">
        <f>+G8/$G$5</f>
        <v>0.91013596552636089</v>
      </c>
      <c r="I8" s="67">
        <f>+G8/I4</f>
        <v>130.0098888888889</v>
      </c>
      <c r="J8" s="79">
        <f t="shared" si="0"/>
        <v>1.2561234042005007</v>
      </c>
      <c r="K8" s="80">
        <f>+G8-D8</f>
        <v>238.58100000000002</v>
      </c>
      <c r="L8" s="80">
        <f>+I8-F8</f>
        <v>36.859088888888905</v>
      </c>
      <c r="M8" s="57"/>
    </row>
    <row r="9" spans="2:21">
      <c r="B9" s="18" t="s">
        <v>13</v>
      </c>
      <c r="C9" s="16"/>
      <c r="D9" s="15">
        <f>+D5-D6-D8</f>
        <v>299.50800000000015</v>
      </c>
      <c r="E9" s="54">
        <f>+D9/$D$5</f>
        <v>0.22723672350847174</v>
      </c>
      <c r="F9" s="15">
        <f>+F5-F6-F8</f>
        <v>29.950800000000029</v>
      </c>
      <c r="G9" s="15">
        <f>+G5-G6-G8</f>
        <v>-8.8966500000001361</v>
      </c>
      <c r="H9" s="54">
        <f>+G9/$G$5</f>
        <v>-6.9201241424372189E-3</v>
      </c>
      <c r="I9" s="15">
        <f>+I5-I6-I8</f>
        <v>-0.98851666666666915</v>
      </c>
      <c r="J9" s="81">
        <f t="shared" si="0"/>
        <v>-2.9704214912456867E-2</v>
      </c>
      <c r="K9" s="78">
        <f>+G9-D9</f>
        <v>-308.40465000000029</v>
      </c>
      <c r="L9" s="78">
        <f>+I9-F9</f>
        <v>-30.939316666666699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+'2014'!AB11</f>
        <v>25.585000000000001</v>
      </c>
      <c r="E11" s="57"/>
      <c r="F11" s="67">
        <f>+D11/F4</f>
        <v>2.5585</v>
      </c>
      <c r="G11" s="28">
        <f>+'2015'!AB11</f>
        <v>27</v>
      </c>
      <c r="H11" s="57"/>
      <c r="I11" s="67">
        <f>+G11/I4</f>
        <v>3</v>
      </c>
      <c r="J11" s="79">
        <f t="shared" si="0"/>
        <v>1.0553058432675395</v>
      </c>
      <c r="K11" s="80">
        <f t="shared" ref="K11:K16" si="1">+G11-D11</f>
        <v>1.4149999999999991</v>
      </c>
      <c r="L11" s="80">
        <f>+I11-F11</f>
        <v>0.4415</v>
      </c>
      <c r="M11" s="57"/>
    </row>
    <row r="12" spans="2:21">
      <c r="B12" s="17" t="s">
        <v>14</v>
      </c>
      <c r="C12" s="16"/>
      <c r="D12" s="32">
        <f>+'2014'!AB12</f>
        <v>865.81399999999996</v>
      </c>
      <c r="E12" s="57"/>
      <c r="F12" s="67">
        <f>+D12/F4</f>
        <v>86.581400000000002</v>
      </c>
      <c r="G12" s="14">
        <f>+'2015'!AB12</f>
        <v>986.97</v>
      </c>
      <c r="H12" s="57"/>
      <c r="I12" s="67">
        <f>+G12/I4</f>
        <v>109.66333333333334</v>
      </c>
      <c r="J12" s="79">
        <f t="shared" si="0"/>
        <v>1.1399330572155222</v>
      </c>
      <c r="K12" s="80">
        <f t="shared" si="1"/>
        <v>121.15600000000006</v>
      </c>
      <c r="L12" s="80">
        <f>+I12-F12</f>
        <v>23.081933333333339</v>
      </c>
      <c r="M12" s="57"/>
    </row>
    <row r="13" spans="2:21">
      <c r="B13" s="18" t="s">
        <v>19</v>
      </c>
      <c r="C13" s="16"/>
      <c r="D13" s="33">
        <f>+D12/D5</f>
        <v>0.65689309309856114</v>
      </c>
      <c r="E13" s="57"/>
      <c r="F13" s="33"/>
      <c r="G13" s="33">
        <f>+G12/G5</f>
        <v>0.76769963130629593</v>
      </c>
      <c r="H13" s="57"/>
      <c r="I13" s="33"/>
      <c r="J13" s="77">
        <f t="shared" si="0"/>
        <v>1.1686827573190959</v>
      </c>
      <c r="K13" s="54">
        <f t="shared" si="1"/>
        <v>0.11080653820773478</v>
      </c>
      <c r="L13" s="57"/>
      <c r="M13" s="57"/>
    </row>
    <row r="14" spans="2:21">
      <c r="B14" s="18" t="s">
        <v>15</v>
      </c>
      <c r="C14" s="16"/>
      <c r="D14" s="8">
        <f>+D5/D11</f>
        <v>51.516279069767442</v>
      </c>
      <c r="E14" s="57"/>
      <c r="F14" s="8"/>
      <c r="G14" s="8">
        <f>+G5/G11</f>
        <v>47.615555555555552</v>
      </c>
      <c r="H14" s="57"/>
      <c r="I14" s="8"/>
      <c r="J14" s="77">
        <f t="shared" si="0"/>
        <v>0.92428173026764571</v>
      </c>
      <c r="K14" s="78">
        <f t="shared" si="1"/>
        <v>-3.9007235142118901</v>
      </c>
      <c r="L14" s="57"/>
      <c r="M14" s="57"/>
    </row>
    <row r="15" spans="2:21">
      <c r="B15" s="10" t="s">
        <v>33</v>
      </c>
      <c r="C15" s="16"/>
      <c r="D15" s="8">
        <f>+D12/D11</f>
        <v>33.840687903068201</v>
      </c>
      <c r="E15" s="57"/>
      <c r="F15" s="8"/>
      <c r="G15" s="8">
        <f>+G12/G11</f>
        <v>36.554444444444442</v>
      </c>
      <c r="H15" s="57"/>
      <c r="I15" s="8"/>
      <c r="J15" s="77">
        <f t="shared" si="0"/>
        <v>1.0801921210688568</v>
      </c>
      <c r="K15" s="78">
        <f t="shared" si="1"/>
        <v>2.7137565413762417</v>
      </c>
      <c r="L15" s="57"/>
      <c r="M15" s="57"/>
    </row>
    <row r="16" spans="2:21">
      <c r="B16" s="18" t="s">
        <v>20</v>
      </c>
      <c r="C16" s="16"/>
      <c r="D16" s="33">
        <f>+D12/D7</f>
        <v>0.70333285676221913</v>
      </c>
      <c r="E16" s="57"/>
      <c r="F16" s="33"/>
      <c r="G16" s="33">
        <f>+G12/G7</f>
        <v>0.84996254065917687</v>
      </c>
      <c r="H16" s="57"/>
      <c r="I16" s="33"/>
      <c r="J16" s="77">
        <f t="shared" si="0"/>
        <v>1.2084783648128783</v>
      </c>
      <c r="K16" s="54">
        <f t="shared" si="1"/>
        <v>0.14662968389695774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+'2014'!AB18</f>
        <v>12017</v>
      </c>
      <c r="E18" s="58">
        <f>+'2014'!AC18</f>
        <v>12017</v>
      </c>
      <c r="F18" s="67">
        <f>+D18/F4</f>
        <v>1201.7</v>
      </c>
      <c r="G18" s="14">
        <f>+'2015'!AB18</f>
        <v>11343</v>
      </c>
      <c r="H18" s="67">
        <f>+'2015'!AC18</f>
        <v>11343</v>
      </c>
      <c r="I18" s="67">
        <f>+G18/I4</f>
        <v>1260.3333333333333</v>
      </c>
      <c r="J18" s="79">
        <f t="shared" si="0"/>
        <v>0.94391279021386365</v>
      </c>
      <c r="K18" s="80">
        <f t="shared" ref="K18:K24" si="2">+G18-D18</f>
        <v>-674</v>
      </c>
      <c r="L18" s="80">
        <f>+I18-F18</f>
        <v>58.633333333333212</v>
      </c>
      <c r="M18" s="57"/>
    </row>
    <row r="19" spans="2:13">
      <c r="B19" s="17" t="s">
        <v>16</v>
      </c>
      <c r="C19" s="16"/>
      <c r="D19" s="11">
        <f>+'2014'!AB19</f>
        <v>869</v>
      </c>
      <c r="E19" s="58">
        <f>+'2014'!AC19</f>
        <v>869</v>
      </c>
      <c r="F19" s="67">
        <f>+D19/F4</f>
        <v>86.9</v>
      </c>
      <c r="G19" s="14">
        <f>+'2015'!AB19</f>
        <v>1010.47</v>
      </c>
      <c r="H19" s="67">
        <f>+'2015'!AC19</f>
        <v>1010.47</v>
      </c>
      <c r="I19" s="67">
        <f>+G19/I4</f>
        <v>112.27444444444444</v>
      </c>
      <c r="J19" s="79">
        <f t="shared" si="0"/>
        <v>1.1627963176064442</v>
      </c>
      <c r="K19" s="80">
        <f t="shared" si="2"/>
        <v>141.47000000000003</v>
      </c>
      <c r="L19" s="80">
        <f>+I19-F19</f>
        <v>25.374444444444435</v>
      </c>
      <c r="M19" s="57"/>
    </row>
    <row r="20" spans="2:13">
      <c r="B20" s="17" t="s">
        <v>27</v>
      </c>
      <c r="C20" s="16"/>
      <c r="D20" s="11">
        <f>+'2014'!AB20</f>
        <v>32.119</v>
      </c>
      <c r="E20" s="58">
        <f>+'2014'!AC20</f>
        <v>32.140999999999998</v>
      </c>
      <c r="F20" s="67">
        <f>+D20/F4</f>
        <v>3.2119</v>
      </c>
      <c r="G20" s="14">
        <f>+'2015'!AB20</f>
        <v>27.883600000000001</v>
      </c>
      <c r="H20" s="67">
        <f>+'2015'!AC20</f>
        <v>27.884</v>
      </c>
      <c r="I20" s="67">
        <f>+G20/I4</f>
        <v>3.0981777777777779</v>
      </c>
      <c r="J20" s="79">
        <f t="shared" si="0"/>
        <v>0.86813412621812636</v>
      </c>
      <c r="K20" s="80">
        <f t="shared" si="2"/>
        <v>-4.2353999999999985</v>
      </c>
      <c r="L20" s="80">
        <f>+I20-F20</f>
        <v>-0.11372222222222206</v>
      </c>
      <c r="M20" s="57"/>
    </row>
    <row r="21" spans="2:13">
      <c r="B21" s="18" t="s">
        <v>18</v>
      </c>
      <c r="C21" s="16"/>
      <c r="D21" s="44">
        <f>+D20/D19*1000</f>
        <v>36.960874568469507</v>
      </c>
      <c r="E21" s="60">
        <f>+E20/E19*1000</f>
        <v>36.986191024165706</v>
      </c>
      <c r="F21" s="60"/>
      <c r="G21" s="44">
        <f>+G20/G19*1000</f>
        <v>27.594683662058252</v>
      </c>
      <c r="H21" s="75">
        <f>+H20/H19*1000</f>
        <v>27.595079517452273</v>
      </c>
      <c r="I21" s="60"/>
      <c r="J21" s="77">
        <f t="shared" si="0"/>
        <v>0.7465917401640344</v>
      </c>
      <c r="K21" s="78">
        <f t="shared" si="2"/>
        <v>-9.366190906411255</v>
      </c>
      <c r="L21" s="83">
        <f>+H21/E21</f>
        <v>0.74609141285790814</v>
      </c>
      <c r="M21" s="84">
        <f>+H21-E21</f>
        <v>-9.3911115067134325</v>
      </c>
    </row>
    <row r="22" spans="2:13">
      <c r="B22" s="18" t="s">
        <v>21</v>
      </c>
      <c r="C22" s="16"/>
      <c r="D22" s="46">
        <f>+D19/D18</f>
        <v>7.2314221519514027E-2</v>
      </c>
      <c r="E22" s="46">
        <f>+E19/E18</f>
        <v>7.2314221519514027E-2</v>
      </c>
      <c r="F22" s="61"/>
      <c r="G22" s="53">
        <f>+G19/G18</f>
        <v>8.9083134973111169E-2</v>
      </c>
      <c r="H22" s="46">
        <f>+H19/H18</f>
        <v>8.9083134973111169E-2</v>
      </c>
      <c r="I22" s="61"/>
      <c r="J22" s="77">
        <f t="shared" si="0"/>
        <v>1.2318895661356466</v>
      </c>
      <c r="K22" s="78">
        <f t="shared" si="2"/>
        <v>1.6768913453597142E-2</v>
      </c>
      <c r="L22" s="57"/>
      <c r="M22" s="57"/>
    </row>
    <row r="23" spans="2:13">
      <c r="B23" s="10" t="s">
        <v>28</v>
      </c>
      <c r="C23" s="10"/>
      <c r="D23" s="48">
        <f>+D20*1000/(D18*D21)*100</f>
        <v>7.231422151951401</v>
      </c>
      <c r="E23" s="48">
        <f>+E20*1000/(E18*E21)*100</f>
        <v>7.2314221519514028</v>
      </c>
      <c r="F23" s="62"/>
      <c r="G23" s="48">
        <f>+G20/(G18*G21)*1000*100</f>
        <v>8.9083134973111164</v>
      </c>
      <c r="H23" s="48">
        <f>+H20*1000/(H18*H21)*100</f>
        <v>8.9083134973111182</v>
      </c>
      <c r="I23" s="62"/>
      <c r="J23" s="77">
        <f t="shared" si="0"/>
        <v>1.2318895661356468</v>
      </c>
      <c r="K23" s="78">
        <f t="shared" si="2"/>
        <v>1.6768913453597154</v>
      </c>
      <c r="L23" s="57"/>
      <c r="M23" s="57"/>
    </row>
    <row r="24" spans="2:13">
      <c r="B24" s="18" t="s">
        <v>38</v>
      </c>
      <c r="C24" s="10"/>
      <c r="D24" s="48">
        <f>+D20/D18*1000</f>
        <v>2.6727968710992758</v>
      </c>
      <c r="E24" s="48">
        <f>+E20/E18*1000</f>
        <v>2.6746276108845799</v>
      </c>
      <c r="F24" s="62"/>
      <c r="G24" s="48">
        <f>+G20/G18*1000</f>
        <v>2.4582209292074406</v>
      </c>
      <c r="H24" s="48">
        <f>+H20/H18*1000</f>
        <v>2.4582561932469367</v>
      </c>
      <c r="I24" s="62"/>
      <c r="J24" s="77">
        <f t="shared" si="0"/>
        <v>0.91971857487112973</v>
      </c>
      <c r="K24" s="78">
        <f t="shared" si="2"/>
        <v>-0.21457594189183515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997.36195983805237</v>
      </c>
      <c r="E26" s="57"/>
      <c r="F26" s="57"/>
      <c r="G26" s="21">
        <f>+G8/(1-G6/G5)</f>
        <v>1295.469971172304</v>
      </c>
      <c r="H26" s="57"/>
      <c r="I26" s="57"/>
      <c r="J26" s="37">
        <f>+G26/D26</f>
        <v>1.2988965123380656</v>
      </c>
      <c r="K26" s="21">
        <f>+G26-D26</f>
        <v>298.10801133425161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O5" activePane="bottomRight" state="frozen"/>
      <selection pane="topRight" activeCell="C1" sqref="C1"/>
      <selection pane="bottomLeft" activeCell="A5" sqref="A5"/>
      <selection pane="bottomRight" activeCell="AD4" sqref="AD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10</v>
      </c>
      <c r="AB4" s="50"/>
      <c r="AC4" s="34" t="s">
        <v>26</v>
      </c>
      <c r="AD4" s="3">
        <v>10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9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1039.575</v>
      </c>
      <c r="N5" s="54">
        <f>+M5/M5</f>
        <v>1</v>
      </c>
      <c r="O5" s="85">
        <f>+M5/O4</f>
        <v>103.95750000000001</v>
      </c>
      <c r="P5" s="9">
        <f>1083.255</f>
        <v>1083.2550000000001</v>
      </c>
      <c r="Q5" s="54">
        <f>+P5/P5</f>
        <v>1</v>
      </c>
      <c r="R5" s="85">
        <f>+P5/R4</f>
        <v>108.32550000000001</v>
      </c>
      <c r="S5" s="9">
        <f>760.694+1345.21-760.694</f>
        <v>1345.21</v>
      </c>
      <c r="T5" s="54">
        <f>+S5/S5</f>
        <v>1</v>
      </c>
      <c r="U5" s="85">
        <f>+S5/U4</f>
        <v>134.52100000000002</v>
      </c>
      <c r="V5" s="9">
        <v>1266.742</v>
      </c>
      <c r="W5" s="54">
        <f>+V5/V5</f>
        <v>1</v>
      </c>
      <c r="X5" s="85">
        <f>+V5/X4</f>
        <v>126.6742</v>
      </c>
      <c r="Y5" s="9">
        <v>1142.8320000000001</v>
      </c>
      <c r="Z5" s="54">
        <f>+Y5/Y5</f>
        <v>1</v>
      </c>
      <c r="AA5" s="85">
        <f>+Y5/AA4</f>
        <v>114.28320000000001</v>
      </c>
      <c r="AB5" s="9">
        <v>1318.0440000000001</v>
      </c>
      <c r="AC5" s="54">
        <f>+AB5/$J$5</f>
        <v>1.2491058482358628</v>
      </c>
      <c r="AD5" s="85">
        <f>+AB5/AD4</f>
        <v>131.80440000000002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10259.288</v>
      </c>
      <c r="AQ5" s="64">
        <f>+AP5/$AP$5</f>
        <v>1</v>
      </c>
      <c r="AR5" s="85">
        <f>+AP5/AR4</f>
        <v>1025.9288000000001</v>
      </c>
      <c r="AS5" s="30">
        <f>+AP5/$AS$4</f>
        <v>1139.9208888888888</v>
      </c>
      <c r="AT5" s="57"/>
      <c r="AU5" s="85">
        <f>+AS5/AU4</f>
        <v>113.99208888888889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f>5.86766+151.09302-126.7669388+34.037+134.087-125.6167308</f>
        <v>72.701010399999973</v>
      </c>
      <c r="N6" s="55">
        <f>+M6/M5</f>
        <v>6.9933396243657228E-2</v>
      </c>
      <c r="O6" s="86">
        <f>+M6/O4</f>
        <v>7.2701010399999975</v>
      </c>
      <c r="P6" s="11">
        <f>5.9747+167.02972+17.30527+270.4274-139.72442-214.985219</f>
        <v>106.02745099999996</v>
      </c>
      <c r="Q6" s="55">
        <f>+P6/P5</f>
        <v>9.7878570604335954E-2</v>
      </c>
      <c r="R6" s="86">
        <f>+P6/R4</f>
        <v>10.602745099999996</v>
      </c>
      <c r="S6" s="11">
        <v>72.971140000000005</v>
      </c>
      <c r="T6" s="55">
        <f>+S6/S5</f>
        <v>5.4245166182231776E-2</v>
      </c>
      <c r="U6" s="86">
        <f>+S6/U4</f>
        <v>7.2971140000000005</v>
      </c>
      <c r="V6" s="11">
        <f>7.73272+157.95934+2.71197+103.126-133.8187069-79.078</f>
        <v>58.633323100000013</v>
      </c>
      <c r="W6" s="55">
        <f>+V6/V5</f>
        <v>4.6286712763925104E-2</v>
      </c>
      <c r="X6" s="86">
        <f>+V6/X4</f>
        <v>5.8633323100000014</v>
      </c>
      <c r="Y6" s="11">
        <f>31.69263+55.88091768</f>
        <v>87.573547680000004</v>
      </c>
      <c r="Z6" s="55">
        <f>+Y6/Y5</f>
        <v>7.6628540047881055E-2</v>
      </c>
      <c r="AA6" s="86">
        <f>+Y6/AA4</f>
        <v>8.7573547680000008</v>
      </c>
      <c r="AB6" s="11">
        <v>87.028000000000006</v>
      </c>
      <c r="AC6" s="55">
        <f>+AB6/$J$5</f>
        <v>8.2476141737506989E-2</v>
      </c>
      <c r="AD6" s="86">
        <f>+AB6/AD4</f>
        <v>8.7027999999999999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741.23537632959994</v>
      </c>
      <c r="AQ6" s="65">
        <f>+AP6/$AP$5</f>
        <v>7.2250177237406718E-2</v>
      </c>
      <c r="AR6" s="86">
        <f>+AP6/AR4</f>
        <v>74.123537632959994</v>
      </c>
      <c r="AS6" s="14">
        <f t="shared" ref="AS6:AS9" si="0">+AP6/$AS$4</f>
        <v>82.359486258844441</v>
      </c>
      <c r="AT6" s="57"/>
      <c r="AU6" s="86">
        <f>+AS6/AU4</f>
        <v>8.2359486258844434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966.87398960000007</v>
      </c>
      <c r="N7" s="56">
        <f>+M7/M5</f>
        <v>0.93006660375634276</v>
      </c>
      <c r="O7" s="87">
        <f>+O5-O6</f>
        <v>96.68739896000001</v>
      </c>
      <c r="P7" s="8">
        <f>+P5-P6</f>
        <v>977.22754900000018</v>
      </c>
      <c r="Q7" s="56">
        <f>+P7/P5</f>
        <v>0.90212142939566409</v>
      </c>
      <c r="R7" s="87">
        <f>+R5-R6</f>
        <v>97.722754900000012</v>
      </c>
      <c r="S7" s="8">
        <f>+S5-S6</f>
        <v>1272.2388599999999</v>
      </c>
      <c r="T7" s="56">
        <f>+S7/S5</f>
        <v>0.94575483381776815</v>
      </c>
      <c r="U7" s="87">
        <f>+U5-U6</f>
        <v>127.22388600000002</v>
      </c>
      <c r="V7" s="8">
        <f>+V5-V6</f>
        <v>1208.1086768999999</v>
      </c>
      <c r="W7" s="56">
        <f>+V7/V5</f>
        <v>0.95371328723607485</v>
      </c>
      <c r="X7" s="87">
        <f>+X5-X6</f>
        <v>120.81086768999999</v>
      </c>
      <c r="Y7" s="8">
        <f>+Y5-Y6</f>
        <v>1055.2584523200001</v>
      </c>
      <c r="Z7" s="56">
        <f>+Y7/Y5</f>
        <v>0.92337145995211889</v>
      </c>
      <c r="AA7" s="87">
        <f>+AA5-AA6</f>
        <v>105.52584523200001</v>
      </c>
      <c r="AB7" s="8">
        <f>+AB5-AB6</f>
        <v>1231.0160000000001</v>
      </c>
      <c r="AC7" s="56">
        <f>+AB7/$J$5</f>
        <v>1.1666297064983557</v>
      </c>
      <c r="AD7" s="87">
        <f>+AD5-AD6</f>
        <v>123.10160000000002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9518.052623670399</v>
      </c>
      <c r="AQ7" s="65">
        <f>+AP7/$AP$5</f>
        <v>0.9277498227625931</v>
      </c>
      <c r="AR7" s="87">
        <f>+AR5-AR6</f>
        <v>951.80526236704009</v>
      </c>
      <c r="AS7" s="13">
        <f t="shared" si="0"/>
        <v>1057.5614026300443</v>
      </c>
      <c r="AT7" s="57"/>
      <c r="AU7" s="87">
        <f>+AU5-AU6</f>
        <v>105.75614026300444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f>302.68156-98.28463739+1108.29-260.0670742</f>
        <v>1052.61984841</v>
      </c>
      <c r="N8" s="55">
        <f>+M8/M5</f>
        <v>1.0125482513623356</v>
      </c>
      <c r="O8" s="86">
        <f>+M8/O4</f>
        <v>105.261984841</v>
      </c>
      <c r="P8" s="11">
        <f>1425.631-286.7699599</f>
        <v>1138.8610401000001</v>
      </c>
      <c r="Q8" s="55">
        <f>+P8/P5</f>
        <v>1.0513323641247905</v>
      </c>
      <c r="R8" s="86">
        <f>+P8/R4</f>
        <v>113.88610401000001</v>
      </c>
      <c r="S8" s="11">
        <f>180.56475+911.15987</f>
        <v>1091.72462</v>
      </c>
      <c r="T8" s="55">
        <f>+S8/S5</f>
        <v>0.81156445462046811</v>
      </c>
      <c r="U8" s="86">
        <f>+S8/U4</f>
        <v>109.172462</v>
      </c>
      <c r="V8" s="11">
        <f>2094.18252-7.73272-157.95934-2.71197-103.126-104.7584502-351.9918399</f>
        <v>1365.9021998999999</v>
      </c>
      <c r="W8" s="55">
        <f>+V8/V5</f>
        <v>1.0782797127591885</v>
      </c>
      <c r="X8" s="86">
        <f>+V8/X4</f>
        <v>136.59021998999998</v>
      </c>
      <c r="Y8" s="11">
        <f>790.214014+301.292</f>
        <v>1091.5060140000001</v>
      </c>
      <c r="Z8" s="55">
        <f>+Y8/Y5</f>
        <v>0.9550887742030324</v>
      </c>
      <c r="AA8" s="86">
        <f>+Y8/AA4</f>
        <v>109.1506014</v>
      </c>
      <c r="AB8" s="11">
        <f>65.694+865.814</f>
        <v>931.50799999999992</v>
      </c>
      <c r="AC8" s="55">
        <f>+AB8/$J$5</f>
        <v>0.88278698622996798</v>
      </c>
      <c r="AD8" s="86">
        <f>+AB8/AD4</f>
        <v>93.15079999999999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9455.9707792339996</v>
      </c>
      <c r="AQ8" s="65">
        <f>+AP8/$AP$5</f>
        <v>0.92169854079873759</v>
      </c>
      <c r="AR8" s="86">
        <f>+AP8/AR4</f>
        <v>945.59707792339998</v>
      </c>
      <c r="AS8" s="14">
        <f t="shared" si="0"/>
        <v>1050.6634199148889</v>
      </c>
      <c r="AT8" s="57"/>
      <c r="AU8" s="86">
        <f>+AS8/AU4</f>
        <v>105.06634199148888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-85.745858809999959</v>
      </c>
      <c r="N9" s="54">
        <f>+M9/M5</f>
        <v>-8.2481647605992789E-2</v>
      </c>
      <c r="O9" s="15">
        <f>+O5-O6-O8</f>
        <v>-8.5745858809999902</v>
      </c>
      <c r="P9" s="15">
        <f>+P5-P6-P8</f>
        <v>-161.6334910999999</v>
      </c>
      <c r="Q9" s="54">
        <f>+P9/P5</f>
        <v>-0.14921093472912647</v>
      </c>
      <c r="R9" s="15">
        <f>+R5-R6-R8</f>
        <v>-16.163349109999999</v>
      </c>
      <c r="S9" s="15">
        <f>+S5-S6-S8</f>
        <v>180.51423999999997</v>
      </c>
      <c r="T9" s="54">
        <f>+S9/S5</f>
        <v>0.13419037919730004</v>
      </c>
      <c r="U9" s="15">
        <f>+U5-U6-U8</f>
        <v>18.051424000000026</v>
      </c>
      <c r="V9" s="15">
        <f>+V5-V6-V8</f>
        <v>-157.79352300000005</v>
      </c>
      <c r="W9" s="54">
        <f>+V9/V5</f>
        <v>-0.12456642552311367</v>
      </c>
      <c r="X9" s="15">
        <f>+X5-X6-X8</f>
        <v>-15.779352299999985</v>
      </c>
      <c r="Y9" s="15">
        <f>+Y5-Y6-Y8</f>
        <v>-36.24756167999999</v>
      </c>
      <c r="Z9" s="54">
        <f>+Y9/Y5</f>
        <v>-3.1717314250913509E-2</v>
      </c>
      <c r="AA9" s="15">
        <f>+AA5-AA6-AA8</f>
        <v>-3.6247561679999905</v>
      </c>
      <c r="AB9" s="15">
        <f>+AB5-AB6-AB8</f>
        <v>299.50800000000015</v>
      </c>
      <c r="AC9" s="54">
        <f>+AB9/$J$5</f>
        <v>0.2838427202683878</v>
      </c>
      <c r="AD9" s="15">
        <f>+AD5-AD6-AD8</f>
        <v>29.950800000000029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62.081844436400502</v>
      </c>
      <c r="AQ9" s="64">
        <f>+AP9/$AP$5</f>
        <v>6.0512819638556302E-3</v>
      </c>
      <c r="AR9" s="15">
        <f>+AR5-AR6-AR8</f>
        <v>6.208184443640107</v>
      </c>
      <c r="AS9" s="29">
        <f t="shared" si="0"/>
        <v>6.897982715155611</v>
      </c>
      <c r="AT9" s="57"/>
      <c r="AU9" s="15">
        <f>+AU5-AU6-AU8</f>
        <v>0.68979827151555639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28</v>
      </c>
      <c r="W11" s="57"/>
      <c r="X11" s="86">
        <f>+V11/X4</f>
        <v>2.8</v>
      </c>
      <c r="Y11" s="32">
        <v>28</v>
      </c>
      <c r="Z11" s="57"/>
      <c r="AA11" s="86">
        <f>+Y11/AA4</f>
        <v>2.8</v>
      </c>
      <c r="AB11" s="32">
        <v>25.585000000000001</v>
      </c>
      <c r="AC11" s="57"/>
      <c r="AD11" s="86">
        <f>+AB11/AD4</f>
        <v>2.5585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249.58500000000001</v>
      </c>
      <c r="AQ11" s="57"/>
      <c r="AR11" s="86">
        <f>+AP11/AR4</f>
        <v>24.958500000000001</v>
      </c>
      <c r="AS11" s="28">
        <f>+AP11/AS4</f>
        <v>27.731666666666669</v>
      </c>
      <c r="AT11" s="57"/>
      <c r="AU11" s="86">
        <f>+AS11/AU4</f>
        <v>2.773166666666667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f>1108.29-260.067</f>
        <v>848.22299999999996</v>
      </c>
      <c r="N12" s="57"/>
      <c r="O12" s="86">
        <f>+M12/O4</f>
        <v>84.822299999999998</v>
      </c>
      <c r="P12" s="32">
        <f>1124.466-263.8628697</f>
        <v>860.60313029999998</v>
      </c>
      <c r="Q12" s="57"/>
      <c r="R12" s="86">
        <f>+P12/R4</f>
        <v>86.060313030000003</v>
      </c>
      <c r="S12" s="32">
        <v>911.15899999999999</v>
      </c>
      <c r="T12" s="57"/>
      <c r="U12" s="86">
        <f>+S12/U4</f>
        <v>91.115899999999996</v>
      </c>
      <c r="V12" s="32">
        <f>1500.03341-351.9918399</f>
        <v>1148.0415700999999</v>
      </c>
      <c r="W12" s="57"/>
      <c r="X12" s="86">
        <f>+V12/X4</f>
        <v>114.80415701</v>
      </c>
      <c r="Y12" s="32">
        <v>790.21401400000002</v>
      </c>
      <c r="Z12" s="57"/>
      <c r="AA12" s="86">
        <f>+Y12/AA4</f>
        <v>79.021401400000002</v>
      </c>
      <c r="AB12" s="32">
        <v>865.81399999999996</v>
      </c>
      <c r="AC12" s="57"/>
      <c r="AD12" s="86">
        <f>+AB12/AD4</f>
        <v>86.581400000000002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7803.201435543001</v>
      </c>
      <c r="AQ12" s="57"/>
      <c r="AR12" s="86">
        <f>+AP12/AR4</f>
        <v>780.3201435543001</v>
      </c>
      <c r="AS12" s="14">
        <f t="shared" ref="AS12" si="1">+AP12/$AS$4</f>
        <v>867.02238172700015</v>
      </c>
      <c r="AT12" s="57"/>
      <c r="AU12" s="86">
        <f>+AS12/AU4</f>
        <v>86.702238172700021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>
        <f>+M12/M5</f>
        <v>0.81593247240458833</v>
      </c>
      <c r="N13" s="57"/>
      <c r="O13" s="33"/>
      <c r="P13" s="33">
        <f>+P12/P5</f>
        <v>0.79446033510115333</v>
      </c>
      <c r="Q13" s="57"/>
      <c r="R13" s="33"/>
      <c r="S13" s="33">
        <f>+S12/S5</f>
        <v>0.67733588064317096</v>
      </c>
      <c r="T13" s="57"/>
      <c r="U13" s="33"/>
      <c r="V13" s="33">
        <f>+V12/V5</f>
        <v>0.90629470728846129</v>
      </c>
      <c r="W13" s="57"/>
      <c r="X13" s="33"/>
      <c r="Y13" s="33">
        <f>+Y12/Y5</f>
        <v>0.69145247420443245</v>
      </c>
      <c r="Z13" s="57"/>
      <c r="AA13" s="33"/>
      <c r="AB13" s="33">
        <f>+AB12/AB5</f>
        <v>0.65689309309856114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0.76059873117344989</v>
      </c>
      <c r="AQ13" s="57"/>
      <c r="AR13" s="33"/>
      <c r="AS13" s="35">
        <f>+AS12/AS5</f>
        <v>0.76059873117345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>
        <f>+M5/M11</f>
        <v>37.127678571428575</v>
      </c>
      <c r="N14" s="57"/>
      <c r="O14" s="8"/>
      <c r="P14" s="8">
        <f>+P5/P11</f>
        <v>38.687678571428577</v>
      </c>
      <c r="Q14" s="57"/>
      <c r="R14" s="8"/>
      <c r="S14" s="8">
        <f>+S5/S11</f>
        <v>48.043214285714285</v>
      </c>
      <c r="T14" s="57"/>
      <c r="U14" s="8"/>
      <c r="V14" s="8">
        <f>+V5/V11</f>
        <v>45.240785714285714</v>
      </c>
      <c r="W14" s="57"/>
      <c r="X14" s="8"/>
      <c r="Y14" s="8">
        <f>+Y5/Y11</f>
        <v>40.815428571428576</v>
      </c>
      <c r="Z14" s="57"/>
      <c r="AA14" s="8"/>
      <c r="AB14" s="8">
        <f>+AB5/AB11</f>
        <v>51.516279069767442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41.105386942324259</v>
      </c>
      <c r="AQ14" s="57"/>
      <c r="AR14" s="8"/>
      <c r="AS14" s="36">
        <f>+AS5/AS11</f>
        <v>41.105386942324252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>
        <f>+M12/M11</f>
        <v>30.293678571428568</v>
      </c>
      <c r="N15" s="57"/>
      <c r="O15" s="8"/>
      <c r="P15" s="8">
        <f>+P12/P11</f>
        <v>30.735826082142857</v>
      </c>
      <c r="Q15" s="57"/>
      <c r="R15" s="8"/>
      <c r="S15" s="8">
        <f>+S12/S11</f>
        <v>32.54139285714286</v>
      </c>
      <c r="T15" s="57"/>
      <c r="U15" s="8"/>
      <c r="V15" s="8">
        <f>+V12/V11</f>
        <v>41.001484646428572</v>
      </c>
      <c r="W15" s="57"/>
      <c r="X15" s="8"/>
      <c r="Y15" s="8">
        <f>+Y12/Y11</f>
        <v>28.221929071428573</v>
      </c>
      <c r="Z15" s="57"/>
      <c r="AA15" s="8"/>
      <c r="AB15" s="8">
        <f>+AB12/AB11</f>
        <v>33.840687903068201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31.264705152725526</v>
      </c>
      <c r="AQ15" s="57"/>
      <c r="AR15" s="8"/>
      <c r="AS15" s="36">
        <f>+AS12/AS11</f>
        <v>31.264705152725526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>
        <f>+M12/M7</f>
        <v>0.877283916129457</v>
      </c>
      <c r="N16" s="57"/>
      <c r="O16" s="33"/>
      <c r="P16" s="33">
        <f>+P12/P7</f>
        <v>0.88065786845720595</v>
      </c>
      <c r="Q16" s="57"/>
      <c r="R16" s="33"/>
      <c r="S16" s="33">
        <f>+S12/S7</f>
        <v>0.71618548108175228</v>
      </c>
      <c r="T16" s="57"/>
      <c r="U16" s="33"/>
      <c r="V16" s="33">
        <f>+V12/V7</f>
        <v>0.95028004686289336</v>
      </c>
      <c r="W16" s="57"/>
      <c r="X16" s="33"/>
      <c r="Y16" s="33">
        <f>+Y12/Y7</f>
        <v>0.74883457437626177</v>
      </c>
      <c r="Z16" s="57"/>
      <c r="AA16" s="33"/>
      <c r="AB16" s="33">
        <f>+AB12/AB7</f>
        <v>0.70333285676221913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0.81983171811188116</v>
      </c>
      <c r="AQ16" s="57"/>
      <c r="AR16" s="33"/>
      <c r="AS16" s="35">
        <f>+AS12/AS7</f>
        <v>0.81983171811188116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f>48119-38862.58</f>
        <v>9256.4199999999983</v>
      </c>
      <c r="N18" s="11">
        <f>48119-38862.58</f>
        <v>9256.4199999999983</v>
      </c>
      <c r="O18" s="67">
        <f>+M18/O4</f>
        <v>925.64199999999983</v>
      </c>
      <c r="P18" s="11">
        <v>9518.6039999999994</v>
      </c>
      <c r="Q18" s="11">
        <v>9518.6039999999994</v>
      </c>
      <c r="R18" s="67">
        <f>+P18/R4</f>
        <v>951.86039999999991</v>
      </c>
      <c r="S18" s="11">
        <v>9157.7279999999992</v>
      </c>
      <c r="T18" s="11">
        <v>9157.7279999999992</v>
      </c>
      <c r="U18" s="67">
        <f>+S18/U4</f>
        <v>915.77279999999996</v>
      </c>
      <c r="V18" s="11">
        <v>10180.725259999999</v>
      </c>
      <c r="W18" s="11">
        <v>10180.725259999999</v>
      </c>
      <c r="X18" s="67">
        <f>+V18/X4</f>
        <v>1018.0725259999999</v>
      </c>
      <c r="Y18" s="11">
        <v>9906.2199999999993</v>
      </c>
      <c r="Z18" s="11">
        <v>9906.2199999999993</v>
      </c>
      <c r="AA18" s="67">
        <f>+Y18/AA4</f>
        <v>990.62199999999996</v>
      </c>
      <c r="AB18" s="11">
        <v>12017</v>
      </c>
      <c r="AC18" s="58">
        <v>12017</v>
      </c>
      <c r="AD18" s="67">
        <f>+AB18/AD4</f>
        <v>1201.7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89953.697259999986</v>
      </c>
      <c r="AQ18" s="67">
        <f>+T18+AC18+AF18+AI18+AL18+Z18+W18+Q18+N18+K18+H18+E18</f>
        <v>89953.697259999986</v>
      </c>
      <c r="AR18" s="67">
        <f>+AP18/AR4</f>
        <v>8995.369725999999</v>
      </c>
      <c r="AS18" s="14">
        <f t="shared" ref="AS18:AT20" si="3">+AP18/$AS$4</f>
        <v>9994.8552511111102</v>
      </c>
      <c r="AT18" s="67">
        <f t="shared" si="3"/>
        <v>9994.8552511111102</v>
      </c>
      <c r="AU18" s="67">
        <f>+AS18/AU4</f>
        <v>999.48552511111097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f>4326.55-3494.2732</f>
        <v>832.27680000000009</v>
      </c>
      <c r="N19" s="11">
        <f>4326.55-3494.2732</f>
        <v>832.27680000000009</v>
      </c>
      <c r="O19" s="67">
        <f>+M19/O4</f>
        <v>83.227680000000007</v>
      </c>
      <c r="P19" s="11">
        <v>912.29480000000001</v>
      </c>
      <c r="Q19" s="11">
        <v>912.29480000000001</v>
      </c>
      <c r="R19" s="67">
        <f>+P19/R4</f>
        <v>91.229479999999995</v>
      </c>
      <c r="S19" s="11">
        <v>848.54309999999998</v>
      </c>
      <c r="T19" s="11">
        <v>848.54309999999998</v>
      </c>
      <c r="U19" s="67">
        <f>+S19/U4</f>
        <v>84.854309999999998</v>
      </c>
      <c r="V19" s="11">
        <v>871.01329999999996</v>
      </c>
      <c r="W19" s="11">
        <v>871.01329999999996</v>
      </c>
      <c r="X19" s="67">
        <f>+V19/X4</f>
        <v>87.10132999999999</v>
      </c>
      <c r="Y19" s="11">
        <v>865.30970000000002</v>
      </c>
      <c r="Z19" s="11">
        <v>865.30970000000002</v>
      </c>
      <c r="AA19" s="67">
        <f>+Y19/AA4</f>
        <v>86.530969999999996</v>
      </c>
      <c r="AB19" s="11">
        <v>869</v>
      </c>
      <c r="AC19" s="58">
        <v>869</v>
      </c>
      <c r="AD19" s="67">
        <f>+AB19/AD4</f>
        <v>86.9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7826.5276999999996</v>
      </c>
      <c r="AQ19" s="67">
        <f t="shared" ref="AQ19:AQ20" si="4">+T19+AC19+AF19+AI19+AL19+Z19+W19+Q19+N19+K19+H19+E19</f>
        <v>7826.5277000000006</v>
      </c>
      <c r="AR19" s="67">
        <f>+AP19/AR4</f>
        <v>782.65276999999992</v>
      </c>
      <c r="AS19" s="14">
        <f t="shared" si="3"/>
        <v>869.61418888888886</v>
      </c>
      <c r="AT19" s="67">
        <f t="shared" si="3"/>
        <v>869.61418888888898</v>
      </c>
      <c r="AU19" s="67">
        <f>+AS19/AU4</f>
        <v>86.961418888888886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f>5.86766+151.09302-126.7669388</f>
        <v>30.193741199999991</v>
      </c>
      <c r="N20" s="59">
        <v>30.19373736</v>
      </c>
      <c r="O20" s="67">
        <f>+M20/O4</f>
        <v>3.0193741199999993</v>
      </c>
      <c r="P20" s="11">
        <f>5.9747+167.02972-139.72442</f>
        <v>33.28</v>
      </c>
      <c r="Q20" s="59">
        <v>33.279999099999998</v>
      </c>
      <c r="R20" s="67">
        <f>+P20/R4</f>
        <v>3.3280000000000003</v>
      </c>
      <c r="S20" s="11">
        <v>31.348628999999999</v>
      </c>
      <c r="T20" s="59">
        <v>31.34862</v>
      </c>
      <c r="U20" s="67">
        <f>+S20/U4</f>
        <v>3.1348628999999999</v>
      </c>
      <c r="V20" s="11">
        <f>7.73272+157.95934-133.8187069</f>
        <v>31.873353100000003</v>
      </c>
      <c r="W20" s="59">
        <v>31.873368500000002</v>
      </c>
      <c r="X20" s="67">
        <f>+V20/X4</f>
        <v>3.1873353100000004</v>
      </c>
      <c r="Y20" s="11">
        <v>31.692630000000001</v>
      </c>
      <c r="Z20" s="59">
        <v>31.692630000000001</v>
      </c>
      <c r="AA20" s="67">
        <f>+Y20/AA4</f>
        <v>3.1692629999999999</v>
      </c>
      <c r="AB20" s="11">
        <v>32.119</v>
      </c>
      <c r="AC20" s="59">
        <v>32.140999999999998</v>
      </c>
      <c r="AD20" s="67">
        <f>+AB20/AD4</f>
        <v>3.2119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286.89599329999999</v>
      </c>
      <c r="AQ20" s="67">
        <f t="shared" si="4"/>
        <v>287.65792496</v>
      </c>
      <c r="AR20" s="67">
        <f>+AP20/AR4</f>
        <v>28.68959933</v>
      </c>
      <c r="AS20" s="14">
        <f t="shared" si="3"/>
        <v>31.877332588888887</v>
      </c>
      <c r="AT20" s="67">
        <f t="shared" si="3"/>
        <v>31.961991662222221</v>
      </c>
      <c r="AU20" s="67">
        <f>+AS20/AU4</f>
        <v>3.1877332588888887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>
        <f t="shared" ref="M21:N21" si="8">+M20/M19*1000</f>
        <v>36.278484754110636</v>
      </c>
      <c r="N21" s="60">
        <f t="shared" si="8"/>
        <v>36.278480140261024</v>
      </c>
      <c r="O21" s="60"/>
      <c r="P21" s="44">
        <f t="shared" ref="P21:Q21" si="9">+P20/P19*1000</f>
        <v>36.479436252404376</v>
      </c>
      <c r="Q21" s="60">
        <f t="shared" si="9"/>
        <v>36.479435265881158</v>
      </c>
      <c r="R21" s="60"/>
      <c r="S21" s="44">
        <f t="shared" ref="S21:T21" si="10">+S20/S19*1000</f>
        <v>36.944062122477924</v>
      </c>
      <c r="T21" s="60">
        <f t="shared" si="10"/>
        <v>36.94405151606324</v>
      </c>
      <c r="U21" s="60"/>
      <c r="V21" s="44">
        <f t="shared" ref="V21:W21" si="11">+V20/V19*1000</f>
        <v>36.59341723025355</v>
      </c>
      <c r="W21" s="60">
        <f t="shared" si="11"/>
        <v>36.593434910810203</v>
      </c>
      <c r="X21" s="68"/>
      <c r="Y21" s="44">
        <f t="shared" ref="Y21:Z21" si="12">+Y20/Y19*1000</f>
        <v>36.625765318474997</v>
      </c>
      <c r="Z21" s="60">
        <f t="shared" si="12"/>
        <v>36.625765318474997</v>
      </c>
      <c r="AA21" s="68"/>
      <c r="AB21" s="44">
        <f t="shared" ref="AB21:AC21" si="13">+AB20/AB19*1000</f>
        <v>36.960874568469507</v>
      </c>
      <c r="AC21" s="60">
        <f t="shared" si="13"/>
        <v>36.986191024165706</v>
      </c>
      <c r="AD21" s="60"/>
      <c r="AE21" s="44" t="e">
        <f t="shared" ref="AE21:AF21" si="14">+AE20/AE19*1000</f>
        <v>#DIV/0!</v>
      </c>
      <c r="AF21" s="60" t="e">
        <f t="shared" si="14"/>
        <v>#DIV/0!</v>
      </c>
      <c r="AG21" s="60"/>
      <c r="AH21" s="44" t="e">
        <f t="shared" ref="AH21:AI21" si="15">+AH20/AH19*1000</f>
        <v>#DIV/0!</v>
      </c>
      <c r="AI21" s="60" t="e">
        <f t="shared" si="15"/>
        <v>#DIV/0!</v>
      </c>
      <c r="AJ21" s="60"/>
      <c r="AK21" s="44" t="e">
        <f t="shared" ref="AK21:AL21" si="16">+AK20/AK19*1000</f>
        <v>#DIV/0!</v>
      </c>
      <c r="AL21" s="60" t="e">
        <f t="shared" si="16"/>
        <v>#DIV/0!</v>
      </c>
      <c r="AM21" s="16"/>
      <c r="AN21" s="16"/>
      <c r="AO21" s="16"/>
      <c r="AP21" s="45">
        <f>+AP20/AP19*1000</f>
        <v>36.656868064237479</v>
      </c>
      <c r="AQ21" s="68">
        <f>+AQ20/AQ19*1000</f>
        <v>36.754220515951154</v>
      </c>
      <c r="AR21" s="60"/>
      <c r="AS21" s="45">
        <f>+AS20/AS19*1000</f>
        <v>36.656868064237479</v>
      </c>
      <c r="AT21" s="68">
        <f>+AT20/AT19*1000</f>
        <v>36.754220515951147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>
        <f>+M19/M18</f>
        <v>8.9913465465050232E-2</v>
      </c>
      <c r="N22" s="46">
        <f>+N19/N18</f>
        <v>8.9913465465050232E-2</v>
      </c>
      <c r="O22" s="61"/>
      <c r="P22" s="46">
        <f>+P19/P18</f>
        <v>9.5843340052806064E-2</v>
      </c>
      <c r="Q22" s="46">
        <f>+Q19/Q18</f>
        <v>9.5843340052806064E-2</v>
      </c>
      <c r="R22" s="61"/>
      <c r="S22" s="46">
        <f>+S19/S18</f>
        <v>9.2658692199637294E-2</v>
      </c>
      <c r="T22" s="46">
        <f>+T19/T18</f>
        <v>9.2658692199637294E-2</v>
      </c>
      <c r="U22" s="61"/>
      <c r="V22" s="88">
        <f>+V19/V18</f>
        <v>8.5555132640913648E-2</v>
      </c>
      <c r="W22" s="47">
        <f>+W19/W18</f>
        <v>8.5555132640913648E-2</v>
      </c>
      <c r="X22" s="69"/>
      <c r="Y22" s="88">
        <f>+Y19/Y18</f>
        <v>8.7350139609255611E-2</v>
      </c>
      <c r="Z22" s="47">
        <f>+Z19/Z18</f>
        <v>8.7350139609255611E-2</v>
      </c>
      <c r="AA22" s="69"/>
      <c r="AB22" s="88">
        <f>+AB19/AB18</f>
        <v>7.2314221519514027E-2</v>
      </c>
      <c r="AC22" s="47">
        <f>+AC19/AC18</f>
        <v>7.2314221519514027E-2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8.7006181384389272E-2</v>
      </c>
      <c r="AQ22" s="47">
        <f>+AQ19/AQ18</f>
        <v>8.7006181384389286E-2</v>
      </c>
      <c r="AR22" s="61"/>
      <c r="AS22" s="47">
        <f>+AS19/AS18</f>
        <v>8.7006181384389272E-2</v>
      </c>
      <c r="AT22" s="47">
        <f>+AT19/AT18</f>
        <v>8.7006181384389286E-2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>
        <f>+M20*1000/(M18*M21)*100</f>
        <v>8.9913465465050226</v>
      </c>
      <c r="N23" s="48">
        <f>+N20*1000/(N18*N21)*100</f>
        <v>8.9913465465050226</v>
      </c>
      <c r="O23" s="62"/>
      <c r="P23" s="48">
        <f>+P20*1000/(P18*P21)*100</f>
        <v>9.5843340052806081</v>
      </c>
      <c r="Q23" s="48">
        <f>+Q20*1000/(Q18*Q21)*100</f>
        <v>9.5843340052806081</v>
      </c>
      <c r="R23" s="62"/>
      <c r="S23" s="48">
        <f>+S20*1000/(S18*S21)*100</f>
        <v>9.2658692199637311</v>
      </c>
      <c r="T23" s="48">
        <f>+T20*1000/(T18*T21)*100</f>
        <v>9.2658692199637294</v>
      </c>
      <c r="U23" s="62"/>
      <c r="V23" s="49">
        <f>+V20*1000/(V18*V21)*100</f>
        <v>8.5555132640913651</v>
      </c>
      <c r="W23" s="49">
        <f>+W20/(W18*W21)*1000*100</f>
        <v>8.5555132640913651</v>
      </c>
      <c r="X23" s="70"/>
      <c r="Y23" s="49">
        <f>+Y20*1000/(Y18*Y21)*100</f>
        <v>8.7350139609255599</v>
      </c>
      <c r="Z23" s="49">
        <f>+Z20/(Z18*Z21)*1000*100</f>
        <v>8.7350139609255599</v>
      </c>
      <c r="AA23" s="70"/>
      <c r="AB23" s="49">
        <f>+AB20*1000/(AB18*AB21)*100</f>
        <v>7.231422151951401</v>
      </c>
      <c r="AC23" s="49">
        <f>+AC20/(AC18*AC21)*1000*100</f>
        <v>7.2314221519514028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8.7006181384389283</v>
      </c>
      <c r="AQ23" s="49">
        <f>+AQ20/(AQ18*AQ21)*1000*100</f>
        <v>8.7006181384389283</v>
      </c>
      <c r="AR23" s="62"/>
      <c r="AS23" s="49">
        <f>+AS20/(AS18*AS21)*1000*100</f>
        <v>8.7006181384389265</v>
      </c>
      <c r="AT23" s="49">
        <f>+AT20/(AT18*AT21)*1000*100</f>
        <v>8.7006181384389283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>
        <f>+M20/M18*1000</f>
        <v>3.2619242860630782</v>
      </c>
      <c r="N24" s="48">
        <f>+N20/N18*1000</f>
        <v>3.26192387121587</v>
      </c>
      <c r="O24" s="62"/>
      <c r="P24" s="48">
        <f>+P20/P18*1000</f>
        <v>3.4963110136738544</v>
      </c>
      <c r="Q24" s="48">
        <f>+Q20/Q18*1000</f>
        <v>3.4963109191221737</v>
      </c>
      <c r="R24" s="62"/>
      <c r="S24" s="48">
        <f>+S20/S18*1000</f>
        <v>3.4231884808109609</v>
      </c>
      <c r="T24" s="48">
        <f>+T20/T18*1000</f>
        <v>3.4231874980344474</v>
      </c>
      <c r="U24" s="62"/>
      <c r="V24" s="48">
        <f>+V20/V18*1000</f>
        <v>3.1307546649186371</v>
      </c>
      <c r="W24" s="48">
        <f>+W20/W18*1000</f>
        <v>3.1307561775810071</v>
      </c>
      <c r="X24" s="62"/>
      <c r="Y24" s="48">
        <f>+Y20/Y18*1000</f>
        <v>3.1992657138646226</v>
      </c>
      <c r="Z24" s="48">
        <f>+Z20/Z18*1000</f>
        <v>3.1992657138646226</v>
      </c>
      <c r="AA24" s="62"/>
      <c r="AB24" s="48">
        <f>+AB20/AB18*1000</f>
        <v>2.6727968710992758</v>
      </c>
      <c r="AC24" s="48">
        <f>+AC20/AC18*1000</f>
        <v>2.6746276108845799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3.1893741117806726</v>
      </c>
      <c r="AQ24" s="48">
        <f>+AQ20/AQ18*1000</f>
        <v>3.1978443768526881</v>
      </c>
      <c r="AR24" s="62"/>
      <c r="AS24" s="48">
        <f>+AS20/AS18*1000</f>
        <v>3.1893741117806722</v>
      </c>
      <c r="AT24" s="48">
        <f>+AT20/AT18*1000</f>
        <v>3.1978443768526876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>
        <f>+M8/(1-M6/M5)</f>
        <v>1131.7682455844458</v>
      </c>
      <c r="N26" s="63"/>
      <c r="O26" s="63"/>
      <c r="P26" s="21">
        <f>+P8/(1-P6/P5)</f>
        <v>1262.425437408054</v>
      </c>
      <c r="Q26" s="63"/>
      <c r="R26" s="63"/>
      <c r="S26" s="21">
        <f>+S8/(1-S6/S5)</f>
        <v>1154.342098990908</v>
      </c>
      <c r="T26" s="63"/>
      <c r="U26" s="63"/>
      <c r="V26" s="21">
        <f>+V8/(1-V6/V5)</f>
        <v>1432.1937401737123</v>
      </c>
      <c r="W26" s="63"/>
      <c r="X26" s="74"/>
      <c r="Y26" s="21">
        <f>+Y8/(1-Y6/Y5)</f>
        <v>1182.0876660586841</v>
      </c>
      <c r="Z26" s="63"/>
      <c r="AA26" s="74"/>
      <c r="AB26" s="21">
        <f>+AB8/(1-AB6/AB5)</f>
        <v>997.36195983805237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10192.371420860662</v>
      </c>
      <c r="AQ26" s="71"/>
      <c r="AR26" s="71"/>
      <c r="AS26" s="31">
        <f>+AS8/(1-AS6/AS5)</f>
        <v>1132.4857134289623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S5" activePane="bottomRight" state="frozen"/>
      <selection pane="topRight" activeCell="C1" sqref="C1"/>
      <selection pane="bottomLeft" activeCell="A5" sqref="A5"/>
      <selection pane="bottomRight" activeCell="AB1" sqref="AB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10</v>
      </c>
      <c r="P4" s="42"/>
      <c r="Q4" s="3" t="s">
        <v>26</v>
      </c>
      <c r="R4" s="3">
        <v>10</v>
      </c>
      <c r="S4" s="42"/>
      <c r="T4" s="3" t="s">
        <v>26</v>
      </c>
      <c r="U4" s="3">
        <v>10</v>
      </c>
      <c r="V4" s="91"/>
      <c r="W4" s="34" t="s">
        <v>26</v>
      </c>
      <c r="X4" s="3">
        <v>10</v>
      </c>
      <c r="Y4" s="91"/>
      <c r="Z4" s="34" t="s">
        <v>26</v>
      </c>
      <c r="AA4" s="3">
        <v>10</v>
      </c>
      <c r="AB4" s="50"/>
      <c r="AC4" s="34" t="s">
        <v>26</v>
      </c>
      <c r="AD4" s="3">
        <v>9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9.8888888888888893</v>
      </c>
      <c r="AS4" s="42">
        <v>9</v>
      </c>
      <c r="AT4" s="3" t="s">
        <v>26</v>
      </c>
      <c r="AU4" s="3">
        <f>+AR4</f>
        <v>9.8888888888888893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1385.76</v>
      </c>
      <c r="N5" s="54">
        <f>+M5/M5</f>
        <v>1</v>
      </c>
      <c r="O5" s="85">
        <f>+M5/O4</f>
        <v>138.57599999999999</v>
      </c>
      <c r="P5" s="9">
        <f>43.445+1294.594</f>
        <v>1338.039</v>
      </c>
      <c r="Q5" s="54">
        <f>+P5/P5</f>
        <v>1</v>
      </c>
      <c r="R5" s="85">
        <f>+P5/R4</f>
        <v>133.8039</v>
      </c>
      <c r="S5" s="9">
        <f>4.633+1369</f>
        <v>1373.633</v>
      </c>
      <c r="T5" s="54">
        <f>+S5/S5</f>
        <v>1</v>
      </c>
      <c r="U5" s="85">
        <f>+S5/U4</f>
        <v>137.36330000000001</v>
      </c>
      <c r="V5" s="9">
        <v>1297.9079999999999</v>
      </c>
      <c r="W5" s="54">
        <f>+V5/V5</f>
        <v>1</v>
      </c>
      <c r="X5" s="85">
        <f>+V5/X4</f>
        <v>129.79079999999999</v>
      </c>
      <c r="Y5" s="9">
        <v>1264.104</v>
      </c>
      <c r="Z5" s="54">
        <f>+Y5/Y5</f>
        <v>1</v>
      </c>
      <c r="AA5" s="85">
        <f>+Y5/AA4</f>
        <v>126.41040000000001</v>
      </c>
      <c r="AB5" s="9">
        <v>1285.6199999999999</v>
      </c>
      <c r="AC5" s="54">
        <f>+AB5/AB5</f>
        <v>1</v>
      </c>
      <c r="AD5" s="85">
        <f>+AB5/AD4</f>
        <v>142.84666666666666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11972.752</v>
      </c>
      <c r="AQ5" s="64">
        <f>+AP5/$AP$5</f>
        <v>1</v>
      </c>
      <c r="AR5" s="85">
        <f>+AP5/AR4</f>
        <v>1210.7277303370786</v>
      </c>
      <c r="AS5" s="30">
        <f>+AP5/$AS$4</f>
        <v>1330.3057777777778</v>
      </c>
      <c r="AT5" s="57"/>
      <c r="AU5" s="85">
        <f>+AS5/AU4</f>
        <v>134.52530337078653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f>4.17+26.1011+12.08+89.244</f>
        <v>131.5951</v>
      </c>
      <c r="N6" s="55">
        <f>+M6/M5</f>
        <v>9.4962403302159104E-2</v>
      </c>
      <c r="O6" s="86">
        <f>+M6/O4</f>
        <v>13.159510000000001</v>
      </c>
      <c r="P6" s="11">
        <f>4.2759+0.95096+26.0784+14.291</f>
        <v>45.596260000000001</v>
      </c>
      <c r="Q6" s="55">
        <f>+P6/P5</f>
        <v>3.4076928998332638E-2</v>
      </c>
      <c r="R6" s="86">
        <f>+P6/R4</f>
        <v>4.5596259999999997</v>
      </c>
      <c r="S6" s="11">
        <f>7.1262+26.8737+0.62509+35.267</f>
        <v>69.891989999999993</v>
      </c>
      <c r="T6" s="55">
        <f>+S6/S5</f>
        <v>5.0881123269461342E-2</v>
      </c>
      <c r="U6" s="86">
        <f>+S6/U4</f>
        <v>6.9891989999999993</v>
      </c>
      <c r="V6" s="11">
        <f>2.6366+26.0358+17.4204+49.691</f>
        <v>95.783799999999999</v>
      </c>
      <c r="W6" s="55">
        <f>+V6/V5</f>
        <v>7.3798605139963697E-2</v>
      </c>
      <c r="X6" s="86">
        <f>+V6/X4</f>
        <v>9.5783799999999992</v>
      </c>
      <c r="Y6" s="11">
        <f>5.1591+23.2682+4.15+90.936</f>
        <v>123.51330000000002</v>
      </c>
      <c r="Z6" s="55">
        <f>+Y6/Y5</f>
        <v>9.7708179073873677E-2</v>
      </c>
      <c r="AA6" s="86">
        <f>+Y6/AA4</f>
        <v>12.351330000000001</v>
      </c>
      <c r="AB6" s="11">
        <f>4.1904+23.6936+4.03265+92.511</f>
        <v>124.42765</v>
      </c>
      <c r="AC6" s="55">
        <f>+AB6/AB5</f>
        <v>9.6784158616076296E-2</v>
      </c>
      <c r="AD6" s="86">
        <f>+AB6/AD4</f>
        <v>13.825294444444445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878.00689000000011</v>
      </c>
      <c r="AQ6" s="65">
        <f>+AP6/$AP$5</f>
        <v>7.3333757351693257E-2</v>
      </c>
      <c r="AR6" s="86">
        <f>+AP6/AR4</f>
        <v>88.787213595505619</v>
      </c>
      <c r="AS6" s="14">
        <f t="shared" ref="AS6:AS9" si="0">+AP6/$AS$4</f>
        <v>97.556321111111117</v>
      </c>
      <c r="AT6" s="57"/>
      <c r="AU6" s="86">
        <f>+AS6/AU4</f>
        <v>9.8652459550561797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1254.1649</v>
      </c>
      <c r="N7" s="56">
        <f>+M7/M5</f>
        <v>0.9050375966978409</v>
      </c>
      <c r="O7" s="87">
        <f>+O5-O6</f>
        <v>125.41649</v>
      </c>
      <c r="P7" s="8">
        <f>+P5-P6</f>
        <v>1292.44274</v>
      </c>
      <c r="Q7" s="56">
        <f>+P7/P5</f>
        <v>0.9659230710016673</v>
      </c>
      <c r="R7" s="87">
        <f>+R5-R6</f>
        <v>129.24427399999999</v>
      </c>
      <c r="S7" s="8">
        <f>+S5-S6</f>
        <v>1303.74101</v>
      </c>
      <c r="T7" s="56">
        <f>+S7/S5</f>
        <v>0.94911887673053863</v>
      </c>
      <c r="U7" s="87">
        <f>+U5-U6</f>
        <v>130.374101</v>
      </c>
      <c r="V7" s="8">
        <f>+V5-V6</f>
        <v>1202.1242</v>
      </c>
      <c r="W7" s="56">
        <f>+V7/V5</f>
        <v>0.92620139486003639</v>
      </c>
      <c r="X7" s="87">
        <f>+X5-X6</f>
        <v>120.21241999999999</v>
      </c>
      <c r="Y7" s="8">
        <f>+Y5-Y6</f>
        <v>1140.5907</v>
      </c>
      <c r="Z7" s="56">
        <f>+Y7/Y5</f>
        <v>0.90229182092612625</v>
      </c>
      <c r="AA7" s="87">
        <f>+AA5-AA6</f>
        <v>114.05907000000001</v>
      </c>
      <c r="AB7" s="8">
        <f>+AB5-AB6</f>
        <v>1161.1923499999998</v>
      </c>
      <c r="AC7" s="56">
        <f>+AB7/AB5</f>
        <v>0.90321584138392363</v>
      </c>
      <c r="AD7" s="87">
        <f>+AD5-AD6</f>
        <v>129.02137222222223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11094.74511</v>
      </c>
      <c r="AQ7" s="65">
        <f>+AP7/$AP$5</f>
        <v>0.92666624264830666</v>
      </c>
      <c r="AR7" s="87">
        <f>+AR5-AR6</f>
        <v>1121.940516741573</v>
      </c>
      <c r="AS7" s="13">
        <f t="shared" si="0"/>
        <v>1232.7494566666667</v>
      </c>
      <c r="AT7" s="57"/>
      <c r="AU7" s="87">
        <f>+AU5-AU6</f>
        <v>124.66005741573035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1231.607</v>
      </c>
      <c r="N8" s="55">
        <f>+M8/M5</f>
        <v>0.88875923680868263</v>
      </c>
      <c r="O8" s="86">
        <f>+M8/O4</f>
        <v>123.16069999999999</v>
      </c>
      <c r="P8" s="11">
        <f>1253.658+109.16612-4.2759-26.0784-0.95-14.291</f>
        <v>1317.2288199999998</v>
      </c>
      <c r="Q8" s="55">
        <f>+P8/P5</f>
        <v>0.98444725452696058</v>
      </c>
      <c r="R8" s="86">
        <f>+P8/R4</f>
        <v>131.72288199999997</v>
      </c>
      <c r="S8" s="11">
        <v>1434.491</v>
      </c>
      <c r="T8" s="55">
        <f>+S8/S5</f>
        <v>1.0443044102755248</v>
      </c>
      <c r="U8" s="86">
        <f>+S8/U4</f>
        <v>143.44909999999999</v>
      </c>
      <c r="V8" s="11">
        <v>1132.1990000000001</v>
      </c>
      <c r="W8" s="55">
        <f>+V8/V5</f>
        <v>0.87232608166372361</v>
      </c>
      <c r="X8" s="86">
        <f>+V8/X4</f>
        <v>113.21990000000001</v>
      </c>
      <c r="Y8" s="11">
        <v>1163.1300000000001</v>
      </c>
      <c r="Z8" s="55">
        <f>+Y8/Y5</f>
        <v>0.9201220785631562</v>
      </c>
      <c r="AA8" s="86">
        <f>+Y8/AA4</f>
        <v>116.31300000000002</v>
      </c>
      <c r="AB8" s="11">
        <v>1170.0889999999999</v>
      </c>
      <c r="AC8" s="55">
        <f>+AB8/AB5</f>
        <v>0.91013596552636089</v>
      </c>
      <c r="AD8" s="86">
        <f>+AB8/AD4</f>
        <v>130.0098888888889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10953.313820000001</v>
      </c>
      <c r="AQ8" s="65">
        <f>+AP8/$AP$5</f>
        <v>0.91485347896623936</v>
      </c>
      <c r="AR8" s="86">
        <f>+AP8/AR4</f>
        <v>1107.6384761797754</v>
      </c>
      <c r="AS8" s="14">
        <f t="shared" si="0"/>
        <v>1217.0348688888889</v>
      </c>
      <c r="AT8" s="57"/>
      <c r="AU8" s="86">
        <f>+AS8/AU4</f>
        <v>123.07094179775281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22.557900000000018</v>
      </c>
      <c r="N9" s="54">
        <f>+M9/M5</f>
        <v>1.6278359889158309E-2</v>
      </c>
      <c r="O9" s="15">
        <f>+O5-O6-O8</f>
        <v>2.2557900000000046</v>
      </c>
      <c r="P9" s="15">
        <f>+P5-P6-P8</f>
        <v>-24.786079999999856</v>
      </c>
      <c r="Q9" s="54">
        <f>+P9/P5</f>
        <v>-1.8524183525293249E-2</v>
      </c>
      <c r="R9" s="15">
        <f>+R5-R6-R8</f>
        <v>-2.4786079999999799</v>
      </c>
      <c r="S9" s="15">
        <f>+S5-S6-S8</f>
        <v>-130.74999000000003</v>
      </c>
      <c r="T9" s="54">
        <f>+S9/S5</f>
        <v>-9.5185533544986198E-2</v>
      </c>
      <c r="U9" s="15">
        <f>+U5-U6-U8</f>
        <v>-13.074998999999991</v>
      </c>
      <c r="V9" s="15">
        <f>+V5-V6-V8</f>
        <v>69.925199999999904</v>
      </c>
      <c r="W9" s="54">
        <f>+V9/V5</f>
        <v>5.3875313196312766E-2</v>
      </c>
      <c r="X9" s="15">
        <f>+X5-X6-X8</f>
        <v>6.9925199999999847</v>
      </c>
      <c r="Y9" s="15">
        <f>+Y5-Y6-Y8</f>
        <v>-22.539300000000139</v>
      </c>
      <c r="Z9" s="54">
        <f>+Y9/Y5</f>
        <v>-1.7830257637029973E-2</v>
      </c>
      <c r="AA9" s="15">
        <f>+AA5-AA6-AA8</f>
        <v>-2.2539300000000111</v>
      </c>
      <c r="AB9" s="15">
        <f>+AB5-AB6-AB8</f>
        <v>-8.8966500000001361</v>
      </c>
      <c r="AC9" s="54">
        <f>+AB9/AB5</f>
        <v>-6.9201241424372189E-3</v>
      </c>
      <c r="AD9" s="15">
        <f>+AD5-AD6-AD8</f>
        <v>-0.98851666666666915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141.43128999999954</v>
      </c>
      <c r="AQ9" s="64">
        <f>+AP9/$AP$5</f>
        <v>1.1812763682067375E-2</v>
      </c>
      <c r="AR9" s="15">
        <f>+AR5-AR6-AR8</f>
        <v>14.302040561797639</v>
      </c>
      <c r="AS9" s="29">
        <f t="shared" si="0"/>
        <v>15.714587777777727</v>
      </c>
      <c r="AT9" s="57"/>
      <c r="AU9" s="15">
        <f>+AU5-AU6-AU8</f>
        <v>1.5891156179775408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28</v>
      </c>
      <c r="N11" s="57"/>
      <c r="O11" s="86">
        <f>+M11/O4</f>
        <v>2.8</v>
      </c>
      <c r="P11" s="32">
        <v>28</v>
      </c>
      <c r="Q11" s="57"/>
      <c r="R11" s="86">
        <f>+P11/R4</f>
        <v>2.8</v>
      </c>
      <c r="S11" s="32">
        <v>28</v>
      </c>
      <c r="T11" s="57"/>
      <c r="U11" s="86">
        <f>+S11/U4</f>
        <v>2.8</v>
      </c>
      <c r="V11" s="32">
        <v>27</v>
      </c>
      <c r="W11" s="57"/>
      <c r="X11" s="86">
        <f>+V11/X4</f>
        <v>2.7</v>
      </c>
      <c r="Y11" s="32">
        <v>27</v>
      </c>
      <c r="Z11" s="57"/>
      <c r="AA11" s="86">
        <f>+Y11/AA4</f>
        <v>2.7</v>
      </c>
      <c r="AB11" s="32">
        <v>27</v>
      </c>
      <c r="AC11" s="57"/>
      <c r="AD11" s="86">
        <f>+AB11/AD4</f>
        <v>3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249</v>
      </c>
      <c r="AQ11" s="57"/>
      <c r="AR11" s="86">
        <f>+AP11/AR4</f>
        <v>25.179775280898877</v>
      </c>
      <c r="AS11" s="28">
        <f>+AP11/AS4</f>
        <v>27.666666666666668</v>
      </c>
      <c r="AT11" s="57"/>
      <c r="AU11" s="86">
        <f>+AS11/AU4</f>
        <v>2.797752808988764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949.47549000000004</v>
      </c>
      <c r="N12" s="57"/>
      <c r="O12" s="86">
        <f>+M12/O4</f>
        <v>94.947549000000009</v>
      </c>
      <c r="P12" s="32">
        <v>1050.375</v>
      </c>
      <c r="Q12" s="57"/>
      <c r="R12" s="86">
        <f>+P12/R4</f>
        <v>105.03749999999999</v>
      </c>
      <c r="S12" s="32">
        <v>1125.2011199999999</v>
      </c>
      <c r="T12" s="57"/>
      <c r="U12" s="86">
        <f>+S12/U4</f>
        <v>112.520112</v>
      </c>
      <c r="V12" s="32">
        <v>1295.1718800000001</v>
      </c>
      <c r="W12" s="57"/>
      <c r="X12" s="86">
        <f>+V12/X4</f>
        <v>129.517188</v>
      </c>
      <c r="Y12" s="32">
        <v>1000.277</v>
      </c>
      <c r="Z12" s="57"/>
      <c r="AA12" s="86">
        <f>+Y12/AA4</f>
        <v>100.02770000000001</v>
      </c>
      <c r="AB12" s="32">
        <v>986.97</v>
      </c>
      <c r="AC12" s="57"/>
      <c r="AD12" s="86">
        <f>+AB12/AD4</f>
        <v>109.66333333333334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9121.8194899999999</v>
      </c>
      <c r="AQ12" s="57"/>
      <c r="AR12" s="86">
        <f>+AP12/AR4</f>
        <v>922.43118438202237</v>
      </c>
      <c r="AS12" s="14">
        <f t="shared" ref="AS12" si="1">+AP12/$AS$4</f>
        <v>1013.5354988888889</v>
      </c>
      <c r="AT12" s="57"/>
      <c r="AU12" s="86">
        <f>+AS12/AU4</f>
        <v>102.49235382022472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>
        <f>+M12/M5</f>
        <v>0.6851658945271909</v>
      </c>
      <c r="N13" s="57"/>
      <c r="O13" s="33"/>
      <c r="P13" s="33">
        <f>+P12/P5</f>
        <v>0.78501075080771188</v>
      </c>
      <c r="Q13" s="57"/>
      <c r="R13" s="33"/>
      <c r="S13" s="33">
        <f>+S12/S5</f>
        <v>0.81914246381675448</v>
      </c>
      <c r="T13" s="57"/>
      <c r="U13" s="33"/>
      <c r="V13" s="33">
        <f>+V12/V5</f>
        <v>0.99789189988812776</v>
      </c>
      <c r="W13" s="57"/>
      <c r="X13" s="33"/>
      <c r="Y13" s="33">
        <f>+Y12/Y5</f>
        <v>0.79129327966686291</v>
      </c>
      <c r="Z13" s="57"/>
      <c r="AA13" s="33"/>
      <c r="AB13" s="33">
        <f>+AB12/AB5</f>
        <v>0.76769963130629593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0.76188160332728849</v>
      </c>
      <c r="AQ13" s="57"/>
      <c r="AR13" s="33"/>
      <c r="AS13" s="35">
        <f>+AS12/AS5</f>
        <v>0.76188160332728849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>
        <f>+M5/M11</f>
        <v>49.491428571428571</v>
      </c>
      <c r="N14" s="57"/>
      <c r="O14" s="8"/>
      <c r="P14" s="8">
        <f>+P5/P11</f>
        <v>47.787107142857145</v>
      </c>
      <c r="Q14" s="57"/>
      <c r="R14" s="8"/>
      <c r="S14" s="8">
        <f>+S5/S11</f>
        <v>49.058321428571432</v>
      </c>
      <c r="T14" s="57"/>
      <c r="U14" s="8"/>
      <c r="V14" s="8">
        <f>+V5/V11</f>
        <v>48.070666666666661</v>
      </c>
      <c r="W14" s="57"/>
      <c r="X14" s="8"/>
      <c r="Y14" s="8">
        <f>+Y5/Y11</f>
        <v>46.818666666666665</v>
      </c>
      <c r="Z14" s="57"/>
      <c r="AA14" s="8"/>
      <c r="AB14" s="8">
        <f>+AB5/AB11</f>
        <v>47.615555555555552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48.083341365461848</v>
      </c>
      <c r="AQ14" s="57"/>
      <c r="AR14" s="8"/>
      <c r="AS14" s="36">
        <f>+AS5/AS11</f>
        <v>48.083341365461848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>
        <f>+M12/M11</f>
        <v>33.909838928571432</v>
      </c>
      <c r="N15" s="57"/>
      <c r="O15" s="8"/>
      <c r="P15" s="8">
        <f>+P12/P11</f>
        <v>37.513392857142854</v>
      </c>
      <c r="Q15" s="57"/>
      <c r="R15" s="8"/>
      <c r="S15" s="8">
        <f>+S12/S11</f>
        <v>40.185754285714282</v>
      </c>
      <c r="T15" s="57"/>
      <c r="U15" s="8"/>
      <c r="V15" s="8">
        <f>+V12/V11</f>
        <v>47.969328888888896</v>
      </c>
      <c r="W15" s="57"/>
      <c r="X15" s="8"/>
      <c r="Y15" s="8">
        <f>+Y12/Y11</f>
        <v>37.047296296296295</v>
      </c>
      <c r="Z15" s="57"/>
      <c r="AA15" s="8"/>
      <c r="AB15" s="8">
        <f>+AB12/AB11</f>
        <v>36.554444444444442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36.633813212851408</v>
      </c>
      <c r="AQ15" s="57"/>
      <c r="AR15" s="8"/>
      <c r="AS15" s="36">
        <f>+AS12/AS11</f>
        <v>36.633813212851408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>
        <f>+M12/M7</f>
        <v>0.75705793552347067</v>
      </c>
      <c r="N16" s="57"/>
      <c r="O16" s="33"/>
      <c r="P16" s="33">
        <f>+P12/P7</f>
        <v>0.81270524990530724</v>
      </c>
      <c r="Q16" s="57"/>
      <c r="R16" s="33"/>
      <c r="S16" s="33">
        <f>+S12/S7</f>
        <v>0.86305570766696982</v>
      </c>
      <c r="T16" s="57"/>
      <c r="U16" s="33"/>
      <c r="V16" s="33">
        <f>+V12/V7</f>
        <v>1.0774027176226884</v>
      </c>
      <c r="W16" s="57"/>
      <c r="X16" s="33"/>
      <c r="Y16" s="33">
        <f>+Y12/Y7</f>
        <v>0.87698154999861044</v>
      </c>
      <c r="Z16" s="57"/>
      <c r="AA16" s="33"/>
      <c r="AB16" s="33">
        <f>+AB12/AB7</f>
        <v>0.84996254065917687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0.8221747682854158</v>
      </c>
      <c r="AQ16" s="57"/>
      <c r="AR16" s="33"/>
      <c r="AS16" s="35">
        <f>+AS12/AS7</f>
        <v>0.8221747682854158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11529</v>
      </c>
      <c r="N18" s="11">
        <v>11529</v>
      </c>
      <c r="O18" s="67">
        <f>+M18/O4</f>
        <v>1152.9000000000001</v>
      </c>
      <c r="P18" s="11">
        <v>11440</v>
      </c>
      <c r="Q18" s="11">
        <v>11440</v>
      </c>
      <c r="R18" s="67">
        <f>+P18/R4</f>
        <v>1144</v>
      </c>
      <c r="S18" s="11">
        <v>10883</v>
      </c>
      <c r="T18" s="11">
        <v>10883</v>
      </c>
      <c r="U18" s="67">
        <f>+S18/U4</f>
        <v>1088.3</v>
      </c>
      <c r="V18" s="11">
        <v>11474</v>
      </c>
      <c r="W18" s="11">
        <v>11474</v>
      </c>
      <c r="X18" s="67">
        <f>+V18/X4</f>
        <v>1147.4000000000001</v>
      </c>
      <c r="Y18" s="11">
        <v>10950</v>
      </c>
      <c r="Z18" s="11">
        <v>10950</v>
      </c>
      <c r="AA18" s="67">
        <f>+Y18/AA4</f>
        <v>1095</v>
      </c>
      <c r="AB18" s="11">
        <v>11343</v>
      </c>
      <c r="AC18" s="11">
        <v>11343</v>
      </c>
      <c r="AD18" s="67">
        <f>+AB18/AD4</f>
        <v>1260.3333333333333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101858</v>
      </c>
      <c r="AQ18" s="67">
        <f>+T18+AC18+AF18+AI18+AL18+Z18+W18+Q18+N18+K18+H18+E18</f>
        <v>101858</v>
      </c>
      <c r="AR18" s="67">
        <f>+AP18/AR4</f>
        <v>10300.247191011236</v>
      </c>
      <c r="AS18" s="14">
        <f t="shared" ref="AS18:AT20" si="3">+AP18/$AS$4</f>
        <v>11317.555555555555</v>
      </c>
      <c r="AT18" s="67">
        <f t="shared" si="3"/>
        <v>11317.555555555555</v>
      </c>
      <c r="AU18" s="67">
        <f>+AS18/AU4</f>
        <v>1144.4719101123594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981.09</v>
      </c>
      <c r="N19" s="11">
        <v>981.09</v>
      </c>
      <c r="O19" s="67">
        <f>+M19/O4</f>
        <v>98.109000000000009</v>
      </c>
      <c r="P19" s="11">
        <v>971.04</v>
      </c>
      <c r="Q19" s="11">
        <v>971.04</v>
      </c>
      <c r="R19" s="67">
        <f>+P19/R4</f>
        <v>97.103999999999999</v>
      </c>
      <c r="S19" s="11">
        <v>1084.23</v>
      </c>
      <c r="T19" s="11">
        <v>1084.23</v>
      </c>
      <c r="U19" s="67">
        <f>+S19/U4</f>
        <v>108.423</v>
      </c>
      <c r="V19" s="11">
        <v>940.16</v>
      </c>
      <c r="W19" s="11">
        <v>940.16</v>
      </c>
      <c r="X19" s="67">
        <f>+V19/X4</f>
        <v>94.015999999999991</v>
      </c>
      <c r="Y19" s="11">
        <v>988.01</v>
      </c>
      <c r="Z19" s="11">
        <v>988.01</v>
      </c>
      <c r="AA19" s="67">
        <f>+Y19/AA4</f>
        <v>98.801000000000002</v>
      </c>
      <c r="AB19" s="11">
        <v>1010.47</v>
      </c>
      <c r="AC19" s="11">
        <v>1010.47</v>
      </c>
      <c r="AD19" s="67">
        <f>+AB19/AD4</f>
        <v>112.27444444444444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9196.5499999999993</v>
      </c>
      <c r="AQ19" s="67">
        <f t="shared" ref="AQ19:AQ20" si="4">+T19+AC19+AF19+AI19+AL19+Z19+W19+Q19+N19+K19+H19+E19</f>
        <v>9196.5499999999993</v>
      </c>
      <c r="AR19" s="67">
        <f>+AP19/AR4</f>
        <v>929.98820224719088</v>
      </c>
      <c r="AS19" s="14">
        <f t="shared" si="3"/>
        <v>1021.8388888888888</v>
      </c>
      <c r="AT19" s="67">
        <f t="shared" si="3"/>
        <v>1021.8388888888888</v>
      </c>
      <c r="AU19" s="67">
        <f>+AS19/AU4</f>
        <v>103.33202247191011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f>4.0179+26.1011</f>
        <v>30.119</v>
      </c>
      <c r="N20" s="59">
        <v>30.119</v>
      </c>
      <c r="O20" s="67">
        <f>+M20/O4</f>
        <v>3.0118999999999998</v>
      </c>
      <c r="P20" s="11">
        <f>4.2759+26.0784</f>
        <v>30.354299999999999</v>
      </c>
      <c r="Q20" s="59">
        <v>30.354289999999999</v>
      </c>
      <c r="R20" s="67">
        <f>+P20/R4</f>
        <v>3.0354299999999999</v>
      </c>
      <c r="S20" s="11">
        <f>7.1262+26.8737</f>
        <v>33.999899999999997</v>
      </c>
      <c r="T20" s="59">
        <v>33.999879999999997</v>
      </c>
      <c r="U20" s="67">
        <f>+S20/U4</f>
        <v>3.3999899999999998</v>
      </c>
      <c r="V20" s="11">
        <f>2.6366+26.0358</f>
        <v>28.6724</v>
      </c>
      <c r="W20" s="59">
        <v>28.672419999999999</v>
      </c>
      <c r="X20" s="67">
        <f>+V20/X4</f>
        <v>2.8672399999999998</v>
      </c>
      <c r="Y20" s="11">
        <f>5.1591+23.268</f>
        <v>28.427099999999999</v>
      </c>
      <c r="Z20" s="59">
        <v>28.427289999999999</v>
      </c>
      <c r="AA20" s="67">
        <f>+Y20/AA4</f>
        <v>2.8427099999999998</v>
      </c>
      <c r="AB20" s="11">
        <f>4.19+23.6936</f>
        <v>27.883600000000001</v>
      </c>
      <c r="AC20" s="59">
        <v>27.884</v>
      </c>
      <c r="AD20" s="67">
        <f>+AB20/AD4</f>
        <v>3.0981777777777779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276.24369999999999</v>
      </c>
      <c r="AQ20" s="67">
        <f t="shared" si="4"/>
        <v>276.24428999999998</v>
      </c>
      <c r="AR20" s="67">
        <f>+AP20/AR4</f>
        <v>27.934756179775277</v>
      </c>
      <c r="AS20" s="14">
        <f t="shared" si="3"/>
        <v>30.693744444444444</v>
      </c>
      <c r="AT20" s="67">
        <f t="shared" si="3"/>
        <v>30.693809999999999</v>
      </c>
      <c r="AU20" s="67">
        <f>+AS20/AU4</f>
        <v>3.1038617977528089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>
        <f t="shared" ref="M21:N21" si="8">+M20/M19*1000</f>
        <v>30.699528075915563</v>
      </c>
      <c r="N21" s="60">
        <f t="shared" si="8"/>
        <v>30.699528075915563</v>
      </c>
      <c r="O21" s="60"/>
      <c r="P21" s="44">
        <f t="shared" ref="P21:Q21" si="9">+P20/P19*1000</f>
        <v>31.259577360355909</v>
      </c>
      <c r="Q21" s="60">
        <f t="shared" si="9"/>
        <v>31.259567062118965</v>
      </c>
      <c r="R21" s="60"/>
      <c r="S21" s="44">
        <f t="shared" ref="S21:AC21" si="10">+S20/S19*1000</f>
        <v>31.358567831548655</v>
      </c>
      <c r="T21" s="60">
        <f t="shared" si="10"/>
        <v>31.358549385278032</v>
      </c>
      <c r="U21" s="60"/>
      <c r="V21" s="44">
        <f t="shared" ref="V21:W21" si="11">+V20/V19*1000</f>
        <v>30.497362151123216</v>
      </c>
      <c r="W21" s="60">
        <f t="shared" si="11"/>
        <v>30.497383424098025</v>
      </c>
      <c r="X21" s="68"/>
      <c r="Y21" s="44">
        <f t="shared" ref="Y21:Z21" si="12">+Y20/Y19*1000</f>
        <v>28.772077205696299</v>
      </c>
      <c r="Z21" s="60">
        <f t="shared" si="12"/>
        <v>28.77226951144219</v>
      </c>
      <c r="AA21" s="68"/>
      <c r="AB21" s="44">
        <f t="shared" si="10"/>
        <v>27.594683662058252</v>
      </c>
      <c r="AC21" s="60">
        <f t="shared" si="10"/>
        <v>27.595079517452273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30.037753287917752</v>
      </c>
      <c r="AQ21" s="68">
        <f>+AQ20/AQ19*1000</f>
        <v>30.037817442410471</v>
      </c>
      <c r="AR21" s="60"/>
      <c r="AS21" s="45">
        <f>+AS20/AS19*1000</f>
        <v>30.037753287917752</v>
      </c>
      <c r="AT21" s="68">
        <f>+AT20/AT19*1000</f>
        <v>30.037817442410471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>
        <f>+M19/M18</f>
        <v>8.5097580015612809E-2</v>
      </c>
      <c r="N22" s="46">
        <f>+N19/N18</f>
        <v>8.5097580015612809E-2</v>
      </c>
      <c r="O22" s="61"/>
      <c r="P22" s="46">
        <f>+P19/P18</f>
        <v>8.4881118881118878E-2</v>
      </c>
      <c r="Q22" s="46">
        <f>+Q19/Q18</f>
        <v>8.4881118881118878E-2</v>
      </c>
      <c r="R22" s="61"/>
      <c r="S22" s="46">
        <f>+S19/S18</f>
        <v>9.9626022236515663E-2</v>
      </c>
      <c r="T22" s="46">
        <f>+T19/T18</f>
        <v>9.9626022236515663E-2</v>
      </c>
      <c r="U22" s="61"/>
      <c r="V22" s="88">
        <f>+V19/V18</f>
        <v>8.1938295276276801E-2</v>
      </c>
      <c r="W22" s="47">
        <f>+W19/W18</f>
        <v>8.1938295276276801E-2</v>
      </c>
      <c r="X22" s="69"/>
      <c r="Y22" s="88">
        <f>+Y19/Y18</f>
        <v>9.0229223744292236E-2</v>
      </c>
      <c r="Z22" s="47">
        <f>+Z19/Z18</f>
        <v>9.0229223744292236E-2</v>
      </c>
      <c r="AA22" s="69"/>
      <c r="AB22" s="88">
        <f>+AB19/AB18</f>
        <v>8.9083134973111169E-2</v>
      </c>
      <c r="AC22" s="47">
        <f>+AC19/AC18</f>
        <v>8.9083134973111169E-2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9.0287949891024746E-2</v>
      </c>
      <c r="AQ22" s="47">
        <f>+AQ19/AQ18</f>
        <v>9.0287949891024746E-2</v>
      </c>
      <c r="AR22" s="61"/>
      <c r="AS22" s="47">
        <f>+AS19/AS18</f>
        <v>9.028794989102476E-2</v>
      </c>
      <c r="AT22" s="47">
        <f>+AT19/AT18</f>
        <v>9.028794989102476E-2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>
        <f>+M20*1000/(M18*M21)*100</f>
        <v>8.5097580015612806</v>
      </c>
      <c r="N23" s="48">
        <f>+N20*1000/(N18*N21)*100</f>
        <v>8.5097580015612806</v>
      </c>
      <c r="O23" s="62"/>
      <c r="P23" s="48">
        <f>+P20*1000/(P18*P21)*100</f>
        <v>8.4881118881118862</v>
      </c>
      <c r="Q23" s="48">
        <f>+Q20*1000/(Q18*Q21)*100</f>
        <v>8.488111888111888</v>
      </c>
      <c r="R23" s="62"/>
      <c r="S23" s="48">
        <f>+S20*1000/(S18*S21)*100</f>
        <v>9.962602223651567</v>
      </c>
      <c r="T23" s="48">
        <f>+T20*1000/(T18*T21)*100</f>
        <v>9.9626022236515652</v>
      </c>
      <c r="U23" s="62"/>
      <c r="V23" s="49">
        <f>+V20*1000/(V18*V21)*100</f>
        <v>8.1938295276276794</v>
      </c>
      <c r="W23" s="49">
        <f>+W20/(W18*W21)*1000*100</f>
        <v>8.1938295276276794</v>
      </c>
      <c r="X23" s="70"/>
      <c r="Y23" s="49">
        <f>+Y20*1000/(Y18*Y21)*100</f>
        <v>9.0229223744292231</v>
      </c>
      <c r="Z23" s="49">
        <f>+Z20/(Z18*Z21)*1000*100</f>
        <v>9.0229223744292231</v>
      </c>
      <c r="AA23" s="70"/>
      <c r="AB23" s="49">
        <f>+AB20*1000/(AB18*AB21)*100</f>
        <v>8.9083134973111164</v>
      </c>
      <c r="AC23" s="49">
        <f>+AC20/(AC18*AC21)*1000*100</f>
        <v>8.9083134973111182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9.0287949891024741</v>
      </c>
      <c r="AQ23" s="49">
        <f>+AQ20/(AQ18*AQ21)*1000*100</f>
        <v>9.0287949891024741</v>
      </c>
      <c r="AR23" s="62"/>
      <c r="AS23" s="49">
        <f>+AS20/(AS18*AS21)*1000*100</f>
        <v>9.0287949891024759</v>
      </c>
      <c r="AT23" s="49">
        <f>+AT20/(AT18*AT21)*1000*100</f>
        <v>9.0287949891024741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>
        <f>+M20/M18*1000</f>
        <v>2.6124555468817765</v>
      </c>
      <c r="N24" s="48">
        <f>+N20/N18*1000</f>
        <v>2.6124555468817765</v>
      </c>
      <c r="O24" s="62"/>
      <c r="P24" s="48">
        <f>+P20/P18*1000</f>
        <v>2.6533479020979018</v>
      </c>
      <c r="Q24" s="48">
        <f>+Q20/Q18*1000</f>
        <v>2.6533470279720279</v>
      </c>
      <c r="R24" s="62"/>
      <c r="S24" s="48">
        <f>+S20/S18*1000</f>
        <v>3.124129376091151</v>
      </c>
      <c r="T24" s="48">
        <f>+T20/T18*1000</f>
        <v>3.1241275383625835</v>
      </c>
      <c r="U24" s="62"/>
      <c r="V24" s="48">
        <f>+V20/V18*1000</f>
        <v>2.4989018650862822</v>
      </c>
      <c r="W24" s="48">
        <f>+W20/W18*1000</f>
        <v>2.4989036081575735</v>
      </c>
      <c r="X24" s="62"/>
      <c r="Y24" s="48">
        <f>+Y20/Y18*1000</f>
        <v>2.5960821917808219</v>
      </c>
      <c r="Z24" s="48">
        <f>+Z20/Z18*1000</f>
        <v>2.5960995433789953</v>
      </c>
      <c r="AA24" s="62"/>
      <c r="AB24" s="48">
        <f>+AB20/AB18*1000</f>
        <v>2.4582209292074406</v>
      </c>
      <c r="AC24" s="48">
        <f>+AC20/AC18*1000</f>
        <v>2.4582561932469367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2.7120471636984824</v>
      </c>
      <c r="AQ24" s="48">
        <f>+AQ20/AQ18*1000</f>
        <v>2.7120529560761057</v>
      </c>
      <c r="AR24" s="62"/>
      <c r="AS24" s="48">
        <f>+AS20/AS18*1000</f>
        <v>2.7120471636984824</v>
      </c>
      <c r="AT24" s="48">
        <f>+AT20/AT18*1000</f>
        <v>2.7120529560761062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>
        <f>+M8/(1-M6/M5)</f>
        <v>1360.8351791060329</v>
      </c>
      <c r="N26" s="63"/>
      <c r="O26" s="63"/>
      <c r="P26" s="21">
        <f>+P8/(1-P6/P5)</f>
        <v>1363.6995114259219</v>
      </c>
      <c r="Q26" s="63"/>
      <c r="R26" s="63"/>
      <c r="S26" s="21">
        <f>+S8/(1-S6/S5)</f>
        <v>1511.3923399579185</v>
      </c>
      <c r="T26" s="63"/>
      <c r="U26" s="63"/>
      <c r="V26" s="21">
        <f>+V8/(1-V6/V5)</f>
        <v>1222.411244771547</v>
      </c>
      <c r="W26" s="63"/>
      <c r="X26" s="74"/>
      <c r="Y26" s="21">
        <f>+Y8/(1-Y6/Y5)</f>
        <v>1289.084055761633</v>
      </c>
      <c r="Z26" s="63"/>
      <c r="AA26" s="74"/>
      <c r="AB26" s="21">
        <f>+AB8/(1-AB6/AB5)</f>
        <v>1295.469971172304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11820.128235918766</v>
      </c>
      <c r="AQ26" s="71"/>
      <c r="AR26" s="71"/>
      <c r="AS26" s="31">
        <f>+AS8/(1-AS6/AS5)</f>
        <v>1313.3475817687515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2014-12-09T07:22:27Z</cp:lastPrinted>
  <dcterms:created xsi:type="dcterms:W3CDTF">2014-10-14T11:21:48Z</dcterms:created>
  <dcterms:modified xsi:type="dcterms:W3CDTF">2015-10-26T08:47:40Z</dcterms:modified>
</cp:coreProperties>
</file>