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'2014'!$B$1:$AU$26</definedName>
    <definedName name="_xlnm.Print_Area" localSheetId="3">'2015'!$B$1:$AU$26</definedName>
  </definedNames>
  <calcPr calcId="125725"/>
</workbook>
</file>

<file path=xl/calcChain.xml><?xml version="1.0" encoding="utf-8"?>
<calcChain xmlns="http://schemas.openxmlformats.org/spreadsheetml/2006/main">
  <c r="E20" i="6"/>
  <c r="E19"/>
  <c r="E18"/>
  <c r="H20"/>
  <c r="H19"/>
  <c r="H18"/>
  <c r="G20"/>
  <c r="G19"/>
  <c r="G18"/>
  <c r="G12"/>
  <c r="G11"/>
  <c r="G8"/>
  <c r="G7"/>
  <c r="G6"/>
  <c r="G5"/>
  <c r="F4"/>
  <c r="I4"/>
  <c r="D26"/>
  <c r="D20"/>
  <c r="D19"/>
  <c r="D18"/>
  <c r="D12"/>
  <c r="D11"/>
  <c r="D8"/>
  <c r="D7"/>
  <c r="D6"/>
  <c r="D5"/>
  <c r="G20" i="7"/>
  <c r="G6"/>
  <c r="AP11"/>
  <c r="AS11" s="1"/>
  <c r="AS11" i="1"/>
  <c r="AP11"/>
  <c r="G20"/>
  <c r="G6"/>
  <c r="G5"/>
  <c r="D20" i="7"/>
  <c r="D6"/>
  <c r="D5"/>
  <c r="D20" i="1"/>
  <c r="D6"/>
  <c r="D5"/>
  <c r="AK26" i="7" l="1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AM19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L9"/>
  <c r="AK9"/>
  <c r="AH9"/>
  <c r="AI9" s="1"/>
  <c r="AF9"/>
  <c r="AE9"/>
  <c r="AB9"/>
  <c r="AC9" s="1"/>
  <c r="Z9"/>
  <c r="Y9"/>
  <c r="V9"/>
  <c r="W9" s="1"/>
  <c r="T9"/>
  <c r="S9"/>
  <c r="P9"/>
  <c r="Q9" s="1"/>
  <c r="N9"/>
  <c r="M9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L7"/>
  <c r="AK7"/>
  <c r="AK16" s="1"/>
  <c r="AH7"/>
  <c r="AH16" s="1"/>
  <c r="AF7"/>
  <c r="AE7"/>
  <c r="AE16" s="1"/>
  <c r="AB7"/>
  <c r="AB16" s="1"/>
  <c r="Z7"/>
  <c r="Y7"/>
  <c r="Y16" s="1"/>
  <c r="V7"/>
  <c r="V16" s="1"/>
  <c r="T7"/>
  <c r="S7"/>
  <c r="S16" s="1"/>
  <c r="P7"/>
  <c r="P16" s="1"/>
  <c r="N7"/>
  <c r="M7"/>
  <c r="M16" s="1"/>
  <c r="J7"/>
  <c r="J16" s="1"/>
  <c r="G7"/>
  <c r="G16" s="1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F9" s="1"/>
  <c r="E5"/>
  <c r="AR4"/>
  <c r="AU4" s="1"/>
  <c r="H7" l="1"/>
  <c r="AR6"/>
  <c r="F4" i="5"/>
  <c r="AR18" i="7"/>
  <c r="E18" i="5"/>
  <c r="D18"/>
  <c r="AP22" i="7"/>
  <c r="AP24"/>
  <c r="E20" i="5"/>
  <c r="E19"/>
  <c r="D19"/>
  <c r="D20"/>
  <c r="D11"/>
  <c r="D6"/>
  <c r="AP26" i="7"/>
  <c r="D5" i="5"/>
  <c r="AT24" i="7"/>
  <c r="AT21"/>
  <c r="AT23" s="1"/>
  <c r="AT22"/>
  <c r="AU11"/>
  <c r="AR5"/>
  <c r="AQ6"/>
  <c r="AS6"/>
  <c r="AU6" s="1"/>
  <c r="F7"/>
  <c r="L7"/>
  <c r="R7"/>
  <c r="X7"/>
  <c r="AD7"/>
  <c r="AJ7"/>
  <c r="AP7"/>
  <c r="AQ8"/>
  <c r="AS8"/>
  <c r="AP9"/>
  <c r="AR11"/>
  <c r="AR12"/>
  <c r="AS18"/>
  <c r="AU18" s="1"/>
  <c r="AS19"/>
  <c r="AS20"/>
  <c r="AQ21"/>
  <c r="AQ22"/>
  <c r="AQ23"/>
  <c r="AQ24"/>
  <c r="AQ5"/>
  <c r="AS5"/>
  <c r="E7"/>
  <c r="I7"/>
  <c r="K7"/>
  <c r="O7"/>
  <c r="Q7"/>
  <c r="U7"/>
  <c r="W7"/>
  <c r="AA7"/>
  <c r="AC7"/>
  <c r="AG7"/>
  <c r="AI7"/>
  <c r="AM7"/>
  <c r="AR8"/>
  <c r="AS12"/>
  <c r="AP13"/>
  <c r="AP15"/>
  <c r="AR19"/>
  <c r="AR20"/>
  <c r="AP21"/>
  <c r="AP23" s="1"/>
  <c r="AQ20" i="1"/>
  <c r="AP20"/>
  <c r="AQ19"/>
  <c r="AP19"/>
  <c r="AQ18"/>
  <c r="AP18"/>
  <c r="AP12"/>
  <c r="AP8"/>
  <c r="AR4"/>
  <c r="AP6"/>
  <c r="AP5"/>
  <c r="E24"/>
  <c r="E22"/>
  <c r="D22"/>
  <c r="E21"/>
  <c r="E23" s="1"/>
  <c r="F20"/>
  <c r="F19"/>
  <c r="F18"/>
  <c r="D15"/>
  <c r="D14"/>
  <c r="D13"/>
  <c r="F12"/>
  <c r="F11"/>
  <c r="F8"/>
  <c r="E8"/>
  <c r="D7"/>
  <c r="E6"/>
  <c r="D9"/>
  <c r="E9" s="1"/>
  <c r="F5"/>
  <c r="E5"/>
  <c r="H24"/>
  <c r="H22"/>
  <c r="G22"/>
  <c r="H21"/>
  <c r="H23" s="1"/>
  <c r="I20"/>
  <c r="I19"/>
  <c r="I18"/>
  <c r="G15"/>
  <c r="G14"/>
  <c r="G13"/>
  <c r="I12"/>
  <c r="I11"/>
  <c r="I8"/>
  <c r="H8"/>
  <c r="G7"/>
  <c r="G16" s="1"/>
  <c r="H6"/>
  <c r="G9"/>
  <c r="H9" s="1"/>
  <c r="I5"/>
  <c r="H5"/>
  <c r="K24"/>
  <c r="K22"/>
  <c r="J22"/>
  <c r="K21"/>
  <c r="K23" s="1"/>
  <c r="L20"/>
  <c r="J24"/>
  <c r="L19"/>
  <c r="L18"/>
  <c r="J15"/>
  <c r="J14"/>
  <c r="J13"/>
  <c r="L12"/>
  <c r="L11"/>
  <c r="L8"/>
  <c r="K8"/>
  <c r="J9"/>
  <c r="K9" s="1"/>
  <c r="L5"/>
  <c r="K5"/>
  <c r="N24"/>
  <c r="N22"/>
  <c r="M22"/>
  <c r="N21"/>
  <c r="N23" s="1"/>
  <c r="O20"/>
  <c r="O19"/>
  <c r="O18"/>
  <c r="M15"/>
  <c r="M14"/>
  <c r="M13"/>
  <c r="O12"/>
  <c r="O11"/>
  <c r="O8"/>
  <c r="N8"/>
  <c r="M7"/>
  <c r="M16" s="1"/>
  <c r="N6"/>
  <c r="M9"/>
  <c r="N9" s="1"/>
  <c r="O5"/>
  <c r="N5"/>
  <c r="Q24"/>
  <c r="Q22"/>
  <c r="P22"/>
  <c r="Q21"/>
  <c r="Q23" s="1"/>
  <c r="R20"/>
  <c r="R19"/>
  <c r="R18"/>
  <c r="P15"/>
  <c r="P14"/>
  <c r="P13"/>
  <c r="R12"/>
  <c r="R11"/>
  <c r="R8"/>
  <c r="Q8"/>
  <c r="P7"/>
  <c r="P16" s="1"/>
  <c r="Q6"/>
  <c r="P9"/>
  <c r="Q9" s="1"/>
  <c r="R5"/>
  <c r="Q5"/>
  <c r="T24"/>
  <c r="T22"/>
  <c r="S22"/>
  <c r="T21"/>
  <c r="T23" s="1"/>
  <c r="U20"/>
  <c r="U19"/>
  <c r="U18"/>
  <c r="S15"/>
  <c r="S14"/>
  <c r="S13"/>
  <c r="U12"/>
  <c r="U11"/>
  <c r="U8"/>
  <c r="T8"/>
  <c r="S7"/>
  <c r="S16" s="1"/>
  <c r="T6"/>
  <c r="S9"/>
  <c r="T9" s="1"/>
  <c r="U5"/>
  <c r="T5"/>
  <c r="X20"/>
  <c r="X19"/>
  <c r="X18"/>
  <c r="V22"/>
  <c r="V24"/>
  <c r="V15"/>
  <c r="V14"/>
  <c r="V13"/>
  <c r="V7"/>
  <c r="V16" s="1"/>
  <c r="V26"/>
  <c r="AA20"/>
  <c r="AA19"/>
  <c r="AA18"/>
  <c r="Z8"/>
  <c r="Z6"/>
  <c r="Z5"/>
  <c r="Y22"/>
  <c r="Y24"/>
  <c r="Y15"/>
  <c r="Y14"/>
  <c r="Y13"/>
  <c r="Y7"/>
  <c r="Y16" s="1"/>
  <c r="Y26"/>
  <c r="W8"/>
  <c r="W7"/>
  <c r="W6"/>
  <c r="W5"/>
  <c r="AL24"/>
  <c r="AL22"/>
  <c r="AL21"/>
  <c r="AL23" s="1"/>
  <c r="D16" l="1"/>
  <c r="AS22" i="7"/>
  <c r="AU19"/>
  <c r="AS9"/>
  <c r="AQ9"/>
  <c r="AR9"/>
  <c r="AR7"/>
  <c r="AS15"/>
  <c r="AS13"/>
  <c r="AU12"/>
  <c r="AS14"/>
  <c r="AU5"/>
  <c r="AS24"/>
  <c r="AS21"/>
  <c r="AS23" s="1"/>
  <c r="AU20"/>
  <c r="AU8"/>
  <c r="AS26"/>
  <c r="AS7"/>
  <c r="AS16" s="1"/>
  <c r="AQ7"/>
  <c r="AP16"/>
  <c r="Z7" i="1"/>
  <c r="D21"/>
  <c r="D23" s="1"/>
  <c r="D24"/>
  <c r="D26"/>
  <c r="F6"/>
  <c r="F7" s="1"/>
  <c r="E7"/>
  <c r="G21"/>
  <c r="G23" s="1"/>
  <c r="G24"/>
  <c r="G26"/>
  <c r="I6"/>
  <c r="I7" s="1"/>
  <c r="H7"/>
  <c r="K6"/>
  <c r="J7"/>
  <c r="J21"/>
  <c r="J23" s="1"/>
  <c r="J26"/>
  <c r="L6"/>
  <c r="L7" s="1"/>
  <c r="M21"/>
  <c r="M23" s="1"/>
  <c r="M24"/>
  <c r="M26"/>
  <c r="O6"/>
  <c r="O7" s="1"/>
  <c r="N7"/>
  <c r="P21"/>
  <c r="P23" s="1"/>
  <c r="P24"/>
  <c r="P26"/>
  <c r="R6"/>
  <c r="R7" s="1"/>
  <c r="Q7"/>
  <c r="S21"/>
  <c r="S23" s="1"/>
  <c r="S24"/>
  <c r="S26"/>
  <c r="U6"/>
  <c r="U7" s="1"/>
  <c r="T7"/>
  <c r="V9"/>
  <c r="W9" s="1"/>
  <c r="V21"/>
  <c r="V23" s="1"/>
  <c r="Y9"/>
  <c r="Z9" s="1"/>
  <c r="Y21"/>
  <c r="Y23" s="1"/>
  <c r="AK24"/>
  <c r="AK22"/>
  <c r="AK21"/>
  <c r="AK23" s="1"/>
  <c r="AM20"/>
  <c r="AM19"/>
  <c r="AM18"/>
  <c r="AM12"/>
  <c r="AM11"/>
  <c r="AM6"/>
  <c r="AM5"/>
  <c r="AU9" i="7" l="1"/>
  <c r="AU7"/>
  <c r="AM7" i="1"/>
  <c r="F9"/>
  <c r="I9"/>
  <c r="J16"/>
  <c r="K7"/>
  <c r="L9"/>
  <c r="O9"/>
  <c r="R9"/>
  <c r="U9"/>
  <c r="AK15"/>
  <c r="AK14"/>
  <c r="AK13"/>
  <c r="AL6"/>
  <c r="AL5"/>
  <c r="AK7"/>
  <c r="AJ20"/>
  <c r="AI6"/>
  <c r="AI8"/>
  <c r="AI5"/>
  <c r="AI24"/>
  <c r="AI22"/>
  <c r="AH22"/>
  <c r="AI21"/>
  <c r="AI23" s="1"/>
  <c r="AH24"/>
  <c r="AJ19"/>
  <c r="AJ18"/>
  <c r="AH15"/>
  <c r="AH14"/>
  <c r="AJ12"/>
  <c r="AJ11"/>
  <c r="AJ8"/>
  <c r="AH26"/>
  <c r="AH13"/>
  <c r="AK26" l="1"/>
  <c r="AM8"/>
  <c r="AM9" s="1"/>
  <c r="AK9"/>
  <c r="AL9" s="1"/>
  <c r="AL8"/>
  <c r="AK16"/>
  <c r="AL7"/>
  <c r="AJ6"/>
  <c r="AH9"/>
  <c r="AI9" s="1"/>
  <c r="AJ5"/>
  <c r="AH7"/>
  <c r="AI7" s="1"/>
  <c r="AH21"/>
  <c r="AH23" s="1"/>
  <c r="AE24"/>
  <c r="AF8"/>
  <c r="AF6"/>
  <c r="AF24"/>
  <c r="AF22"/>
  <c r="AE22"/>
  <c r="AF21"/>
  <c r="AF23" s="1"/>
  <c r="AG20"/>
  <c r="AG19"/>
  <c r="AG18"/>
  <c r="AE15"/>
  <c r="AE13"/>
  <c r="AG12"/>
  <c r="AG11"/>
  <c r="AG8"/>
  <c r="AE9"/>
  <c r="AF9" s="1"/>
  <c r="AG5"/>
  <c r="AH16" l="1"/>
  <c r="AJ9"/>
  <c r="AJ7"/>
  <c r="AE14"/>
  <c r="AF5"/>
  <c r="AE7"/>
  <c r="AF7" s="1"/>
  <c r="AE21"/>
  <c r="AE23" s="1"/>
  <c r="AE26"/>
  <c r="AG6"/>
  <c r="AG7" s="1"/>
  <c r="AE16" l="1"/>
  <c r="AG9"/>
  <c r="AC22"/>
  <c r="Z22"/>
  <c r="W22"/>
  <c r="I4" i="5"/>
  <c r="AD20" i="1"/>
  <c r="AD19"/>
  <c r="AD18"/>
  <c r="AD12"/>
  <c r="AD11"/>
  <c r="AD8"/>
  <c r="AD6"/>
  <c r="AD5"/>
  <c r="X12"/>
  <c r="X11"/>
  <c r="X8"/>
  <c r="X6"/>
  <c r="X5"/>
  <c r="AC24"/>
  <c r="AB24"/>
  <c r="Z24"/>
  <c r="W24"/>
  <c r="AA12"/>
  <c r="AA11"/>
  <c r="AA8"/>
  <c r="AA6"/>
  <c r="AA5"/>
  <c r="AD9" l="1"/>
  <c r="X9"/>
  <c r="AA9"/>
  <c r="AU4"/>
  <c r="AD7"/>
  <c r="X7"/>
  <c r="AA7"/>
  <c r="H22" i="6" l="1"/>
  <c r="I19"/>
  <c r="I18"/>
  <c r="I12"/>
  <c r="I11"/>
  <c r="I8"/>
  <c r="I6"/>
  <c r="I5"/>
  <c r="F19"/>
  <c r="F18"/>
  <c r="F11"/>
  <c r="F12"/>
  <c r="F8"/>
  <c r="F5"/>
  <c r="AR6" i="1"/>
  <c r="AC8"/>
  <c r="AC6"/>
  <c r="AC5"/>
  <c r="AR11"/>
  <c r="AB22"/>
  <c r="AC21"/>
  <c r="AC23" s="1"/>
  <c r="AB15"/>
  <c r="AB14"/>
  <c r="AB13"/>
  <c r="AB9"/>
  <c r="G11" i="5"/>
  <c r="I11" s="1"/>
  <c r="AU11" i="1"/>
  <c r="H18" i="5"/>
  <c r="AR8" i="1"/>
  <c r="W21"/>
  <c r="W23" s="1"/>
  <c r="AC9" l="1"/>
  <c r="AP9"/>
  <c r="AQ22"/>
  <c r="G5" i="5"/>
  <c r="I5" s="1"/>
  <c r="AR5" i="1"/>
  <c r="AS18"/>
  <c r="AU18" s="1"/>
  <c r="AR18"/>
  <c r="H20" i="5"/>
  <c r="H24" s="1"/>
  <c r="AQ24" i="1"/>
  <c r="G12" i="5"/>
  <c r="I12" s="1"/>
  <c r="AR12" i="1"/>
  <c r="G19" i="5"/>
  <c r="I19" s="1"/>
  <c r="AR19" i="1"/>
  <c r="F12" i="5"/>
  <c r="F8"/>
  <c r="F20"/>
  <c r="F11"/>
  <c r="L11" s="1"/>
  <c r="L5" i="6"/>
  <c r="I9"/>
  <c r="I7"/>
  <c r="H24"/>
  <c r="E22"/>
  <c r="L8"/>
  <c r="L12"/>
  <c r="L19"/>
  <c r="F20"/>
  <c r="D24"/>
  <c r="E24"/>
  <c r="G24"/>
  <c r="I20"/>
  <c r="L20" s="1"/>
  <c r="L11"/>
  <c r="L18"/>
  <c r="F6"/>
  <c r="F9" s="1"/>
  <c r="E7"/>
  <c r="E21" i="5"/>
  <c r="AB26" i="1"/>
  <c r="AB21"/>
  <c r="AB23" s="1"/>
  <c r="AB7"/>
  <c r="AP7" s="1"/>
  <c r="D15" i="5"/>
  <c r="E24"/>
  <c r="F18"/>
  <c r="F19"/>
  <c r="F6"/>
  <c r="D14" i="6"/>
  <c r="J18"/>
  <c r="J11" i="5"/>
  <c r="E6" i="6"/>
  <c r="D22"/>
  <c r="AQ21" i="1"/>
  <c r="AQ23" s="1"/>
  <c r="K11" i="5"/>
  <c r="AS6" i="1"/>
  <c r="AU6" s="1"/>
  <c r="AQ6"/>
  <c r="G6" i="5"/>
  <c r="I6" s="1"/>
  <c r="G14"/>
  <c r="AS8" i="1"/>
  <c r="AU8" s="1"/>
  <c r="AP26"/>
  <c r="AQ8"/>
  <c r="G8" i="5"/>
  <c r="I8" s="1"/>
  <c r="L8" s="1"/>
  <c r="K12"/>
  <c r="J12"/>
  <c r="AQ5" i="1"/>
  <c r="AP13"/>
  <c r="AP15"/>
  <c r="AP22"/>
  <c r="AS5"/>
  <c r="AS12"/>
  <c r="AU12" s="1"/>
  <c r="AS19"/>
  <c r="AT19"/>
  <c r="G18" i="5"/>
  <c r="H19"/>
  <c r="H21" s="1"/>
  <c r="AP14" i="1"/>
  <c r="AT18"/>
  <c r="AT20"/>
  <c r="H21" i="6"/>
  <c r="H23" s="1"/>
  <c r="E21"/>
  <c r="E23" s="1"/>
  <c r="J19"/>
  <c r="J11"/>
  <c r="E5"/>
  <c r="E8"/>
  <c r="K11"/>
  <c r="K18"/>
  <c r="K19"/>
  <c r="G22"/>
  <c r="D9"/>
  <c r="E9" s="1"/>
  <c r="D13"/>
  <c r="D15"/>
  <c r="D21"/>
  <c r="H5" i="5"/>
  <c r="G13"/>
  <c r="G15"/>
  <c r="Z21" i="1"/>
  <c r="Z23" s="1"/>
  <c r="G21" i="6"/>
  <c r="G23" s="1"/>
  <c r="J12"/>
  <c r="K5"/>
  <c r="L12" i="5" l="1"/>
  <c r="K19"/>
  <c r="L19"/>
  <c r="AT24" i="1"/>
  <c r="AS22"/>
  <c r="AU19"/>
  <c r="AS14"/>
  <c r="AU5"/>
  <c r="AP24"/>
  <c r="AR20"/>
  <c r="AR9"/>
  <c r="AR7"/>
  <c r="AT22"/>
  <c r="L6" i="6"/>
  <c r="L6" i="5"/>
  <c r="G22"/>
  <c r="I18"/>
  <c r="L18" s="1"/>
  <c r="D13"/>
  <c r="J13" s="1"/>
  <c r="F5"/>
  <c r="J24" i="6"/>
  <c r="K24"/>
  <c r="D24" i="5"/>
  <c r="L9" i="6"/>
  <c r="I9" i="5"/>
  <c r="I7"/>
  <c r="F7" i="6"/>
  <c r="L7" s="1"/>
  <c r="J5" i="5"/>
  <c r="AC7" i="1"/>
  <c r="D7" i="5"/>
  <c r="E8"/>
  <c r="E6"/>
  <c r="K5"/>
  <c r="D22"/>
  <c r="J22" s="1"/>
  <c r="J19"/>
  <c r="AB16" i="1"/>
  <c r="K6" i="5"/>
  <c r="D21"/>
  <c r="D23" s="1"/>
  <c r="D9"/>
  <c r="E9" s="1"/>
  <c r="D26"/>
  <c r="D14"/>
  <c r="K14" s="1"/>
  <c r="E5"/>
  <c r="K20" i="6"/>
  <c r="L21"/>
  <c r="AT21" i="1"/>
  <c r="AT23" s="1"/>
  <c r="G7" i="5"/>
  <c r="K18"/>
  <c r="J18"/>
  <c r="AS20" i="1"/>
  <c r="AP21"/>
  <c r="AP23" s="1"/>
  <c r="G20" i="5"/>
  <c r="K8"/>
  <c r="J8"/>
  <c r="J8" i="6"/>
  <c r="K15" i="5"/>
  <c r="J15"/>
  <c r="K13"/>
  <c r="M21"/>
  <c r="L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G26"/>
  <c r="H8"/>
  <c r="AS21" i="1" l="1"/>
  <c r="AS23" s="1"/>
  <c r="AS24"/>
  <c r="AU20"/>
  <c r="AU7"/>
  <c r="AU9"/>
  <c r="K22" i="5"/>
  <c r="G24"/>
  <c r="I20"/>
  <c r="L20" s="1"/>
  <c r="F7"/>
  <c r="L7" s="1"/>
  <c r="F9"/>
  <c r="L9" s="1"/>
  <c r="L5"/>
  <c r="K7"/>
  <c r="K14" i="6"/>
  <c r="E7" i="5"/>
  <c r="D16"/>
  <c r="K15" i="6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J24" l="1"/>
  <c r="K24"/>
  <c r="K23"/>
  <c r="J23"/>
  <c r="K21"/>
  <c r="J21"/>
  <c r="G16" i="6"/>
  <c r="K7"/>
  <c r="J7"/>
  <c r="H7"/>
  <c r="K16" i="5"/>
  <c r="J16"/>
  <c r="J6" i="6"/>
  <c r="K6"/>
  <c r="H6"/>
  <c r="G9"/>
  <c r="G26"/>
  <c r="K26" l="1"/>
  <c r="J26"/>
  <c r="K16"/>
  <c r="J16"/>
  <c r="H9"/>
  <c r="J9"/>
  <c r="K9"/>
</calcChain>
</file>

<file path=xl/sharedStrings.xml><?xml version="1.0" encoding="utf-8"?>
<sst xmlns="http://schemas.openxmlformats.org/spreadsheetml/2006/main" count="326" uniqueCount="65">
  <si>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</si>
  <si>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</si>
  <si>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</si>
  <si>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</si>
  <si>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</si>
  <si>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</si>
  <si>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</si>
  <si>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</si>
  <si>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</si>
  <si>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</si>
  <si>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</si>
  <si>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</si>
  <si>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</si>
  <si>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</si>
  <si>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</si>
  <si>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</si>
  <si>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</si>
  <si>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</si>
  <si>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</si>
  <si>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</si>
  <si>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</si>
  <si>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</si>
  <si>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doprava osobní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</si>
  <si>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</si>
  <si>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</si>
  <si>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</si>
  <si>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</si>
  <si>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</si>
  <si>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</si>
  <si>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</si>
  <si>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</si>
  <si>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</si>
  <si>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</si>
  <si>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</si>
  <si>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BOD ZLOMU 9403</t>
  </si>
  <si>
    <t>PHM v litrech</t>
  </si>
  <si>
    <t>Průměrné ON na osobu</t>
  </si>
  <si>
    <t>počet</t>
  </si>
  <si>
    <t>vozů</t>
  </si>
  <si>
    <t>PHM Kč/km</t>
  </si>
  <si>
    <t>VOZY</t>
  </si>
  <si>
    <t xml:space="preserve"> srpen 2014</t>
  </si>
  <si>
    <t xml:space="preserve"> červenec 2014</t>
  </si>
  <si>
    <t xml:space="preserve"> červenec 2015</t>
  </si>
  <si>
    <t xml:space="preserve"> srpen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</si>
  <si>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</si>
  <si>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</si>
  <si>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</si>
  <si>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</si>
  <si>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</si>
  <si>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</si>
  <si>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</si>
  <si>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</si>
  <si>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</si>
  <si>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</si>
  <si>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</si>
  <si>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</si>
  <si>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</si>
  <si>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</si>
  <si>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</si>
  <si>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</si>
  <si>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>2015/2014</t>
  </si>
  <si>
    <t>2015 - 2014</t>
  </si>
  <si>
    <t xml:space="preserve"> 1 - 2 2014</t>
  </si>
  <si>
    <t xml:space="preserve"> 1 - 2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</si>
</sst>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0" fontId="15" fillId="0" borderId="0" xfId="0" applyFont="1"/>
    <xf numFmtId="3" fontId="22" fillId="0" borderId="0" xfId="0" applyNumberFormat="1" applyFont="1" applyAlignment="1"/>
    <xf numFmtId="3" fontId="24" fillId="0" borderId="0" xfId="0" applyNumberFormat="1" applyFont="1"/>
    <xf numFmtId="166" fontId="25" fillId="0" borderId="0" xfId="0" applyNumberFormat="1" applyFont="1" applyAlignment="1"/>
    <xf numFmtId="4" fontId="21" fillId="0" borderId="0" xfId="0" applyNumberFormat="1" applyFont="1"/>
    <xf numFmtId="4" fontId="25" fillId="0" borderId="0" xfId="0" applyNumberFormat="1" applyFont="1"/>
    <xf numFmtId="0" fontId="26" fillId="0" borderId="0" xfId="0" applyFont="1"/>
    <xf numFmtId="164" fontId="21" fillId="0" borderId="0" xfId="0" applyNumberFormat="1" applyFont="1" applyBorder="1"/>
    <xf numFmtId="164" fontId="22" fillId="0" borderId="0" xfId="0" applyNumberFormat="1" applyFont="1" applyBorder="1"/>
    <xf numFmtId="164" fontId="15" fillId="0" borderId="0" xfId="0" applyNumberFormat="1" applyFont="1"/>
    <xf numFmtId="3" fontId="22" fillId="0" borderId="0" xfId="0" applyNumberFormat="1" applyFont="1"/>
    <xf numFmtId="166" fontId="21" fillId="0" borderId="0" xfId="0" applyNumberFormat="1" applyFont="1" applyBorder="1" applyAlignment="1"/>
    <xf numFmtId="2" fontId="21" fillId="0" borderId="0" xfId="0" applyNumberFormat="1" applyFont="1" applyBorder="1"/>
    <xf numFmtId="4" fontId="25" fillId="0" borderId="0" xfId="0" applyNumberFormat="1" applyFont="1" applyBorder="1"/>
    <xf numFmtId="3" fontId="27" fillId="0" borderId="0" xfId="0" applyNumberFormat="1" applyFont="1" applyBorder="1"/>
    <xf numFmtId="0" fontId="15" fillId="0" borderId="0" xfId="0" applyFont="1" applyBorder="1"/>
    <xf numFmtId="0" fontId="26" fillId="0" borderId="0" xfId="0" applyFont="1" applyBorder="1"/>
    <xf numFmtId="166" fontId="21" fillId="0" borderId="0" xfId="0" applyNumberFormat="1" applyFont="1" applyAlignment="1"/>
    <xf numFmtId="2" fontId="21" fillId="0" borderId="0" xfId="0" applyNumberFormat="1" applyFont="1"/>
    <xf numFmtId="164" fontId="28" fillId="0" borderId="1" xfId="1" applyNumberFormat="1" applyFont="1" applyBorder="1"/>
    <xf numFmtId="165" fontId="21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0" fontId="15" fillId="0" borderId="1" xfId="0" applyFont="1" applyBorder="1"/>
    <xf numFmtId="164" fontId="28" fillId="0" borderId="0" xfId="1" applyNumberFormat="1" applyFont="1" applyBorder="1"/>
    <xf numFmtId="167" fontId="21" fillId="0" borderId="0" xfId="0" applyNumberFormat="1" applyFont="1"/>
    <xf numFmtId="3" fontId="21" fillId="0" borderId="0" xfId="0" applyNumberFormat="1" applyFont="1"/>
    <xf numFmtId="3" fontId="15" fillId="0" borderId="0" xfId="0" applyNumberFormat="1" applyFont="1"/>
    <xf numFmtId="3" fontId="21" fillId="0" borderId="0" xfId="0" applyNumberFormat="1" applyFont="1" applyAlignment="1"/>
    <xf numFmtId="0" fontId="0" fillId="0" borderId="0" xfId="0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22" fillId="0" borderId="0" xfId="0" applyNumberFormat="1" applyFont="1" applyFill="1"/>
    <xf numFmtId="166" fontId="21" fillId="0" borderId="0" xfId="0" applyNumberFormat="1" applyFont="1" applyFill="1" applyAlignment="1"/>
    <xf numFmtId="4" fontId="9" fillId="0" borderId="0" xfId="0" applyNumberFormat="1" applyFont="1" applyFill="1"/>
    <xf numFmtId="4" fontId="11" fillId="0" borderId="0" xfId="0" applyNumberFormat="1" applyFont="1" applyFill="1"/>
    <xf numFmtId="1" fontId="3" fillId="0" borderId="0" xfId="0" applyNumberFormat="1" applyFont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2" fillId="0" borderId="0" xfId="0" applyNumberFormat="1" applyFont="1" applyFill="1" applyAlignment="1"/>
    <xf numFmtId="3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6" sqref="D16"/>
    </sheetView>
  </sheetViews>
  <sheetFormatPr defaultRowHeight="15"/>
  <cols>
    <col min="1" max="1" width="1.7109375" hidden="1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4" t="s">
        <v>26</v>
      </c>
      <c r="F3" s="3" t="s">
        <v>38</v>
      </c>
      <c r="G3" s="4" t="s">
        <v>64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88">
        <f>+'2014'!AR4</f>
        <v>13</v>
      </c>
      <c r="G4" s="23" t="s">
        <v>27</v>
      </c>
      <c r="H4" s="3" t="s">
        <v>28</v>
      </c>
      <c r="I4" s="94">
        <f>+'2015'!AR4</f>
        <v>11</v>
      </c>
      <c r="J4" s="26"/>
    </row>
    <row r="5" spans="2:21">
      <c r="B5" s="10" t="s">
        <v>3</v>
      </c>
      <c r="C5" s="17"/>
      <c r="D5" s="8">
        <f>+'2014'!AP5</f>
        <v>145.215</v>
      </c>
      <c r="E5" s="54">
        <f>+D5/$D$5</f>
        <v>1</v>
      </c>
      <c r="F5" s="84">
        <f>+D5/F4</f>
        <v>11.170384615384616</v>
      </c>
      <c r="G5" s="13">
        <f>+'2015'!AP5</f>
        <v>196.05635000000001</v>
      </c>
      <c r="H5" s="54">
        <f>+G5/$G$5</f>
        <v>1</v>
      </c>
      <c r="I5" s="84">
        <f>+G5/I4</f>
        <v>17.823304545454548</v>
      </c>
      <c r="J5" s="76">
        <f t="shared" ref="J5:J24" si="0">+G5/D5</f>
        <v>1.3501108700891782</v>
      </c>
      <c r="K5" s="77">
        <f>+G5-D5</f>
        <v>50.841350000000006</v>
      </c>
      <c r="L5" s="77">
        <f>+I5-F5</f>
        <v>6.6529199300699311</v>
      </c>
      <c r="M5" s="57"/>
    </row>
    <row r="6" spans="2:21">
      <c r="B6" s="7" t="s">
        <v>4</v>
      </c>
      <c r="C6" s="17"/>
      <c r="D6" s="11">
        <f>+'2014'!AP6</f>
        <v>107.31639</v>
      </c>
      <c r="E6" s="55">
        <f>+D6/$D$5</f>
        <v>0.73901725028406151</v>
      </c>
      <c r="F6" s="67">
        <f>+D6/F4</f>
        <v>8.255106923076923</v>
      </c>
      <c r="G6" s="14">
        <f>+'2015'!AP6</f>
        <v>90.128720000000001</v>
      </c>
      <c r="H6" s="55">
        <f>+G6/$G$5</f>
        <v>0.45970824204367772</v>
      </c>
      <c r="I6" s="67">
        <f>+G6/I4</f>
        <v>8.1935199999999995</v>
      </c>
      <c r="J6" s="78">
        <f t="shared" si="0"/>
        <v>0.83984114635238849</v>
      </c>
      <c r="K6" s="79">
        <f>+G6-D6</f>
        <v>-17.187669999999997</v>
      </c>
      <c r="L6" s="79">
        <f>+I6-F6</f>
        <v>-6.1586923076923483E-2</v>
      </c>
      <c r="M6" s="57"/>
    </row>
    <row r="7" spans="2:21">
      <c r="B7" s="10" t="s">
        <v>7</v>
      </c>
      <c r="C7" s="17"/>
      <c r="D7" s="8">
        <f>+D5-D6</f>
        <v>37.898610000000005</v>
      </c>
      <c r="E7" s="56">
        <f>+D7/$D$5</f>
        <v>0.26098274971593849</v>
      </c>
      <c r="F7" s="86">
        <f>+F5-F6</f>
        <v>2.9152776923076935</v>
      </c>
      <c r="G7" s="8">
        <f>+G5-G6</f>
        <v>105.92763000000001</v>
      </c>
      <c r="H7" s="56">
        <f>+G7/$G$5</f>
        <v>0.54029175795632223</v>
      </c>
      <c r="I7" s="86">
        <f>+I5-I6</f>
        <v>9.6297845454545481</v>
      </c>
      <c r="J7" s="80">
        <f t="shared" si="0"/>
        <v>2.7950267833041895</v>
      </c>
      <c r="K7" s="77">
        <f>+G7-D7</f>
        <v>68.029020000000003</v>
      </c>
      <c r="L7" s="77">
        <f>+I7-F7</f>
        <v>6.7145068531468546</v>
      </c>
      <c r="M7" s="57"/>
    </row>
    <row r="8" spans="2:21">
      <c r="B8" s="7" t="s">
        <v>5</v>
      </c>
      <c r="C8" s="17"/>
      <c r="D8" s="11">
        <f>+'2014'!AP8</f>
        <v>469.19600000000003</v>
      </c>
      <c r="E8" s="55">
        <f>+D8/$D$5</f>
        <v>3.2310436249698724</v>
      </c>
      <c r="F8" s="67">
        <f>+D8/F4</f>
        <v>36.091999999999999</v>
      </c>
      <c r="G8" s="14">
        <f>+'2015'!AP8</f>
        <v>408.41638999999998</v>
      </c>
      <c r="H8" s="55">
        <f>+G8/$G$5</f>
        <v>2.0831581838588749</v>
      </c>
      <c r="I8" s="67">
        <f>+G8/I4</f>
        <v>37.128762727272722</v>
      </c>
      <c r="J8" s="78">
        <f t="shared" si="0"/>
        <v>0.87046008491120974</v>
      </c>
      <c r="K8" s="79">
        <f>+G8-D8</f>
        <v>-60.779610000000048</v>
      </c>
      <c r="L8" s="79">
        <f>+I8-F8</f>
        <v>1.0367627272727233</v>
      </c>
      <c r="M8" s="57"/>
    </row>
    <row r="9" spans="2:21">
      <c r="B9" s="19" t="s">
        <v>14</v>
      </c>
      <c r="C9" s="17"/>
      <c r="D9" s="15">
        <f>+D5-D6-D8</f>
        <v>-431.29739000000001</v>
      </c>
      <c r="E9" s="54">
        <f>+D9/$D$5</f>
        <v>-2.9700608752539339</v>
      </c>
      <c r="F9" s="15">
        <f>+F5-F6-F8</f>
        <v>-33.176722307692302</v>
      </c>
      <c r="G9" s="15">
        <f>+G5-G6-G8</f>
        <v>-302.48875999999996</v>
      </c>
      <c r="H9" s="54">
        <f>+G9/$G$5</f>
        <v>-1.5428664259025526</v>
      </c>
      <c r="I9" s="15">
        <f>+I5-I6-I8</f>
        <v>-27.498978181818174</v>
      </c>
      <c r="J9" s="80">
        <f t="shared" si="0"/>
        <v>0.70134614076843815</v>
      </c>
      <c r="K9" s="77">
        <f>+G9-D9</f>
        <v>128.80863000000005</v>
      </c>
      <c r="L9" s="77">
        <f>+I9-F9</f>
        <v>5.6777441258741277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+'2014'!AP11</f>
        <v>6</v>
      </c>
      <c r="E11" s="57"/>
      <c r="F11" s="67">
        <f>+D11/F4</f>
        <v>0.46153846153846156</v>
      </c>
      <c r="G11" s="29">
        <f>+'2015'!AP11</f>
        <v>5</v>
      </c>
      <c r="H11" s="57"/>
      <c r="I11" s="67">
        <f>+G11/I4</f>
        <v>0.45454545454545453</v>
      </c>
      <c r="J11" s="78">
        <f t="shared" si="0"/>
        <v>0.83333333333333337</v>
      </c>
      <c r="K11" s="79">
        <f t="shared" ref="K11:K16" si="1">+G11-D11</f>
        <v>-1</v>
      </c>
      <c r="L11" s="79">
        <f>+I11-F11</f>
        <v>-6.9930069930070338E-3</v>
      </c>
      <c r="M11" s="57"/>
    </row>
    <row r="12" spans="2:21">
      <c r="B12" s="18" t="s">
        <v>15</v>
      </c>
      <c r="C12" s="17"/>
      <c r="D12" s="33">
        <f>+'2014'!AP12</f>
        <v>276.17200000000003</v>
      </c>
      <c r="E12" s="57"/>
      <c r="F12" s="67">
        <f>+D12/F4</f>
        <v>21.244000000000003</v>
      </c>
      <c r="G12" s="14">
        <f>+'2015'!AP12</f>
        <v>204.25126</v>
      </c>
      <c r="H12" s="57"/>
      <c r="I12" s="67">
        <f>+G12/I4</f>
        <v>18.568296363636364</v>
      </c>
      <c r="J12" s="78">
        <f t="shared" si="0"/>
        <v>0.7395798994829309</v>
      </c>
      <c r="K12" s="79">
        <f t="shared" si="1"/>
        <v>-71.920740000000023</v>
      </c>
      <c r="L12" s="79">
        <f>+I12-F12</f>
        <v>-2.6757036363636395</v>
      </c>
      <c r="M12" s="57"/>
    </row>
    <row r="13" spans="2:21">
      <c r="B13" s="19" t="s">
        <v>20</v>
      </c>
      <c r="C13" s="17"/>
      <c r="D13" s="34">
        <f>+D12/D5</f>
        <v>1.9018145508384121</v>
      </c>
      <c r="E13" s="57"/>
      <c r="F13" s="34"/>
      <c r="G13" s="34">
        <f>+G12/G5</f>
        <v>1.0417987481660247</v>
      </c>
      <c r="H13" s="57"/>
      <c r="I13" s="34"/>
      <c r="J13" s="76">
        <f t="shared" si="0"/>
        <v>0.54779197462063234</v>
      </c>
      <c r="K13" s="54">
        <f t="shared" si="1"/>
        <v>-0.86001580267238742</v>
      </c>
      <c r="L13" s="57"/>
      <c r="M13" s="57"/>
    </row>
    <row r="14" spans="2:21">
      <c r="B14" s="19" t="s">
        <v>16</v>
      </c>
      <c r="C14" s="17"/>
      <c r="D14" s="8">
        <f>+D5/D11</f>
        <v>24.202500000000001</v>
      </c>
      <c r="E14" s="57"/>
      <c r="F14" s="8"/>
      <c r="G14" s="8">
        <f>+G5/G11</f>
        <v>39.211269999999999</v>
      </c>
      <c r="H14" s="57"/>
      <c r="I14" s="8"/>
      <c r="J14" s="76">
        <f t="shared" si="0"/>
        <v>1.6201330441070136</v>
      </c>
      <c r="K14" s="77">
        <f t="shared" si="1"/>
        <v>15.008769999999998</v>
      </c>
      <c r="L14" s="57"/>
      <c r="M14" s="57"/>
    </row>
    <row r="15" spans="2:21">
      <c r="B15" s="10" t="s">
        <v>36</v>
      </c>
      <c r="C15" s="17"/>
      <c r="D15" s="8">
        <f>+D12/D11</f>
        <v>46.028666666666673</v>
      </c>
      <c r="E15" s="57"/>
      <c r="F15" s="8"/>
      <c r="G15" s="8">
        <f>+G12/G11</f>
        <v>40.850251999999998</v>
      </c>
      <c r="H15" s="57"/>
      <c r="I15" s="8"/>
      <c r="J15" s="76">
        <f t="shared" si="0"/>
        <v>0.88749587937951691</v>
      </c>
      <c r="K15" s="77">
        <f t="shared" si="1"/>
        <v>-5.1784146666666757</v>
      </c>
      <c r="L15" s="57"/>
      <c r="M15" s="57"/>
    </row>
    <row r="16" spans="2:21">
      <c r="B16" s="19" t="s">
        <v>21</v>
      </c>
      <c r="C16" s="17"/>
      <c r="D16" s="34">
        <f>+D12/D7</f>
        <v>7.2871274170741351</v>
      </c>
      <c r="E16" s="57"/>
      <c r="F16" s="34"/>
      <c r="G16" s="34">
        <f>+G12/G7</f>
        <v>1.9282151408466326</v>
      </c>
      <c r="H16" s="57"/>
      <c r="I16" s="34"/>
      <c r="J16" s="76">
        <f t="shared" si="0"/>
        <v>0.26460565741292241</v>
      </c>
      <c r="K16" s="54">
        <f t="shared" si="1"/>
        <v>-5.3589122762275023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+'2014'!AP18</f>
        <v>26385</v>
      </c>
      <c r="E18" s="58">
        <f>+'2014'!AQ18</f>
        <v>26385</v>
      </c>
      <c r="F18" s="67">
        <f>+D18/F4</f>
        <v>2029.6153846153845</v>
      </c>
      <c r="G18" s="14">
        <f>+'2015'!AP18</f>
        <v>14001</v>
      </c>
      <c r="H18" s="67">
        <f>+'2015'!AQ18</f>
        <v>14001</v>
      </c>
      <c r="I18" s="67">
        <f>+G18/I4</f>
        <v>1272.8181818181818</v>
      </c>
      <c r="J18" s="78">
        <f t="shared" si="0"/>
        <v>0.53064241046048888</v>
      </c>
      <c r="K18" s="79">
        <f t="shared" ref="K18:K24" si="2">+G18-D18</f>
        <v>-12384</v>
      </c>
      <c r="L18" s="79">
        <f>+I18-F18</f>
        <v>-756.79720279720277</v>
      </c>
      <c r="M18" s="57"/>
    </row>
    <row r="19" spans="2:13">
      <c r="B19" s="18" t="s">
        <v>17</v>
      </c>
      <c r="C19" s="17"/>
      <c r="D19" s="11">
        <f>+'2014'!AP19</f>
        <v>1609.98</v>
      </c>
      <c r="E19" s="59">
        <f>+'2014'!AQ19</f>
        <v>1609.98</v>
      </c>
      <c r="F19" s="67">
        <f>+D19/F4</f>
        <v>123.84461538461538</v>
      </c>
      <c r="G19" s="14">
        <f>+'2015'!AP19</f>
        <v>983.91000000000008</v>
      </c>
      <c r="H19" s="67">
        <f>+'2015'!AQ19</f>
        <v>983.91000000000008</v>
      </c>
      <c r="I19" s="67">
        <f>+G19/I4</f>
        <v>89.446363636363643</v>
      </c>
      <c r="J19" s="78">
        <f t="shared" si="0"/>
        <v>0.61113181530205352</v>
      </c>
      <c r="K19" s="79">
        <f t="shared" si="2"/>
        <v>-626.06999999999994</v>
      </c>
      <c r="L19" s="79">
        <f>+I19-F19</f>
        <v>-34.398251748251738</v>
      </c>
      <c r="M19" s="57"/>
    </row>
    <row r="20" spans="2:13">
      <c r="B20" s="18" t="s">
        <v>29</v>
      </c>
      <c r="C20" s="17"/>
      <c r="D20" s="11">
        <f>+'2014'!AP20</f>
        <v>68.195279999999997</v>
      </c>
      <c r="E20" s="59">
        <f>+'2014'!AQ20</f>
        <v>60.292230000000004</v>
      </c>
      <c r="F20" s="67">
        <f>+D20/F4</f>
        <v>5.2457907692307693</v>
      </c>
      <c r="G20" s="14">
        <f>+'2015'!AP20</f>
        <v>45.365690000000001</v>
      </c>
      <c r="H20" s="67">
        <f>+'2015'!AQ20</f>
        <v>30.153510000000001</v>
      </c>
      <c r="I20" s="67">
        <f>+G20/I4</f>
        <v>4.1241536363636362</v>
      </c>
      <c r="J20" s="78">
        <f t="shared" si="0"/>
        <v>0.66523210990555359</v>
      </c>
      <c r="K20" s="79">
        <f t="shared" si="2"/>
        <v>-22.829589999999996</v>
      </c>
      <c r="L20" s="79">
        <f>+I20-F20</f>
        <v>-1.1216371328671331</v>
      </c>
      <c r="M20" s="57"/>
    </row>
    <row r="21" spans="2:13">
      <c r="B21" s="19" t="s">
        <v>19</v>
      </c>
      <c r="C21" s="17"/>
      <c r="D21" s="44">
        <f>+D20/D19*1000</f>
        <v>42.357842954570863</v>
      </c>
      <c r="E21" s="60">
        <f>+E20/E19*1000</f>
        <v>37.449055267767307</v>
      </c>
      <c r="F21" s="60"/>
      <c r="G21" s="44">
        <f>+G20/G19*1000</f>
        <v>46.107560650872536</v>
      </c>
      <c r="H21" s="74">
        <f>+H20/H19*1000</f>
        <v>30.646614019574958</v>
      </c>
      <c r="I21" s="74"/>
      <c r="J21" s="76">
        <f t="shared" si="0"/>
        <v>1.088524755623729</v>
      </c>
      <c r="K21" s="77">
        <f t="shared" si="2"/>
        <v>3.7497176963016727</v>
      </c>
      <c r="L21" s="82">
        <f>+H21/E21</f>
        <v>0.81835479694871605</v>
      </c>
      <c r="M21" s="83">
        <f>+H21-E21</f>
        <v>-6.8024412481923484</v>
      </c>
    </row>
    <row r="22" spans="2:13">
      <c r="B22" s="19" t="s">
        <v>23</v>
      </c>
      <c r="C22" s="17"/>
      <c r="D22" s="46">
        <f>+D19/D18</f>
        <v>6.1018760659465605E-2</v>
      </c>
      <c r="E22" s="61"/>
      <c r="F22" s="61"/>
      <c r="G22" s="53">
        <f>+G19/G18</f>
        <v>7.0274266123848309E-2</v>
      </c>
      <c r="H22" s="75"/>
      <c r="I22" s="75"/>
      <c r="J22" s="76">
        <f t="shared" si="0"/>
        <v>1.1516829474140906</v>
      </c>
      <c r="K22" s="77">
        <f t="shared" si="2"/>
        <v>9.2555054643827031E-3</v>
      </c>
      <c r="L22" s="57"/>
      <c r="M22" s="57"/>
    </row>
    <row r="23" spans="2:13">
      <c r="B23" s="10" t="s">
        <v>30</v>
      </c>
      <c r="C23" s="10"/>
      <c r="D23" s="48">
        <f>+D20*1000/(D18*D21)*100</f>
        <v>6.101876065946561</v>
      </c>
      <c r="E23" s="62"/>
      <c r="F23" s="62"/>
      <c r="G23" s="48">
        <f>+G20/(G18*G21)*1000*100</f>
        <v>7.0274266123848292</v>
      </c>
      <c r="H23" s="62"/>
      <c r="I23" s="62"/>
      <c r="J23" s="76">
        <f t="shared" si="0"/>
        <v>1.1516829474140904</v>
      </c>
      <c r="K23" s="77">
        <f t="shared" si="2"/>
        <v>0.92555054643826828</v>
      </c>
      <c r="L23" s="57"/>
      <c r="M23" s="57"/>
    </row>
    <row r="24" spans="2:13">
      <c r="B24" s="19" t="s">
        <v>39</v>
      </c>
      <c r="C24" s="10"/>
      <c r="D24" s="48">
        <f>+D20/D18*1000</f>
        <v>2.5846230812961908</v>
      </c>
      <c r="E24" s="48">
        <f>+E20/E18*1000</f>
        <v>2.2850949403069931</v>
      </c>
      <c r="F24" s="62"/>
      <c r="G24" s="48">
        <f>+G20/G18*1000</f>
        <v>3.2401749875008927</v>
      </c>
      <c r="H24" s="48">
        <f>+H20/H18*1000</f>
        <v>2.1536683094064708</v>
      </c>
      <c r="I24" s="62"/>
      <c r="J24" s="76">
        <f t="shared" si="0"/>
        <v>1.2536353988899387</v>
      </c>
      <c r="K24" s="77">
        <f t="shared" si="2"/>
        <v>0.65555190620470194</v>
      </c>
      <c r="L24" s="57"/>
      <c r="M24" s="57"/>
    </row>
    <row r="25" spans="2:13" ht="7.5" customHeight="1">
      <c r="B25" s="17"/>
      <c r="E25" s="63"/>
      <c r="F25" s="63"/>
      <c r="G25" s="12"/>
      <c r="H25" s="63"/>
      <c r="I25" s="63"/>
      <c r="J25" s="81"/>
      <c r="K25" s="57"/>
      <c r="L25" s="63"/>
      <c r="M25" s="63"/>
    </row>
    <row r="26" spans="2:13">
      <c r="B26" s="21" t="s">
        <v>34</v>
      </c>
      <c r="C26" s="20"/>
      <c r="D26" s="22">
        <f>+D8/(1-D6/D5)</f>
        <v>1797.8046461334595</v>
      </c>
      <c r="E26" s="63"/>
      <c r="F26" s="63"/>
      <c r="G26" s="22">
        <f>+G8/(1-G6/G5)</f>
        <v>755.91823118837362</v>
      </c>
      <c r="H26" s="63"/>
      <c r="I26" s="63"/>
      <c r="J26" s="37">
        <f>+G26/D26</f>
        <v>0.42046739216862511</v>
      </c>
      <c r="K26" s="22">
        <f>+G26-D26</f>
        <v>-1041.886414945086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2755905511811023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5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1" t="s">
        <v>22</v>
      </c>
      <c r="D2" s="3" t="s">
        <v>2</v>
      </c>
      <c r="E2" s="5" t="s">
        <v>25</v>
      </c>
      <c r="F2" s="52" t="s">
        <v>37</v>
      </c>
      <c r="G2" s="3" t="s">
        <v>2</v>
      </c>
      <c r="H2" s="5" t="s">
        <v>25</v>
      </c>
      <c r="I2" s="52" t="s">
        <v>37</v>
      </c>
      <c r="J2" s="27" t="s">
        <v>31</v>
      </c>
      <c r="K2" s="1" t="s">
        <v>32</v>
      </c>
      <c r="L2" s="87" t="s">
        <v>40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56</v>
      </c>
      <c r="E3" s="24" t="s">
        <v>26</v>
      </c>
      <c r="F3" s="3" t="s">
        <v>38</v>
      </c>
      <c r="G3" s="4" t="s">
        <v>53</v>
      </c>
      <c r="H3" s="6" t="s">
        <v>26</v>
      </c>
      <c r="I3" s="3" t="s">
        <v>38</v>
      </c>
      <c r="J3" s="28" t="s">
        <v>61</v>
      </c>
      <c r="K3" s="25" t="s">
        <v>62</v>
      </c>
      <c r="L3" s="25" t="s">
        <v>62</v>
      </c>
      <c r="M3" s="6"/>
      <c r="N3" s="4"/>
      <c r="O3" s="6"/>
      <c r="P3" s="4"/>
      <c r="S3" s="4"/>
      <c r="T3" s="6"/>
    </row>
    <row r="4" spans="2:21">
      <c r="B4" s="43">
        <v>9403</v>
      </c>
      <c r="D4" s="23" t="s">
        <v>27</v>
      </c>
      <c r="E4" s="3" t="s">
        <v>28</v>
      </c>
      <c r="F4" s="3">
        <f>+'2014'!I4</f>
        <v>13</v>
      </c>
      <c r="G4" s="23" t="s">
        <v>27</v>
      </c>
      <c r="H4" s="3" t="s">
        <v>28</v>
      </c>
      <c r="I4" s="3">
        <f>+'2015'!I4</f>
        <v>11</v>
      </c>
      <c r="J4" s="26"/>
    </row>
    <row r="5" spans="2:21">
      <c r="B5" s="10" t="s">
        <v>3</v>
      </c>
      <c r="C5" s="17"/>
      <c r="D5" s="8">
        <f>+'2014'!G5</f>
        <v>83.94</v>
      </c>
      <c r="E5" s="54">
        <f>+D5/$D$5</f>
        <v>1</v>
      </c>
      <c r="F5" s="84">
        <f>+D5/F4</f>
        <v>6.4569230769230765</v>
      </c>
      <c r="G5" s="13">
        <f>+'2015'!G5</f>
        <v>103.3986</v>
      </c>
      <c r="H5" s="54">
        <f>+G5/$G$5</f>
        <v>1</v>
      </c>
      <c r="I5" s="84">
        <f>+G5/I4</f>
        <v>9.3998727272727276</v>
      </c>
      <c r="J5" s="76">
        <f t="shared" ref="J5:J24" si="0">+G5/D5</f>
        <v>1.2318155825589707</v>
      </c>
      <c r="K5" s="77">
        <f>+G5-D5</f>
        <v>19.458600000000004</v>
      </c>
      <c r="L5" s="77">
        <f>+I5-F5</f>
        <v>2.9429496503496511</v>
      </c>
      <c r="M5" s="57"/>
    </row>
    <row r="6" spans="2:21">
      <c r="B6" s="7" t="s">
        <v>4</v>
      </c>
      <c r="C6" s="17"/>
      <c r="D6" s="11">
        <f>+'2014'!G6</f>
        <v>50.845169999999996</v>
      </c>
      <c r="E6" s="55">
        <f>+D6/$D$5</f>
        <v>0.60573230879199425</v>
      </c>
      <c r="F6" s="67">
        <f>+D6/F4</f>
        <v>3.9111669230769226</v>
      </c>
      <c r="G6" s="14">
        <f>+'2015'!G6</f>
        <v>43.123959999999997</v>
      </c>
      <c r="H6" s="55">
        <f>+G6/$G$5</f>
        <v>0.41706522138597618</v>
      </c>
      <c r="I6" s="67">
        <f>+G6/I4</f>
        <v>3.9203599999999996</v>
      </c>
      <c r="J6" s="78">
        <f t="shared" si="0"/>
        <v>0.84814270460694696</v>
      </c>
      <c r="K6" s="79">
        <f>+G6-D6</f>
        <v>-7.7212099999999992</v>
      </c>
      <c r="L6" s="79">
        <f>+I6-F6</f>
        <v>9.193076923077026E-3</v>
      </c>
      <c r="M6" s="57"/>
    </row>
    <row r="7" spans="2:21">
      <c r="B7" s="10" t="s">
        <v>7</v>
      </c>
      <c r="C7" s="17"/>
      <c r="D7" s="9">
        <f>+'2014'!G7</f>
        <v>33.094830000000002</v>
      </c>
      <c r="E7" s="56">
        <f>+D7/$D$5</f>
        <v>0.39426769120800575</v>
      </c>
      <c r="F7" s="86">
        <f>+F5-F6</f>
        <v>2.5457561538461539</v>
      </c>
      <c r="G7" s="8">
        <f>+'2015'!G7</f>
        <v>60.274640000000005</v>
      </c>
      <c r="H7" s="56">
        <f>+G7/$G$5</f>
        <v>0.58293477861402387</v>
      </c>
      <c r="I7" s="86">
        <f>+I5-I6</f>
        <v>5.479512727272728</v>
      </c>
      <c r="J7" s="80">
        <f t="shared" si="0"/>
        <v>1.8212705730774263</v>
      </c>
      <c r="K7" s="77">
        <f>+G7-D7</f>
        <v>27.179810000000003</v>
      </c>
      <c r="L7" s="77">
        <f>+I7-F7</f>
        <v>2.933756573426574</v>
      </c>
      <c r="M7" s="57"/>
    </row>
    <row r="8" spans="2:21">
      <c r="B8" s="7" t="s">
        <v>5</v>
      </c>
      <c r="C8" s="17"/>
      <c r="D8" s="11">
        <f>+'2014'!G8</f>
        <v>208.89099999999999</v>
      </c>
      <c r="E8" s="55">
        <f>+D8/$D$5</f>
        <v>2.488575172742435</v>
      </c>
      <c r="F8" s="67">
        <f>+D8/F4</f>
        <v>16.068538461538459</v>
      </c>
      <c r="G8" s="14">
        <f>+'2015'!G8</f>
        <v>221.00339</v>
      </c>
      <c r="H8" s="55">
        <f>+G8/$G$5</f>
        <v>2.1373924792018459</v>
      </c>
      <c r="I8" s="67">
        <f>+G8/I4</f>
        <v>20.091217272727274</v>
      </c>
      <c r="J8" s="78">
        <f t="shared" si="0"/>
        <v>1.0579842597335454</v>
      </c>
      <c r="K8" s="79">
        <f>+G8-D8</f>
        <v>12.112390000000005</v>
      </c>
      <c r="L8" s="79">
        <f>+I8-F8</f>
        <v>4.0226788111888148</v>
      </c>
      <c r="M8" s="57"/>
    </row>
    <row r="9" spans="2:21">
      <c r="B9" s="19" t="s">
        <v>14</v>
      </c>
      <c r="C9" s="17"/>
      <c r="D9" s="15">
        <f>+D5-D6-D8</f>
        <v>-175.79616999999999</v>
      </c>
      <c r="E9" s="54">
        <f>+D9/$D$5</f>
        <v>-2.0943074815344294</v>
      </c>
      <c r="F9" s="15">
        <f>+F5-F6-F8</f>
        <v>-13.522782307692305</v>
      </c>
      <c r="G9" s="15">
        <f>+G5-G6-G8</f>
        <v>-160.72874999999999</v>
      </c>
      <c r="H9" s="54">
        <f>+G9/$G$5</f>
        <v>-1.5544577005878222</v>
      </c>
      <c r="I9" s="15">
        <f>+I5-I6-I8</f>
        <v>-14.611704545454547</v>
      </c>
      <c r="J9" s="80">
        <f t="shared" si="0"/>
        <v>0.914290396656537</v>
      </c>
      <c r="K9" s="77">
        <f>+G9-D9</f>
        <v>15.067419999999998</v>
      </c>
      <c r="L9" s="77">
        <f>+I9-F9</f>
        <v>-1.0889222377622421</v>
      </c>
      <c r="M9" s="57"/>
    </row>
    <row r="10" spans="2:21" ht="7.5" customHeight="1">
      <c r="B10" s="17"/>
      <c r="C10" s="17"/>
      <c r="D10" s="33"/>
      <c r="E10" s="57"/>
      <c r="F10" s="57"/>
      <c r="G10" s="29"/>
      <c r="H10" s="57"/>
      <c r="I10" s="57"/>
      <c r="J10" s="81"/>
      <c r="K10" s="57"/>
      <c r="L10" s="57"/>
      <c r="M10" s="57"/>
    </row>
    <row r="11" spans="2:21">
      <c r="B11" s="18" t="s">
        <v>18</v>
      </c>
      <c r="C11" s="17"/>
      <c r="D11" s="33">
        <f>+'2014'!G11</f>
        <v>3</v>
      </c>
      <c r="E11" s="57"/>
      <c r="F11" s="67">
        <f>+D11/F4</f>
        <v>0.23076923076923078</v>
      </c>
      <c r="G11" s="29">
        <f>+'2015'!G11</f>
        <v>3</v>
      </c>
      <c r="H11" s="57"/>
      <c r="I11" s="67">
        <f>+G11/I4</f>
        <v>0.27272727272727271</v>
      </c>
      <c r="J11" s="78">
        <f t="shared" si="0"/>
        <v>1</v>
      </c>
      <c r="K11" s="79">
        <f t="shared" ref="K11:K16" si="1">+G11-D11</f>
        <v>0</v>
      </c>
      <c r="L11" s="79">
        <f>+I11-F11</f>
        <v>4.1958041958041925E-2</v>
      </c>
      <c r="M11" s="57"/>
    </row>
    <row r="12" spans="2:21">
      <c r="B12" s="18" t="s">
        <v>15</v>
      </c>
      <c r="C12" s="17"/>
      <c r="D12" s="33">
        <f>+'2014'!G12</f>
        <v>135.34</v>
      </c>
      <c r="E12" s="57"/>
      <c r="F12" s="67">
        <f>+D12/F4</f>
        <v>10.410769230769231</v>
      </c>
      <c r="G12" s="14">
        <f>+'2015'!G12</f>
        <v>106.28467999999999</v>
      </c>
      <c r="H12" s="57"/>
      <c r="I12" s="67">
        <f>+G12/I4</f>
        <v>9.6622436363636357</v>
      </c>
      <c r="J12" s="78">
        <f t="shared" si="0"/>
        <v>0.78531609280331016</v>
      </c>
      <c r="K12" s="79">
        <f t="shared" si="1"/>
        <v>-29.055320000000009</v>
      </c>
      <c r="L12" s="79">
        <f>+I12-F12</f>
        <v>-0.74852559440559574</v>
      </c>
      <c r="M12" s="57"/>
    </row>
    <row r="13" spans="2:21">
      <c r="B13" s="19" t="s">
        <v>20</v>
      </c>
      <c r="C13" s="17"/>
      <c r="D13" s="34">
        <f>+D12/D5</f>
        <v>1.6123421491541579</v>
      </c>
      <c r="E13" s="57"/>
      <c r="F13" s="34"/>
      <c r="G13" s="34">
        <f>+G12/G5</f>
        <v>1.0279121767606136</v>
      </c>
      <c r="H13" s="57"/>
      <c r="I13" s="34"/>
      <c r="J13" s="76">
        <f t="shared" si="0"/>
        <v>0.63752732464375572</v>
      </c>
      <c r="K13" s="54">
        <f t="shared" si="1"/>
        <v>-0.58442997239354422</v>
      </c>
      <c r="L13" s="57"/>
      <c r="M13" s="57"/>
    </row>
    <row r="14" spans="2:21">
      <c r="B14" s="19" t="s">
        <v>16</v>
      </c>
      <c r="C14" s="17"/>
      <c r="D14" s="8">
        <f>+D5/D11</f>
        <v>27.98</v>
      </c>
      <c r="E14" s="57"/>
      <c r="F14" s="8"/>
      <c r="G14" s="8">
        <f>+G5/G11</f>
        <v>34.466200000000001</v>
      </c>
      <c r="H14" s="57"/>
      <c r="I14" s="8"/>
      <c r="J14" s="76">
        <f t="shared" si="0"/>
        <v>1.2318155825589707</v>
      </c>
      <c r="K14" s="77">
        <f t="shared" si="1"/>
        <v>6.4862000000000002</v>
      </c>
      <c r="L14" s="57"/>
      <c r="M14" s="57"/>
    </row>
    <row r="15" spans="2:21">
      <c r="B15" s="10" t="s">
        <v>36</v>
      </c>
      <c r="C15" s="17"/>
      <c r="D15" s="8">
        <f>+D12/D11</f>
        <v>45.113333333333337</v>
      </c>
      <c r="E15" s="57"/>
      <c r="F15" s="8"/>
      <c r="G15" s="8">
        <f>+G12/G11</f>
        <v>35.428226666666667</v>
      </c>
      <c r="H15" s="57"/>
      <c r="I15" s="8"/>
      <c r="J15" s="76">
        <f t="shared" si="0"/>
        <v>0.78531609280331016</v>
      </c>
      <c r="K15" s="77">
        <f t="shared" si="1"/>
        <v>-9.6851066666666696</v>
      </c>
      <c r="L15" s="57"/>
      <c r="M15" s="57"/>
    </row>
    <row r="16" spans="2:21">
      <c r="B16" s="19" t="s">
        <v>21</v>
      </c>
      <c r="C16" s="17"/>
      <c r="D16" s="34">
        <f>+D12/D7</f>
        <v>4.0894604988150718</v>
      </c>
      <c r="E16" s="57"/>
      <c r="F16" s="34"/>
      <c r="G16" s="34">
        <f>+G12/G7</f>
        <v>1.7633399386541335</v>
      </c>
      <c r="H16" s="57"/>
      <c r="I16" s="34"/>
      <c r="J16" s="76">
        <f t="shared" si="0"/>
        <v>0.43119133664821174</v>
      </c>
      <c r="K16" s="54">
        <f t="shared" si="1"/>
        <v>-2.3261205601609385</v>
      </c>
      <c r="L16" s="57"/>
      <c r="M16" s="57"/>
    </row>
    <row r="17" spans="2:13" ht="7.5" customHeight="1">
      <c r="B17" s="7"/>
      <c r="C17" s="17"/>
      <c r="D17" s="33"/>
      <c r="E17" s="57"/>
      <c r="F17" s="57"/>
      <c r="G17" s="29"/>
      <c r="H17" s="57"/>
      <c r="I17" s="57"/>
      <c r="J17" s="81"/>
      <c r="K17" s="57"/>
      <c r="L17" s="57"/>
      <c r="M17" s="57"/>
    </row>
    <row r="18" spans="2:13">
      <c r="B18" s="18" t="s">
        <v>24</v>
      </c>
      <c r="C18" s="17"/>
      <c r="D18" s="11">
        <f>+'2014'!G18</f>
        <v>12818</v>
      </c>
      <c r="E18" s="58">
        <f>+'2014'!H18</f>
        <v>12818</v>
      </c>
      <c r="F18" s="67">
        <f>+D18/F4</f>
        <v>986</v>
      </c>
      <c r="G18" s="14">
        <f>+'2015'!G18</f>
        <v>6405</v>
      </c>
      <c r="H18" s="90">
        <f>+'2015'!H18</f>
        <v>6405</v>
      </c>
      <c r="I18" s="67">
        <f>+G18/I4</f>
        <v>582.27272727272725</v>
      </c>
      <c r="J18" s="78">
        <f t="shared" si="0"/>
        <v>0.49968793883601187</v>
      </c>
      <c r="K18" s="79">
        <f t="shared" ref="K18:K24" si="2">+G18-D18</f>
        <v>-6413</v>
      </c>
      <c r="L18" s="79">
        <f>+I18-F18</f>
        <v>-403.72727272727275</v>
      </c>
      <c r="M18" s="57"/>
    </row>
    <row r="19" spans="2:13">
      <c r="B19" s="18" t="s">
        <v>17</v>
      </c>
      <c r="C19" s="17"/>
      <c r="D19" s="11">
        <f>+'2014'!G19</f>
        <v>818.98</v>
      </c>
      <c r="E19" s="58">
        <f>+'2014'!H19</f>
        <v>818.98</v>
      </c>
      <c r="F19" s="67">
        <f>+D19/F4</f>
        <v>62.998461538461541</v>
      </c>
      <c r="G19" s="14">
        <f>+'2015'!G19</f>
        <v>352.93</v>
      </c>
      <c r="H19" s="90">
        <f>+'2015'!H19</f>
        <v>352.93</v>
      </c>
      <c r="I19" s="67">
        <f>+G19/I4</f>
        <v>32.084545454545456</v>
      </c>
      <c r="J19" s="78">
        <f t="shared" si="0"/>
        <v>0.43093848445627486</v>
      </c>
      <c r="K19" s="79">
        <f t="shared" si="2"/>
        <v>-466.05</v>
      </c>
      <c r="L19" s="79">
        <f>+I19-F19</f>
        <v>-30.913916083916085</v>
      </c>
      <c r="M19" s="57"/>
    </row>
    <row r="20" spans="2:13">
      <c r="B20" s="18" t="s">
        <v>29</v>
      </c>
      <c r="C20" s="17"/>
      <c r="D20" s="11">
        <f>+'2014'!G20</f>
        <v>31.08</v>
      </c>
      <c r="E20" s="58">
        <f>+'2014'!H20</f>
        <v>31.081230000000001</v>
      </c>
      <c r="F20" s="67">
        <f>+D20/F4</f>
        <v>2.3907692307692305</v>
      </c>
      <c r="G20" s="14">
        <f>+'2015'!G20</f>
        <v>19.724729999999997</v>
      </c>
      <c r="H20" s="90">
        <f>+'2015'!H20</f>
        <v>10.754799999999999</v>
      </c>
      <c r="I20" s="67">
        <f>+G20/I4</f>
        <v>1.7931572727272724</v>
      </c>
      <c r="J20" s="78">
        <f t="shared" si="0"/>
        <v>0.63464382239382233</v>
      </c>
      <c r="K20" s="79">
        <f t="shared" si="2"/>
        <v>-11.355270000000001</v>
      </c>
      <c r="L20" s="79">
        <f>+I20-F20</f>
        <v>-0.5976119580419581</v>
      </c>
      <c r="M20" s="57"/>
    </row>
    <row r="21" spans="2:13">
      <c r="B21" s="19" t="s">
        <v>19</v>
      </c>
      <c r="C21" s="17"/>
      <c r="D21" s="44">
        <f>+D20/D19*1000</f>
        <v>37.949644679967761</v>
      </c>
      <c r="E21" s="60">
        <f>+E20/E19*1000</f>
        <v>37.951146548145253</v>
      </c>
      <c r="F21" s="60"/>
      <c r="G21" s="44">
        <f>+G20/G19*1000</f>
        <v>55.888504802652072</v>
      </c>
      <c r="H21" s="91">
        <f>+H20/H19*1000</f>
        <v>30.472898308446432</v>
      </c>
      <c r="I21" s="60"/>
      <c r="J21" s="76">
        <f t="shared" si="0"/>
        <v>1.4727016622675675</v>
      </c>
      <c r="K21" s="77">
        <f t="shared" si="2"/>
        <v>17.938860122684311</v>
      </c>
      <c r="L21" s="82">
        <f>+H21/E21</f>
        <v>0.80295066368517143</v>
      </c>
      <c r="M21" s="83">
        <f>+H21-E21</f>
        <v>-7.4782482396988215</v>
      </c>
    </row>
    <row r="22" spans="2:13">
      <c r="B22" s="19" t="s">
        <v>23</v>
      </c>
      <c r="C22" s="17"/>
      <c r="D22" s="46">
        <f>+D19/D18</f>
        <v>6.3892963020752064E-2</v>
      </c>
      <c r="E22" s="46">
        <f>+E19/E18</f>
        <v>6.3892963020752064E-2</v>
      </c>
      <c r="F22" s="61"/>
      <c r="G22" s="53">
        <f>+G19/G18</f>
        <v>5.5102263856362216E-2</v>
      </c>
      <c r="H22" s="92">
        <f>+H19/H18</f>
        <v>5.5102263856362216E-2</v>
      </c>
      <c r="I22" s="61"/>
      <c r="J22" s="76">
        <f t="shared" si="0"/>
        <v>0.86241522150827976</v>
      </c>
      <c r="K22" s="77">
        <f t="shared" si="2"/>
        <v>-8.790699164389848E-3</v>
      </c>
      <c r="L22" s="57"/>
      <c r="M22" s="57"/>
    </row>
    <row r="23" spans="2:13">
      <c r="B23" s="10" t="s">
        <v>30</v>
      </c>
      <c r="C23" s="10"/>
      <c r="D23" s="48">
        <f>+D20*1000/(D18*D21)*100</f>
        <v>6.3892963020752065</v>
      </c>
      <c r="E23" s="48">
        <f>+E20*1000/(E18*E21)*100</f>
        <v>6.3892963020752074</v>
      </c>
      <c r="F23" s="62"/>
      <c r="G23" s="48">
        <f>+G20/(G18*G21)*1000*100</f>
        <v>5.5102263856362219</v>
      </c>
      <c r="H23" s="93">
        <f>+H20*1000/(H18*H21)*100</f>
        <v>5.5102263856362219</v>
      </c>
      <c r="I23" s="62"/>
      <c r="J23" s="76">
        <f t="shared" si="0"/>
        <v>0.86241522150827976</v>
      </c>
      <c r="K23" s="77">
        <f t="shared" si="2"/>
        <v>-0.87906991643898458</v>
      </c>
      <c r="L23" s="57"/>
      <c r="M23" s="57"/>
    </row>
    <row r="24" spans="2:13">
      <c r="B24" s="19" t="s">
        <v>39</v>
      </c>
      <c r="C24" s="10"/>
      <c r="D24" s="48">
        <f>+D20/D18*1000</f>
        <v>2.4247152441878606</v>
      </c>
      <c r="E24" s="48">
        <f>+E20/E18*1000</f>
        <v>2.4248112029957869</v>
      </c>
      <c r="F24" s="62"/>
      <c r="G24" s="48">
        <f>+G20/G18*1000</f>
        <v>3.0795831381733016</v>
      </c>
      <c r="H24" s="93">
        <f>+H20/H18*1000</f>
        <v>1.6791256830601091</v>
      </c>
      <c r="I24" s="62"/>
      <c r="J24" s="76">
        <f t="shared" si="0"/>
        <v>1.270080330280096</v>
      </c>
      <c r="K24" s="77">
        <f t="shared" si="2"/>
        <v>0.6548678939854411</v>
      </c>
      <c r="L24" s="57"/>
      <c r="M24" s="57"/>
    </row>
    <row r="25" spans="2:13" ht="7.5" customHeight="1">
      <c r="B25" s="17"/>
      <c r="C25" s="38"/>
      <c r="D25" s="38"/>
      <c r="E25" s="57"/>
      <c r="F25" s="62"/>
      <c r="G25" s="39"/>
      <c r="H25" s="57"/>
      <c r="I25" s="57"/>
      <c r="J25" s="81"/>
      <c r="K25" s="57"/>
      <c r="L25" s="57"/>
      <c r="M25" s="57"/>
    </row>
    <row r="26" spans="2:13">
      <c r="B26" s="21" t="s">
        <v>34</v>
      </c>
      <c r="C26" s="40"/>
      <c r="D26" s="22">
        <f>+D8/(1-D6/D5)</f>
        <v>529.82023294877172</v>
      </c>
      <c r="E26" s="57"/>
      <c r="F26" s="57"/>
      <c r="G26" s="22">
        <f>+G8/(1-G6/G5)</f>
        <v>379.12198432465129</v>
      </c>
      <c r="H26" s="57"/>
      <c r="I26" s="57"/>
      <c r="J26" s="95">
        <f>IF(D26="---","---",+G26/D26)</f>
        <v>0.71556720704040866</v>
      </c>
      <c r="K26" s="89">
        <f>IF(D26="---","---",+G26-D26)</f>
        <v>-150.69824862412042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7" right="0.17" top="0.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20" sqref="A20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55</v>
      </c>
      <c r="E3" s="24" t="s">
        <v>26</v>
      </c>
      <c r="F3" s="3" t="s">
        <v>38</v>
      </c>
      <c r="G3" s="4" t="s">
        <v>56</v>
      </c>
      <c r="H3" s="24" t="s">
        <v>26</v>
      </c>
      <c r="I3" s="3" t="s">
        <v>38</v>
      </c>
      <c r="J3" s="4" t="s">
        <v>57</v>
      </c>
      <c r="K3" s="24" t="s">
        <v>26</v>
      </c>
      <c r="L3" s="3" t="s">
        <v>38</v>
      </c>
      <c r="M3" s="4" t="s">
        <v>58</v>
      </c>
      <c r="N3" s="24" t="s">
        <v>26</v>
      </c>
      <c r="O3" s="3" t="s">
        <v>38</v>
      </c>
      <c r="P3" s="4" t="s">
        <v>59</v>
      </c>
      <c r="Q3" s="24" t="s">
        <v>26</v>
      </c>
      <c r="R3" s="3" t="s">
        <v>38</v>
      </c>
      <c r="S3" s="4" t="s">
        <v>60</v>
      </c>
      <c r="T3" s="24" t="s">
        <v>26</v>
      </c>
      <c r="U3" s="3" t="s">
        <v>38</v>
      </c>
      <c r="V3" s="4" t="s">
        <v>42</v>
      </c>
      <c r="W3" s="24" t="s">
        <v>26</v>
      </c>
      <c r="X3" s="3" t="s">
        <v>38</v>
      </c>
      <c r="Y3" s="4" t="s">
        <v>41</v>
      </c>
      <c r="Z3" s="24" t="s">
        <v>26</v>
      </c>
      <c r="AA3" s="3" t="s">
        <v>38</v>
      </c>
      <c r="AB3" s="4" t="s">
        <v>6</v>
      </c>
      <c r="AC3" s="24" t="s">
        <v>26</v>
      </c>
      <c r="AD3" s="3" t="s">
        <v>38</v>
      </c>
      <c r="AE3" s="4" t="s">
        <v>8</v>
      </c>
      <c r="AF3" s="24" t="s">
        <v>26</v>
      </c>
      <c r="AG3" s="3" t="s">
        <v>38</v>
      </c>
      <c r="AH3" s="4" t="s">
        <v>9</v>
      </c>
      <c r="AI3" s="24" t="s">
        <v>26</v>
      </c>
      <c r="AJ3" s="3" t="s">
        <v>38</v>
      </c>
      <c r="AK3" s="4" t="s">
        <v>10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13</v>
      </c>
      <c r="G4" s="42"/>
      <c r="H4" s="3" t="s">
        <v>28</v>
      </c>
      <c r="I4" s="3">
        <v>13</v>
      </c>
      <c r="J4" s="42"/>
      <c r="K4" s="3" t="s">
        <v>28</v>
      </c>
      <c r="L4" s="3">
        <v>0</v>
      </c>
      <c r="M4" s="42"/>
      <c r="N4" s="3" t="s">
        <v>28</v>
      </c>
      <c r="O4" s="3">
        <v>0</v>
      </c>
      <c r="P4" s="42"/>
      <c r="Q4" s="3" t="s">
        <v>28</v>
      </c>
      <c r="R4" s="3">
        <v>0</v>
      </c>
      <c r="S4" s="42"/>
      <c r="T4" s="3" t="s">
        <v>28</v>
      </c>
      <c r="U4" s="3">
        <v>0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13</v>
      </c>
      <c r="AS4" s="42">
        <v>2</v>
      </c>
      <c r="AT4" s="3" t="s">
        <v>28</v>
      </c>
      <c r="AU4" s="88">
        <f>+AR4</f>
        <v>13</v>
      </c>
    </row>
    <row r="5" spans="2:47">
      <c r="B5" s="10" t="s">
        <v>3</v>
      </c>
      <c r="C5" s="17"/>
      <c r="D5" s="9">
        <f>5+56.275</f>
        <v>61.274999999999999</v>
      </c>
      <c r="E5" s="54">
        <f>+D5/D5</f>
        <v>1</v>
      </c>
      <c r="F5" s="84">
        <f>+D5/F4</f>
        <v>4.7134615384615381</v>
      </c>
      <c r="G5" s="9">
        <v>83.94</v>
      </c>
      <c r="H5" s="54">
        <f>+G5/G5</f>
        <v>1</v>
      </c>
      <c r="I5" s="84">
        <f>+G5/I4</f>
        <v>6.4569230769230765</v>
      </c>
      <c r="J5" s="9">
        <v>0</v>
      </c>
      <c r="K5" s="54" t="e">
        <f>+J5/J5</f>
        <v>#DIV/0!</v>
      </c>
      <c r="L5" s="84" t="e">
        <f>+J5/L4</f>
        <v>#DIV/0!</v>
      </c>
      <c r="M5" s="9">
        <v>0</v>
      </c>
      <c r="N5" s="54" t="e">
        <f>+M5/M5</f>
        <v>#DIV/0!</v>
      </c>
      <c r="O5" s="84" t="e">
        <f>+M5/O4</f>
        <v>#DIV/0!</v>
      </c>
      <c r="P5" s="9">
        <v>0</v>
      </c>
      <c r="Q5" s="54" t="e">
        <f>+P5/P5</f>
        <v>#DIV/0!</v>
      </c>
      <c r="R5" s="84" t="e">
        <f>+P5/R4</f>
        <v>#DIV/0!</v>
      </c>
      <c r="S5" s="9">
        <v>0</v>
      </c>
      <c r="T5" s="54" t="e">
        <f>+S5/S5</f>
        <v>#DIV/0!</v>
      </c>
      <c r="U5" s="84" t="e">
        <f>+S5/U4</f>
        <v>#DIV/0!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145.215</v>
      </c>
      <c r="AQ5" s="64">
        <f>+AP5/$AP$5</f>
        <v>1</v>
      </c>
      <c r="AR5" s="84">
        <f>+AP5/AR4</f>
        <v>11.170384615384616</v>
      </c>
      <c r="AS5" s="31">
        <f>+AP5/$AS$4</f>
        <v>72.607500000000002</v>
      </c>
      <c r="AT5" s="57"/>
      <c r="AU5" s="84">
        <f>+AS5/AU4</f>
        <v>5.5851923076923082</v>
      </c>
    </row>
    <row r="6" spans="2:47">
      <c r="B6" s="7" t="s">
        <v>4</v>
      </c>
      <c r="C6" s="17"/>
      <c r="D6" s="11">
        <f>27.836+9.27922+16.538+2.818</f>
        <v>56.471220000000002</v>
      </c>
      <c r="E6" s="55">
        <f>+D6/D5</f>
        <v>0.92160293757649947</v>
      </c>
      <c r="F6" s="85">
        <f>+D6/F4</f>
        <v>4.3439399999999999</v>
      </c>
      <c r="G6" s="11">
        <f>22.61143+8.4698+2.79894+16.965</f>
        <v>50.845169999999996</v>
      </c>
      <c r="H6" s="55">
        <f>+G6/G5</f>
        <v>0.60573230879199425</v>
      </c>
      <c r="I6" s="85">
        <f>+G6/I4</f>
        <v>3.9111669230769226</v>
      </c>
      <c r="J6" s="11">
        <v>0</v>
      </c>
      <c r="K6" s="55" t="e">
        <f>+J6/J5</f>
        <v>#DIV/0!</v>
      </c>
      <c r="L6" s="85" t="e">
        <f>+J6/L4</f>
        <v>#DIV/0!</v>
      </c>
      <c r="M6" s="11">
        <v>0</v>
      </c>
      <c r="N6" s="55" t="e">
        <f>+M6/M5</f>
        <v>#DIV/0!</v>
      </c>
      <c r="O6" s="85" t="e">
        <f>+M6/O4</f>
        <v>#DIV/0!</v>
      </c>
      <c r="P6" s="11">
        <v>0</v>
      </c>
      <c r="Q6" s="55" t="e">
        <f>+P6/P5</f>
        <v>#DIV/0!</v>
      </c>
      <c r="R6" s="85" t="e">
        <f>+P6/R4</f>
        <v>#DIV/0!</v>
      </c>
      <c r="S6" s="11">
        <v>0</v>
      </c>
      <c r="T6" s="55" t="e">
        <f>+S6/S5</f>
        <v>#DIV/0!</v>
      </c>
      <c r="U6" s="85" t="e">
        <f>+S6/U4</f>
        <v>#DIV/0!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107.31639</v>
      </c>
      <c r="AQ6" s="65">
        <f>+AP6/$AP$5</f>
        <v>0.73901725028406151</v>
      </c>
      <c r="AR6" s="85">
        <f>+AP6/AR4</f>
        <v>8.255106923076923</v>
      </c>
      <c r="AS6" s="14">
        <f t="shared" ref="AS6:AS9" si="0">+AP6/$AS$4</f>
        <v>53.658194999999999</v>
      </c>
      <c r="AT6" s="57"/>
      <c r="AU6" s="85">
        <f>+AS6/AU4</f>
        <v>4.1275534615384615</v>
      </c>
    </row>
    <row r="7" spans="2:47">
      <c r="B7" s="10" t="s">
        <v>7</v>
      </c>
      <c r="C7" s="17"/>
      <c r="D7" s="8">
        <f>+D5-D6</f>
        <v>4.8037799999999962</v>
      </c>
      <c r="E7" s="56">
        <f>+D7/D5</f>
        <v>7.8397062423500558E-2</v>
      </c>
      <c r="F7" s="86">
        <f>+F5-F6</f>
        <v>0.36952153846153823</v>
      </c>
      <c r="G7" s="8">
        <f>+G5-G6</f>
        <v>33.094830000000002</v>
      </c>
      <c r="H7" s="56">
        <f>+G7/G5</f>
        <v>0.39426769120800575</v>
      </c>
      <c r="I7" s="86">
        <f>+I5-I6</f>
        <v>2.5457561538461539</v>
      </c>
      <c r="J7" s="8">
        <f>+J5-J6</f>
        <v>0</v>
      </c>
      <c r="K7" s="56" t="e">
        <f>+J7/J5</f>
        <v>#DIV/0!</v>
      </c>
      <c r="L7" s="86" t="e">
        <f>+L5-L6</f>
        <v>#DIV/0!</v>
      </c>
      <c r="M7" s="8">
        <f>+M5-M6</f>
        <v>0</v>
      </c>
      <c r="N7" s="56" t="e">
        <f>+M7/M5</f>
        <v>#DIV/0!</v>
      </c>
      <c r="O7" s="86" t="e">
        <f>+O5-O6</f>
        <v>#DIV/0!</v>
      </c>
      <c r="P7" s="8">
        <f>+P5-P6</f>
        <v>0</v>
      </c>
      <c r="Q7" s="56" t="e">
        <f>+P7/P5</f>
        <v>#DIV/0!</v>
      </c>
      <c r="R7" s="86" t="e">
        <f>+R5-R6</f>
        <v>#DIV/0!</v>
      </c>
      <c r="S7" s="8">
        <f>+S5-S6</f>
        <v>0</v>
      </c>
      <c r="T7" s="56" t="e">
        <f>+S7/S5</f>
        <v>#DIV/0!</v>
      </c>
      <c r="U7" s="86" t="e">
        <f>+U5-U6</f>
        <v>#DIV/0!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37.898609999999998</v>
      </c>
      <c r="AQ7" s="65">
        <f>+AP7/$AP$5</f>
        <v>0.26098274971593843</v>
      </c>
      <c r="AR7" s="86">
        <f>+AR5-AR6</f>
        <v>2.9152776923076935</v>
      </c>
      <c r="AS7" s="13">
        <f t="shared" si="0"/>
        <v>18.949304999999999</v>
      </c>
      <c r="AT7" s="57"/>
      <c r="AU7" s="86">
        <f>+AU5-AU6</f>
        <v>1.4576388461538468</v>
      </c>
    </row>
    <row r="8" spans="2:47">
      <c r="B8" s="7" t="s">
        <v>5</v>
      </c>
      <c r="C8" s="17"/>
      <c r="D8" s="11">
        <v>260.30500000000001</v>
      </c>
      <c r="E8" s="55">
        <f>+D8/D5</f>
        <v>4.2481436148510818</v>
      </c>
      <c r="F8" s="85">
        <f>+D8/F4</f>
        <v>20.02346153846154</v>
      </c>
      <c r="G8" s="11">
        <v>208.89099999999999</v>
      </c>
      <c r="H8" s="55">
        <f>+G8/G5</f>
        <v>2.488575172742435</v>
      </c>
      <c r="I8" s="85">
        <f>+G8/I4</f>
        <v>16.068538461538459</v>
      </c>
      <c r="J8" s="11">
        <v>0</v>
      </c>
      <c r="K8" s="55" t="e">
        <f>+J8/J5</f>
        <v>#DIV/0!</v>
      </c>
      <c r="L8" s="85" t="e">
        <f>+J8/L4</f>
        <v>#DIV/0!</v>
      </c>
      <c r="M8" s="11">
        <v>0</v>
      </c>
      <c r="N8" s="55" t="e">
        <f>+M8/M5</f>
        <v>#DIV/0!</v>
      </c>
      <c r="O8" s="85" t="e">
        <f>+M8/O4</f>
        <v>#DIV/0!</v>
      </c>
      <c r="P8" s="11">
        <v>0</v>
      </c>
      <c r="Q8" s="55" t="e">
        <f>+P8/P5</f>
        <v>#DIV/0!</v>
      </c>
      <c r="R8" s="85" t="e">
        <f>+P8/R4</f>
        <v>#DIV/0!</v>
      </c>
      <c r="S8" s="11">
        <v>0</v>
      </c>
      <c r="T8" s="55" t="e">
        <f>+S8/S5</f>
        <v>#DIV/0!</v>
      </c>
      <c r="U8" s="85" t="e">
        <f>+S8/U4</f>
        <v>#DIV/0!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469.19600000000003</v>
      </c>
      <c r="AQ8" s="65">
        <f>+AP8/$AP$5</f>
        <v>3.2310436249698724</v>
      </c>
      <c r="AR8" s="67">
        <f>+AP8/AR4</f>
        <v>36.091999999999999</v>
      </c>
      <c r="AS8" s="14">
        <f t="shared" si="0"/>
        <v>234.59800000000001</v>
      </c>
      <c r="AT8" s="57"/>
      <c r="AU8" s="85">
        <f>+AS8/AU4</f>
        <v>18.045999999999999</v>
      </c>
    </row>
    <row r="9" spans="2:47">
      <c r="B9" s="19" t="s">
        <v>14</v>
      </c>
      <c r="C9" s="17"/>
      <c r="D9" s="15">
        <f>+D5-D6-D8</f>
        <v>-255.50122000000002</v>
      </c>
      <c r="E9" s="54">
        <f>+D9/D5</f>
        <v>-4.169746552427581</v>
      </c>
      <c r="F9" s="15">
        <f>+F5-F6-F8</f>
        <v>-19.653940000000002</v>
      </c>
      <c r="G9" s="15">
        <f>+G5-G6-G8</f>
        <v>-175.79616999999999</v>
      </c>
      <c r="H9" s="54">
        <f>+G9/G5</f>
        <v>-2.0943074815344294</v>
      </c>
      <c r="I9" s="15">
        <f>+I5-I6-I8</f>
        <v>-13.522782307692305</v>
      </c>
      <c r="J9" s="15">
        <f>+J5-J6-J8</f>
        <v>0</v>
      </c>
      <c r="K9" s="54" t="e">
        <f>+J9/J5</f>
        <v>#DIV/0!</v>
      </c>
      <c r="L9" s="15" t="e">
        <f>+L5-L6-L8</f>
        <v>#DIV/0!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-431.29739000000001</v>
      </c>
      <c r="AQ9" s="64">
        <f>+AP9/$AP$5</f>
        <v>-2.9700608752539339</v>
      </c>
      <c r="AR9" s="15">
        <f>+AR5-AR6-AR8</f>
        <v>-33.176722307692302</v>
      </c>
      <c r="AS9" s="30">
        <f t="shared" si="0"/>
        <v>-215.648695</v>
      </c>
      <c r="AT9" s="57"/>
      <c r="AU9" s="15">
        <f>+AU5-AU6-AU8</f>
        <v>-16.588361153846151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3</v>
      </c>
      <c r="E11" s="57"/>
      <c r="F11" s="85">
        <f>+D11/F4</f>
        <v>0.23076923076923078</v>
      </c>
      <c r="G11" s="33">
        <v>3</v>
      </c>
      <c r="H11" s="57"/>
      <c r="I11" s="85">
        <f>+G11/I4</f>
        <v>0.23076923076923078</v>
      </c>
      <c r="J11" s="33">
        <v>0</v>
      </c>
      <c r="K11" s="57"/>
      <c r="L11" s="85" t="e">
        <f>+J11/L4</f>
        <v>#DIV/0!</v>
      </c>
      <c r="M11" s="33">
        <v>0</v>
      </c>
      <c r="N11" s="57"/>
      <c r="O11" s="85" t="e">
        <f>+M11/O4</f>
        <v>#DIV/0!</v>
      </c>
      <c r="P11" s="33">
        <v>0</v>
      </c>
      <c r="Q11" s="57"/>
      <c r="R11" s="85" t="e">
        <f>+P11/R4</f>
        <v>#DIV/0!</v>
      </c>
      <c r="S11" s="33">
        <v>0</v>
      </c>
      <c r="T11" s="57"/>
      <c r="U11" s="85" t="e">
        <f>+S11/U4</f>
        <v>#DIV/0!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6</v>
      </c>
      <c r="AQ11" s="57"/>
      <c r="AR11" s="85">
        <f>+AP11/AR4</f>
        <v>0.46153846153846156</v>
      </c>
      <c r="AS11" s="29">
        <f>+AP11/AS4</f>
        <v>3</v>
      </c>
      <c r="AT11" s="57"/>
      <c r="AU11" s="85">
        <f>+AS11/AU4</f>
        <v>0.23076923076923078</v>
      </c>
    </row>
    <row r="12" spans="2:47">
      <c r="B12" s="18" t="s">
        <v>15</v>
      </c>
      <c r="C12" s="17"/>
      <c r="D12" s="33">
        <v>140.83199999999999</v>
      </c>
      <c r="E12" s="57"/>
      <c r="F12" s="85">
        <f>+D12/F4</f>
        <v>10.833230769230768</v>
      </c>
      <c r="G12" s="33">
        <v>135.34</v>
      </c>
      <c r="H12" s="57"/>
      <c r="I12" s="85">
        <f>+G12/I4</f>
        <v>10.410769230769231</v>
      </c>
      <c r="J12" s="33">
        <v>0</v>
      </c>
      <c r="K12" s="57"/>
      <c r="L12" s="85" t="e">
        <f>+J12/L4</f>
        <v>#DIV/0!</v>
      </c>
      <c r="M12" s="33">
        <v>0</v>
      </c>
      <c r="N12" s="57"/>
      <c r="O12" s="85" t="e">
        <f>+M12/O4</f>
        <v>#DIV/0!</v>
      </c>
      <c r="P12" s="33">
        <v>0</v>
      </c>
      <c r="Q12" s="57"/>
      <c r="R12" s="85" t="e">
        <f>+P12/R4</f>
        <v>#DIV/0!</v>
      </c>
      <c r="S12" s="33">
        <v>0</v>
      </c>
      <c r="T12" s="57"/>
      <c r="U12" s="85" t="e">
        <f>+S12/U4</f>
        <v>#DIV/0!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276.17200000000003</v>
      </c>
      <c r="AQ12" s="57"/>
      <c r="AR12" s="85">
        <f>+AP12/AR4</f>
        <v>21.244000000000003</v>
      </c>
      <c r="AS12" s="14">
        <f t="shared" ref="AS12" si="1">+AP12/$AS$4</f>
        <v>138.08600000000001</v>
      </c>
      <c r="AT12" s="57"/>
      <c r="AU12" s="85">
        <f>+AS12/AU4</f>
        <v>10.622000000000002</v>
      </c>
    </row>
    <row r="13" spans="2:47">
      <c r="B13" s="19" t="s">
        <v>20</v>
      </c>
      <c r="C13" s="17"/>
      <c r="D13" s="34">
        <f>+D12/D5</f>
        <v>2.2983598531211751</v>
      </c>
      <c r="E13" s="57"/>
      <c r="F13" s="34"/>
      <c r="G13" s="34">
        <f>+G12/G5</f>
        <v>1.6123421491541579</v>
      </c>
      <c r="H13" s="57"/>
      <c r="I13" s="34"/>
      <c r="J13" s="34" t="e">
        <f>+J12/J5</f>
        <v>#DIV/0!</v>
      </c>
      <c r="K13" s="57"/>
      <c r="L13" s="34"/>
      <c r="M13" s="34" t="e">
        <f>+M12/M5</f>
        <v>#DIV/0!</v>
      </c>
      <c r="N13" s="57"/>
      <c r="O13" s="34"/>
      <c r="P13" s="34" t="e">
        <f>+P12/P5</f>
        <v>#DIV/0!</v>
      </c>
      <c r="Q13" s="57"/>
      <c r="R13" s="34"/>
      <c r="S13" s="34" t="e">
        <f>+S12/S5</f>
        <v>#DIV/0!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1.9018145508384121</v>
      </c>
      <c r="AQ13" s="57"/>
      <c r="AR13" s="34"/>
      <c r="AS13" s="35">
        <f>+AS12/AS5</f>
        <v>1.9018145508384121</v>
      </c>
      <c r="AT13" s="57"/>
      <c r="AU13" s="34"/>
    </row>
    <row r="14" spans="2:47">
      <c r="B14" s="19" t="s">
        <v>16</v>
      </c>
      <c r="C14" s="17"/>
      <c r="D14" s="8">
        <f>+D5/D11</f>
        <v>20.425000000000001</v>
      </c>
      <c r="E14" s="57"/>
      <c r="F14" s="8"/>
      <c r="G14" s="8">
        <f>+G5/G11</f>
        <v>27.98</v>
      </c>
      <c r="H14" s="57"/>
      <c r="I14" s="8"/>
      <c r="J14" s="8" t="e">
        <f>+J5/J11</f>
        <v>#DIV/0!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24.202500000000001</v>
      </c>
      <c r="AQ14" s="57"/>
      <c r="AR14" s="8"/>
      <c r="AS14" s="36">
        <f>+AS5/AS11</f>
        <v>24.202500000000001</v>
      </c>
      <c r="AT14" s="57"/>
      <c r="AU14" s="8"/>
    </row>
    <row r="15" spans="2:47">
      <c r="B15" s="10" t="s">
        <v>36</v>
      </c>
      <c r="C15" s="17"/>
      <c r="D15" s="8">
        <f>+D12/D11</f>
        <v>46.943999999999996</v>
      </c>
      <c r="E15" s="57"/>
      <c r="F15" s="8"/>
      <c r="G15" s="8">
        <f>+G12/G11</f>
        <v>45.113333333333337</v>
      </c>
      <c r="H15" s="57"/>
      <c r="I15" s="8"/>
      <c r="J15" s="8" t="e">
        <f>+J12/J11</f>
        <v>#DIV/0!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46.028666666666673</v>
      </c>
      <c r="AQ15" s="57"/>
      <c r="AR15" s="8"/>
      <c r="AS15" s="36">
        <f>+AS12/AS11</f>
        <v>46.028666666666673</v>
      </c>
      <c r="AT15" s="57"/>
      <c r="AU15" s="8"/>
    </row>
    <row r="16" spans="2:47">
      <c r="B16" s="19" t="s">
        <v>21</v>
      </c>
      <c r="C16" s="17"/>
      <c r="D16" s="34">
        <f>+D12/D7</f>
        <v>29.316912931066806</v>
      </c>
      <c r="E16" s="57"/>
      <c r="F16" s="34"/>
      <c r="G16" s="34">
        <f>+G12/G7</f>
        <v>4.0894604988150718</v>
      </c>
      <c r="H16" s="57"/>
      <c r="I16" s="34"/>
      <c r="J16" s="34" t="e">
        <f>+J12/J7</f>
        <v>#DIV/0!</v>
      </c>
      <c r="K16" s="57"/>
      <c r="L16" s="34"/>
      <c r="M16" s="34" t="e">
        <f>+M12/M7</f>
        <v>#DIV/0!</v>
      </c>
      <c r="N16" s="57"/>
      <c r="O16" s="34"/>
      <c r="P16" s="34" t="e">
        <f>+P12/P7</f>
        <v>#DIV/0!</v>
      </c>
      <c r="Q16" s="57"/>
      <c r="R16" s="34"/>
      <c r="S16" s="34" t="e">
        <f>+S12/S7</f>
        <v>#DIV/0!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7.2871274170741369</v>
      </c>
      <c r="AQ16" s="57"/>
      <c r="AR16" s="34"/>
      <c r="AS16" s="35">
        <f>+AS12/AS7</f>
        <v>7.2871274170741369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13567</v>
      </c>
      <c r="E18" s="58">
        <v>13567</v>
      </c>
      <c r="F18" s="67">
        <f>+D18/F4</f>
        <v>1043.6153846153845</v>
      </c>
      <c r="G18" s="11">
        <v>12818</v>
      </c>
      <c r="H18" s="58">
        <v>12818</v>
      </c>
      <c r="I18" s="67">
        <f>+G18/I4</f>
        <v>986</v>
      </c>
      <c r="J18" s="11">
        <v>0</v>
      </c>
      <c r="K18" s="58">
        <v>0</v>
      </c>
      <c r="L18" s="67" t="e">
        <f>+J18/L4</f>
        <v>#DIV/0!</v>
      </c>
      <c r="M18" s="11">
        <v>0</v>
      </c>
      <c r="N18" s="58">
        <v>0</v>
      </c>
      <c r="O18" s="67" t="e">
        <f>+M18/O4</f>
        <v>#DIV/0!</v>
      </c>
      <c r="P18" s="11">
        <v>0</v>
      </c>
      <c r="Q18" s="58">
        <v>0</v>
      </c>
      <c r="R18" s="67" t="e">
        <f>+P18/R4</f>
        <v>#DIV/0!</v>
      </c>
      <c r="S18" s="11">
        <v>0</v>
      </c>
      <c r="T18" s="58">
        <v>0</v>
      </c>
      <c r="U18" s="67" t="e">
        <f>+S18/U4</f>
        <v>#DIV/0!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26385</v>
      </c>
      <c r="AQ18" s="67">
        <f t="shared" si="2"/>
        <v>26385</v>
      </c>
      <c r="AR18" s="67">
        <f>+AP18/AR4</f>
        <v>2029.6153846153845</v>
      </c>
      <c r="AS18" s="14">
        <f t="shared" ref="AS18:AT20" si="3">+AP18/$AS$4</f>
        <v>13192.5</v>
      </c>
      <c r="AT18" s="67">
        <f t="shared" si="3"/>
        <v>13192.5</v>
      </c>
      <c r="AU18" s="67">
        <f>+AS18/AU4</f>
        <v>1014.8076923076923</v>
      </c>
    </row>
    <row r="19" spans="2:47">
      <c r="B19" s="18" t="s">
        <v>35</v>
      </c>
      <c r="C19" s="17"/>
      <c r="D19" s="11">
        <v>791</v>
      </c>
      <c r="E19" s="11">
        <v>791</v>
      </c>
      <c r="F19" s="67">
        <f>+D19/F4</f>
        <v>60.846153846153847</v>
      </c>
      <c r="G19" s="11">
        <v>818.98</v>
      </c>
      <c r="H19" s="58">
        <v>818.98</v>
      </c>
      <c r="I19" s="67">
        <f>+G19/I4</f>
        <v>62.998461538461541</v>
      </c>
      <c r="J19" s="11">
        <v>0</v>
      </c>
      <c r="K19" s="58">
        <v>0</v>
      </c>
      <c r="L19" s="67" t="e">
        <f>+J19/L4</f>
        <v>#DIV/0!</v>
      </c>
      <c r="M19" s="11">
        <v>0</v>
      </c>
      <c r="N19" s="58">
        <v>0</v>
      </c>
      <c r="O19" s="67" t="e">
        <f>+M19/O4</f>
        <v>#DIV/0!</v>
      </c>
      <c r="P19" s="11">
        <v>0</v>
      </c>
      <c r="Q19" s="58">
        <v>0</v>
      </c>
      <c r="R19" s="67" t="e">
        <f>+P19/R4</f>
        <v>#DIV/0!</v>
      </c>
      <c r="S19" s="11">
        <v>0</v>
      </c>
      <c r="T19" s="58">
        <v>0</v>
      </c>
      <c r="U19" s="67" t="e">
        <f>+S19/U4</f>
        <v>#DIV/0!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1609.98</v>
      </c>
      <c r="AQ19" s="67">
        <f t="shared" si="2"/>
        <v>1609.98</v>
      </c>
      <c r="AR19" s="67">
        <f>+AP19/AR4</f>
        <v>123.84461538461538</v>
      </c>
      <c r="AS19" s="14">
        <f t="shared" si="3"/>
        <v>804.99</v>
      </c>
      <c r="AT19" s="67">
        <f t="shared" si="3"/>
        <v>804.99</v>
      </c>
      <c r="AU19" s="67">
        <f>+AS19/AU4</f>
        <v>61.92230769230769</v>
      </c>
    </row>
    <row r="20" spans="2:47">
      <c r="B20" s="18" t="s">
        <v>29</v>
      </c>
      <c r="C20" s="17"/>
      <c r="D20" s="11">
        <f>27.83606+9.27922</f>
        <v>37.115279999999998</v>
      </c>
      <c r="E20" s="59">
        <v>29.210999999999999</v>
      </c>
      <c r="F20" s="67">
        <f>+D20/F4</f>
        <v>2.8550215384615383</v>
      </c>
      <c r="G20" s="11">
        <f>22.611+8.469</f>
        <v>31.08</v>
      </c>
      <c r="H20" s="59">
        <v>31.081230000000001</v>
      </c>
      <c r="I20" s="67">
        <f>+G20/I4</f>
        <v>2.3907692307692305</v>
      </c>
      <c r="J20" s="11">
        <v>0</v>
      </c>
      <c r="K20" s="59">
        <v>0</v>
      </c>
      <c r="L20" s="67" t="e">
        <f>+J20/L4</f>
        <v>#DIV/0!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68.195279999999997</v>
      </c>
      <c r="AQ20" s="67">
        <f t="shared" si="2"/>
        <v>60.292230000000004</v>
      </c>
      <c r="AR20" s="67">
        <f>+AP20/AR4</f>
        <v>5.2457907692307693</v>
      </c>
      <c r="AS20" s="14">
        <f t="shared" si="3"/>
        <v>34.097639999999998</v>
      </c>
      <c r="AT20" s="67">
        <f t="shared" si="3"/>
        <v>30.146115000000002</v>
      </c>
      <c r="AU20" s="67">
        <f>+AS20/AU4</f>
        <v>2.6228953846153846</v>
      </c>
    </row>
    <row r="21" spans="2:47">
      <c r="B21" s="19" t="s">
        <v>19</v>
      </c>
      <c r="C21" s="17"/>
      <c r="D21" s="44">
        <f t="shared" ref="D21:E21" si="4">+D20/D19*1000</f>
        <v>46.921972187104927</v>
      </c>
      <c r="E21" s="60">
        <f t="shared" si="4"/>
        <v>36.929203539823007</v>
      </c>
      <c r="F21" s="60"/>
      <c r="G21" s="44">
        <f t="shared" ref="G21:H21" si="5">+G20/G19*1000</f>
        <v>37.949644679967761</v>
      </c>
      <c r="H21" s="60">
        <f t="shared" si="5"/>
        <v>37.951146548145253</v>
      </c>
      <c r="I21" s="60"/>
      <c r="J21" s="44" t="e">
        <f t="shared" ref="J21:K21" si="6">+J20/J19*1000</f>
        <v>#DIV/0!</v>
      </c>
      <c r="K21" s="60" t="e">
        <f t="shared" si="6"/>
        <v>#DIV/0!</v>
      </c>
      <c r="L21" s="60"/>
      <c r="M21" s="44" t="e">
        <f t="shared" ref="M21:N21" si="7">+M20/M19*1000</f>
        <v>#DIV/0!</v>
      </c>
      <c r="N21" s="60" t="e">
        <f t="shared" si="7"/>
        <v>#DIV/0!</v>
      </c>
      <c r="O21" s="60"/>
      <c r="P21" s="44" t="e">
        <f t="shared" ref="P21:Q21" si="8">+P20/P19*1000</f>
        <v>#DIV/0!</v>
      </c>
      <c r="Q21" s="60" t="e">
        <f t="shared" si="8"/>
        <v>#DIV/0!</v>
      </c>
      <c r="R21" s="60"/>
      <c r="S21" s="44" t="e">
        <f t="shared" ref="S21:T21" si="9">+S20/S19*1000</f>
        <v>#DIV/0!</v>
      </c>
      <c r="T21" s="60" t="e">
        <f t="shared" si="9"/>
        <v>#DIV/0!</v>
      </c>
      <c r="U21" s="60"/>
      <c r="V21" s="44" t="e">
        <f t="shared" ref="V21:AC21" si="10">+V20/V19*1000</f>
        <v>#DIV/0!</v>
      </c>
      <c r="W21" s="60" t="e">
        <f t="shared" si="10"/>
        <v>#DIV/0!</v>
      </c>
      <c r="X21" s="60"/>
      <c r="Y21" s="44" t="e">
        <f t="shared" ref="Y21" si="11">+Y20/Y19*1000</f>
        <v>#DIV/0!</v>
      </c>
      <c r="Z21" s="68" t="e">
        <f t="shared" si="10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8"/>
      <c r="AE21" s="44" t="e">
        <f t="shared" ref="AE21:AF21" si="12">+AE20/AE19*1000</f>
        <v>#DIV/0!</v>
      </c>
      <c r="AF21" s="60" t="e">
        <f t="shared" si="12"/>
        <v>#DIV/0!</v>
      </c>
      <c r="AG21" s="68"/>
      <c r="AH21" s="44" t="e">
        <f t="shared" ref="AH21:AI21" si="13">+AH20/AH19*1000</f>
        <v>#DIV/0!</v>
      </c>
      <c r="AI21" s="60" t="e">
        <f t="shared" si="13"/>
        <v>#DIV/0!</v>
      </c>
      <c r="AJ21" s="68"/>
      <c r="AK21" s="44" t="e">
        <f t="shared" ref="AK21:AL21" si="14">+AK20/AK19*1000</f>
        <v>#DIV/0!</v>
      </c>
      <c r="AL21" s="44" t="e">
        <f t="shared" si="14"/>
        <v>#DIV/0!</v>
      </c>
      <c r="AM21" s="17"/>
      <c r="AN21" s="17"/>
      <c r="AO21" s="17"/>
      <c r="AP21" s="45">
        <f>+AP20/AP19*1000</f>
        <v>42.357842954570863</v>
      </c>
      <c r="AQ21" s="68">
        <f>+AQ20/AQ19*1000</f>
        <v>37.449055267767307</v>
      </c>
      <c r="AR21" s="60"/>
      <c r="AS21" s="45">
        <f>+AS20/AS19*1000</f>
        <v>42.357842954570863</v>
      </c>
      <c r="AT21" s="68">
        <f>+AT20/AT19*1000</f>
        <v>37.449055267767307</v>
      </c>
    </row>
    <row r="22" spans="2:47">
      <c r="B22" s="19" t="s">
        <v>23</v>
      </c>
      <c r="C22" s="17"/>
      <c r="D22" s="46">
        <f>+D19/D18</f>
        <v>5.8303235792732368E-2</v>
      </c>
      <c r="E22" s="46">
        <f>+E19/E18</f>
        <v>5.8303235792732368E-2</v>
      </c>
      <c r="F22" s="61"/>
      <c r="G22" s="46">
        <f>+G19/G18</f>
        <v>6.3892963020752064E-2</v>
      </c>
      <c r="H22" s="46">
        <f>+H19/H18</f>
        <v>6.3892963020752064E-2</v>
      </c>
      <c r="I22" s="61"/>
      <c r="J22" s="46" t="e">
        <f>+J19/J18</f>
        <v>#DIV/0!</v>
      </c>
      <c r="K22" s="46" t="e">
        <f>+K19/K18</f>
        <v>#DIV/0!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6.1018760659465605E-2</v>
      </c>
      <c r="AQ22" s="46">
        <f>+AQ19/AQ18</f>
        <v>6.1018760659465605E-2</v>
      </c>
      <c r="AR22" s="69"/>
      <c r="AS22" s="47">
        <f>+AS19/AS18</f>
        <v>6.1018760659465605E-2</v>
      </c>
      <c r="AT22" s="46">
        <f>+AT19/AT18</f>
        <v>6.1018760659465605E-2</v>
      </c>
    </row>
    <row r="23" spans="2:47">
      <c r="B23" s="10" t="s">
        <v>30</v>
      </c>
      <c r="C23" s="10"/>
      <c r="D23" s="48">
        <f>+D20*1000/(D18*D21)*100</f>
        <v>5.8303235792732364</v>
      </c>
      <c r="E23" s="48">
        <f>+E20*1000/(E18*E21)*100</f>
        <v>5.8303235792732364</v>
      </c>
      <c r="F23" s="62"/>
      <c r="G23" s="48">
        <f>+G20*1000/(G18*G21)*100</f>
        <v>6.3892963020752065</v>
      </c>
      <c r="H23" s="48">
        <f>+H20*1000/(H18*H21)*100</f>
        <v>6.3892963020752074</v>
      </c>
      <c r="I23" s="62"/>
      <c r="J23" s="48" t="e">
        <f>+J20*1000/(J18*J21)*100</f>
        <v>#DIV/0!</v>
      </c>
      <c r="K23" s="48" t="e">
        <f>+K20*1000/(K18*K21)*100</f>
        <v>#DIV/0!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6.101876065946561</v>
      </c>
      <c r="AQ23" s="48">
        <f>+AQ20*1000/(AQ18*AQ21)*100</f>
        <v>6.101876065946561</v>
      </c>
      <c r="AR23" s="70"/>
      <c r="AS23" s="49">
        <f>+AS20/(AS18*AS21)*1000*100</f>
        <v>6.101876065946561</v>
      </c>
      <c r="AT23" s="48">
        <f>+AT20*1000/(AT18*AT21)*100</f>
        <v>6.101876065946561</v>
      </c>
    </row>
    <row r="24" spans="2:47">
      <c r="B24" s="19" t="s">
        <v>39</v>
      </c>
      <c r="C24" s="10"/>
      <c r="D24" s="49">
        <f>+D20/D18*1000</f>
        <v>2.7357028082848083</v>
      </c>
      <c r="E24" s="48">
        <f>+E20/E18*1000</f>
        <v>2.1530920616201077</v>
      </c>
      <c r="F24" s="62"/>
      <c r="G24" s="49">
        <f>+G20/G18*1000</f>
        <v>2.4247152441878606</v>
      </c>
      <c r="H24" s="48">
        <f>+H20/H18*1000</f>
        <v>2.4248112029957869</v>
      </c>
      <c r="I24" s="62"/>
      <c r="J24" s="49" t="e">
        <f>+J20/J18*1000</f>
        <v>#DIV/0!</v>
      </c>
      <c r="K24" s="48" t="e">
        <f>+K20/K18*1000</f>
        <v>#DIV/0!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2.5846230812961908</v>
      </c>
      <c r="AQ24" s="48">
        <f>+AQ20/AQ18*1000</f>
        <v>2.2850949403069931</v>
      </c>
      <c r="AR24" s="70"/>
      <c r="AS24" s="49">
        <f>+AS20/AS18*1000</f>
        <v>2.5846230812961908</v>
      </c>
      <c r="AT24" s="48">
        <f>+AT20/AT18*1000</f>
        <v>2.2850949403069931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3320.3412468930751</v>
      </c>
      <c r="E26" s="63"/>
      <c r="F26" s="63"/>
      <c r="G26" s="22">
        <f>+G8/(1-G6/G5)</f>
        <v>529.82023294877172</v>
      </c>
      <c r="H26" s="63"/>
      <c r="I26" s="63"/>
      <c r="J26" s="22" t="e">
        <f>+J8/(1-J6/J5)</f>
        <v>#DIV/0!</v>
      </c>
      <c r="K26" s="63"/>
      <c r="L26" s="63"/>
      <c r="M26" s="22" t="e">
        <f>+M8/(1-M6/M5)</f>
        <v>#DIV/0!</v>
      </c>
      <c r="N26" s="63"/>
      <c r="O26" s="63"/>
      <c r="P26" s="22" t="e">
        <f>+P8/(1-P6/P5)</f>
        <v>#DIV/0!</v>
      </c>
      <c r="Q26" s="63"/>
      <c r="R26" s="63"/>
      <c r="S26" s="22" t="e">
        <f>+S8/(1-S6/S5)</f>
        <v>#DIV/0!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1797.8046461334595</v>
      </c>
      <c r="AQ26" s="71"/>
      <c r="AR26" s="71"/>
      <c r="AS26" s="32">
        <f>+AS8/(1-AS6/AS5)</f>
        <v>898.90232306672976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3" sqref="B43:B4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>
        <v>16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22</v>
      </c>
      <c r="C2" s="50"/>
      <c r="D2" s="3" t="s">
        <v>2</v>
      </c>
      <c r="E2" s="52" t="s">
        <v>25</v>
      </c>
      <c r="F2" s="52" t="s">
        <v>37</v>
      </c>
      <c r="G2" s="3" t="s">
        <v>2</v>
      </c>
      <c r="H2" s="52" t="s">
        <v>25</v>
      </c>
      <c r="I2" s="52" t="s">
        <v>37</v>
      </c>
      <c r="J2" s="3" t="s">
        <v>2</v>
      </c>
      <c r="K2" s="52" t="s">
        <v>25</v>
      </c>
      <c r="L2" s="52" t="s">
        <v>37</v>
      </c>
      <c r="M2" s="3" t="s">
        <v>2</v>
      </c>
      <c r="N2" s="52" t="s">
        <v>25</v>
      </c>
      <c r="O2" s="52" t="s">
        <v>37</v>
      </c>
      <c r="P2" s="3" t="s">
        <v>2</v>
      </c>
      <c r="Q2" s="52" t="s">
        <v>25</v>
      </c>
      <c r="R2" s="52" t="s">
        <v>37</v>
      </c>
      <c r="S2" s="3" t="s">
        <v>2</v>
      </c>
      <c r="T2" s="52" t="s">
        <v>25</v>
      </c>
      <c r="U2" s="52" t="s">
        <v>37</v>
      </c>
      <c r="V2" s="3" t="s">
        <v>2</v>
      </c>
      <c r="W2" s="52" t="s">
        <v>25</v>
      </c>
      <c r="X2" s="52" t="s">
        <v>37</v>
      </c>
      <c r="Y2" s="3" t="s">
        <v>2</v>
      </c>
      <c r="Z2" s="52" t="s">
        <v>11</v>
      </c>
      <c r="AA2" s="52" t="s">
        <v>37</v>
      </c>
      <c r="AB2" s="3" t="s">
        <v>2</v>
      </c>
      <c r="AC2" s="52" t="s">
        <v>11</v>
      </c>
      <c r="AD2" s="52" t="s">
        <v>37</v>
      </c>
      <c r="AE2" s="3" t="s">
        <v>2</v>
      </c>
      <c r="AF2" s="52" t="s">
        <v>11</v>
      </c>
      <c r="AG2" s="52" t="s">
        <v>37</v>
      </c>
      <c r="AH2" s="3" t="s">
        <v>2</v>
      </c>
      <c r="AI2" s="52" t="s">
        <v>11</v>
      </c>
      <c r="AJ2" s="52" t="s">
        <v>37</v>
      </c>
      <c r="AK2" s="3" t="s">
        <v>2</v>
      </c>
      <c r="AL2" s="52" t="s">
        <v>11</v>
      </c>
      <c r="AM2" s="52" t="s">
        <v>37</v>
      </c>
      <c r="AN2" s="50"/>
      <c r="AO2" s="50"/>
      <c r="AP2" s="3" t="s">
        <v>2</v>
      </c>
      <c r="AQ2" s="52" t="s">
        <v>25</v>
      </c>
      <c r="AR2" s="52" t="s">
        <v>37</v>
      </c>
      <c r="AS2" s="42" t="s">
        <v>13</v>
      </c>
      <c r="AT2" s="50"/>
      <c r="AU2" s="52" t="s">
        <v>37</v>
      </c>
    </row>
    <row r="3" spans="2:47">
      <c r="B3" s="42" t="s">
        <v>1</v>
      </c>
      <c r="C3" s="50"/>
      <c r="D3" s="4" t="s">
        <v>54</v>
      </c>
      <c r="E3" s="24" t="s">
        <v>26</v>
      </c>
      <c r="F3" s="3" t="s">
        <v>38</v>
      </c>
      <c r="G3" s="4" t="s">
        <v>53</v>
      </c>
      <c r="H3" s="24" t="s">
        <v>26</v>
      </c>
      <c r="I3" s="3" t="s">
        <v>38</v>
      </c>
      <c r="J3" s="4" t="s">
        <v>52</v>
      </c>
      <c r="K3" s="24" t="s">
        <v>26</v>
      </c>
      <c r="L3" s="3" t="s">
        <v>38</v>
      </c>
      <c r="M3" s="4" t="s">
        <v>51</v>
      </c>
      <c r="N3" s="24" t="s">
        <v>26</v>
      </c>
      <c r="O3" s="3" t="s">
        <v>38</v>
      </c>
      <c r="P3" s="4" t="s">
        <v>50</v>
      </c>
      <c r="Q3" s="24" t="s">
        <v>26</v>
      </c>
      <c r="R3" s="3" t="s">
        <v>38</v>
      </c>
      <c r="S3" s="4" t="s">
        <v>49</v>
      </c>
      <c r="T3" s="24" t="s">
        <v>26</v>
      </c>
      <c r="U3" s="3" t="s">
        <v>38</v>
      </c>
      <c r="V3" s="4" t="s">
        <v>43</v>
      </c>
      <c r="W3" s="24" t="s">
        <v>26</v>
      </c>
      <c r="X3" s="3" t="s">
        <v>38</v>
      </c>
      <c r="Y3" s="4" t="s">
        <v>44</v>
      </c>
      <c r="Z3" s="24" t="s">
        <v>26</v>
      </c>
      <c r="AA3" s="3" t="s">
        <v>38</v>
      </c>
      <c r="AB3" s="4" t="s">
        <v>45</v>
      </c>
      <c r="AC3" s="24" t="s">
        <v>26</v>
      </c>
      <c r="AD3" s="3" t="s">
        <v>38</v>
      </c>
      <c r="AE3" s="4" t="s">
        <v>46</v>
      </c>
      <c r="AF3" s="24" t="s">
        <v>26</v>
      </c>
      <c r="AG3" s="3" t="s">
        <v>38</v>
      </c>
      <c r="AH3" s="4" t="s">
        <v>47</v>
      </c>
      <c r="AI3" s="24" t="s">
        <v>26</v>
      </c>
      <c r="AJ3" s="3" t="s">
        <v>38</v>
      </c>
      <c r="AK3" s="4" t="s">
        <v>48</v>
      </c>
      <c r="AL3" s="24" t="s">
        <v>26</v>
      </c>
      <c r="AM3" s="3" t="s">
        <v>38</v>
      </c>
      <c r="AN3" s="50"/>
      <c r="AO3" s="50"/>
      <c r="AP3" s="4" t="s">
        <v>12</v>
      </c>
      <c r="AQ3" s="24" t="s">
        <v>26</v>
      </c>
      <c r="AR3" s="3" t="s">
        <v>38</v>
      </c>
      <c r="AS3" s="42" t="s">
        <v>33</v>
      </c>
      <c r="AT3" s="24" t="s">
        <v>26</v>
      </c>
      <c r="AU3" s="3" t="s">
        <v>38</v>
      </c>
    </row>
    <row r="4" spans="2:47">
      <c r="B4" s="43">
        <v>9403</v>
      </c>
      <c r="C4" s="50"/>
      <c r="D4" s="42"/>
      <c r="E4" s="3" t="s">
        <v>28</v>
      </c>
      <c r="F4" s="3">
        <v>11</v>
      </c>
      <c r="G4" s="42"/>
      <c r="H4" s="3" t="s">
        <v>28</v>
      </c>
      <c r="I4" s="3">
        <v>11</v>
      </c>
      <c r="J4" s="42"/>
      <c r="K4" s="3" t="s">
        <v>28</v>
      </c>
      <c r="L4" s="3">
        <v>0</v>
      </c>
      <c r="M4" s="42"/>
      <c r="N4" s="3" t="s">
        <v>28</v>
      </c>
      <c r="O4" s="3">
        <v>0</v>
      </c>
      <c r="P4" s="42"/>
      <c r="Q4" s="3" t="s">
        <v>28</v>
      </c>
      <c r="R4" s="3">
        <v>0</v>
      </c>
      <c r="S4" s="42"/>
      <c r="T4" s="3" t="s">
        <v>28</v>
      </c>
      <c r="U4" s="3">
        <v>0</v>
      </c>
      <c r="V4" s="42"/>
      <c r="W4" s="3" t="s">
        <v>28</v>
      </c>
      <c r="X4" s="3">
        <v>0</v>
      </c>
      <c r="Y4" s="50"/>
      <c r="Z4" s="3" t="s">
        <v>28</v>
      </c>
      <c r="AA4" s="3">
        <v>0</v>
      </c>
      <c r="AB4" s="50"/>
      <c r="AC4" s="3" t="s">
        <v>28</v>
      </c>
      <c r="AD4" s="3">
        <v>0</v>
      </c>
      <c r="AE4" s="50"/>
      <c r="AF4" s="3" t="s">
        <v>28</v>
      </c>
      <c r="AG4" s="3">
        <v>0</v>
      </c>
      <c r="AH4" s="50"/>
      <c r="AI4" s="3" t="s">
        <v>28</v>
      </c>
      <c r="AJ4" s="3">
        <v>0</v>
      </c>
      <c r="AK4" s="50"/>
      <c r="AL4" s="3" t="s">
        <v>28</v>
      </c>
      <c r="AM4" s="3">
        <v>0</v>
      </c>
      <c r="AN4" s="50"/>
      <c r="AO4" s="50"/>
      <c r="AP4" s="50"/>
      <c r="AQ4" s="3" t="s">
        <v>28</v>
      </c>
      <c r="AR4" s="88">
        <f>+(+AD4+AG4+AJ4+AM4+AA4+X4+U4+R4+O4+L4+I4+F4)/AS4</f>
        <v>11</v>
      </c>
      <c r="AS4" s="42">
        <v>2</v>
      </c>
      <c r="AT4" s="3" t="s">
        <v>28</v>
      </c>
      <c r="AU4" s="88">
        <f>+AR4</f>
        <v>11</v>
      </c>
    </row>
    <row r="5" spans="2:47">
      <c r="B5" s="10" t="s">
        <v>3</v>
      </c>
      <c r="C5" s="17"/>
      <c r="D5" s="9">
        <f>0.25545+92.4023</f>
        <v>92.657749999999993</v>
      </c>
      <c r="E5" s="54">
        <f>+D5/D5</f>
        <v>1</v>
      </c>
      <c r="F5" s="84">
        <f>+D5/F4</f>
        <v>8.4234318181818182</v>
      </c>
      <c r="G5" s="9">
        <f>0.1196+103.279</f>
        <v>103.3986</v>
      </c>
      <c r="H5" s="54">
        <f>+G5/G5</f>
        <v>1</v>
      </c>
      <c r="I5" s="84">
        <f>+G5/I4</f>
        <v>9.3998727272727276</v>
      </c>
      <c r="J5" s="9">
        <v>0</v>
      </c>
      <c r="K5" s="54" t="e">
        <f>+J5/J5</f>
        <v>#DIV/0!</v>
      </c>
      <c r="L5" s="84" t="e">
        <f>+J5/L4</f>
        <v>#DIV/0!</v>
      </c>
      <c r="M5" s="9">
        <v>0</v>
      </c>
      <c r="N5" s="54" t="e">
        <f>+M5/M5</f>
        <v>#DIV/0!</v>
      </c>
      <c r="O5" s="84" t="e">
        <f>+M5/O4</f>
        <v>#DIV/0!</v>
      </c>
      <c r="P5" s="9">
        <v>0</v>
      </c>
      <c r="Q5" s="54" t="e">
        <f>+P5/P5</f>
        <v>#DIV/0!</v>
      </c>
      <c r="R5" s="84" t="e">
        <f>+P5/R4</f>
        <v>#DIV/0!</v>
      </c>
      <c r="S5" s="9">
        <v>0</v>
      </c>
      <c r="T5" s="54" t="e">
        <f>+S5/S5</f>
        <v>#DIV/0!</v>
      </c>
      <c r="U5" s="84" t="e">
        <f>+S5/U4</f>
        <v>#DIV/0!</v>
      </c>
      <c r="V5" s="9">
        <v>0</v>
      </c>
      <c r="W5" s="54" t="e">
        <f>+V5/V5</f>
        <v>#DIV/0!</v>
      </c>
      <c r="X5" s="84" t="e">
        <f>+V5/X4</f>
        <v>#DIV/0!</v>
      </c>
      <c r="Y5" s="9">
        <v>0</v>
      </c>
      <c r="Z5" s="54" t="e">
        <f>+Y5/Y5</f>
        <v>#DIV/0!</v>
      </c>
      <c r="AA5" s="84" t="e">
        <f>+Y5/AA4</f>
        <v>#DIV/0!</v>
      </c>
      <c r="AB5" s="9">
        <v>0</v>
      </c>
      <c r="AC5" s="54" t="e">
        <f>+AB5/$AB$5</f>
        <v>#DIV/0!</v>
      </c>
      <c r="AD5" s="84" t="e">
        <f>+AB5/AD4</f>
        <v>#DIV/0!</v>
      </c>
      <c r="AE5" s="9">
        <v>0</v>
      </c>
      <c r="AF5" s="54" t="e">
        <f>+AE5/$AE$5</f>
        <v>#DIV/0!</v>
      </c>
      <c r="AG5" s="84" t="e">
        <f>+AE5/AG4</f>
        <v>#DIV/0!</v>
      </c>
      <c r="AH5" s="9">
        <v>0</v>
      </c>
      <c r="AI5" s="54" t="e">
        <f>+AH5/$AH$5</f>
        <v>#DIV/0!</v>
      </c>
      <c r="AJ5" s="84" t="e">
        <f>+AH5/AJ4</f>
        <v>#DIV/0!</v>
      </c>
      <c r="AK5" s="9">
        <v>0</v>
      </c>
      <c r="AL5" s="54" t="e">
        <f>+AK5/$AK$5</f>
        <v>#DIV/0!</v>
      </c>
      <c r="AM5" s="84" t="e">
        <f>+AK5/AM4</f>
        <v>#DIV/0!</v>
      </c>
      <c r="AN5" s="17"/>
      <c r="AO5" s="17"/>
      <c r="AP5" s="31">
        <f>+V5+AB5+AE5+AH5+AK5+Y5+S5+P5+M5+J5+G5+D5</f>
        <v>196.05635000000001</v>
      </c>
      <c r="AQ5" s="64">
        <f>+AP5/$AP$5</f>
        <v>1</v>
      </c>
      <c r="AR5" s="84">
        <f>+AP5/AR4</f>
        <v>17.823304545454548</v>
      </c>
      <c r="AS5" s="31">
        <f>+AP5/$AS$4</f>
        <v>98.028175000000005</v>
      </c>
      <c r="AT5" s="57"/>
      <c r="AU5" s="84">
        <f>+AS5/AU4</f>
        <v>8.9116522727272738</v>
      </c>
    </row>
    <row r="6" spans="2:47">
      <c r="B6" s="7" t="s">
        <v>4</v>
      </c>
      <c r="C6" s="17"/>
      <c r="D6" s="11">
        <f>22.74836+2.8926+21.3638</f>
        <v>47.004760000000005</v>
      </c>
      <c r="E6" s="55">
        <f>+D6/D5</f>
        <v>0.50729442491318866</v>
      </c>
      <c r="F6" s="85">
        <f>+D6/F4</f>
        <v>4.2731600000000007</v>
      </c>
      <c r="G6" s="11">
        <f>17.79883+1.9259+0.60023+22.799</f>
        <v>43.123959999999997</v>
      </c>
      <c r="H6" s="55">
        <f>+G6/G5</f>
        <v>0.41706522138597618</v>
      </c>
      <c r="I6" s="85">
        <f>+G6/I4</f>
        <v>3.9203599999999996</v>
      </c>
      <c r="J6" s="11">
        <v>0</v>
      </c>
      <c r="K6" s="55" t="e">
        <f>+J6/J5</f>
        <v>#DIV/0!</v>
      </c>
      <c r="L6" s="85" t="e">
        <f>+J6/L4</f>
        <v>#DIV/0!</v>
      </c>
      <c r="M6" s="11">
        <v>0</v>
      </c>
      <c r="N6" s="55" t="e">
        <f>+M6/M5</f>
        <v>#DIV/0!</v>
      </c>
      <c r="O6" s="85" t="e">
        <f>+M6/O4</f>
        <v>#DIV/0!</v>
      </c>
      <c r="P6" s="11">
        <v>0</v>
      </c>
      <c r="Q6" s="55" t="e">
        <f>+P6/P5</f>
        <v>#DIV/0!</v>
      </c>
      <c r="R6" s="85" t="e">
        <f>+P6/R4</f>
        <v>#DIV/0!</v>
      </c>
      <c r="S6" s="11">
        <v>0</v>
      </c>
      <c r="T6" s="55" t="e">
        <f>+S6/S5</f>
        <v>#DIV/0!</v>
      </c>
      <c r="U6" s="85" t="e">
        <f>+S6/U4</f>
        <v>#DIV/0!</v>
      </c>
      <c r="V6" s="11">
        <v>0</v>
      </c>
      <c r="W6" s="55" t="e">
        <f>+V6/V5</f>
        <v>#DIV/0!</v>
      </c>
      <c r="X6" s="85" t="e">
        <f>+V6/X4</f>
        <v>#DIV/0!</v>
      </c>
      <c r="Y6" s="11">
        <v>0</v>
      </c>
      <c r="Z6" s="55" t="e">
        <f>+Y6/Y5</f>
        <v>#DIV/0!</v>
      </c>
      <c r="AA6" s="85" t="e">
        <f>+Y6/AA4</f>
        <v>#DIV/0!</v>
      </c>
      <c r="AB6" s="11">
        <v>0</v>
      </c>
      <c r="AC6" s="55" t="e">
        <f>+AB6/$AB$5</f>
        <v>#DIV/0!</v>
      </c>
      <c r="AD6" s="85" t="e">
        <f>+AB6/AD4</f>
        <v>#DIV/0!</v>
      </c>
      <c r="AE6" s="11">
        <v>0</v>
      </c>
      <c r="AF6" s="55" t="e">
        <f>+AE6/$AE$5</f>
        <v>#DIV/0!</v>
      </c>
      <c r="AG6" s="85" t="e">
        <f>+AE6/AG4</f>
        <v>#DIV/0!</v>
      </c>
      <c r="AH6" s="11">
        <v>0</v>
      </c>
      <c r="AI6" s="55" t="e">
        <f>+AH6/$AH$5</f>
        <v>#DIV/0!</v>
      </c>
      <c r="AJ6" s="85" t="e">
        <f>+AH6/AJ4</f>
        <v>#DIV/0!</v>
      </c>
      <c r="AK6" s="11">
        <v>0</v>
      </c>
      <c r="AL6" s="55" t="e">
        <f>+AK6/$AK$5</f>
        <v>#DIV/0!</v>
      </c>
      <c r="AM6" s="85" t="e">
        <f>+AK6/AM4</f>
        <v>#DIV/0!</v>
      </c>
      <c r="AN6" s="17"/>
      <c r="AO6" s="17"/>
      <c r="AP6" s="97">
        <f>+V6+AB6+AE6+AH6+AK6+Y6+S6+P6+M6+J6+G6+D6</f>
        <v>90.128720000000001</v>
      </c>
      <c r="AQ6" s="65">
        <f>+AP6/$AP$5</f>
        <v>0.45970824204367772</v>
      </c>
      <c r="AR6" s="85">
        <f>+AP6/AR4</f>
        <v>8.1935199999999995</v>
      </c>
      <c r="AS6" s="14">
        <f t="shared" ref="AS6:AS9" si="0">+AP6/$AS$4</f>
        <v>45.064360000000001</v>
      </c>
      <c r="AT6" s="57"/>
      <c r="AU6" s="85">
        <f>+AS6/AU4</f>
        <v>4.0967599999999997</v>
      </c>
    </row>
    <row r="7" spans="2:47">
      <c r="B7" s="10" t="s">
        <v>7</v>
      </c>
      <c r="C7" s="17"/>
      <c r="D7" s="8">
        <f>+D5-D6</f>
        <v>45.652989999999988</v>
      </c>
      <c r="E7" s="56">
        <f>+D7/D5</f>
        <v>0.49270557508681134</v>
      </c>
      <c r="F7" s="86">
        <f>+F5-F6</f>
        <v>4.1502718181818175</v>
      </c>
      <c r="G7" s="8">
        <f>+G5-G6</f>
        <v>60.274640000000005</v>
      </c>
      <c r="H7" s="56">
        <f>+G7/G5</f>
        <v>0.58293477861402387</v>
      </c>
      <c r="I7" s="86">
        <f>+I5-I6</f>
        <v>5.479512727272728</v>
      </c>
      <c r="J7" s="8">
        <f>+J5-J6</f>
        <v>0</v>
      </c>
      <c r="K7" s="56" t="e">
        <f>+J7/J5</f>
        <v>#DIV/0!</v>
      </c>
      <c r="L7" s="86" t="e">
        <f>+L5-L6</f>
        <v>#DIV/0!</v>
      </c>
      <c r="M7" s="8">
        <f>+M5-M6</f>
        <v>0</v>
      </c>
      <c r="N7" s="56" t="e">
        <f>+M7/M5</f>
        <v>#DIV/0!</v>
      </c>
      <c r="O7" s="86" t="e">
        <f>+O5-O6</f>
        <v>#DIV/0!</v>
      </c>
      <c r="P7" s="8">
        <f>+P5-P6</f>
        <v>0</v>
      </c>
      <c r="Q7" s="56" t="e">
        <f>+P7/P5</f>
        <v>#DIV/0!</v>
      </c>
      <c r="R7" s="86" t="e">
        <f>+R5-R6</f>
        <v>#DIV/0!</v>
      </c>
      <c r="S7" s="8">
        <f>+S5-S6</f>
        <v>0</v>
      </c>
      <c r="T7" s="56" t="e">
        <f>+S7/S5</f>
        <v>#DIV/0!</v>
      </c>
      <c r="U7" s="86" t="e">
        <f>+U5-U6</f>
        <v>#DIV/0!</v>
      </c>
      <c r="V7" s="8">
        <f>+V5-V6</f>
        <v>0</v>
      </c>
      <c r="W7" s="56" t="e">
        <f>+V7/V5</f>
        <v>#DIV/0!</v>
      </c>
      <c r="X7" s="86" t="e">
        <f>+X5-X6</f>
        <v>#DIV/0!</v>
      </c>
      <c r="Y7" s="8">
        <f>+Y5-Y6</f>
        <v>0</v>
      </c>
      <c r="Z7" s="56" t="e">
        <f>+Y7/Y5</f>
        <v>#DIV/0!</v>
      </c>
      <c r="AA7" s="86" t="e">
        <f>+AA5-AA6</f>
        <v>#DIV/0!</v>
      </c>
      <c r="AB7" s="8">
        <f>+AB5-AB6</f>
        <v>0</v>
      </c>
      <c r="AC7" s="56" t="e">
        <f>+AB7/$AB$5</f>
        <v>#DIV/0!</v>
      </c>
      <c r="AD7" s="86" t="e">
        <f>+AD5-AD6</f>
        <v>#DIV/0!</v>
      </c>
      <c r="AE7" s="8">
        <f>+AE5-AE6</f>
        <v>0</v>
      </c>
      <c r="AF7" s="56" t="e">
        <f>+AE7/$AE$5</f>
        <v>#DIV/0!</v>
      </c>
      <c r="AG7" s="86" t="e">
        <f>+AG5-AG6</f>
        <v>#DIV/0!</v>
      </c>
      <c r="AH7" s="8">
        <f>+AH5-AH6</f>
        <v>0</v>
      </c>
      <c r="AI7" s="56" t="e">
        <f>+AH7/$AH$5</f>
        <v>#DIV/0!</v>
      </c>
      <c r="AJ7" s="86" t="e">
        <f>+AJ5-AJ6</f>
        <v>#DIV/0!</v>
      </c>
      <c r="AK7" s="8">
        <f>+AK5-AK6</f>
        <v>0</v>
      </c>
      <c r="AL7" s="56" t="e">
        <f>+AK7/$AK$5</f>
        <v>#DIV/0!</v>
      </c>
      <c r="AM7" s="86" t="e">
        <f>+AM5-AM6</f>
        <v>#DIV/0!</v>
      </c>
      <c r="AN7" s="17"/>
      <c r="AO7" s="17"/>
      <c r="AP7" s="31">
        <f>+V7+AB7+AE7+AH7+AK7+Y7+S7+P7+M7+J7+G7+D7</f>
        <v>105.92762999999999</v>
      </c>
      <c r="AQ7" s="65">
        <f>+AP7/$AP$5</f>
        <v>0.54029175795632223</v>
      </c>
      <c r="AR7" s="86">
        <f>+AR5-AR6</f>
        <v>9.6297845454545481</v>
      </c>
      <c r="AS7" s="13">
        <f t="shared" si="0"/>
        <v>52.963814999999997</v>
      </c>
      <c r="AT7" s="57"/>
      <c r="AU7" s="86">
        <f>+AU5-AU6</f>
        <v>4.814892272727274</v>
      </c>
    </row>
    <row r="8" spans="2:47">
      <c r="B8" s="7" t="s">
        <v>5</v>
      </c>
      <c r="C8" s="17"/>
      <c r="D8" s="11">
        <v>187.41300000000001</v>
      </c>
      <c r="E8" s="55">
        <f>+D8/D5</f>
        <v>2.0226370702936345</v>
      </c>
      <c r="F8" s="85">
        <f>+D8/F4</f>
        <v>17.037545454545455</v>
      </c>
      <c r="G8" s="11">
        <v>221.00339</v>
      </c>
      <c r="H8" s="55">
        <f>+G8/G5</f>
        <v>2.1373924792018459</v>
      </c>
      <c r="I8" s="85">
        <f>+G8/I4</f>
        <v>20.091217272727274</v>
      </c>
      <c r="J8" s="11">
        <v>0</v>
      </c>
      <c r="K8" s="55" t="e">
        <f>+J8/J5</f>
        <v>#DIV/0!</v>
      </c>
      <c r="L8" s="85" t="e">
        <f>+J8/L4</f>
        <v>#DIV/0!</v>
      </c>
      <c r="M8" s="11">
        <v>0</v>
      </c>
      <c r="N8" s="55" t="e">
        <f>+M8/M5</f>
        <v>#DIV/0!</v>
      </c>
      <c r="O8" s="85" t="e">
        <f>+M8/O4</f>
        <v>#DIV/0!</v>
      </c>
      <c r="P8" s="11">
        <v>0</v>
      </c>
      <c r="Q8" s="55" t="e">
        <f>+P8/P5</f>
        <v>#DIV/0!</v>
      </c>
      <c r="R8" s="85" t="e">
        <f>+P8/R4</f>
        <v>#DIV/0!</v>
      </c>
      <c r="S8" s="11">
        <v>0</v>
      </c>
      <c r="T8" s="55" t="e">
        <f>+S8/S5</f>
        <v>#DIV/0!</v>
      </c>
      <c r="U8" s="85" t="e">
        <f>+S8/U4</f>
        <v>#DIV/0!</v>
      </c>
      <c r="V8" s="11">
        <v>0</v>
      </c>
      <c r="W8" s="55" t="e">
        <f>+V8/V5</f>
        <v>#DIV/0!</v>
      </c>
      <c r="X8" s="85" t="e">
        <f>+V8/X4</f>
        <v>#DIV/0!</v>
      </c>
      <c r="Y8" s="11">
        <v>0</v>
      </c>
      <c r="Z8" s="55" t="e">
        <f>+Y8/Y5</f>
        <v>#DIV/0!</v>
      </c>
      <c r="AA8" s="85" t="e">
        <f>+Y8/AA4</f>
        <v>#DIV/0!</v>
      </c>
      <c r="AB8" s="11">
        <v>0</v>
      </c>
      <c r="AC8" s="55" t="e">
        <f>+AB8/$AB$5</f>
        <v>#DIV/0!</v>
      </c>
      <c r="AD8" s="85" t="e">
        <f>+AB8/AD4</f>
        <v>#DIV/0!</v>
      </c>
      <c r="AE8" s="11">
        <v>0</v>
      </c>
      <c r="AF8" s="55" t="e">
        <f>+AE8/$AE$5</f>
        <v>#DIV/0!</v>
      </c>
      <c r="AG8" s="85" t="e">
        <f>+AE8/AG4</f>
        <v>#DIV/0!</v>
      </c>
      <c r="AH8" s="11">
        <v>0</v>
      </c>
      <c r="AI8" s="55" t="e">
        <f>+AH8/$AH$5</f>
        <v>#DIV/0!</v>
      </c>
      <c r="AJ8" s="85" t="e">
        <f>+AH8/AJ4</f>
        <v>#DIV/0!</v>
      </c>
      <c r="AK8" s="11">
        <v>0</v>
      </c>
      <c r="AL8" s="55" t="e">
        <f>+AK8/$AK$5</f>
        <v>#DIV/0!</v>
      </c>
      <c r="AM8" s="85" t="e">
        <f>+AK8/AM4</f>
        <v>#DIV/0!</v>
      </c>
      <c r="AN8" s="17"/>
      <c r="AO8" s="17"/>
      <c r="AP8" s="97">
        <f>+V8+AB8+AE8+AH8+AK8+Y8+S8+P8+M8+J8+G8+D8</f>
        <v>408.41638999999998</v>
      </c>
      <c r="AQ8" s="65">
        <f>+AP8/$AP$5</f>
        <v>2.0831581838588749</v>
      </c>
      <c r="AR8" s="67">
        <f>+AP8/AR4</f>
        <v>37.128762727272722</v>
      </c>
      <c r="AS8" s="14">
        <f t="shared" si="0"/>
        <v>204.20819499999999</v>
      </c>
      <c r="AT8" s="57"/>
      <c r="AU8" s="85">
        <f>+AS8/AU4</f>
        <v>18.564381363636361</v>
      </c>
    </row>
    <row r="9" spans="2:47">
      <c r="B9" s="19" t="s">
        <v>14</v>
      </c>
      <c r="C9" s="17"/>
      <c r="D9" s="15">
        <f>+D5-D6-D8</f>
        <v>-141.76001000000002</v>
      </c>
      <c r="E9" s="54">
        <f>+D9/D5</f>
        <v>-1.5299314952068233</v>
      </c>
      <c r="F9" s="15">
        <f>+F5-F6-F8</f>
        <v>-12.887273636363638</v>
      </c>
      <c r="G9" s="15">
        <f>+G5-G6-G8</f>
        <v>-160.72874999999999</v>
      </c>
      <c r="H9" s="54">
        <f>+G9/G5</f>
        <v>-1.5544577005878222</v>
      </c>
      <c r="I9" s="15">
        <f>+I5-I6-I8</f>
        <v>-14.611704545454547</v>
      </c>
      <c r="J9" s="15">
        <f>+J5-J6-J8</f>
        <v>0</v>
      </c>
      <c r="K9" s="54" t="e">
        <f>+J9/J5</f>
        <v>#DIV/0!</v>
      </c>
      <c r="L9" s="15" t="e">
        <f>+L5-L6-L8</f>
        <v>#DIV/0!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+AB9/$AB$5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7"/>
      <c r="AO9" s="17"/>
      <c r="AP9" s="16">
        <f>+V9+AB9+AE9+AH9+AK9+Y9+S9+P9+M9+J9+G9+D9</f>
        <v>-302.48876000000001</v>
      </c>
      <c r="AQ9" s="64">
        <f>+AP9/$AP$5</f>
        <v>-1.5428664259025531</v>
      </c>
      <c r="AR9" s="15">
        <f>+AR5-AR6-AR8</f>
        <v>-27.498978181818174</v>
      </c>
      <c r="AS9" s="30">
        <f t="shared" si="0"/>
        <v>-151.24438000000001</v>
      </c>
      <c r="AT9" s="57"/>
      <c r="AU9" s="15">
        <f>+AU5-AU6-AU8</f>
        <v>-13.749489090909087</v>
      </c>
    </row>
    <row r="10" spans="2:47" ht="7.5" customHeight="1">
      <c r="B10" s="17"/>
      <c r="C10" s="17"/>
      <c r="D10" s="33"/>
      <c r="E10" s="57"/>
      <c r="F10" s="57"/>
      <c r="G10" s="33"/>
      <c r="H10" s="57"/>
      <c r="I10" s="57"/>
      <c r="J10" s="33"/>
      <c r="K10" s="57"/>
      <c r="L10" s="57"/>
      <c r="M10" s="33"/>
      <c r="N10" s="57"/>
      <c r="O10" s="57"/>
      <c r="P10" s="33"/>
      <c r="Q10" s="57"/>
      <c r="R10" s="57"/>
      <c r="S10" s="33"/>
      <c r="T10" s="57"/>
      <c r="U10" s="57"/>
      <c r="V10" s="33"/>
      <c r="W10" s="57"/>
      <c r="X10" s="57"/>
      <c r="Y10" s="33"/>
      <c r="Z10" s="72"/>
      <c r="AA10" s="57"/>
      <c r="AB10" s="33"/>
      <c r="AC10" s="57"/>
      <c r="AD10" s="57"/>
      <c r="AE10" s="33"/>
      <c r="AF10" s="57"/>
      <c r="AG10" s="57"/>
      <c r="AH10" s="33"/>
      <c r="AI10" s="57"/>
      <c r="AJ10" s="57"/>
      <c r="AK10" s="17"/>
      <c r="AL10" s="17"/>
      <c r="AM10" s="17"/>
      <c r="AN10" s="17"/>
      <c r="AO10" s="17"/>
      <c r="AP10" s="17"/>
      <c r="AQ10" s="66"/>
      <c r="AR10" s="57"/>
      <c r="AS10" s="17"/>
      <c r="AT10" s="57"/>
      <c r="AU10" s="57"/>
    </row>
    <row r="11" spans="2:47">
      <c r="B11" s="18" t="s">
        <v>18</v>
      </c>
      <c r="C11" s="17"/>
      <c r="D11" s="33">
        <v>2</v>
      </c>
      <c r="E11" s="57"/>
      <c r="F11" s="85">
        <f>+D11/F4</f>
        <v>0.18181818181818182</v>
      </c>
      <c r="G11" s="33">
        <v>3</v>
      </c>
      <c r="H11" s="57"/>
      <c r="I11" s="85">
        <f>+G11/I4</f>
        <v>0.27272727272727271</v>
      </c>
      <c r="J11" s="33">
        <v>0</v>
      </c>
      <c r="K11" s="57"/>
      <c r="L11" s="85" t="e">
        <f>+J11/L4</f>
        <v>#DIV/0!</v>
      </c>
      <c r="M11" s="33">
        <v>0</v>
      </c>
      <c r="N11" s="57"/>
      <c r="O11" s="85" t="e">
        <f>+M11/O4</f>
        <v>#DIV/0!</v>
      </c>
      <c r="P11" s="33">
        <v>0</v>
      </c>
      <c r="Q11" s="57"/>
      <c r="R11" s="85" t="e">
        <f>+P11/R4</f>
        <v>#DIV/0!</v>
      </c>
      <c r="S11" s="33">
        <v>0</v>
      </c>
      <c r="T11" s="57"/>
      <c r="U11" s="85" t="e">
        <f>+S11/U4</f>
        <v>#DIV/0!</v>
      </c>
      <c r="V11" s="33">
        <v>0</v>
      </c>
      <c r="W11" s="57"/>
      <c r="X11" s="85" t="e">
        <f>+V11/X4</f>
        <v>#DIV/0!</v>
      </c>
      <c r="Y11" s="33">
        <v>0</v>
      </c>
      <c r="Z11" s="72"/>
      <c r="AA11" s="85" t="e">
        <f>+Y11/AA4</f>
        <v>#DIV/0!</v>
      </c>
      <c r="AB11" s="33">
        <v>0</v>
      </c>
      <c r="AC11" s="57"/>
      <c r="AD11" s="85" t="e">
        <f>+AB11/AD4</f>
        <v>#DIV/0!</v>
      </c>
      <c r="AE11" s="33">
        <v>0</v>
      </c>
      <c r="AF11" s="57"/>
      <c r="AG11" s="85" t="e">
        <f>+AE11/AG4</f>
        <v>#DIV/0!</v>
      </c>
      <c r="AH11" s="33">
        <v>0</v>
      </c>
      <c r="AI11" s="57"/>
      <c r="AJ11" s="85" t="e">
        <f>+AH11/AJ4</f>
        <v>#DIV/0!</v>
      </c>
      <c r="AK11" s="17">
        <v>0</v>
      </c>
      <c r="AL11" s="17"/>
      <c r="AM11" s="85" t="e">
        <f>+AK11/AM4</f>
        <v>#DIV/0!</v>
      </c>
      <c r="AN11" s="17"/>
      <c r="AO11" s="17"/>
      <c r="AP11" s="14">
        <f>(AB11+AE11+AH11+AK11+Y11+V11+S11+P11+M11+J11+G11+D11)</f>
        <v>5</v>
      </c>
      <c r="AQ11" s="57"/>
      <c r="AR11" s="85">
        <f>+AP11/AR4</f>
        <v>0.45454545454545453</v>
      </c>
      <c r="AS11" s="29">
        <f>+AP11/AS4</f>
        <v>2.5</v>
      </c>
      <c r="AT11" s="57"/>
      <c r="AU11" s="85">
        <f>+AS11/AU4</f>
        <v>0.22727272727272727</v>
      </c>
    </row>
    <row r="12" spans="2:47">
      <c r="B12" s="18" t="s">
        <v>15</v>
      </c>
      <c r="C12" s="17"/>
      <c r="D12" s="33">
        <v>97.966579999999993</v>
      </c>
      <c r="E12" s="57"/>
      <c r="F12" s="85">
        <f>+D12/F4</f>
        <v>8.9060527272727263</v>
      </c>
      <c r="G12" s="33">
        <v>106.28467999999999</v>
      </c>
      <c r="H12" s="57"/>
      <c r="I12" s="85">
        <f>+G12/I4</f>
        <v>9.6622436363636357</v>
      </c>
      <c r="J12" s="33">
        <v>0</v>
      </c>
      <c r="K12" s="57"/>
      <c r="L12" s="85" t="e">
        <f>+J12/L4</f>
        <v>#DIV/0!</v>
      </c>
      <c r="M12" s="33">
        <v>0</v>
      </c>
      <c r="N12" s="57"/>
      <c r="O12" s="85" t="e">
        <f>+M12/O4</f>
        <v>#DIV/0!</v>
      </c>
      <c r="P12" s="33">
        <v>0</v>
      </c>
      <c r="Q12" s="57"/>
      <c r="R12" s="85" t="e">
        <f>+P12/R4</f>
        <v>#DIV/0!</v>
      </c>
      <c r="S12" s="33">
        <v>0</v>
      </c>
      <c r="T12" s="57"/>
      <c r="U12" s="85" t="e">
        <f>+S12/U4</f>
        <v>#DIV/0!</v>
      </c>
      <c r="V12" s="33">
        <v>0</v>
      </c>
      <c r="W12" s="57"/>
      <c r="X12" s="85" t="e">
        <f>+V12/X4</f>
        <v>#DIV/0!</v>
      </c>
      <c r="Y12" s="33">
        <v>0</v>
      </c>
      <c r="Z12" s="72"/>
      <c r="AA12" s="85" t="e">
        <f>+Y12/AA4</f>
        <v>#DIV/0!</v>
      </c>
      <c r="AB12" s="33">
        <v>0</v>
      </c>
      <c r="AC12" s="57"/>
      <c r="AD12" s="85" t="e">
        <f>+AB12/AD4</f>
        <v>#DIV/0!</v>
      </c>
      <c r="AE12" s="33">
        <v>0</v>
      </c>
      <c r="AF12" s="57"/>
      <c r="AG12" s="85" t="e">
        <f>+AE12/AG4</f>
        <v>#DIV/0!</v>
      </c>
      <c r="AH12" s="33">
        <v>0</v>
      </c>
      <c r="AI12" s="57"/>
      <c r="AJ12" s="85" t="e">
        <f>+AH12/AJ4</f>
        <v>#DIV/0!</v>
      </c>
      <c r="AK12" s="33">
        <v>0</v>
      </c>
      <c r="AL12" s="17"/>
      <c r="AM12" s="85" t="e">
        <f>+AK12/AM4</f>
        <v>#DIV/0!</v>
      </c>
      <c r="AN12" s="17"/>
      <c r="AO12" s="17"/>
      <c r="AP12" s="97">
        <f>+V12+AB12+AE12+AH12+AK12+Y12+S12+P12+M12+J12+G12+D12</f>
        <v>204.25126</v>
      </c>
      <c r="AQ12" s="57"/>
      <c r="AR12" s="85">
        <f>+AP12/AR4</f>
        <v>18.568296363636364</v>
      </c>
      <c r="AS12" s="14">
        <f t="shared" ref="AS12" si="1">+AP12/$AS$4</f>
        <v>102.12563</v>
      </c>
      <c r="AT12" s="57"/>
      <c r="AU12" s="85">
        <f>+AS12/AU4</f>
        <v>9.2841481818181819</v>
      </c>
    </row>
    <row r="13" spans="2:47">
      <c r="B13" s="19" t="s">
        <v>20</v>
      </c>
      <c r="C13" s="17"/>
      <c r="D13" s="34">
        <f>+D12/D5</f>
        <v>1.0572950454764982</v>
      </c>
      <c r="E13" s="57"/>
      <c r="F13" s="34"/>
      <c r="G13" s="34">
        <f>+G12/G5</f>
        <v>1.0279121767606136</v>
      </c>
      <c r="H13" s="57"/>
      <c r="I13" s="34"/>
      <c r="J13" s="34" t="e">
        <f>+J12/J5</f>
        <v>#DIV/0!</v>
      </c>
      <c r="K13" s="57"/>
      <c r="L13" s="34"/>
      <c r="M13" s="34" t="e">
        <f>+M12/M5</f>
        <v>#DIV/0!</v>
      </c>
      <c r="N13" s="57"/>
      <c r="O13" s="34"/>
      <c r="P13" s="34" t="e">
        <f>+P12/P5</f>
        <v>#DIV/0!</v>
      </c>
      <c r="Q13" s="57"/>
      <c r="R13" s="34"/>
      <c r="S13" s="34" t="e">
        <f>+S12/S5</f>
        <v>#DIV/0!</v>
      </c>
      <c r="T13" s="57"/>
      <c r="U13" s="34"/>
      <c r="V13" s="34" t="e">
        <f>+V12/V5</f>
        <v>#DIV/0!</v>
      </c>
      <c r="W13" s="57"/>
      <c r="X13" s="34"/>
      <c r="Y13" s="34" t="e">
        <f>+Y12/Y5</f>
        <v>#DIV/0!</v>
      </c>
      <c r="Z13" s="72"/>
      <c r="AA13" s="34"/>
      <c r="AB13" s="34" t="e">
        <f>+AB12/AB5</f>
        <v>#DIV/0!</v>
      </c>
      <c r="AC13" s="57"/>
      <c r="AD13" s="34"/>
      <c r="AE13" s="34" t="e">
        <f>+AE12/AE5</f>
        <v>#DIV/0!</v>
      </c>
      <c r="AF13" s="57"/>
      <c r="AG13" s="34"/>
      <c r="AH13" s="34" t="e">
        <f>+AH12/AH5</f>
        <v>#DIV/0!</v>
      </c>
      <c r="AI13" s="57"/>
      <c r="AJ13" s="34"/>
      <c r="AK13" s="34" t="e">
        <f>+AK12/AK5</f>
        <v>#DIV/0!</v>
      </c>
      <c r="AL13" s="17"/>
      <c r="AM13" s="17"/>
      <c r="AN13" s="17"/>
      <c r="AO13" s="17"/>
      <c r="AP13" s="35">
        <f>+AP12/AP5</f>
        <v>1.0417987481660247</v>
      </c>
      <c r="AQ13" s="57"/>
      <c r="AR13" s="34"/>
      <c r="AS13" s="35">
        <f>+AS12/AS5</f>
        <v>1.0417987481660247</v>
      </c>
      <c r="AT13" s="57"/>
      <c r="AU13" s="34"/>
    </row>
    <row r="14" spans="2:47">
      <c r="B14" s="19" t="s">
        <v>16</v>
      </c>
      <c r="C14" s="17"/>
      <c r="D14" s="8">
        <f>+D5/D11</f>
        <v>46.328874999999996</v>
      </c>
      <c r="E14" s="57"/>
      <c r="F14" s="8"/>
      <c r="G14" s="8">
        <f>+G5/G11</f>
        <v>34.466200000000001</v>
      </c>
      <c r="H14" s="57"/>
      <c r="I14" s="8"/>
      <c r="J14" s="8" t="e">
        <f>+J5/J11</f>
        <v>#DIV/0!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72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7"/>
      <c r="AM14" s="17"/>
      <c r="AN14" s="17"/>
      <c r="AO14" s="17"/>
      <c r="AP14" s="36">
        <f>+AP5/AP11</f>
        <v>39.211269999999999</v>
      </c>
      <c r="AQ14" s="57"/>
      <c r="AR14" s="8"/>
      <c r="AS14" s="36">
        <f>+AS5/AS11</f>
        <v>39.211269999999999</v>
      </c>
      <c r="AT14" s="57"/>
      <c r="AU14" s="8"/>
    </row>
    <row r="15" spans="2:47">
      <c r="B15" s="10" t="s">
        <v>36</v>
      </c>
      <c r="C15" s="17"/>
      <c r="D15" s="8">
        <f>+D12/D11</f>
        <v>48.983289999999997</v>
      </c>
      <c r="E15" s="57"/>
      <c r="F15" s="8"/>
      <c r="G15" s="8">
        <f>+G12/G11</f>
        <v>35.428226666666667</v>
      </c>
      <c r="H15" s="57"/>
      <c r="I15" s="8"/>
      <c r="J15" s="8" t="e">
        <f>+J12/J11</f>
        <v>#DIV/0!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72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7"/>
      <c r="AM15" s="17"/>
      <c r="AN15" s="17"/>
      <c r="AO15" s="17"/>
      <c r="AP15" s="36">
        <f>+AP12/AP11</f>
        <v>40.850251999999998</v>
      </c>
      <c r="AQ15" s="57"/>
      <c r="AR15" s="8"/>
      <c r="AS15" s="36">
        <f>+AS12/AS11</f>
        <v>40.850251999999998</v>
      </c>
      <c r="AT15" s="57"/>
      <c r="AU15" s="8"/>
    </row>
    <row r="16" spans="2:47">
      <c r="B16" s="19" t="s">
        <v>21</v>
      </c>
      <c r="C16" s="17"/>
      <c r="D16" s="34">
        <f>+D12/D7</f>
        <v>2.1458962490737195</v>
      </c>
      <c r="E16" s="57"/>
      <c r="F16" s="34"/>
      <c r="G16" s="34">
        <f>+G12/G7</f>
        <v>1.7633399386541335</v>
      </c>
      <c r="H16" s="57"/>
      <c r="I16" s="34"/>
      <c r="J16" s="34" t="e">
        <f>+J12/J7</f>
        <v>#DIV/0!</v>
      </c>
      <c r="K16" s="57"/>
      <c r="L16" s="34"/>
      <c r="M16" s="34" t="e">
        <f>+M12/M7</f>
        <v>#DIV/0!</v>
      </c>
      <c r="N16" s="57"/>
      <c r="O16" s="34"/>
      <c r="P16" s="34" t="e">
        <f>+P12/P7</f>
        <v>#DIV/0!</v>
      </c>
      <c r="Q16" s="57"/>
      <c r="R16" s="34"/>
      <c r="S16" s="34" t="e">
        <f>+S12/S7</f>
        <v>#DIV/0!</v>
      </c>
      <c r="T16" s="57"/>
      <c r="U16" s="34"/>
      <c r="V16" s="34" t="e">
        <f>+V12/V7</f>
        <v>#DIV/0!</v>
      </c>
      <c r="W16" s="57"/>
      <c r="X16" s="34"/>
      <c r="Y16" s="34" t="e">
        <f>+Y12/Y7</f>
        <v>#DIV/0!</v>
      </c>
      <c r="Z16" s="72"/>
      <c r="AA16" s="34"/>
      <c r="AB16" s="34" t="e">
        <f>+AB12/AB7</f>
        <v>#DIV/0!</v>
      </c>
      <c r="AC16" s="57"/>
      <c r="AD16" s="34"/>
      <c r="AE16" s="34" t="e">
        <f>+AE12/AE7</f>
        <v>#DIV/0!</v>
      </c>
      <c r="AF16" s="57"/>
      <c r="AG16" s="34"/>
      <c r="AH16" s="34" t="e">
        <f>+AH12/AH7</f>
        <v>#DIV/0!</v>
      </c>
      <c r="AI16" s="57"/>
      <c r="AJ16" s="34"/>
      <c r="AK16" s="34" t="e">
        <f>+AK12/AK7</f>
        <v>#DIV/0!</v>
      </c>
      <c r="AL16" s="17"/>
      <c r="AM16" s="17"/>
      <c r="AN16" s="17"/>
      <c r="AO16" s="17"/>
      <c r="AP16" s="35">
        <f>+AP12/AP7</f>
        <v>1.9282151408466328</v>
      </c>
      <c r="AQ16" s="57"/>
      <c r="AR16" s="34"/>
      <c r="AS16" s="35">
        <f>+AS12/AS7</f>
        <v>1.9282151408466328</v>
      </c>
      <c r="AT16" s="57"/>
      <c r="AU16" s="34"/>
    </row>
    <row r="17" spans="2:47" ht="7.5" customHeight="1">
      <c r="B17" s="7"/>
      <c r="C17" s="17"/>
      <c r="D17" s="33"/>
      <c r="E17" s="57"/>
      <c r="F17" s="57"/>
      <c r="G17" s="33"/>
      <c r="H17" s="57"/>
      <c r="I17" s="57"/>
      <c r="J17" s="33"/>
      <c r="K17" s="57"/>
      <c r="L17" s="57"/>
      <c r="M17" s="33"/>
      <c r="N17" s="57"/>
      <c r="O17" s="57"/>
      <c r="P17" s="33"/>
      <c r="Q17" s="57"/>
      <c r="R17" s="57"/>
      <c r="S17" s="33"/>
      <c r="T17" s="57"/>
      <c r="U17" s="57"/>
      <c r="V17" s="33"/>
      <c r="W17" s="57"/>
      <c r="X17" s="57"/>
      <c r="Y17" s="33"/>
      <c r="Z17" s="72"/>
      <c r="AA17" s="57"/>
      <c r="AB17" s="33"/>
      <c r="AC17" s="57"/>
      <c r="AD17" s="57"/>
      <c r="AE17" s="33"/>
      <c r="AF17" s="57"/>
      <c r="AG17" s="57"/>
      <c r="AH17" s="33"/>
      <c r="AI17" s="57"/>
      <c r="AJ17" s="57"/>
      <c r="AK17" s="17"/>
      <c r="AL17" s="17"/>
      <c r="AM17" s="17"/>
      <c r="AN17" s="17"/>
      <c r="AO17" s="17"/>
      <c r="AP17" s="17"/>
      <c r="AQ17" s="57"/>
      <c r="AR17" s="57"/>
      <c r="AS17" s="17"/>
      <c r="AT17" s="57"/>
      <c r="AU17" s="57"/>
    </row>
    <row r="18" spans="2:47">
      <c r="B18" s="18" t="s">
        <v>24</v>
      </c>
      <c r="C18" s="17"/>
      <c r="D18" s="11">
        <v>7596</v>
      </c>
      <c r="E18" s="58">
        <v>7596</v>
      </c>
      <c r="F18" s="67">
        <f>+D18/F4</f>
        <v>690.5454545454545</v>
      </c>
      <c r="G18" s="11">
        <v>6405</v>
      </c>
      <c r="H18" s="58">
        <v>6405</v>
      </c>
      <c r="I18" s="67">
        <f>+G18/I4</f>
        <v>582.27272727272725</v>
      </c>
      <c r="J18" s="11">
        <v>0</v>
      </c>
      <c r="K18" s="58">
        <v>0</v>
      </c>
      <c r="L18" s="67" t="e">
        <f>+J18/L4</f>
        <v>#DIV/0!</v>
      </c>
      <c r="M18" s="11">
        <v>0</v>
      </c>
      <c r="N18" s="58">
        <v>0</v>
      </c>
      <c r="O18" s="67" t="e">
        <f>+M18/O4</f>
        <v>#DIV/0!</v>
      </c>
      <c r="P18" s="11">
        <v>0</v>
      </c>
      <c r="Q18" s="58">
        <v>0</v>
      </c>
      <c r="R18" s="67" t="e">
        <f>+P18/R4</f>
        <v>#DIV/0!</v>
      </c>
      <c r="S18" s="11">
        <v>0</v>
      </c>
      <c r="T18" s="58">
        <v>0</v>
      </c>
      <c r="U18" s="67" t="e">
        <f>+S18/U4</f>
        <v>#DIV/0!</v>
      </c>
      <c r="V18" s="11">
        <v>0</v>
      </c>
      <c r="W18" s="58">
        <v>0</v>
      </c>
      <c r="X18" s="67" t="e">
        <f>+V18/X4</f>
        <v>#DIV/0!</v>
      </c>
      <c r="Y18" s="11">
        <v>0</v>
      </c>
      <c r="Z18" s="58">
        <v>0</v>
      </c>
      <c r="AA18" s="67" t="e">
        <f>+Y18/AA4</f>
        <v>#DIV/0!</v>
      </c>
      <c r="AB18" s="11">
        <v>0</v>
      </c>
      <c r="AC18" s="58">
        <v>0</v>
      </c>
      <c r="AD18" s="67" t="e">
        <f>+AB18/AD4</f>
        <v>#DIV/0!</v>
      </c>
      <c r="AE18" s="11">
        <v>0</v>
      </c>
      <c r="AF18" s="58">
        <v>0</v>
      </c>
      <c r="AG18" s="67" t="e">
        <f>+AE18/AG4</f>
        <v>#DIV/0!</v>
      </c>
      <c r="AH18" s="11">
        <v>0</v>
      </c>
      <c r="AI18" s="58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7"/>
      <c r="AO18" s="17"/>
      <c r="AP18" s="97">
        <f t="shared" ref="AP18:AQ20" si="2">+V18+AB18+AE18+AH18+AK18+Y18+S18+P18+M18+J18+G18+D18</f>
        <v>14001</v>
      </c>
      <c r="AQ18" s="67">
        <f t="shared" si="2"/>
        <v>14001</v>
      </c>
      <c r="AR18" s="67">
        <f>+AP18/AR4</f>
        <v>1272.8181818181818</v>
      </c>
      <c r="AS18" s="14">
        <f t="shared" ref="AS18:AT20" si="3">+AP18/$AS$4</f>
        <v>7000.5</v>
      </c>
      <c r="AT18" s="67">
        <f t="shared" si="3"/>
        <v>7000.5</v>
      </c>
      <c r="AU18" s="67">
        <f>+AS18/AU4</f>
        <v>636.40909090909088</v>
      </c>
    </row>
    <row r="19" spans="2:47">
      <c r="B19" s="18" t="s">
        <v>35</v>
      </c>
      <c r="C19" s="17"/>
      <c r="D19" s="11">
        <v>630.98</v>
      </c>
      <c r="E19" s="58">
        <v>630.98</v>
      </c>
      <c r="F19" s="67">
        <f>+D19/F4</f>
        <v>57.361818181818187</v>
      </c>
      <c r="G19" s="11">
        <v>352.93</v>
      </c>
      <c r="H19" s="11">
        <v>352.93</v>
      </c>
      <c r="I19" s="67">
        <f>+G19/I4</f>
        <v>32.084545454545456</v>
      </c>
      <c r="J19" s="11">
        <v>0</v>
      </c>
      <c r="K19" s="58">
        <v>0</v>
      </c>
      <c r="L19" s="67" t="e">
        <f>+J19/L4</f>
        <v>#DIV/0!</v>
      </c>
      <c r="M19" s="11">
        <v>0</v>
      </c>
      <c r="N19" s="58">
        <v>0</v>
      </c>
      <c r="O19" s="67" t="e">
        <f>+M19/O4</f>
        <v>#DIV/0!</v>
      </c>
      <c r="P19" s="11">
        <v>0</v>
      </c>
      <c r="Q19" s="58">
        <v>0</v>
      </c>
      <c r="R19" s="67" t="e">
        <f>+P19/R4</f>
        <v>#DIV/0!</v>
      </c>
      <c r="S19" s="11">
        <v>0</v>
      </c>
      <c r="T19" s="58">
        <v>0</v>
      </c>
      <c r="U19" s="67" t="e">
        <f>+S19/U4</f>
        <v>#DIV/0!</v>
      </c>
      <c r="V19" s="11">
        <v>0</v>
      </c>
      <c r="W19" s="58">
        <v>0</v>
      </c>
      <c r="X19" s="67" t="e">
        <f>+V19/X4</f>
        <v>#DIV/0!</v>
      </c>
      <c r="Y19" s="11">
        <v>0</v>
      </c>
      <c r="Z19" s="58">
        <v>0</v>
      </c>
      <c r="AA19" s="67" t="e">
        <f>+Y19/AA4</f>
        <v>#DIV/0!</v>
      </c>
      <c r="AB19" s="11">
        <v>0</v>
      </c>
      <c r="AC19" s="58">
        <v>0</v>
      </c>
      <c r="AD19" s="67" t="e">
        <f>+AB19/AD4</f>
        <v>#DIV/0!</v>
      </c>
      <c r="AE19" s="11">
        <v>0</v>
      </c>
      <c r="AF19" s="58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96">
        <v>0</v>
      </c>
      <c r="AL19" s="96">
        <v>0</v>
      </c>
      <c r="AM19" s="67" t="e">
        <f>+AK19/AM4</f>
        <v>#DIV/0!</v>
      </c>
      <c r="AN19" s="17"/>
      <c r="AO19" s="17"/>
      <c r="AP19" s="97">
        <f t="shared" si="2"/>
        <v>983.91000000000008</v>
      </c>
      <c r="AQ19" s="67">
        <f t="shared" si="2"/>
        <v>983.91000000000008</v>
      </c>
      <c r="AR19" s="67">
        <f>+AP19/AR4</f>
        <v>89.446363636363643</v>
      </c>
      <c r="AS19" s="14">
        <f t="shared" si="3"/>
        <v>491.95500000000004</v>
      </c>
      <c r="AT19" s="67">
        <f t="shared" si="3"/>
        <v>491.95500000000004</v>
      </c>
      <c r="AU19" s="67">
        <f>+AS19/AU4</f>
        <v>44.723181818181821</v>
      </c>
    </row>
    <row r="20" spans="2:47">
      <c r="B20" s="18" t="s">
        <v>29</v>
      </c>
      <c r="C20" s="17"/>
      <c r="D20" s="11">
        <f>22.74836+2.8926</f>
        <v>25.64096</v>
      </c>
      <c r="E20" s="59">
        <v>19.398710000000001</v>
      </c>
      <c r="F20" s="67">
        <f>+D20/F4</f>
        <v>2.3309963636363635</v>
      </c>
      <c r="G20" s="11">
        <f>17.79883+1.9259</f>
        <v>19.724729999999997</v>
      </c>
      <c r="H20" s="59">
        <v>10.754799999999999</v>
      </c>
      <c r="I20" s="67">
        <f>+G20/I4</f>
        <v>1.7931572727272724</v>
      </c>
      <c r="J20" s="11">
        <v>0</v>
      </c>
      <c r="K20" s="59">
        <v>0</v>
      </c>
      <c r="L20" s="67" t="e">
        <f>+J20/L4</f>
        <v>#DIV/0!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96">
        <v>0</v>
      </c>
      <c r="AM20" s="67" t="e">
        <f>+AK20/AM4</f>
        <v>#DIV/0!</v>
      </c>
      <c r="AN20" s="17"/>
      <c r="AO20" s="17"/>
      <c r="AP20" s="97">
        <f t="shared" si="2"/>
        <v>45.365690000000001</v>
      </c>
      <c r="AQ20" s="67">
        <f t="shared" si="2"/>
        <v>30.153510000000001</v>
      </c>
      <c r="AR20" s="67">
        <f>+AP20/AR4</f>
        <v>4.1241536363636362</v>
      </c>
      <c r="AS20" s="14">
        <f t="shared" si="3"/>
        <v>22.682845</v>
      </c>
      <c r="AT20" s="67">
        <f t="shared" si="3"/>
        <v>15.076755</v>
      </c>
      <c r="AU20" s="67">
        <f>+AS20/AU4</f>
        <v>2.0620768181818181</v>
      </c>
    </row>
    <row r="21" spans="2:47">
      <c r="B21" s="19" t="s">
        <v>19</v>
      </c>
      <c r="C21" s="17"/>
      <c r="D21" s="44">
        <f t="shared" ref="D21:E21" si="4">+D20/D19*1000</f>
        <v>40.636723826428728</v>
      </c>
      <c r="E21" s="60">
        <f t="shared" si="4"/>
        <v>30.743779517575835</v>
      </c>
      <c r="F21" s="60"/>
      <c r="G21" s="44">
        <f t="shared" ref="G21:H21" si="5">+G20/G19*1000</f>
        <v>55.888504802652072</v>
      </c>
      <c r="H21" s="60">
        <f t="shared" si="5"/>
        <v>30.472898308446432</v>
      </c>
      <c r="I21" s="60"/>
      <c r="J21" s="44" t="e">
        <f t="shared" ref="J21:K21" si="6">+J20/J19*1000</f>
        <v>#DIV/0!</v>
      </c>
      <c r="K21" s="60" t="e">
        <f t="shared" si="6"/>
        <v>#DIV/0!</v>
      </c>
      <c r="L21" s="60"/>
      <c r="M21" s="44" t="e">
        <f t="shared" ref="M21:N21" si="7">+M20/M19*1000</f>
        <v>#DIV/0!</v>
      </c>
      <c r="N21" s="60" t="e">
        <f t="shared" si="7"/>
        <v>#DIV/0!</v>
      </c>
      <c r="O21" s="60"/>
      <c r="P21" s="44" t="e">
        <f t="shared" ref="P21:Q21" si="8">+P20/P19*1000</f>
        <v>#DIV/0!</v>
      </c>
      <c r="Q21" s="60" t="e">
        <f t="shared" si="8"/>
        <v>#DIV/0!</v>
      </c>
      <c r="R21" s="60"/>
      <c r="S21" s="44" t="e">
        <f t="shared" ref="S21:T21" si="9">+S20/S19*1000</f>
        <v>#DIV/0!</v>
      </c>
      <c r="T21" s="60" t="e">
        <f t="shared" si="9"/>
        <v>#DIV/0!</v>
      </c>
      <c r="U21" s="60"/>
      <c r="V21" s="44" t="e">
        <f t="shared" ref="V21" si="10">+V20/V19*1000</f>
        <v>#DIV/0!</v>
      </c>
      <c r="W21" s="60" t="e">
        <f t="shared" ref="W21:AC21" si="11">+W20/W19*1000</f>
        <v>#DIV/0!</v>
      </c>
      <c r="X21" s="60"/>
      <c r="Y21" s="44" t="e">
        <f t="shared" ref="Y21" si="12">+Y20/Y19*1000</f>
        <v>#DIV/0!</v>
      </c>
      <c r="Z21" s="68" t="e">
        <f t="shared" si="11"/>
        <v>#DIV/0!</v>
      </c>
      <c r="AA21" s="68"/>
      <c r="AB21" s="44" t="e">
        <f t="shared" si="11"/>
        <v>#DIV/0!</v>
      </c>
      <c r="AC21" s="60" t="e">
        <f t="shared" si="11"/>
        <v>#DIV/0!</v>
      </c>
      <c r="AD21" s="68"/>
      <c r="AE21" s="44" t="e">
        <f t="shared" ref="AE21:AF21" si="13">+AE20/AE19*1000</f>
        <v>#DIV/0!</v>
      </c>
      <c r="AF21" s="60" t="e">
        <f t="shared" si="13"/>
        <v>#DIV/0!</v>
      </c>
      <c r="AG21" s="68"/>
      <c r="AH21" s="44" t="e">
        <f t="shared" ref="AH21:AI21" si="14">+AH20/AH19*1000</f>
        <v>#DIV/0!</v>
      </c>
      <c r="AI21" s="60" t="e">
        <f t="shared" si="14"/>
        <v>#DIV/0!</v>
      </c>
      <c r="AJ21" s="68"/>
      <c r="AK21" s="44" t="e">
        <f t="shared" ref="AK21:AL21" si="15">+AK20/AK19*1000</f>
        <v>#DIV/0!</v>
      </c>
      <c r="AL21" s="44" t="e">
        <f t="shared" si="15"/>
        <v>#DIV/0!</v>
      </c>
      <c r="AM21" s="17"/>
      <c r="AN21" s="17"/>
      <c r="AO21" s="17"/>
      <c r="AP21" s="45">
        <f>+AP20/AP19*1000</f>
        <v>46.107560650872536</v>
      </c>
      <c r="AQ21" s="68">
        <f>+AQ20/AQ19*1000</f>
        <v>30.646614019574958</v>
      </c>
      <c r="AR21" s="60"/>
      <c r="AS21" s="45">
        <f>+AS20/AS19*1000</f>
        <v>46.107560650872536</v>
      </c>
      <c r="AT21" s="68">
        <f>+AT20/AT19*1000</f>
        <v>30.646614019574958</v>
      </c>
    </row>
    <row r="22" spans="2:47">
      <c r="B22" s="19" t="s">
        <v>23</v>
      </c>
      <c r="C22" s="17"/>
      <c r="D22" s="46">
        <f>+D19/D18</f>
        <v>8.3067403896787781E-2</v>
      </c>
      <c r="E22" s="46">
        <f>+E19/E18</f>
        <v>8.3067403896787781E-2</v>
      </c>
      <c r="F22" s="61"/>
      <c r="G22" s="46">
        <f>+G19/G18</f>
        <v>5.5102263856362216E-2</v>
      </c>
      <c r="H22" s="46">
        <f>+H19/H18</f>
        <v>5.5102263856362216E-2</v>
      </c>
      <c r="I22" s="61"/>
      <c r="J22" s="46" t="e">
        <f>+J19/J18</f>
        <v>#DIV/0!</v>
      </c>
      <c r="K22" s="46" t="e">
        <f>+K19/K18</f>
        <v>#DIV/0!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46" t="e">
        <f>+V19/V18</f>
        <v>#DIV/0!</v>
      </c>
      <c r="W22" s="46" t="e">
        <f>+W19/W18</f>
        <v>#DIV/0!</v>
      </c>
      <c r="X22" s="61"/>
      <c r="Y22" s="46" t="e">
        <f>+Y19/Y18</f>
        <v>#DIV/0!</v>
      </c>
      <c r="Z22" s="46" t="e">
        <f>+Z19/Z18</f>
        <v>#DIV/0!</v>
      </c>
      <c r="AA22" s="69"/>
      <c r="AB22" s="46" t="e">
        <f>+AB19/AB18</f>
        <v>#DIV/0!</v>
      </c>
      <c r="AC22" s="46" t="e">
        <f>+AC19/AC18</f>
        <v>#DIV/0!</v>
      </c>
      <c r="AD22" s="69"/>
      <c r="AE22" s="46" t="e">
        <f>+AE19/AE18</f>
        <v>#DIV/0!</v>
      </c>
      <c r="AF22" s="46" t="e">
        <f>+AF19/AF18</f>
        <v>#DIV/0!</v>
      </c>
      <c r="AG22" s="69"/>
      <c r="AH22" s="46" t="e">
        <f>+AH19/AH18</f>
        <v>#DIV/0!</v>
      </c>
      <c r="AI22" s="46" t="e">
        <f>+AI19/AI18</f>
        <v>#DIV/0!</v>
      </c>
      <c r="AJ22" s="69"/>
      <c r="AK22" s="46" t="e">
        <f>+AK19/AK18</f>
        <v>#DIV/0!</v>
      </c>
      <c r="AL22" s="46" t="e">
        <f>+AL19/AL18</f>
        <v>#DIV/0!</v>
      </c>
      <c r="AM22" s="17"/>
      <c r="AN22" s="17"/>
      <c r="AO22" s="17"/>
      <c r="AP22" s="47">
        <f>+AP19/AP18</f>
        <v>7.0274266123848309E-2</v>
      </c>
      <c r="AQ22" s="46">
        <f>+AQ19/AQ18</f>
        <v>7.0274266123848309E-2</v>
      </c>
      <c r="AR22" s="69"/>
      <c r="AS22" s="47">
        <f>+AS19/AS18</f>
        <v>7.0274266123848309E-2</v>
      </c>
      <c r="AT22" s="46">
        <f>+AT19/AT18</f>
        <v>7.0274266123848309E-2</v>
      </c>
    </row>
    <row r="23" spans="2:47">
      <c r="B23" s="10" t="s">
        <v>30</v>
      </c>
      <c r="C23" s="10"/>
      <c r="D23" s="48">
        <f>+D20*1000/(D18*D21)*100</f>
        <v>8.3067403896787777</v>
      </c>
      <c r="E23" s="48">
        <f>+E20*1000/(E18*E21)*100</f>
        <v>8.3067403896787795</v>
      </c>
      <c r="F23" s="62"/>
      <c r="G23" s="48">
        <f>+G20*1000/(G18*G21)*100</f>
        <v>5.5102263856362219</v>
      </c>
      <c r="H23" s="48">
        <f>+H20*1000/(H18*H21)*100</f>
        <v>5.5102263856362219</v>
      </c>
      <c r="I23" s="62"/>
      <c r="J23" s="48" t="e">
        <f>+J20*1000/(J18*J21)*100</f>
        <v>#DIV/0!</v>
      </c>
      <c r="K23" s="48" t="e">
        <f>+K20*1000/(K18*K21)*100</f>
        <v>#DIV/0!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8" t="e">
        <f>+V20*1000/(V18*V21)*100</f>
        <v>#DIV/0!</v>
      </c>
      <c r="W23" s="48" t="e">
        <f>+W20*1000/(W18*W21)*100</f>
        <v>#DIV/0!</v>
      </c>
      <c r="X23" s="62"/>
      <c r="Y23" s="48" t="e">
        <f>+Y20*1000/(Y18*Y21)*100</f>
        <v>#DIV/0!</v>
      </c>
      <c r="Z23" s="48" t="e">
        <f>+Z20*1000/(Z18*Z21)*100</f>
        <v>#DIV/0!</v>
      </c>
      <c r="AA23" s="70"/>
      <c r="AB23" s="48" t="e">
        <f>+AB20*1000/(AB18*AB21)*100</f>
        <v>#DIV/0!</v>
      </c>
      <c r="AC23" s="48" t="e">
        <f>+AC20*1000/(AC18*AC21)*100</f>
        <v>#DIV/0!</v>
      </c>
      <c r="AD23" s="70"/>
      <c r="AE23" s="48" t="e">
        <f>+AE20*1000/(AE18*AE21)*100</f>
        <v>#DIV/0!</v>
      </c>
      <c r="AF23" s="48" t="e">
        <f>+AF20*1000/(AF18*AF21)*100</f>
        <v>#DIV/0!</v>
      </c>
      <c r="AG23" s="70"/>
      <c r="AH23" s="48" t="e">
        <f>+AH20*1000/(AH18*AH21)*100</f>
        <v>#DIV/0!</v>
      </c>
      <c r="AI23" s="48" t="e">
        <f>+AI20*1000/(AI18*AI21)*100</f>
        <v>#DIV/0!</v>
      </c>
      <c r="AJ23" s="70"/>
      <c r="AK23" s="48" t="e">
        <f>+AK20*1000/(AK18*AK21)*100</f>
        <v>#DIV/0!</v>
      </c>
      <c r="AL23" s="48" t="e">
        <f>+AL20*1000/(AL18*AL21)*100</f>
        <v>#DIV/0!</v>
      </c>
      <c r="AM23" s="17"/>
      <c r="AN23" s="17"/>
      <c r="AO23" s="17"/>
      <c r="AP23" s="49">
        <f>+AP20/(AP18*AP21)*1000*100</f>
        <v>7.0274266123848292</v>
      </c>
      <c r="AQ23" s="48">
        <f>+AQ20*1000/(AQ18*AQ21)*100</f>
        <v>7.027426612384831</v>
      </c>
      <c r="AR23" s="70"/>
      <c r="AS23" s="49">
        <f>+AS20/(AS18*AS21)*1000*100</f>
        <v>7.0274266123848292</v>
      </c>
      <c r="AT23" s="48">
        <f>+AT20*1000/(AT18*AT21)*100</f>
        <v>7.027426612384831</v>
      </c>
    </row>
    <row r="24" spans="2:47">
      <c r="B24" s="19" t="s">
        <v>39</v>
      </c>
      <c r="C24" s="10"/>
      <c r="D24" s="49">
        <f>+D20/D18*1000</f>
        <v>3.3755871511321747</v>
      </c>
      <c r="E24" s="48">
        <f>+E20/E18*1000</f>
        <v>2.5538059505002635</v>
      </c>
      <c r="F24" s="62"/>
      <c r="G24" s="49">
        <f>+G20/G18*1000</f>
        <v>3.0795831381733016</v>
      </c>
      <c r="H24" s="48">
        <f>+H20/H18*1000</f>
        <v>1.6791256830601091</v>
      </c>
      <c r="I24" s="62"/>
      <c r="J24" s="49" t="e">
        <f>+J20/J18*1000</f>
        <v>#DIV/0!</v>
      </c>
      <c r="K24" s="48" t="e">
        <f>+K20/K18*1000</f>
        <v>#DIV/0!</v>
      </c>
      <c r="L24" s="62"/>
      <c r="M24" s="49" t="e">
        <f>+M20/M18*1000</f>
        <v>#DIV/0!</v>
      </c>
      <c r="N24" s="48" t="e">
        <f>+N20/N18*1000</f>
        <v>#DIV/0!</v>
      </c>
      <c r="O24" s="62"/>
      <c r="P24" s="49" t="e">
        <f>+P20/P18*1000</f>
        <v>#DIV/0!</v>
      </c>
      <c r="Q24" s="48" t="e">
        <f>+Q20/Q18*1000</f>
        <v>#DIV/0!</v>
      </c>
      <c r="R24" s="62"/>
      <c r="S24" s="49" t="e">
        <f>+S20/S18*1000</f>
        <v>#DIV/0!</v>
      </c>
      <c r="T24" s="48" t="e">
        <f>+T20/T18*1000</f>
        <v>#DIV/0!</v>
      </c>
      <c r="U24" s="62"/>
      <c r="V24" s="49" t="e">
        <f>+V20/V18*1000</f>
        <v>#DIV/0!</v>
      </c>
      <c r="W24" s="48" t="e">
        <f>+W20/W18*1000</f>
        <v>#DIV/0!</v>
      </c>
      <c r="X24" s="62"/>
      <c r="Y24" s="49" t="e">
        <f>+Y20/Y18*1000</f>
        <v>#DIV/0!</v>
      </c>
      <c r="Z24" s="48" t="e">
        <f>+Z20/Z18*1000</f>
        <v>#DIV/0!</v>
      </c>
      <c r="AA24" s="70"/>
      <c r="AB24" s="49" t="e">
        <f>+AB20/AB18*1000</f>
        <v>#DIV/0!</v>
      </c>
      <c r="AC24" s="48" t="e">
        <f>+AC20/AC18*1000</f>
        <v>#DIV/0!</v>
      </c>
      <c r="AD24" s="70"/>
      <c r="AE24" s="49" t="e">
        <f>+AE20/AE18*1000</f>
        <v>#DIV/0!</v>
      </c>
      <c r="AF24" s="48" t="e">
        <f>+AF20/AF18*1000</f>
        <v>#DIV/0!</v>
      </c>
      <c r="AG24" s="70"/>
      <c r="AH24" s="49" t="e">
        <f>+AH20/AH18*1000</f>
        <v>#DIV/0!</v>
      </c>
      <c r="AI24" s="48" t="e">
        <f>+AI20/AI18*1000</f>
        <v>#DIV/0!</v>
      </c>
      <c r="AJ24" s="70"/>
      <c r="AK24" s="49" t="e">
        <f>+AK20/AK18*1000</f>
        <v>#DIV/0!</v>
      </c>
      <c r="AL24" s="49" t="e">
        <f>+AL20/AL18*1000</f>
        <v>#DIV/0!</v>
      </c>
      <c r="AM24" s="17"/>
      <c r="AN24" s="17"/>
      <c r="AO24" s="17"/>
      <c r="AP24" s="49">
        <f>+AP20/AP18*1000</f>
        <v>3.2401749875008927</v>
      </c>
      <c r="AQ24" s="48">
        <f>+AQ20/AQ18*1000</f>
        <v>2.1536683094064708</v>
      </c>
      <c r="AR24" s="70"/>
      <c r="AS24" s="49">
        <f>+AS20/AS18*1000</f>
        <v>3.2401749875008927</v>
      </c>
      <c r="AT24" s="48">
        <f>+AT20/AT18*1000</f>
        <v>2.1536683094064708</v>
      </c>
    </row>
    <row r="25" spans="2:47" ht="7.5" customHeight="1">
      <c r="B25" s="17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63"/>
      <c r="Z25" s="73"/>
      <c r="AA25" s="73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1" t="s">
        <v>34</v>
      </c>
      <c r="C26" s="20"/>
      <c r="D26" s="22">
        <f>+D8/(1-D6/D5)</f>
        <v>380.37523721337863</v>
      </c>
      <c r="E26" s="63"/>
      <c r="F26" s="63"/>
      <c r="G26" s="22">
        <f>+G8/(1-G6/G5)</f>
        <v>379.12198432465129</v>
      </c>
      <c r="H26" s="63"/>
      <c r="I26" s="63"/>
      <c r="J26" s="22" t="e">
        <f>+J8/(1-J6/J5)</f>
        <v>#DIV/0!</v>
      </c>
      <c r="K26" s="63"/>
      <c r="L26" s="63"/>
      <c r="M26" s="22" t="e">
        <f>+M8/(1-M6/M5)</f>
        <v>#DIV/0!</v>
      </c>
      <c r="N26" s="63"/>
      <c r="O26" s="63"/>
      <c r="P26" s="22" t="e">
        <f>+P8/(1-P6/P5)</f>
        <v>#DIV/0!</v>
      </c>
      <c r="Q26" s="63"/>
      <c r="R26" s="63"/>
      <c r="S26" s="22" t="e">
        <f>+S8/(1-S6/S5)</f>
        <v>#DIV/0!</v>
      </c>
      <c r="T26" s="63"/>
      <c r="U26" s="63"/>
      <c r="V26" s="22" t="e">
        <f>+V8/(1-V6/V5)</f>
        <v>#DIV/0!</v>
      </c>
      <c r="W26" s="63"/>
      <c r="X26" s="63"/>
      <c r="Y26" s="22" t="e">
        <f>+Y8/(1-Y6/Y5)</f>
        <v>#DIV/0!</v>
      </c>
      <c r="Z26" s="73"/>
      <c r="AA26" s="73"/>
      <c r="AB26" s="22" t="e">
        <f>+AB8/(1-AB6/AB5)</f>
        <v>#DIV/0!</v>
      </c>
      <c r="AC26" s="63"/>
      <c r="AD26" s="63"/>
      <c r="AE26" s="22" t="e">
        <f>+AE8/(1-AE6/AE5)</f>
        <v>#DIV/0!</v>
      </c>
      <c r="AF26" s="63"/>
      <c r="AG26" s="63"/>
      <c r="AH26" s="22" t="e">
        <f>+AH8/(1-AH6/AH5)</f>
        <v>#DIV/0!</v>
      </c>
      <c r="AI26" s="63"/>
      <c r="AJ26" s="63"/>
      <c r="AK26" s="22" t="e">
        <f>+AK8/(1-AK6/AK5)</f>
        <v>#DIV/0!</v>
      </c>
      <c r="AP26" s="32">
        <f>+AP8/(1-AP6/AP5)</f>
        <v>755.91823118837362</v>
      </c>
      <c r="AQ26" s="71"/>
      <c r="AR26" s="71"/>
      <c r="AS26" s="32">
        <f>+AS8/(1-AS6/AS5)</f>
        <v>377.95911559418681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7" right="0.15748031496062992" top="0.39370078740157483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CoY</vt:lpstr>
      <vt:lpstr>CoM</vt:lpstr>
      <vt:lpstr>2014</vt:lpstr>
      <vt:lpstr>2015</vt:lpstr>
      <vt:lpstr>'2014'!Oblast_tisku</vt:lpstr>
      <vt:lpstr>'2015'!Oblast_tisku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2014-12-09T08:40:33Z</cp:lastPrinted>
  <dcterms:created xsi:type="dcterms:W3CDTF">2014-10-14T11:21:48Z</dcterms:created>
  <dcterms:modified xsi:type="dcterms:W3CDTF">2015-03-18T10:14:22Z</dcterms:modified>
</cp:coreProperties>
</file>