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E20" i="6"/>
  <c r="E19"/>
  <c r="E18"/>
  <c r="H20"/>
  <c r="H19"/>
  <c r="H18"/>
  <c r="G20"/>
  <c r="G19"/>
  <c r="G18"/>
  <c r="G12"/>
  <c r="G11"/>
  <c r="G8"/>
  <c r="G7"/>
  <c r="G6"/>
  <c r="G5"/>
  <c r="F4"/>
  <c r="I4"/>
  <c r="D26"/>
  <c r="D20"/>
  <c r="D19"/>
  <c r="D18"/>
  <c r="D12"/>
  <c r="D11"/>
  <c r="D8"/>
  <c r="D7"/>
  <c r="D6"/>
  <c r="D5"/>
  <c r="G20" i="7"/>
  <c r="G6"/>
  <c r="AP11"/>
  <c r="AS11" s="1"/>
  <c r="AS11" i="1"/>
  <c r="AP11"/>
  <c r="G20"/>
  <c r="G6"/>
  <c r="G5"/>
  <c r="D20" i="7"/>
  <c r="D6"/>
  <c r="D5"/>
  <c r="D20" i="1"/>
  <c r="D6"/>
  <c r="D5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Z9"/>
  <c r="Y9"/>
  <c r="V9"/>
  <c r="W9" s="1"/>
  <c r="T9"/>
  <c r="S9"/>
  <c r="P9"/>
  <c r="Q9" s="1"/>
  <c r="N9"/>
  <c r="M9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AB16" s="1"/>
  <c r="Z7"/>
  <c r="Y7"/>
  <c r="Y16" s="1"/>
  <c r="V7"/>
  <c r="V16" s="1"/>
  <c r="T7"/>
  <c r="S7"/>
  <c r="S16" s="1"/>
  <c r="P7"/>
  <c r="P16" s="1"/>
  <c r="N7"/>
  <c r="M7"/>
  <c r="M16" s="1"/>
  <c r="J7"/>
  <c r="J16" s="1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F9" s="1"/>
  <c r="E5"/>
  <c r="AR4"/>
  <c r="AU4" s="1"/>
  <c r="H7" l="1"/>
  <c r="AR6"/>
  <c r="F4" i="5"/>
  <c r="AR18" i="7"/>
  <c r="E18" i="5"/>
  <c r="D18"/>
  <c r="AP22" i="7"/>
  <c r="AP24"/>
  <c r="E20" i="5"/>
  <c r="E19"/>
  <c r="D19"/>
  <c r="D20"/>
  <c r="D11"/>
  <c r="D6"/>
  <c r="AP26" i="7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M16" s="1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P16" s="1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S16" s="1"/>
  <c r="T6"/>
  <c r="S9"/>
  <c r="T9" s="1"/>
  <c r="U5"/>
  <c r="T5"/>
  <c r="X20"/>
  <c r="X19"/>
  <c r="X18"/>
  <c r="V22"/>
  <c r="V24"/>
  <c r="V15"/>
  <c r="V14"/>
  <c r="V13"/>
  <c r="V7"/>
  <c r="V16" s="1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D16" l="1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J2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AK24"/>
  <c r="AK22"/>
  <c r="AK21"/>
  <c r="AK23" s="1"/>
  <c r="AM20"/>
  <c r="AM19"/>
  <c r="AM18"/>
  <c r="AM12"/>
  <c r="AM11"/>
  <c r="AM6"/>
  <c r="AM5"/>
  <c r="AU9" i="7" l="1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AK26" l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U11" i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AP7" s="1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L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3"/>
  <c r="G15"/>
  <c r="Z21" i="1"/>
  <c r="Z23" s="1"/>
  <c r="G21" i="6"/>
  <c r="G23" s="1"/>
  <c r="J12"/>
  <c r="K5"/>
  <c r="L12" i="5" l="1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22" s="1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AS21" i="1" l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26" l="1"/>
  <c r="J26"/>
  <c r="K16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<sst xmlns="http://schemas.openxmlformats.org/spreadsheetml/2006/main" count="326" uniqueCount="65">
  <si>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</si>
  <si>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</si>
  <si>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</si>
  <si>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</si>
  <si>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</si>
  <si>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</si>
  <si>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</si>
  <si>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</si>
  <si>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</si>
  <si>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</si>
  <si>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</si>
  <si>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</si>
  <si>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</si>
  <si>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</si>
  <si>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</si>
  <si>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</si>
  <si>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</si>
  <si>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</si>
  <si>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</si>
  <si>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</si>
  <si>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</si>
  <si>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</si>
  <si>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</si>
  <si>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</si>
  <si>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</si>
  <si>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</si>
  <si>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</si>
  <si>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</si>
  <si>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</si>
  <si>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</si>
  <si>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</si>
  <si>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</si>
  <si>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</si>
  <si>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</si>
  <si>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</si>
  <si>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</si>
  <si>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</si>
  <si>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</si>
  <si>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</si>
  <si>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</si>
  <si>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</si>
  <si>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</si>
  <si>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</si>
  <si>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</si>
  <si>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</si>
  <si>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</si>
  <si>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</si>
  <si>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</si>
  <si>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</si>
  <si>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</si>
  <si>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</si>
  <si>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</si>
  <si>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</si>
  <si>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</si>
  <si>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</si>
  <si>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</si>
  <si>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</si>
  <si>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</si>
  <si>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</si>
  <si>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</si>
  <si>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</si>
  <si>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</si>
  <si>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</si>
  <si>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1 - 2 2014</t>
  </si>
  <si>
    <t xml:space="preserve"> 1 - 2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</si>
</sst>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6" sqref="D16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13</v>
      </c>
      <c r="G4" s="23" t="s">
        <v>27</v>
      </c>
      <c r="H4" s="3" t="s">
        <v>28</v>
      </c>
      <c r="I4" s="94">
        <f>+'2015'!AR4</f>
        <v>11</v>
      </c>
      <c r="J4" s="26"/>
    </row>
    <row r="5" spans="2:21">
      <c r="B5" s="10" t="s">
        <v>3</v>
      </c>
      <c r="C5" s="17"/>
      <c r="D5" s="8">
        <f>+'2014'!AP5</f>
        <v>145.215</v>
      </c>
      <c r="E5" s="54">
        <f>+D5/$D$5</f>
        <v>1</v>
      </c>
      <c r="F5" s="84">
        <f>+D5/F4</f>
        <v>11.170384615384616</v>
      </c>
      <c r="G5" s="13">
        <f>+'2015'!AP5</f>
        <v>196.05635000000001</v>
      </c>
      <c r="H5" s="54">
        <f>+G5/$G$5</f>
        <v>1</v>
      </c>
      <c r="I5" s="84">
        <f>+G5/I4</f>
        <v>17.823304545454548</v>
      </c>
      <c r="J5" s="76">
        <f t="shared" ref="J5:J24" si="0">+G5/D5</f>
        <v>1.3501108700891782</v>
      </c>
      <c r="K5" s="77">
        <f>+G5-D5</f>
        <v>50.841350000000006</v>
      </c>
      <c r="L5" s="77">
        <f>+I5-F5</f>
        <v>6.6529199300699311</v>
      </c>
      <c r="M5" s="57"/>
    </row>
    <row r="6" spans="2:21">
      <c r="B6" s="7" t="s">
        <v>4</v>
      </c>
      <c r="C6" s="17"/>
      <c r="D6" s="11">
        <f>+'2014'!AP6</f>
        <v>107.31639</v>
      </c>
      <c r="E6" s="55">
        <f>+D6/$D$5</f>
        <v>0.73901725028406151</v>
      </c>
      <c r="F6" s="67">
        <f>+D6/F4</f>
        <v>8.255106923076923</v>
      </c>
      <c r="G6" s="14">
        <f>+'2015'!AP6</f>
        <v>90.128720000000001</v>
      </c>
      <c r="H6" s="55">
        <f>+G6/$G$5</f>
        <v>0.45970824204367772</v>
      </c>
      <c r="I6" s="67">
        <f>+G6/I4</f>
        <v>8.1935199999999995</v>
      </c>
      <c r="J6" s="78">
        <f t="shared" si="0"/>
        <v>0.83984114635238849</v>
      </c>
      <c r="K6" s="79">
        <f>+G6-D6</f>
        <v>-17.187669999999997</v>
      </c>
      <c r="L6" s="79">
        <f>+I6-F6</f>
        <v>-6.1586923076923483E-2</v>
      </c>
      <c r="M6" s="57"/>
    </row>
    <row r="7" spans="2:21">
      <c r="B7" s="10" t="s">
        <v>7</v>
      </c>
      <c r="C7" s="17"/>
      <c r="D7" s="8">
        <f>+D5-D6</f>
        <v>37.898610000000005</v>
      </c>
      <c r="E7" s="56">
        <f>+D7/$D$5</f>
        <v>0.26098274971593849</v>
      </c>
      <c r="F7" s="86">
        <f>+F5-F6</f>
        <v>2.9152776923076935</v>
      </c>
      <c r="G7" s="8">
        <f>+G5-G6</f>
        <v>105.92763000000001</v>
      </c>
      <c r="H7" s="56">
        <f>+G7/$G$5</f>
        <v>0.54029175795632223</v>
      </c>
      <c r="I7" s="86">
        <f>+I5-I6</f>
        <v>9.6297845454545481</v>
      </c>
      <c r="J7" s="80">
        <f t="shared" si="0"/>
        <v>2.7950267833041895</v>
      </c>
      <c r="K7" s="77">
        <f>+G7-D7</f>
        <v>68.029020000000003</v>
      </c>
      <c r="L7" s="77">
        <f>+I7-F7</f>
        <v>6.7145068531468546</v>
      </c>
      <c r="M7" s="57"/>
    </row>
    <row r="8" spans="2:21">
      <c r="B8" s="7" t="s">
        <v>5</v>
      </c>
      <c r="C8" s="17"/>
      <c r="D8" s="11">
        <f>+'2014'!AP8</f>
        <v>469.19600000000003</v>
      </c>
      <c r="E8" s="55">
        <f>+D8/$D$5</f>
        <v>3.2310436249698724</v>
      </c>
      <c r="F8" s="67">
        <f>+D8/F4</f>
        <v>36.091999999999999</v>
      </c>
      <c r="G8" s="14">
        <f>+'2015'!AP8</f>
        <v>408.41638999999998</v>
      </c>
      <c r="H8" s="55">
        <f>+G8/$G$5</f>
        <v>2.0831581838588749</v>
      </c>
      <c r="I8" s="67">
        <f>+G8/I4</f>
        <v>37.128762727272722</v>
      </c>
      <c r="J8" s="78">
        <f t="shared" si="0"/>
        <v>0.87046008491120974</v>
      </c>
      <c r="K8" s="79">
        <f>+G8-D8</f>
        <v>-60.779610000000048</v>
      </c>
      <c r="L8" s="79">
        <f>+I8-F8</f>
        <v>1.0367627272727233</v>
      </c>
      <c r="M8" s="57"/>
    </row>
    <row r="9" spans="2:21">
      <c r="B9" s="19" t="s">
        <v>14</v>
      </c>
      <c r="C9" s="17"/>
      <c r="D9" s="15">
        <f>+D5-D6-D8</f>
        <v>-431.29739000000001</v>
      </c>
      <c r="E9" s="54">
        <f>+D9/$D$5</f>
        <v>-2.9700608752539339</v>
      </c>
      <c r="F9" s="15">
        <f>+F5-F6-F8</f>
        <v>-33.176722307692302</v>
      </c>
      <c r="G9" s="15">
        <f>+G5-G6-G8</f>
        <v>-302.48875999999996</v>
      </c>
      <c r="H9" s="54">
        <f>+G9/$G$5</f>
        <v>-1.5428664259025526</v>
      </c>
      <c r="I9" s="15">
        <f>+I5-I6-I8</f>
        <v>-27.498978181818174</v>
      </c>
      <c r="J9" s="80">
        <f t="shared" si="0"/>
        <v>0.70134614076843815</v>
      </c>
      <c r="K9" s="77">
        <f>+G9-D9</f>
        <v>128.80863000000005</v>
      </c>
      <c r="L9" s="77">
        <f>+I9-F9</f>
        <v>5.6777441258741277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6</v>
      </c>
      <c r="E11" s="57"/>
      <c r="F11" s="67">
        <f>+D11/F4</f>
        <v>0.46153846153846156</v>
      </c>
      <c r="G11" s="29">
        <f>+'2015'!AP11</f>
        <v>5</v>
      </c>
      <c r="H11" s="57"/>
      <c r="I11" s="67">
        <f>+G11/I4</f>
        <v>0.45454545454545453</v>
      </c>
      <c r="J11" s="78">
        <f t="shared" si="0"/>
        <v>0.83333333333333337</v>
      </c>
      <c r="K11" s="79">
        <f t="shared" ref="K11:K16" si="1">+G11-D11</f>
        <v>-1</v>
      </c>
      <c r="L11" s="79">
        <f>+I11-F11</f>
        <v>-6.9930069930070338E-3</v>
      </c>
      <c r="M11" s="57"/>
    </row>
    <row r="12" spans="2:21">
      <c r="B12" s="18" t="s">
        <v>15</v>
      </c>
      <c r="C12" s="17"/>
      <c r="D12" s="33">
        <f>+'2014'!AP12</f>
        <v>276.17200000000003</v>
      </c>
      <c r="E12" s="57"/>
      <c r="F12" s="67">
        <f>+D12/F4</f>
        <v>21.244000000000003</v>
      </c>
      <c r="G12" s="14">
        <f>+'2015'!AP12</f>
        <v>204.25126</v>
      </c>
      <c r="H12" s="57"/>
      <c r="I12" s="67">
        <f>+G12/I4</f>
        <v>18.568296363636364</v>
      </c>
      <c r="J12" s="78">
        <f t="shared" si="0"/>
        <v>0.7395798994829309</v>
      </c>
      <c r="K12" s="79">
        <f t="shared" si="1"/>
        <v>-71.920740000000023</v>
      </c>
      <c r="L12" s="79">
        <f>+I12-F12</f>
        <v>-2.6757036363636395</v>
      </c>
      <c r="M12" s="57"/>
    </row>
    <row r="13" spans="2:21">
      <c r="B13" s="19" t="s">
        <v>20</v>
      </c>
      <c r="C13" s="17"/>
      <c r="D13" s="34">
        <f>+D12/D5</f>
        <v>1.9018145508384121</v>
      </c>
      <c r="E13" s="57"/>
      <c r="F13" s="34"/>
      <c r="G13" s="34">
        <f>+G12/G5</f>
        <v>1.0417987481660247</v>
      </c>
      <c r="H13" s="57"/>
      <c r="I13" s="34"/>
      <c r="J13" s="76">
        <f t="shared" si="0"/>
        <v>0.54779197462063234</v>
      </c>
      <c r="K13" s="54">
        <f t="shared" si="1"/>
        <v>-0.86001580267238742</v>
      </c>
      <c r="L13" s="57"/>
      <c r="M13" s="57"/>
    </row>
    <row r="14" spans="2:21">
      <c r="B14" s="19" t="s">
        <v>16</v>
      </c>
      <c r="C14" s="17"/>
      <c r="D14" s="8">
        <f>+D5/D11</f>
        <v>24.202500000000001</v>
      </c>
      <c r="E14" s="57"/>
      <c r="F14" s="8"/>
      <c r="G14" s="8">
        <f>+G5/G11</f>
        <v>39.211269999999999</v>
      </c>
      <c r="H14" s="57"/>
      <c r="I14" s="8"/>
      <c r="J14" s="76">
        <f t="shared" si="0"/>
        <v>1.6201330441070136</v>
      </c>
      <c r="K14" s="77">
        <f t="shared" si="1"/>
        <v>15.008769999999998</v>
      </c>
      <c r="L14" s="57"/>
      <c r="M14" s="57"/>
    </row>
    <row r="15" spans="2:21">
      <c r="B15" s="10" t="s">
        <v>36</v>
      </c>
      <c r="C15" s="17"/>
      <c r="D15" s="8">
        <f>+D12/D11</f>
        <v>46.028666666666673</v>
      </c>
      <c r="E15" s="57"/>
      <c r="F15" s="8"/>
      <c r="G15" s="8">
        <f>+G12/G11</f>
        <v>40.850251999999998</v>
      </c>
      <c r="H15" s="57"/>
      <c r="I15" s="8"/>
      <c r="J15" s="76">
        <f t="shared" si="0"/>
        <v>0.88749587937951691</v>
      </c>
      <c r="K15" s="77">
        <f t="shared" si="1"/>
        <v>-5.1784146666666757</v>
      </c>
      <c r="L15" s="57"/>
      <c r="M15" s="57"/>
    </row>
    <row r="16" spans="2:21">
      <c r="B16" s="19" t="s">
        <v>21</v>
      </c>
      <c r="C16" s="17"/>
      <c r="D16" s="34">
        <f>+D12/D7</f>
        <v>7.2871274170741351</v>
      </c>
      <c r="E16" s="57"/>
      <c r="F16" s="34"/>
      <c r="G16" s="34">
        <f>+G12/G7</f>
        <v>1.9282151408466326</v>
      </c>
      <c r="H16" s="57"/>
      <c r="I16" s="34"/>
      <c r="J16" s="76">
        <f t="shared" si="0"/>
        <v>0.26460565741292241</v>
      </c>
      <c r="K16" s="54">
        <f t="shared" si="1"/>
        <v>-5.3589122762275023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26385</v>
      </c>
      <c r="E18" s="58">
        <f>+'2014'!AQ18</f>
        <v>26385</v>
      </c>
      <c r="F18" s="67">
        <f>+D18/F4</f>
        <v>2029.6153846153845</v>
      </c>
      <c r="G18" s="14">
        <f>+'2015'!AP18</f>
        <v>14001</v>
      </c>
      <c r="H18" s="67">
        <f>+'2015'!AQ18</f>
        <v>14001</v>
      </c>
      <c r="I18" s="67">
        <f>+G18/I4</f>
        <v>1272.8181818181818</v>
      </c>
      <c r="J18" s="78">
        <f t="shared" si="0"/>
        <v>0.53064241046048888</v>
      </c>
      <c r="K18" s="79">
        <f t="shared" ref="K18:K24" si="2">+G18-D18</f>
        <v>-12384</v>
      </c>
      <c r="L18" s="79">
        <f>+I18-F18</f>
        <v>-756.79720279720277</v>
      </c>
      <c r="M18" s="57"/>
    </row>
    <row r="19" spans="2:13">
      <c r="B19" s="18" t="s">
        <v>17</v>
      </c>
      <c r="C19" s="17"/>
      <c r="D19" s="11">
        <f>+'2014'!AP19</f>
        <v>1609.98</v>
      </c>
      <c r="E19" s="59">
        <f>+'2014'!AQ19</f>
        <v>1609.98</v>
      </c>
      <c r="F19" s="67">
        <f>+D19/F4</f>
        <v>123.84461538461538</v>
      </c>
      <c r="G19" s="14">
        <f>+'2015'!AP19</f>
        <v>983.91000000000008</v>
      </c>
      <c r="H19" s="67">
        <f>+'2015'!AQ19</f>
        <v>983.91000000000008</v>
      </c>
      <c r="I19" s="67">
        <f>+G19/I4</f>
        <v>89.446363636363643</v>
      </c>
      <c r="J19" s="78">
        <f t="shared" si="0"/>
        <v>0.61113181530205352</v>
      </c>
      <c r="K19" s="79">
        <f t="shared" si="2"/>
        <v>-626.06999999999994</v>
      </c>
      <c r="L19" s="79">
        <f>+I19-F19</f>
        <v>-34.398251748251738</v>
      </c>
      <c r="M19" s="57"/>
    </row>
    <row r="20" spans="2:13">
      <c r="B20" s="18" t="s">
        <v>29</v>
      </c>
      <c r="C20" s="17"/>
      <c r="D20" s="11">
        <f>+'2014'!AP20</f>
        <v>68.195279999999997</v>
      </c>
      <c r="E20" s="59">
        <f>+'2014'!AQ20</f>
        <v>60.292230000000004</v>
      </c>
      <c r="F20" s="67">
        <f>+D20/F4</f>
        <v>5.2457907692307693</v>
      </c>
      <c r="G20" s="14">
        <f>+'2015'!AP20</f>
        <v>45.365690000000001</v>
      </c>
      <c r="H20" s="67">
        <f>+'2015'!AQ20</f>
        <v>30.153510000000001</v>
      </c>
      <c r="I20" s="67">
        <f>+G20/I4</f>
        <v>4.1241536363636362</v>
      </c>
      <c r="J20" s="78">
        <f t="shared" si="0"/>
        <v>0.66523210990555359</v>
      </c>
      <c r="K20" s="79">
        <f t="shared" si="2"/>
        <v>-22.829589999999996</v>
      </c>
      <c r="L20" s="79">
        <f>+I20-F20</f>
        <v>-1.1216371328671331</v>
      </c>
      <c r="M20" s="57"/>
    </row>
    <row r="21" spans="2:13">
      <c r="B21" s="19" t="s">
        <v>19</v>
      </c>
      <c r="C21" s="17"/>
      <c r="D21" s="44">
        <f>+D20/D19*1000</f>
        <v>42.357842954570863</v>
      </c>
      <c r="E21" s="60">
        <f>+E20/E19*1000</f>
        <v>37.449055267767307</v>
      </c>
      <c r="F21" s="60"/>
      <c r="G21" s="44">
        <f>+G20/G19*1000</f>
        <v>46.107560650872536</v>
      </c>
      <c r="H21" s="74">
        <f>+H20/H19*1000</f>
        <v>30.646614019574958</v>
      </c>
      <c r="I21" s="74"/>
      <c r="J21" s="76">
        <f t="shared" si="0"/>
        <v>1.088524755623729</v>
      </c>
      <c r="K21" s="77">
        <f t="shared" si="2"/>
        <v>3.7497176963016727</v>
      </c>
      <c r="L21" s="82">
        <f>+H21/E21</f>
        <v>0.81835479694871605</v>
      </c>
      <c r="M21" s="83">
        <f>+H21-E21</f>
        <v>-6.8024412481923484</v>
      </c>
    </row>
    <row r="22" spans="2:13">
      <c r="B22" s="19" t="s">
        <v>23</v>
      </c>
      <c r="C22" s="17"/>
      <c r="D22" s="46">
        <f>+D19/D18</f>
        <v>6.1018760659465605E-2</v>
      </c>
      <c r="E22" s="61"/>
      <c r="F22" s="61"/>
      <c r="G22" s="53">
        <f>+G19/G18</f>
        <v>7.0274266123848309E-2</v>
      </c>
      <c r="H22" s="75"/>
      <c r="I22" s="75"/>
      <c r="J22" s="76">
        <f t="shared" si="0"/>
        <v>1.1516829474140906</v>
      </c>
      <c r="K22" s="77">
        <f t="shared" si="2"/>
        <v>9.2555054643827031E-3</v>
      </c>
      <c r="L22" s="57"/>
      <c r="M22" s="57"/>
    </row>
    <row r="23" spans="2:13">
      <c r="B23" s="10" t="s">
        <v>30</v>
      </c>
      <c r="C23" s="10"/>
      <c r="D23" s="48">
        <f>+D20*1000/(D18*D21)*100</f>
        <v>6.101876065946561</v>
      </c>
      <c r="E23" s="62"/>
      <c r="F23" s="62"/>
      <c r="G23" s="48">
        <f>+G20/(G18*G21)*1000*100</f>
        <v>7.0274266123848292</v>
      </c>
      <c r="H23" s="62"/>
      <c r="I23" s="62"/>
      <c r="J23" s="76">
        <f t="shared" si="0"/>
        <v>1.1516829474140904</v>
      </c>
      <c r="K23" s="77">
        <f t="shared" si="2"/>
        <v>0.92555054643826828</v>
      </c>
      <c r="L23" s="57"/>
      <c r="M23" s="57"/>
    </row>
    <row r="24" spans="2:13">
      <c r="B24" s="19" t="s">
        <v>39</v>
      </c>
      <c r="C24" s="10"/>
      <c r="D24" s="48">
        <f>+D20/D18*1000</f>
        <v>2.5846230812961908</v>
      </c>
      <c r="E24" s="48">
        <f>+E20/E18*1000</f>
        <v>2.2850949403069931</v>
      </c>
      <c r="F24" s="62"/>
      <c r="G24" s="48">
        <f>+G20/G18*1000</f>
        <v>3.2401749875008927</v>
      </c>
      <c r="H24" s="48">
        <f>+H20/H18*1000</f>
        <v>2.1536683094064708</v>
      </c>
      <c r="I24" s="62"/>
      <c r="J24" s="76">
        <f t="shared" si="0"/>
        <v>1.2536353988899387</v>
      </c>
      <c r="K24" s="77">
        <f t="shared" si="2"/>
        <v>0.65555190620470194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1797.8046461334595</v>
      </c>
      <c r="E26" s="63"/>
      <c r="F26" s="63"/>
      <c r="G26" s="22">
        <f>+G8/(1-G6/G5)</f>
        <v>755.91823118837362</v>
      </c>
      <c r="H26" s="63"/>
      <c r="I26" s="63"/>
      <c r="J26" s="37">
        <f>+G26/D26</f>
        <v>0.42046739216862511</v>
      </c>
      <c r="K26" s="22">
        <f>+G26-D26</f>
        <v>-1041.886414945086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5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56</v>
      </c>
      <c r="E3" s="24" t="s">
        <v>26</v>
      </c>
      <c r="F3" s="3" t="s">
        <v>38</v>
      </c>
      <c r="G3" s="4" t="s">
        <v>53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+'2014'!I4</f>
        <v>13</v>
      </c>
      <c r="G4" s="23" t="s">
        <v>27</v>
      </c>
      <c r="H4" s="3" t="s">
        <v>28</v>
      </c>
      <c r="I4" s="3">
        <f>+'2015'!I4</f>
        <v>11</v>
      </c>
      <c r="J4" s="26"/>
    </row>
    <row r="5" spans="2:21">
      <c r="B5" s="10" t="s">
        <v>3</v>
      </c>
      <c r="C5" s="17"/>
      <c r="D5" s="8">
        <f>+'2014'!G5</f>
        <v>83.94</v>
      </c>
      <c r="E5" s="54">
        <f>+D5/$D$5</f>
        <v>1</v>
      </c>
      <c r="F5" s="84">
        <f>+D5/F4</f>
        <v>6.4569230769230765</v>
      </c>
      <c r="G5" s="13">
        <f>+'2015'!G5</f>
        <v>103.3986</v>
      </c>
      <c r="H5" s="54">
        <f>+G5/$G$5</f>
        <v>1</v>
      </c>
      <c r="I5" s="84">
        <f>+G5/I4</f>
        <v>9.3998727272727276</v>
      </c>
      <c r="J5" s="76">
        <f t="shared" ref="J5:J24" si="0">+G5/D5</f>
        <v>1.2318155825589707</v>
      </c>
      <c r="K5" s="77">
        <f>+G5-D5</f>
        <v>19.458600000000004</v>
      </c>
      <c r="L5" s="77">
        <f>+I5-F5</f>
        <v>2.9429496503496511</v>
      </c>
      <c r="M5" s="57"/>
    </row>
    <row r="6" spans="2:21">
      <c r="B6" s="7" t="s">
        <v>4</v>
      </c>
      <c r="C6" s="17"/>
      <c r="D6" s="11">
        <f>+'2014'!G6</f>
        <v>50.845169999999996</v>
      </c>
      <c r="E6" s="55">
        <f>+D6/$D$5</f>
        <v>0.60573230879199425</v>
      </c>
      <c r="F6" s="67">
        <f>+D6/F4</f>
        <v>3.9111669230769226</v>
      </c>
      <c r="G6" s="14">
        <f>+'2015'!G6</f>
        <v>43.123959999999997</v>
      </c>
      <c r="H6" s="55">
        <f>+G6/$G$5</f>
        <v>0.41706522138597618</v>
      </c>
      <c r="I6" s="67">
        <f>+G6/I4</f>
        <v>3.9203599999999996</v>
      </c>
      <c r="J6" s="78">
        <f t="shared" si="0"/>
        <v>0.84814270460694696</v>
      </c>
      <c r="K6" s="79">
        <f>+G6-D6</f>
        <v>-7.7212099999999992</v>
      </c>
      <c r="L6" s="79">
        <f>+I6-F6</f>
        <v>9.193076923077026E-3</v>
      </c>
      <c r="M6" s="57"/>
    </row>
    <row r="7" spans="2:21">
      <c r="B7" s="10" t="s">
        <v>7</v>
      </c>
      <c r="C7" s="17"/>
      <c r="D7" s="9">
        <f>+'2014'!G7</f>
        <v>33.094830000000002</v>
      </c>
      <c r="E7" s="56">
        <f>+D7/$D$5</f>
        <v>0.39426769120800575</v>
      </c>
      <c r="F7" s="86">
        <f>+F5-F6</f>
        <v>2.5457561538461539</v>
      </c>
      <c r="G7" s="8">
        <f>+'2015'!G7</f>
        <v>60.274640000000005</v>
      </c>
      <c r="H7" s="56">
        <f>+G7/$G$5</f>
        <v>0.58293477861402387</v>
      </c>
      <c r="I7" s="86">
        <f>+I5-I6</f>
        <v>5.479512727272728</v>
      </c>
      <c r="J7" s="80">
        <f t="shared" si="0"/>
        <v>1.8212705730774263</v>
      </c>
      <c r="K7" s="77">
        <f>+G7-D7</f>
        <v>27.179810000000003</v>
      </c>
      <c r="L7" s="77">
        <f>+I7-F7</f>
        <v>2.933756573426574</v>
      </c>
      <c r="M7" s="57"/>
    </row>
    <row r="8" spans="2:21">
      <c r="B8" s="7" t="s">
        <v>5</v>
      </c>
      <c r="C8" s="17"/>
      <c r="D8" s="11">
        <f>+'2014'!G8</f>
        <v>208.89099999999999</v>
      </c>
      <c r="E8" s="55">
        <f>+D8/$D$5</f>
        <v>2.488575172742435</v>
      </c>
      <c r="F8" s="67">
        <f>+D8/F4</f>
        <v>16.068538461538459</v>
      </c>
      <c r="G8" s="14">
        <f>+'2015'!G8</f>
        <v>221.00339</v>
      </c>
      <c r="H8" s="55">
        <f>+G8/$G$5</f>
        <v>2.1373924792018459</v>
      </c>
      <c r="I8" s="67">
        <f>+G8/I4</f>
        <v>20.091217272727274</v>
      </c>
      <c r="J8" s="78">
        <f t="shared" si="0"/>
        <v>1.0579842597335454</v>
      </c>
      <c r="K8" s="79">
        <f>+G8-D8</f>
        <v>12.112390000000005</v>
      </c>
      <c r="L8" s="79">
        <f>+I8-F8</f>
        <v>4.0226788111888148</v>
      </c>
      <c r="M8" s="57"/>
    </row>
    <row r="9" spans="2:21">
      <c r="B9" s="19" t="s">
        <v>14</v>
      </c>
      <c r="C9" s="17"/>
      <c r="D9" s="15">
        <f>+D5-D6-D8</f>
        <v>-175.79616999999999</v>
      </c>
      <c r="E9" s="54">
        <f>+D9/$D$5</f>
        <v>-2.0943074815344294</v>
      </c>
      <c r="F9" s="15">
        <f>+F5-F6-F8</f>
        <v>-13.522782307692305</v>
      </c>
      <c r="G9" s="15">
        <f>+G5-G6-G8</f>
        <v>-160.72874999999999</v>
      </c>
      <c r="H9" s="54">
        <f>+G9/$G$5</f>
        <v>-1.5544577005878222</v>
      </c>
      <c r="I9" s="15">
        <f>+I5-I6-I8</f>
        <v>-14.611704545454547</v>
      </c>
      <c r="J9" s="80">
        <f t="shared" si="0"/>
        <v>0.914290396656537</v>
      </c>
      <c r="K9" s="77">
        <f>+G9-D9</f>
        <v>15.067419999999998</v>
      </c>
      <c r="L9" s="77">
        <f>+I9-F9</f>
        <v>-1.0889222377622421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+'2014'!G11</f>
        <v>3</v>
      </c>
      <c r="E11" s="57"/>
      <c r="F11" s="67">
        <f>+D11/F4</f>
        <v>0.23076923076923078</v>
      </c>
      <c r="G11" s="29">
        <f>+'2015'!G11</f>
        <v>3</v>
      </c>
      <c r="H11" s="57"/>
      <c r="I11" s="67">
        <f>+G11/I4</f>
        <v>0.27272727272727271</v>
      </c>
      <c r="J11" s="78">
        <f t="shared" si="0"/>
        <v>1</v>
      </c>
      <c r="K11" s="79">
        <f t="shared" ref="K11:K16" si="1">+G11-D11</f>
        <v>0</v>
      </c>
      <c r="L11" s="79">
        <f>+I11-F11</f>
        <v>4.1958041958041925E-2</v>
      </c>
      <c r="M11" s="57"/>
    </row>
    <row r="12" spans="2:21">
      <c r="B12" s="18" t="s">
        <v>15</v>
      </c>
      <c r="C12" s="17"/>
      <c r="D12" s="33">
        <f>+'2014'!G12</f>
        <v>135.34</v>
      </c>
      <c r="E12" s="57"/>
      <c r="F12" s="67">
        <f>+D12/F4</f>
        <v>10.410769230769231</v>
      </c>
      <c r="G12" s="14">
        <f>+'2015'!G12</f>
        <v>106.28467999999999</v>
      </c>
      <c r="H12" s="57"/>
      <c r="I12" s="67">
        <f>+G12/I4</f>
        <v>9.6622436363636357</v>
      </c>
      <c r="J12" s="78">
        <f t="shared" si="0"/>
        <v>0.78531609280331016</v>
      </c>
      <c r="K12" s="79">
        <f t="shared" si="1"/>
        <v>-29.055320000000009</v>
      </c>
      <c r="L12" s="79">
        <f>+I12-F12</f>
        <v>-0.74852559440559574</v>
      </c>
      <c r="M12" s="57"/>
    </row>
    <row r="13" spans="2:21">
      <c r="B13" s="19" t="s">
        <v>20</v>
      </c>
      <c r="C13" s="17"/>
      <c r="D13" s="34">
        <f>+D12/D5</f>
        <v>1.6123421491541579</v>
      </c>
      <c r="E13" s="57"/>
      <c r="F13" s="34"/>
      <c r="G13" s="34">
        <f>+G12/G5</f>
        <v>1.0279121767606136</v>
      </c>
      <c r="H13" s="57"/>
      <c r="I13" s="34"/>
      <c r="J13" s="76">
        <f t="shared" si="0"/>
        <v>0.63752732464375572</v>
      </c>
      <c r="K13" s="54">
        <f t="shared" si="1"/>
        <v>-0.58442997239354422</v>
      </c>
      <c r="L13" s="57"/>
      <c r="M13" s="57"/>
    </row>
    <row r="14" spans="2:21">
      <c r="B14" s="19" t="s">
        <v>16</v>
      </c>
      <c r="C14" s="17"/>
      <c r="D14" s="8">
        <f>+D5/D11</f>
        <v>27.98</v>
      </c>
      <c r="E14" s="57"/>
      <c r="F14" s="8"/>
      <c r="G14" s="8">
        <f>+G5/G11</f>
        <v>34.466200000000001</v>
      </c>
      <c r="H14" s="57"/>
      <c r="I14" s="8"/>
      <c r="J14" s="76">
        <f t="shared" si="0"/>
        <v>1.2318155825589707</v>
      </c>
      <c r="K14" s="77">
        <f t="shared" si="1"/>
        <v>6.4862000000000002</v>
      </c>
      <c r="L14" s="57"/>
      <c r="M14" s="57"/>
    </row>
    <row r="15" spans="2:21">
      <c r="B15" s="10" t="s">
        <v>36</v>
      </c>
      <c r="C15" s="17"/>
      <c r="D15" s="8">
        <f>+D12/D11</f>
        <v>45.113333333333337</v>
      </c>
      <c r="E15" s="57"/>
      <c r="F15" s="8"/>
      <c r="G15" s="8">
        <f>+G12/G11</f>
        <v>35.428226666666667</v>
      </c>
      <c r="H15" s="57"/>
      <c r="I15" s="8"/>
      <c r="J15" s="76">
        <f t="shared" si="0"/>
        <v>0.78531609280331016</v>
      </c>
      <c r="K15" s="77">
        <f t="shared" si="1"/>
        <v>-9.6851066666666696</v>
      </c>
      <c r="L15" s="57"/>
      <c r="M15" s="57"/>
    </row>
    <row r="16" spans="2:21">
      <c r="B16" s="19" t="s">
        <v>21</v>
      </c>
      <c r="C16" s="17"/>
      <c r="D16" s="34">
        <f>+D12/D7</f>
        <v>4.0894604988150718</v>
      </c>
      <c r="E16" s="57"/>
      <c r="F16" s="34"/>
      <c r="G16" s="34">
        <f>+G12/G7</f>
        <v>1.7633399386541335</v>
      </c>
      <c r="H16" s="57"/>
      <c r="I16" s="34"/>
      <c r="J16" s="76">
        <f t="shared" si="0"/>
        <v>0.43119133664821174</v>
      </c>
      <c r="K16" s="54">
        <f t="shared" si="1"/>
        <v>-2.3261205601609385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+'2014'!G18</f>
        <v>12818</v>
      </c>
      <c r="E18" s="58">
        <f>+'2014'!H18</f>
        <v>12818</v>
      </c>
      <c r="F18" s="67">
        <f>+D18/F4</f>
        <v>986</v>
      </c>
      <c r="G18" s="14">
        <f>+'2015'!G18</f>
        <v>6405</v>
      </c>
      <c r="H18" s="90">
        <f>+'2015'!H18</f>
        <v>6405</v>
      </c>
      <c r="I18" s="67">
        <f>+G18/I4</f>
        <v>582.27272727272725</v>
      </c>
      <c r="J18" s="78">
        <f t="shared" si="0"/>
        <v>0.49968793883601187</v>
      </c>
      <c r="K18" s="79">
        <f t="shared" ref="K18:K24" si="2">+G18-D18</f>
        <v>-6413</v>
      </c>
      <c r="L18" s="79">
        <f>+I18-F18</f>
        <v>-403.72727272727275</v>
      </c>
      <c r="M18" s="57"/>
    </row>
    <row r="19" spans="2:13">
      <c r="B19" s="18" t="s">
        <v>17</v>
      </c>
      <c r="C19" s="17"/>
      <c r="D19" s="11">
        <f>+'2014'!G19</f>
        <v>818.98</v>
      </c>
      <c r="E19" s="58">
        <f>+'2014'!H19</f>
        <v>818.98</v>
      </c>
      <c r="F19" s="67">
        <f>+D19/F4</f>
        <v>62.998461538461541</v>
      </c>
      <c r="G19" s="14">
        <f>+'2015'!G19</f>
        <v>352.93</v>
      </c>
      <c r="H19" s="90">
        <f>+'2015'!H19</f>
        <v>352.93</v>
      </c>
      <c r="I19" s="67">
        <f>+G19/I4</f>
        <v>32.084545454545456</v>
      </c>
      <c r="J19" s="78">
        <f t="shared" si="0"/>
        <v>0.43093848445627486</v>
      </c>
      <c r="K19" s="79">
        <f t="shared" si="2"/>
        <v>-466.05</v>
      </c>
      <c r="L19" s="79">
        <f>+I19-F19</f>
        <v>-30.913916083916085</v>
      </c>
      <c r="M19" s="57"/>
    </row>
    <row r="20" spans="2:13">
      <c r="B20" s="18" t="s">
        <v>29</v>
      </c>
      <c r="C20" s="17"/>
      <c r="D20" s="11">
        <f>+'2014'!G20</f>
        <v>31.08</v>
      </c>
      <c r="E20" s="58">
        <f>+'2014'!H20</f>
        <v>31.081230000000001</v>
      </c>
      <c r="F20" s="67">
        <f>+D20/F4</f>
        <v>2.3907692307692305</v>
      </c>
      <c r="G20" s="14">
        <f>+'2015'!G20</f>
        <v>19.724729999999997</v>
      </c>
      <c r="H20" s="90">
        <f>+'2015'!H20</f>
        <v>10.754799999999999</v>
      </c>
      <c r="I20" s="67">
        <f>+G20/I4</f>
        <v>1.7931572727272724</v>
      </c>
      <c r="J20" s="78">
        <f t="shared" si="0"/>
        <v>0.63464382239382233</v>
      </c>
      <c r="K20" s="79">
        <f t="shared" si="2"/>
        <v>-11.355270000000001</v>
      </c>
      <c r="L20" s="79">
        <f>+I20-F20</f>
        <v>-0.5976119580419581</v>
      </c>
      <c r="M20" s="57"/>
    </row>
    <row r="21" spans="2:13">
      <c r="B21" s="19" t="s">
        <v>19</v>
      </c>
      <c r="C21" s="17"/>
      <c r="D21" s="44">
        <f>+D20/D19*1000</f>
        <v>37.949644679967761</v>
      </c>
      <c r="E21" s="60">
        <f>+E20/E19*1000</f>
        <v>37.951146548145253</v>
      </c>
      <c r="F21" s="60"/>
      <c r="G21" s="44">
        <f>+G20/G19*1000</f>
        <v>55.888504802652072</v>
      </c>
      <c r="H21" s="91">
        <f>+H20/H19*1000</f>
        <v>30.472898308446432</v>
      </c>
      <c r="I21" s="60"/>
      <c r="J21" s="76">
        <f t="shared" si="0"/>
        <v>1.4727016622675675</v>
      </c>
      <c r="K21" s="77">
        <f t="shared" si="2"/>
        <v>17.938860122684311</v>
      </c>
      <c r="L21" s="82">
        <f>+H21/E21</f>
        <v>0.80295066368517143</v>
      </c>
      <c r="M21" s="83">
        <f>+H21-E21</f>
        <v>-7.4782482396988215</v>
      </c>
    </row>
    <row r="22" spans="2:13">
      <c r="B22" s="19" t="s">
        <v>23</v>
      </c>
      <c r="C22" s="17"/>
      <c r="D22" s="46">
        <f>+D19/D18</f>
        <v>6.3892963020752064E-2</v>
      </c>
      <c r="E22" s="46">
        <f>+E19/E18</f>
        <v>6.3892963020752064E-2</v>
      </c>
      <c r="F22" s="61"/>
      <c r="G22" s="53">
        <f>+G19/G18</f>
        <v>5.5102263856362216E-2</v>
      </c>
      <c r="H22" s="92">
        <f>+H19/H18</f>
        <v>5.5102263856362216E-2</v>
      </c>
      <c r="I22" s="61"/>
      <c r="J22" s="76">
        <f t="shared" si="0"/>
        <v>0.86241522150827976</v>
      </c>
      <c r="K22" s="77">
        <f t="shared" si="2"/>
        <v>-8.790699164389848E-3</v>
      </c>
      <c r="L22" s="57"/>
      <c r="M22" s="57"/>
    </row>
    <row r="23" spans="2:13">
      <c r="B23" s="10" t="s">
        <v>30</v>
      </c>
      <c r="C23" s="10"/>
      <c r="D23" s="48">
        <f>+D20*1000/(D18*D21)*100</f>
        <v>6.3892963020752065</v>
      </c>
      <c r="E23" s="48">
        <f>+E20*1000/(E18*E21)*100</f>
        <v>6.3892963020752074</v>
      </c>
      <c r="F23" s="62"/>
      <c r="G23" s="48">
        <f>+G20/(G18*G21)*1000*100</f>
        <v>5.5102263856362219</v>
      </c>
      <c r="H23" s="93">
        <f>+H20*1000/(H18*H21)*100</f>
        <v>5.5102263856362219</v>
      </c>
      <c r="I23" s="62"/>
      <c r="J23" s="76">
        <f t="shared" si="0"/>
        <v>0.86241522150827976</v>
      </c>
      <c r="K23" s="77">
        <f t="shared" si="2"/>
        <v>-0.87906991643898458</v>
      </c>
      <c r="L23" s="57"/>
      <c r="M23" s="57"/>
    </row>
    <row r="24" spans="2:13">
      <c r="B24" s="19" t="s">
        <v>39</v>
      </c>
      <c r="C24" s="10"/>
      <c r="D24" s="48">
        <f>+D20/D18*1000</f>
        <v>2.4247152441878606</v>
      </c>
      <c r="E24" s="48">
        <f>+E20/E18*1000</f>
        <v>2.4248112029957869</v>
      </c>
      <c r="F24" s="62"/>
      <c r="G24" s="48">
        <f>+G20/G18*1000</f>
        <v>3.0795831381733016</v>
      </c>
      <c r="H24" s="93">
        <f>+H20/H18*1000</f>
        <v>1.6791256830601091</v>
      </c>
      <c r="I24" s="62"/>
      <c r="J24" s="76">
        <f t="shared" si="0"/>
        <v>1.270080330280096</v>
      </c>
      <c r="K24" s="77">
        <f t="shared" si="2"/>
        <v>0.6548678939854411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22">
        <f>+D8/(1-D6/D5)</f>
        <v>529.82023294877172</v>
      </c>
      <c r="E26" s="57"/>
      <c r="F26" s="57"/>
      <c r="G26" s="22">
        <f>+G8/(1-G6/G5)</f>
        <v>379.12198432465129</v>
      </c>
      <c r="H26" s="57"/>
      <c r="I26" s="57"/>
      <c r="J26" s="95">
        <f>IF(D26="---","---",+G26/D26)</f>
        <v>0.71556720704040866</v>
      </c>
      <c r="K26" s="89">
        <f>IF(D26="---","---",+G26-D26)</f>
        <v>-150.69824862412042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20" sqref="A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13</v>
      </c>
      <c r="G4" s="42"/>
      <c r="H4" s="3" t="s">
        <v>28</v>
      </c>
      <c r="I4" s="3">
        <v>13</v>
      </c>
      <c r="J4" s="42"/>
      <c r="K4" s="3" t="s">
        <v>28</v>
      </c>
      <c r="L4" s="3">
        <v>0</v>
      </c>
      <c r="M4" s="42"/>
      <c r="N4" s="3" t="s">
        <v>28</v>
      </c>
      <c r="O4" s="3">
        <v>0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13</v>
      </c>
      <c r="AS4" s="42">
        <v>2</v>
      </c>
      <c r="AT4" s="3" t="s">
        <v>28</v>
      </c>
      <c r="AU4" s="88">
        <f>+AR4</f>
        <v>13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4.7134615384615381</v>
      </c>
      <c r="G5" s="9">
        <v>83.94</v>
      </c>
      <c r="H5" s="54">
        <f>+G5/G5</f>
        <v>1</v>
      </c>
      <c r="I5" s="84">
        <f>+G5/I4</f>
        <v>6.4569230769230765</v>
      </c>
      <c r="J5" s="9">
        <v>0</v>
      </c>
      <c r="K5" s="54" t="e">
        <f>+J5/J5</f>
        <v>#DIV/0!</v>
      </c>
      <c r="L5" s="84" t="e">
        <f>+J5/L4</f>
        <v>#DIV/0!</v>
      </c>
      <c r="M5" s="9">
        <v>0</v>
      </c>
      <c r="N5" s="54" t="e">
        <f>+M5/M5</f>
        <v>#DIV/0!</v>
      </c>
      <c r="O5" s="84" t="e">
        <f>+M5/O4</f>
        <v>#DIV/0!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145.215</v>
      </c>
      <c r="AQ5" s="64">
        <f>+AP5/$AP$5</f>
        <v>1</v>
      </c>
      <c r="AR5" s="84">
        <f>+AP5/AR4</f>
        <v>11.170384615384616</v>
      </c>
      <c r="AS5" s="31">
        <f>+AP5/$AS$4</f>
        <v>72.607500000000002</v>
      </c>
      <c r="AT5" s="57"/>
      <c r="AU5" s="84">
        <f>+AS5/AU4</f>
        <v>5.5851923076923082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4.3439399999999999</v>
      </c>
      <c r="G6" s="11">
        <f>22.61143+8.4698+2.79894+16.965</f>
        <v>50.845169999999996</v>
      </c>
      <c r="H6" s="55">
        <f>+G6/G5</f>
        <v>0.60573230879199425</v>
      </c>
      <c r="I6" s="85">
        <f>+G6/I4</f>
        <v>3.9111669230769226</v>
      </c>
      <c r="J6" s="11">
        <v>0</v>
      </c>
      <c r="K6" s="55" t="e">
        <f>+J6/J5</f>
        <v>#DIV/0!</v>
      </c>
      <c r="L6" s="85" t="e">
        <f>+J6/L4</f>
        <v>#DIV/0!</v>
      </c>
      <c r="M6" s="11">
        <v>0</v>
      </c>
      <c r="N6" s="55" t="e">
        <f>+M6/M5</f>
        <v>#DIV/0!</v>
      </c>
      <c r="O6" s="85" t="e">
        <f>+M6/O4</f>
        <v>#DIV/0!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107.31639</v>
      </c>
      <c r="AQ6" s="65">
        <f>+AP6/$AP$5</f>
        <v>0.73901725028406151</v>
      </c>
      <c r="AR6" s="85">
        <f>+AP6/AR4</f>
        <v>8.255106923076923</v>
      </c>
      <c r="AS6" s="14">
        <f t="shared" ref="AS6:AS9" si="0">+AP6/$AS$4</f>
        <v>53.658194999999999</v>
      </c>
      <c r="AT6" s="57"/>
      <c r="AU6" s="85">
        <f>+AS6/AU4</f>
        <v>4.1275534615384615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0.36952153846153823</v>
      </c>
      <c r="G7" s="8">
        <f>+G5-G6</f>
        <v>33.094830000000002</v>
      </c>
      <c r="H7" s="56">
        <f>+G7/G5</f>
        <v>0.39426769120800575</v>
      </c>
      <c r="I7" s="86">
        <f>+I5-I6</f>
        <v>2.5457561538461539</v>
      </c>
      <c r="J7" s="8">
        <f>+J5-J6</f>
        <v>0</v>
      </c>
      <c r="K7" s="56" t="e">
        <f>+J7/J5</f>
        <v>#DIV/0!</v>
      </c>
      <c r="L7" s="86" t="e">
        <f>+L5-L6</f>
        <v>#DIV/0!</v>
      </c>
      <c r="M7" s="8">
        <f>+M5-M6</f>
        <v>0</v>
      </c>
      <c r="N7" s="56" t="e">
        <f>+M7/M5</f>
        <v>#DIV/0!</v>
      </c>
      <c r="O7" s="86" t="e">
        <f>+O5-O6</f>
        <v>#DIV/0!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37.898609999999998</v>
      </c>
      <c r="AQ7" s="65">
        <f>+AP7/$AP$5</f>
        <v>0.26098274971593843</v>
      </c>
      <c r="AR7" s="86">
        <f>+AR5-AR6</f>
        <v>2.9152776923076935</v>
      </c>
      <c r="AS7" s="13">
        <f t="shared" si="0"/>
        <v>18.949304999999999</v>
      </c>
      <c r="AT7" s="57"/>
      <c r="AU7" s="86">
        <f>+AU5-AU6</f>
        <v>1.4576388461538468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20.02346153846154</v>
      </c>
      <c r="G8" s="11">
        <v>208.89099999999999</v>
      </c>
      <c r="H8" s="55">
        <f>+G8/G5</f>
        <v>2.488575172742435</v>
      </c>
      <c r="I8" s="85">
        <f>+G8/I4</f>
        <v>16.068538461538459</v>
      </c>
      <c r="J8" s="11">
        <v>0</v>
      </c>
      <c r="K8" s="55" t="e">
        <f>+J8/J5</f>
        <v>#DIV/0!</v>
      </c>
      <c r="L8" s="85" t="e">
        <f>+J8/L4</f>
        <v>#DIV/0!</v>
      </c>
      <c r="M8" s="11">
        <v>0</v>
      </c>
      <c r="N8" s="55" t="e">
        <f>+M8/M5</f>
        <v>#DIV/0!</v>
      </c>
      <c r="O8" s="85" t="e">
        <f>+M8/O4</f>
        <v>#DIV/0!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469.19600000000003</v>
      </c>
      <c r="AQ8" s="65">
        <f>+AP8/$AP$5</f>
        <v>3.2310436249698724</v>
      </c>
      <c r="AR8" s="67">
        <f>+AP8/AR4</f>
        <v>36.091999999999999</v>
      </c>
      <c r="AS8" s="14">
        <f t="shared" si="0"/>
        <v>234.59800000000001</v>
      </c>
      <c r="AT8" s="57"/>
      <c r="AU8" s="85">
        <f>+AS8/AU4</f>
        <v>18.045999999999999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-19.653940000000002</v>
      </c>
      <c r="G9" s="15">
        <f>+G5-G6-G8</f>
        <v>-175.79616999999999</v>
      </c>
      <c r="H9" s="54">
        <f>+G9/G5</f>
        <v>-2.0943074815344294</v>
      </c>
      <c r="I9" s="15">
        <f>+I5-I6-I8</f>
        <v>-13.522782307692305</v>
      </c>
      <c r="J9" s="15">
        <f>+J5-J6-J8</f>
        <v>0</v>
      </c>
      <c r="K9" s="54" t="e">
        <f>+J9/J5</f>
        <v>#DIV/0!</v>
      </c>
      <c r="L9" s="15" t="e">
        <f>+L5-L6-L8</f>
        <v>#DIV/0!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-431.29739000000001</v>
      </c>
      <c r="AQ9" s="64">
        <f>+AP9/$AP$5</f>
        <v>-2.9700608752539339</v>
      </c>
      <c r="AR9" s="15">
        <f>+AR5-AR6-AR8</f>
        <v>-33.176722307692302</v>
      </c>
      <c r="AS9" s="30">
        <f t="shared" si="0"/>
        <v>-215.648695</v>
      </c>
      <c r="AT9" s="57"/>
      <c r="AU9" s="15">
        <f>+AU5-AU6-AU8</f>
        <v>-16.588361153846151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0.23076923076923078</v>
      </c>
      <c r="G11" s="33">
        <v>3</v>
      </c>
      <c r="H11" s="57"/>
      <c r="I11" s="85">
        <f>+G11/I4</f>
        <v>0.23076923076923078</v>
      </c>
      <c r="J11" s="33">
        <v>0</v>
      </c>
      <c r="K11" s="57"/>
      <c r="L11" s="85" t="e">
        <f>+J11/L4</f>
        <v>#DIV/0!</v>
      </c>
      <c r="M11" s="33">
        <v>0</v>
      </c>
      <c r="N11" s="57"/>
      <c r="O11" s="85" t="e">
        <f>+M11/O4</f>
        <v>#DIV/0!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6</v>
      </c>
      <c r="AQ11" s="57"/>
      <c r="AR11" s="85">
        <f>+AP11/AR4</f>
        <v>0.46153846153846156</v>
      </c>
      <c r="AS11" s="29">
        <f>+AP11/AS4</f>
        <v>3</v>
      </c>
      <c r="AT11" s="57"/>
      <c r="AU11" s="85">
        <f>+AS11/AU4</f>
        <v>0.23076923076923078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10.833230769230768</v>
      </c>
      <c r="G12" s="33">
        <v>135.34</v>
      </c>
      <c r="H12" s="57"/>
      <c r="I12" s="85">
        <f>+G12/I4</f>
        <v>10.410769230769231</v>
      </c>
      <c r="J12" s="33">
        <v>0</v>
      </c>
      <c r="K12" s="57"/>
      <c r="L12" s="85" t="e">
        <f>+J12/L4</f>
        <v>#DIV/0!</v>
      </c>
      <c r="M12" s="33">
        <v>0</v>
      </c>
      <c r="N12" s="57"/>
      <c r="O12" s="85" t="e">
        <f>+M12/O4</f>
        <v>#DIV/0!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276.17200000000003</v>
      </c>
      <c r="AQ12" s="57"/>
      <c r="AR12" s="85">
        <f>+AP12/AR4</f>
        <v>21.244000000000003</v>
      </c>
      <c r="AS12" s="14">
        <f t="shared" ref="AS12" si="1">+AP12/$AS$4</f>
        <v>138.08600000000001</v>
      </c>
      <c r="AT12" s="57"/>
      <c r="AU12" s="85">
        <f>+AS12/AU4</f>
        <v>10.622000000000002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1.6123421491541579</v>
      </c>
      <c r="H13" s="57"/>
      <c r="I13" s="34"/>
      <c r="J13" s="34" t="e">
        <f>+J12/J5</f>
        <v>#DIV/0!</v>
      </c>
      <c r="K13" s="57"/>
      <c r="L13" s="34"/>
      <c r="M13" s="34" t="e">
        <f>+M12/M5</f>
        <v>#DIV/0!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1.9018145508384121</v>
      </c>
      <c r="AQ13" s="57"/>
      <c r="AR13" s="34"/>
      <c r="AS13" s="35">
        <f>+AS12/AS5</f>
        <v>1.9018145508384121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27.98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24.202500000000001</v>
      </c>
      <c r="AQ14" s="57"/>
      <c r="AR14" s="8"/>
      <c r="AS14" s="36">
        <f>+AS5/AS11</f>
        <v>24.202500000000001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45.113333333333337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46.028666666666673</v>
      </c>
      <c r="AQ15" s="57"/>
      <c r="AR15" s="8"/>
      <c r="AS15" s="36">
        <f>+AS12/AS11</f>
        <v>46.028666666666673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4.0894604988150718</v>
      </c>
      <c r="H16" s="57"/>
      <c r="I16" s="34"/>
      <c r="J16" s="34" t="e">
        <f>+J12/J7</f>
        <v>#DIV/0!</v>
      </c>
      <c r="K16" s="57"/>
      <c r="L16" s="34"/>
      <c r="M16" s="34" t="e">
        <f>+M12/M7</f>
        <v>#DIV/0!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7.2871274170741369</v>
      </c>
      <c r="AQ16" s="57"/>
      <c r="AR16" s="34"/>
      <c r="AS16" s="35">
        <f>+AS12/AS7</f>
        <v>7.2871274170741369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13567</v>
      </c>
      <c r="E18" s="58">
        <v>13567</v>
      </c>
      <c r="F18" s="67">
        <f>+D18/F4</f>
        <v>1043.6153846153845</v>
      </c>
      <c r="G18" s="11">
        <v>12818</v>
      </c>
      <c r="H18" s="58">
        <v>12818</v>
      </c>
      <c r="I18" s="67">
        <f>+G18/I4</f>
        <v>986</v>
      </c>
      <c r="J18" s="11">
        <v>0</v>
      </c>
      <c r="K18" s="58">
        <v>0</v>
      </c>
      <c r="L18" s="67" t="e">
        <f>+J18/L4</f>
        <v>#DIV/0!</v>
      </c>
      <c r="M18" s="11">
        <v>0</v>
      </c>
      <c r="N18" s="58">
        <v>0</v>
      </c>
      <c r="O18" s="67" t="e">
        <f>+M18/O4</f>
        <v>#DIV/0!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26385</v>
      </c>
      <c r="AQ18" s="67">
        <f t="shared" si="2"/>
        <v>26385</v>
      </c>
      <c r="AR18" s="67">
        <f>+AP18/AR4</f>
        <v>2029.6153846153845</v>
      </c>
      <c r="AS18" s="14">
        <f t="shared" ref="AS18:AT20" si="3">+AP18/$AS$4</f>
        <v>13192.5</v>
      </c>
      <c r="AT18" s="67">
        <f t="shared" si="3"/>
        <v>13192.5</v>
      </c>
      <c r="AU18" s="67">
        <f>+AS18/AU4</f>
        <v>1014.8076923076923</v>
      </c>
    </row>
    <row r="19" spans="2:47">
      <c r="B19" s="18" t="s">
        <v>35</v>
      </c>
      <c r="C19" s="17"/>
      <c r="D19" s="11">
        <v>791</v>
      </c>
      <c r="E19" s="11">
        <v>791</v>
      </c>
      <c r="F19" s="67">
        <f>+D19/F4</f>
        <v>60.846153846153847</v>
      </c>
      <c r="G19" s="11">
        <v>818.98</v>
      </c>
      <c r="H19" s="58">
        <v>818.98</v>
      </c>
      <c r="I19" s="67">
        <f>+G19/I4</f>
        <v>62.998461538461541</v>
      </c>
      <c r="J19" s="11">
        <v>0</v>
      </c>
      <c r="K19" s="58">
        <v>0</v>
      </c>
      <c r="L19" s="67" t="e">
        <f>+J19/L4</f>
        <v>#DIV/0!</v>
      </c>
      <c r="M19" s="11">
        <v>0</v>
      </c>
      <c r="N19" s="58">
        <v>0</v>
      </c>
      <c r="O19" s="67" t="e">
        <f>+M19/O4</f>
        <v>#DIV/0!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1609.98</v>
      </c>
      <c r="AQ19" s="67">
        <f t="shared" si="2"/>
        <v>1609.98</v>
      </c>
      <c r="AR19" s="67">
        <f>+AP19/AR4</f>
        <v>123.84461538461538</v>
      </c>
      <c r="AS19" s="14">
        <f t="shared" si="3"/>
        <v>804.99</v>
      </c>
      <c r="AT19" s="67">
        <f t="shared" si="3"/>
        <v>804.99</v>
      </c>
      <c r="AU19" s="67">
        <f>+AS19/AU4</f>
        <v>61.92230769230769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29.210999999999999</v>
      </c>
      <c r="F20" s="67">
        <f>+D20/F4</f>
        <v>2.8550215384615383</v>
      </c>
      <c r="G20" s="11">
        <f>22.611+8.469</f>
        <v>31.08</v>
      </c>
      <c r="H20" s="59">
        <v>31.081230000000001</v>
      </c>
      <c r="I20" s="67">
        <f>+G20/I4</f>
        <v>2.3907692307692305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68.195279999999997</v>
      </c>
      <c r="AQ20" s="67">
        <f t="shared" si="2"/>
        <v>60.292230000000004</v>
      </c>
      <c r="AR20" s="67">
        <f>+AP20/AR4</f>
        <v>5.2457907692307693</v>
      </c>
      <c r="AS20" s="14">
        <f t="shared" si="3"/>
        <v>34.097639999999998</v>
      </c>
      <c r="AT20" s="67">
        <f t="shared" si="3"/>
        <v>30.146115000000002</v>
      </c>
      <c r="AU20" s="67">
        <f>+AS20/AU4</f>
        <v>2.6228953846153846</v>
      </c>
    </row>
    <row r="21" spans="2:47">
      <c r="B21" s="19" t="s">
        <v>19</v>
      </c>
      <c r="C21" s="17"/>
      <c r="D21" s="44">
        <f t="shared" ref="D21:E21" si="4">+D20/D19*1000</f>
        <v>46.921972187104927</v>
      </c>
      <c r="E21" s="60">
        <f t="shared" si="4"/>
        <v>36.929203539823007</v>
      </c>
      <c r="F21" s="60"/>
      <c r="G21" s="44">
        <f t="shared" ref="G21:H21" si="5">+G20/G19*1000</f>
        <v>37.949644679967761</v>
      </c>
      <c r="H21" s="60">
        <f t="shared" si="5"/>
        <v>37.951146548145253</v>
      </c>
      <c r="I21" s="60"/>
      <c r="J21" s="44" t="e">
        <f t="shared" ref="J21:K21" si="6">+J20/J19*1000</f>
        <v>#DIV/0!</v>
      </c>
      <c r="K21" s="60" t="e">
        <f t="shared" si="6"/>
        <v>#DIV/0!</v>
      </c>
      <c r="L21" s="60"/>
      <c r="M21" s="44" t="e">
        <f t="shared" ref="M21:N21" si="7">+M20/M19*1000</f>
        <v>#DIV/0!</v>
      </c>
      <c r="N21" s="60" t="e">
        <f t="shared" si="7"/>
        <v>#DIV/0!</v>
      </c>
      <c r="O21" s="60"/>
      <c r="P21" s="44" t="e">
        <f t="shared" ref="P21:Q21" si="8">+P20/P19*1000</f>
        <v>#DIV/0!</v>
      </c>
      <c r="Q21" s="60" t="e">
        <f t="shared" si="8"/>
        <v>#DIV/0!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:AC21" si="10">+V20/V19*1000</f>
        <v>#DIV/0!</v>
      </c>
      <c r="W21" s="60" t="e">
        <f t="shared" si="10"/>
        <v>#DIV/0!</v>
      </c>
      <c r="X21" s="60"/>
      <c r="Y21" s="44" t="e">
        <f t="shared" ref="Y21" si="11">+Y20/Y19*1000</f>
        <v>#DIV/0!</v>
      </c>
      <c r="Z21" s="68" t="e">
        <f t="shared" si="10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42.357842954570863</v>
      </c>
      <c r="AQ21" s="68">
        <f>+AQ20/AQ19*1000</f>
        <v>37.449055267767307</v>
      </c>
      <c r="AR21" s="60"/>
      <c r="AS21" s="45">
        <f>+AS20/AS19*1000</f>
        <v>42.357842954570863</v>
      </c>
      <c r="AT21" s="68">
        <f>+AT20/AT19*1000</f>
        <v>37.449055267767307</v>
      </c>
    </row>
    <row r="22" spans="2:47">
      <c r="B22" s="19" t="s">
        <v>23</v>
      </c>
      <c r="C22" s="17"/>
      <c r="D22" s="46">
        <f>+D19/D18</f>
        <v>5.8303235792732368E-2</v>
      </c>
      <c r="E22" s="46">
        <f>+E19/E18</f>
        <v>5.8303235792732368E-2</v>
      </c>
      <c r="F22" s="61"/>
      <c r="G22" s="46">
        <f>+G19/G18</f>
        <v>6.3892963020752064E-2</v>
      </c>
      <c r="H22" s="46">
        <f>+H19/H18</f>
        <v>6.3892963020752064E-2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6.1018760659465605E-2</v>
      </c>
      <c r="AQ22" s="46">
        <f>+AQ19/AQ18</f>
        <v>6.1018760659465605E-2</v>
      </c>
      <c r="AR22" s="69"/>
      <c r="AS22" s="47">
        <f>+AS19/AS18</f>
        <v>6.1018760659465605E-2</v>
      </c>
      <c r="AT22" s="46">
        <f>+AT19/AT18</f>
        <v>6.1018760659465605E-2</v>
      </c>
    </row>
    <row r="23" spans="2:47">
      <c r="B23" s="10" t="s">
        <v>30</v>
      </c>
      <c r="C23" s="10"/>
      <c r="D23" s="48">
        <f>+D20*1000/(D18*D21)*100</f>
        <v>5.8303235792732364</v>
      </c>
      <c r="E23" s="48">
        <f>+E20*1000/(E18*E21)*100</f>
        <v>5.8303235792732364</v>
      </c>
      <c r="F23" s="62"/>
      <c r="G23" s="48">
        <f>+G20*1000/(G18*G21)*100</f>
        <v>6.3892963020752065</v>
      </c>
      <c r="H23" s="48">
        <f>+H20*1000/(H18*H21)*100</f>
        <v>6.3892963020752074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6.101876065946561</v>
      </c>
      <c r="AQ23" s="48">
        <f>+AQ20*1000/(AQ18*AQ21)*100</f>
        <v>6.101876065946561</v>
      </c>
      <c r="AR23" s="70"/>
      <c r="AS23" s="49">
        <f>+AS20/(AS18*AS21)*1000*100</f>
        <v>6.101876065946561</v>
      </c>
      <c r="AT23" s="48">
        <f>+AT20*1000/(AT18*AT21)*100</f>
        <v>6.101876065946561</v>
      </c>
    </row>
    <row r="24" spans="2:47">
      <c r="B24" s="19" t="s">
        <v>39</v>
      </c>
      <c r="C24" s="10"/>
      <c r="D24" s="49">
        <f>+D20/D18*1000</f>
        <v>2.7357028082848083</v>
      </c>
      <c r="E24" s="48">
        <f>+E20/E18*1000</f>
        <v>2.1530920616201077</v>
      </c>
      <c r="F24" s="62"/>
      <c r="G24" s="49">
        <f>+G20/G18*1000</f>
        <v>2.4247152441878606</v>
      </c>
      <c r="H24" s="48">
        <f>+H20/H18*1000</f>
        <v>2.4248112029957869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2.5846230812961908</v>
      </c>
      <c r="AQ24" s="48">
        <f>+AQ20/AQ18*1000</f>
        <v>2.2850949403069931</v>
      </c>
      <c r="AR24" s="70"/>
      <c r="AS24" s="49">
        <f>+AS20/AS18*1000</f>
        <v>2.5846230812961908</v>
      </c>
      <c r="AT24" s="48">
        <f>+AT20/AT18*1000</f>
        <v>2.2850949403069931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529.82023294877172</v>
      </c>
      <c r="H26" s="63"/>
      <c r="I26" s="63"/>
      <c r="J26" s="22" t="e">
        <f>+J8/(1-J6/J5)</f>
        <v>#DIV/0!</v>
      </c>
      <c r="K26" s="63"/>
      <c r="L26" s="63"/>
      <c r="M26" s="22" t="e">
        <f>+M8/(1-M6/M5)</f>
        <v>#DIV/0!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1797.8046461334595</v>
      </c>
      <c r="AQ26" s="71"/>
      <c r="AR26" s="71"/>
      <c r="AS26" s="32">
        <f>+AS8/(1-AS6/AS5)</f>
        <v>898.90232306672976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3" sqref="B43:B4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11</v>
      </c>
      <c r="G4" s="42"/>
      <c r="H4" s="3" t="s">
        <v>28</v>
      </c>
      <c r="I4" s="3">
        <v>11</v>
      </c>
      <c r="J4" s="42"/>
      <c r="K4" s="3" t="s">
        <v>28</v>
      </c>
      <c r="L4" s="3">
        <v>0</v>
      </c>
      <c r="M4" s="42"/>
      <c r="N4" s="3" t="s">
        <v>28</v>
      </c>
      <c r="O4" s="3">
        <v>0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11</v>
      </c>
      <c r="AS4" s="42">
        <v>2</v>
      </c>
      <c r="AT4" s="3" t="s">
        <v>28</v>
      </c>
      <c r="AU4" s="88">
        <f>+AR4</f>
        <v>11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8.4234318181818182</v>
      </c>
      <c r="G5" s="9">
        <f>0.1196+103.279</f>
        <v>103.3986</v>
      </c>
      <c r="H5" s="54">
        <f>+G5/G5</f>
        <v>1</v>
      </c>
      <c r="I5" s="84">
        <f>+G5/I4</f>
        <v>9.3998727272727276</v>
      </c>
      <c r="J5" s="9">
        <v>0</v>
      </c>
      <c r="K5" s="54" t="e">
        <f>+J5/J5</f>
        <v>#DIV/0!</v>
      </c>
      <c r="L5" s="84" t="e">
        <f>+J5/L4</f>
        <v>#DIV/0!</v>
      </c>
      <c r="M5" s="9">
        <v>0</v>
      </c>
      <c r="N5" s="54" t="e">
        <f>+M5/M5</f>
        <v>#DIV/0!</v>
      </c>
      <c r="O5" s="84" t="e">
        <f>+M5/O4</f>
        <v>#DIV/0!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196.05635000000001</v>
      </c>
      <c r="AQ5" s="64">
        <f>+AP5/$AP$5</f>
        <v>1</v>
      </c>
      <c r="AR5" s="84">
        <f>+AP5/AR4</f>
        <v>17.823304545454548</v>
      </c>
      <c r="AS5" s="31">
        <f>+AP5/$AS$4</f>
        <v>98.028175000000005</v>
      </c>
      <c r="AT5" s="57"/>
      <c r="AU5" s="84">
        <f>+AS5/AU4</f>
        <v>8.9116522727272738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4.2731600000000007</v>
      </c>
      <c r="G6" s="11">
        <f>17.79883+1.9259+0.60023+22.799</f>
        <v>43.123959999999997</v>
      </c>
      <c r="H6" s="55">
        <f>+G6/G5</f>
        <v>0.41706522138597618</v>
      </c>
      <c r="I6" s="85">
        <f>+G6/I4</f>
        <v>3.9203599999999996</v>
      </c>
      <c r="J6" s="11">
        <v>0</v>
      </c>
      <c r="K6" s="55" t="e">
        <f>+J6/J5</f>
        <v>#DIV/0!</v>
      </c>
      <c r="L6" s="85" t="e">
        <f>+J6/L4</f>
        <v>#DIV/0!</v>
      </c>
      <c r="M6" s="11">
        <v>0</v>
      </c>
      <c r="N6" s="55" t="e">
        <f>+M6/M5</f>
        <v>#DIV/0!</v>
      </c>
      <c r="O6" s="85" t="e">
        <f>+M6/O4</f>
        <v>#DIV/0!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90.128720000000001</v>
      </c>
      <c r="AQ6" s="65">
        <f>+AP6/$AP$5</f>
        <v>0.45970824204367772</v>
      </c>
      <c r="AR6" s="85">
        <f>+AP6/AR4</f>
        <v>8.1935199999999995</v>
      </c>
      <c r="AS6" s="14">
        <f t="shared" ref="AS6:AS9" si="0">+AP6/$AS$4</f>
        <v>45.064360000000001</v>
      </c>
      <c r="AT6" s="57"/>
      <c r="AU6" s="85">
        <f>+AS6/AU4</f>
        <v>4.0967599999999997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4.1502718181818175</v>
      </c>
      <c r="G7" s="8">
        <f>+G5-G6</f>
        <v>60.274640000000005</v>
      </c>
      <c r="H7" s="56">
        <f>+G7/G5</f>
        <v>0.58293477861402387</v>
      </c>
      <c r="I7" s="86">
        <f>+I5-I6</f>
        <v>5.479512727272728</v>
      </c>
      <c r="J7" s="8">
        <f>+J5-J6</f>
        <v>0</v>
      </c>
      <c r="K7" s="56" t="e">
        <f>+J7/J5</f>
        <v>#DIV/0!</v>
      </c>
      <c r="L7" s="86" t="e">
        <f>+L5-L6</f>
        <v>#DIV/0!</v>
      </c>
      <c r="M7" s="8">
        <f>+M5-M6</f>
        <v>0</v>
      </c>
      <c r="N7" s="56" t="e">
        <f>+M7/M5</f>
        <v>#DIV/0!</v>
      </c>
      <c r="O7" s="86" t="e">
        <f>+O5-O6</f>
        <v>#DIV/0!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105.92762999999999</v>
      </c>
      <c r="AQ7" s="65">
        <f>+AP7/$AP$5</f>
        <v>0.54029175795632223</v>
      </c>
      <c r="AR7" s="86">
        <f>+AR5-AR6</f>
        <v>9.6297845454545481</v>
      </c>
      <c r="AS7" s="13">
        <f t="shared" si="0"/>
        <v>52.963814999999997</v>
      </c>
      <c r="AT7" s="57"/>
      <c r="AU7" s="86">
        <f>+AU5-AU6</f>
        <v>4.814892272727274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17.037545454545455</v>
      </c>
      <c r="G8" s="11">
        <v>221.00339</v>
      </c>
      <c r="H8" s="55">
        <f>+G8/G5</f>
        <v>2.1373924792018459</v>
      </c>
      <c r="I8" s="85">
        <f>+G8/I4</f>
        <v>20.091217272727274</v>
      </c>
      <c r="J8" s="11">
        <v>0</v>
      </c>
      <c r="K8" s="55" t="e">
        <f>+J8/J5</f>
        <v>#DIV/0!</v>
      </c>
      <c r="L8" s="85" t="e">
        <f>+J8/L4</f>
        <v>#DIV/0!</v>
      </c>
      <c r="M8" s="11">
        <v>0</v>
      </c>
      <c r="N8" s="55" t="e">
        <f>+M8/M5</f>
        <v>#DIV/0!</v>
      </c>
      <c r="O8" s="85" t="e">
        <f>+M8/O4</f>
        <v>#DIV/0!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408.41638999999998</v>
      </c>
      <c r="AQ8" s="65">
        <f>+AP8/$AP$5</f>
        <v>2.0831581838588749</v>
      </c>
      <c r="AR8" s="67">
        <f>+AP8/AR4</f>
        <v>37.128762727272722</v>
      </c>
      <c r="AS8" s="14">
        <f t="shared" si="0"/>
        <v>204.20819499999999</v>
      </c>
      <c r="AT8" s="57"/>
      <c r="AU8" s="85">
        <f>+AS8/AU4</f>
        <v>18.564381363636361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-12.887273636363638</v>
      </c>
      <c r="G9" s="15">
        <f>+G5-G6-G8</f>
        <v>-160.72874999999999</v>
      </c>
      <c r="H9" s="54">
        <f>+G9/G5</f>
        <v>-1.5544577005878222</v>
      </c>
      <c r="I9" s="15">
        <f>+I5-I6-I8</f>
        <v>-14.611704545454547</v>
      </c>
      <c r="J9" s="15">
        <f>+J5-J6-J8</f>
        <v>0</v>
      </c>
      <c r="K9" s="54" t="e">
        <f>+J9/J5</f>
        <v>#DIV/0!</v>
      </c>
      <c r="L9" s="15" t="e">
        <f>+L5-L6-L8</f>
        <v>#DIV/0!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-302.48876000000001</v>
      </c>
      <c r="AQ9" s="64">
        <f>+AP9/$AP$5</f>
        <v>-1.5428664259025531</v>
      </c>
      <c r="AR9" s="15">
        <f>+AR5-AR6-AR8</f>
        <v>-27.498978181818174</v>
      </c>
      <c r="AS9" s="30">
        <f t="shared" si="0"/>
        <v>-151.24438000000001</v>
      </c>
      <c r="AT9" s="57"/>
      <c r="AU9" s="15">
        <f>+AU5-AU6-AU8</f>
        <v>-13.749489090909087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0.18181818181818182</v>
      </c>
      <c r="G11" s="33">
        <v>3</v>
      </c>
      <c r="H11" s="57"/>
      <c r="I11" s="85">
        <f>+G11/I4</f>
        <v>0.27272727272727271</v>
      </c>
      <c r="J11" s="33">
        <v>0</v>
      </c>
      <c r="K11" s="57"/>
      <c r="L11" s="85" t="e">
        <f>+J11/L4</f>
        <v>#DIV/0!</v>
      </c>
      <c r="M11" s="33">
        <v>0</v>
      </c>
      <c r="N11" s="57"/>
      <c r="O11" s="85" t="e">
        <f>+M11/O4</f>
        <v>#DIV/0!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5</v>
      </c>
      <c r="AQ11" s="57"/>
      <c r="AR11" s="85">
        <f>+AP11/AR4</f>
        <v>0.45454545454545453</v>
      </c>
      <c r="AS11" s="29">
        <f>+AP11/AS4</f>
        <v>2.5</v>
      </c>
      <c r="AT11" s="57"/>
      <c r="AU11" s="85">
        <f>+AS11/AU4</f>
        <v>0.22727272727272727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8.9060527272727263</v>
      </c>
      <c r="G12" s="33">
        <v>106.28467999999999</v>
      </c>
      <c r="H12" s="57"/>
      <c r="I12" s="85">
        <f>+G12/I4</f>
        <v>9.6622436363636357</v>
      </c>
      <c r="J12" s="33">
        <v>0</v>
      </c>
      <c r="K12" s="57"/>
      <c r="L12" s="85" t="e">
        <f>+J12/L4</f>
        <v>#DIV/0!</v>
      </c>
      <c r="M12" s="33">
        <v>0</v>
      </c>
      <c r="N12" s="57"/>
      <c r="O12" s="85" t="e">
        <f>+M12/O4</f>
        <v>#DIV/0!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204.25126</v>
      </c>
      <c r="AQ12" s="57"/>
      <c r="AR12" s="85">
        <f>+AP12/AR4</f>
        <v>18.568296363636364</v>
      </c>
      <c r="AS12" s="14">
        <f t="shared" ref="AS12" si="1">+AP12/$AS$4</f>
        <v>102.12563</v>
      </c>
      <c r="AT12" s="57"/>
      <c r="AU12" s="85">
        <f>+AS12/AU4</f>
        <v>9.2841481818181819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>
        <f>+G12/G5</f>
        <v>1.0279121767606136</v>
      </c>
      <c r="H13" s="57"/>
      <c r="I13" s="34"/>
      <c r="J13" s="34" t="e">
        <f>+J12/J5</f>
        <v>#DIV/0!</v>
      </c>
      <c r="K13" s="57"/>
      <c r="L13" s="34"/>
      <c r="M13" s="34" t="e">
        <f>+M12/M5</f>
        <v>#DIV/0!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1.0417987481660247</v>
      </c>
      <c r="AQ13" s="57"/>
      <c r="AR13" s="34"/>
      <c r="AS13" s="35">
        <f>+AS12/AS5</f>
        <v>1.0417987481660247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>
        <f>+G5/G11</f>
        <v>34.466200000000001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39.211269999999999</v>
      </c>
      <c r="AQ14" s="57"/>
      <c r="AR14" s="8"/>
      <c r="AS14" s="36">
        <f>+AS5/AS11</f>
        <v>39.211269999999999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>
        <f>+G12/G11</f>
        <v>35.428226666666667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40.850251999999998</v>
      </c>
      <c r="AQ15" s="57"/>
      <c r="AR15" s="8"/>
      <c r="AS15" s="36">
        <f>+AS12/AS11</f>
        <v>40.850251999999998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>
        <f>+G12/G7</f>
        <v>1.7633399386541335</v>
      </c>
      <c r="H16" s="57"/>
      <c r="I16" s="34"/>
      <c r="J16" s="34" t="e">
        <f>+J12/J7</f>
        <v>#DIV/0!</v>
      </c>
      <c r="K16" s="57"/>
      <c r="L16" s="34"/>
      <c r="M16" s="34" t="e">
        <f>+M12/M7</f>
        <v>#DIV/0!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1.9282151408466328</v>
      </c>
      <c r="AQ16" s="57"/>
      <c r="AR16" s="34"/>
      <c r="AS16" s="35">
        <f>+AS12/AS7</f>
        <v>1.9282151408466328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690.5454545454545</v>
      </c>
      <c r="G18" s="11">
        <v>6405</v>
      </c>
      <c r="H18" s="58">
        <v>6405</v>
      </c>
      <c r="I18" s="67">
        <f>+G18/I4</f>
        <v>582.27272727272725</v>
      </c>
      <c r="J18" s="11">
        <v>0</v>
      </c>
      <c r="K18" s="58">
        <v>0</v>
      </c>
      <c r="L18" s="67" t="e">
        <f>+J18/L4</f>
        <v>#DIV/0!</v>
      </c>
      <c r="M18" s="11">
        <v>0</v>
      </c>
      <c r="N18" s="58">
        <v>0</v>
      </c>
      <c r="O18" s="67" t="e">
        <f>+M18/O4</f>
        <v>#DIV/0!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14001</v>
      </c>
      <c r="AQ18" s="67">
        <f t="shared" si="2"/>
        <v>14001</v>
      </c>
      <c r="AR18" s="67">
        <f>+AP18/AR4</f>
        <v>1272.8181818181818</v>
      </c>
      <c r="AS18" s="14">
        <f t="shared" ref="AS18:AT20" si="3">+AP18/$AS$4</f>
        <v>7000.5</v>
      </c>
      <c r="AT18" s="67">
        <f t="shared" si="3"/>
        <v>7000.5</v>
      </c>
      <c r="AU18" s="67">
        <f>+AS18/AU4</f>
        <v>636.40909090909088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57.361818181818187</v>
      </c>
      <c r="G19" s="11">
        <v>352.93</v>
      </c>
      <c r="H19" s="11">
        <v>352.93</v>
      </c>
      <c r="I19" s="67">
        <f>+G19/I4</f>
        <v>32.084545454545456</v>
      </c>
      <c r="J19" s="11">
        <v>0</v>
      </c>
      <c r="K19" s="58">
        <v>0</v>
      </c>
      <c r="L19" s="67" t="e">
        <f>+J19/L4</f>
        <v>#DIV/0!</v>
      </c>
      <c r="M19" s="11">
        <v>0</v>
      </c>
      <c r="N19" s="58">
        <v>0</v>
      </c>
      <c r="O19" s="67" t="e">
        <f>+M19/O4</f>
        <v>#DIV/0!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983.91000000000008</v>
      </c>
      <c r="AQ19" s="67">
        <f t="shared" si="2"/>
        <v>983.91000000000008</v>
      </c>
      <c r="AR19" s="67">
        <f>+AP19/AR4</f>
        <v>89.446363636363643</v>
      </c>
      <c r="AS19" s="14">
        <f t="shared" si="3"/>
        <v>491.95500000000004</v>
      </c>
      <c r="AT19" s="67">
        <f t="shared" si="3"/>
        <v>491.95500000000004</v>
      </c>
      <c r="AU19" s="67">
        <f>+AS19/AU4</f>
        <v>44.723181818181821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2.3309963636363635</v>
      </c>
      <c r="G20" s="11">
        <f>17.79883+1.9259</f>
        <v>19.724729999999997</v>
      </c>
      <c r="H20" s="59">
        <v>10.754799999999999</v>
      </c>
      <c r="I20" s="67">
        <f>+G20/I4</f>
        <v>1.7931572727272724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45.365690000000001</v>
      </c>
      <c r="AQ20" s="67">
        <f t="shared" si="2"/>
        <v>30.153510000000001</v>
      </c>
      <c r="AR20" s="67">
        <f>+AP20/AR4</f>
        <v>4.1241536363636362</v>
      </c>
      <c r="AS20" s="14">
        <f t="shared" si="3"/>
        <v>22.682845</v>
      </c>
      <c r="AT20" s="67">
        <f t="shared" si="3"/>
        <v>15.076755</v>
      </c>
      <c r="AU20" s="67">
        <f>+AS20/AU4</f>
        <v>2.0620768181818181</v>
      </c>
    </row>
    <row r="21" spans="2:47">
      <c r="B21" s="19" t="s">
        <v>19</v>
      </c>
      <c r="C21" s="17"/>
      <c r="D21" s="44">
        <f t="shared" ref="D21:E21" si="4">+D20/D19*1000</f>
        <v>40.636723826428728</v>
      </c>
      <c r="E21" s="60">
        <f t="shared" si="4"/>
        <v>30.743779517575835</v>
      </c>
      <c r="F21" s="60"/>
      <c r="G21" s="44">
        <f t="shared" ref="G21:H21" si="5">+G20/G19*1000</f>
        <v>55.888504802652072</v>
      </c>
      <c r="H21" s="60">
        <f t="shared" si="5"/>
        <v>30.472898308446432</v>
      </c>
      <c r="I21" s="60"/>
      <c r="J21" s="44" t="e">
        <f t="shared" ref="J21:K21" si="6">+J20/J19*1000</f>
        <v>#DIV/0!</v>
      </c>
      <c r="K21" s="60" t="e">
        <f t="shared" si="6"/>
        <v>#DIV/0!</v>
      </c>
      <c r="L21" s="60"/>
      <c r="M21" s="44" t="e">
        <f t="shared" ref="M21:N21" si="7">+M20/M19*1000</f>
        <v>#DIV/0!</v>
      </c>
      <c r="N21" s="60" t="e">
        <f t="shared" si="7"/>
        <v>#DIV/0!</v>
      </c>
      <c r="O21" s="60"/>
      <c r="P21" s="44" t="e">
        <f t="shared" ref="P21:Q21" si="8">+P20/P19*1000</f>
        <v>#DIV/0!</v>
      </c>
      <c r="Q21" s="60" t="e">
        <f t="shared" si="8"/>
        <v>#DIV/0!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" si="10">+V20/V19*1000</f>
        <v>#DIV/0!</v>
      </c>
      <c r="W21" s="60" t="e">
        <f t="shared" ref="W21:AC21" si="11">+W20/W19*1000</f>
        <v>#DIV/0!</v>
      </c>
      <c r="X21" s="60"/>
      <c r="Y21" s="44" t="e">
        <f t="shared" ref="Y21" si="12">+Y20/Y19*1000</f>
        <v>#DIV/0!</v>
      </c>
      <c r="Z21" s="68" t="e">
        <f t="shared" si="11"/>
        <v>#DIV/0!</v>
      </c>
      <c r="AA21" s="68"/>
      <c r="AB21" s="44" t="e">
        <f t="shared" si="11"/>
        <v>#DIV/0!</v>
      </c>
      <c r="AC21" s="60" t="e">
        <f t="shared" si="11"/>
        <v>#DIV/0!</v>
      </c>
      <c r="AD21" s="68"/>
      <c r="AE21" s="44" t="e">
        <f t="shared" ref="AE21:AF21" si="13">+AE20/AE19*1000</f>
        <v>#DIV/0!</v>
      </c>
      <c r="AF21" s="60" t="e">
        <f t="shared" si="13"/>
        <v>#DIV/0!</v>
      </c>
      <c r="AG21" s="68"/>
      <c r="AH21" s="44" t="e">
        <f t="shared" ref="AH21:AI21" si="14">+AH20/AH19*1000</f>
        <v>#DIV/0!</v>
      </c>
      <c r="AI21" s="60" t="e">
        <f t="shared" si="14"/>
        <v>#DIV/0!</v>
      </c>
      <c r="AJ21" s="68"/>
      <c r="AK21" s="44" t="e">
        <f t="shared" ref="AK21:AL21" si="15">+AK20/AK19*1000</f>
        <v>#DIV/0!</v>
      </c>
      <c r="AL21" s="44" t="e">
        <f t="shared" si="15"/>
        <v>#DIV/0!</v>
      </c>
      <c r="AM21" s="17"/>
      <c r="AN21" s="17"/>
      <c r="AO21" s="17"/>
      <c r="AP21" s="45">
        <f>+AP20/AP19*1000</f>
        <v>46.107560650872536</v>
      </c>
      <c r="AQ21" s="68">
        <f>+AQ20/AQ19*1000</f>
        <v>30.646614019574958</v>
      </c>
      <c r="AR21" s="60"/>
      <c r="AS21" s="45">
        <f>+AS20/AS19*1000</f>
        <v>46.107560650872536</v>
      </c>
      <c r="AT21" s="68">
        <f>+AT20/AT19*1000</f>
        <v>30.646614019574958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>
        <f>+G19/G18</f>
        <v>5.5102263856362216E-2</v>
      </c>
      <c r="H22" s="46">
        <f>+H19/H18</f>
        <v>5.5102263856362216E-2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7.0274266123848309E-2</v>
      </c>
      <c r="AQ22" s="46">
        <f>+AQ19/AQ18</f>
        <v>7.0274266123848309E-2</v>
      </c>
      <c r="AR22" s="69"/>
      <c r="AS22" s="47">
        <f>+AS19/AS18</f>
        <v>7.0274266123848309E-2</v>
      </c>
      <c r="AT22" s="46">
        <f>+AT19/AT18</f>
        <v>7.0274266123848309E-2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>
        <f>+G20*1000/(G18*G21)*100</f>
        <v>5.5102263856362219</v>
      </c>
      <c r="H23" s="48">
        <f>+H20*1000/(H18*H21)*100</f>
        <v>5.5102263856362219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7.0274266123848292</v>
      </c>
      <c r="AQ23" s="48">
        <f>+AQ20*1000/(AQ18*AQ21)*100</f>
        <v>7.027426612384831</v>
      </c>
      <c r="AR23" s="70"/>
      <c r="AS23" s="49">
        <f>+AS20/(AS18*AS21)*1000*100</f>
        <v>7.0274266123848292</v>
      </c>
      <c r="AT23" s="48">
        <f>+AT20*1000/(AT18*AT21)*100</f>
        <v>7.027426612384831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>
        <f>+G20/G18*1000</f>
        <v>3.0795831381733016</v>
      </c>
      <c r="H24" s="48">
        <f>+H20/H18*1000</f>
        <v>1.6791256830601091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3.2401749875008927</v>
      </c>
      <c r="AQ24" s="48">
        <f>+AQ20/AQ18*1000</f>
        <v>2.1536683094064708</v>
      </c>
      <c r="AR24" s="70"/>
      <c r="AS24" s="49">
        <f>+AS20/AS18*1000</f>
        <v>3.2401749875008927</v>
      </c>
      <c r="AT24" s="48">
        <f>+AT20/AT18*1000</f>
        <v>2.1536683094064708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>
        <f>+G8/(1-G6/G5)</f>
        <v>379.12198432465129</v>
      </c>
      <c r="H26" s="63"/>
      <c r="I26" s="63"/>
      <c r="J26" s="22" t="e">
        <f>+J8/(1-J6/J5)</f>
        <v>#DIV/0!</v>
      </c>
      <c r="K26" s="63"/>
      <c r="L26" s="63"/>
      <c r="M26" s="22" t="e">
        <f>+M8/(1-M6/M5)</f>
        <v>#DIV/0!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755.91823118837362</v>
      </c>
      <c r="AQ26" s="71"/>
      <c r="AR26" s="71"/>
      <c r="AS26" s="32">
        <f>+AS8/(1-AS6/AS5)</f>
        <v>377.95911559418681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2014-12-09T08:40:33Z</cp:lastPrinted>
  <dcterms:created xsi:type="dcterms:W3CDTF">2014-10-14T11:21:48Z</dcterms:created>
  <dcterms:modified xsi:type="dcterms:W3CDTF">2015-03-18T10:14:22Z</dcterms:modified>
</cp:coreProperties>
</file>