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2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M20" i="7"/>
  <c r="D20" i="6" s="1"/>
  <c r="M6" i="7"/>
  <c r="M5"/>
  <c r="D5" i="6" s="1"/>
  <c r="M20" i="1"/>
  <c r="M6"/>
  <c r="G6" i="6" s="1"/>
  <c r="M5" i="1"/>
  <c r="H20" i="6"/>
  <c r="H19"/>
  <c r="H18"/>
  <c r="G20"/>
  <c r="G19"/>
  <c r="G18"/>
  <c r="G12"/>
  <c r="G11"/>
  <c r="G8"/>
  <c r="G5"/>
  <c r="E20"/>
  <c r="D18"/>
  <c r="E19"/>
  <c r="D19"/>
  <c r="E18"/>
  <c r="D12"/>
  <c r="D11"/>
  <c r="D8"/>
  <c r="D6"/>
  <c r="J20" i="7"/>
  <c r="J6"/>
  <c r="J20" i="1" l="1"/>
  <c r="J6"/>
  <c r="J5"/>
  <c r="F4" i="6" l="1"/>
  <c r="I4"/>
  <c r="G20" i="7"/>
  <c r="G6"/>
  <c r="AP11"/>
  <c r="AS11" s="1"/>
  <c r="AP11" i="1"/>
  <c r="AS11" s="1"/>
  <c r="G20"/>
  <c r="G6"/>
  <c r="G5"/>
  <c r="D20" i="7"/>
  <c r="D6"/>
  <c r="D5"/>
  <c r="D20" i="1"/>
  <c r="D6"/>
  <c r="D5"/>
  <c r="D26" i="6" l="1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Z9"/>
  <c r="Y9"/>
  <c r="V9"/>
  <c r="W9" s="1"/>
  <c r="T9"/>
  <c r="S9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AB16" s="1"/>
  <c r="Z7"/>
  <c r="Y7"/>
  <c r="Y16" s="1"/>
  <c r="V7"/>
  <c r="V16" s="1"/>
  <c r="T7"/>
  <c r="S7"/>
  <c r="S16" s="1"/>
  <c r="P7"/>
  <c r="P16" s="1"/>
  <c r="M7"/>
  <c r="N7" s="1"/>
  <c r="J7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H5"/>
  <c r="F5"/>
  <c r="F9" s="1"/>
  <c r="E5"/>
  <c r="AR4"/>
  <c r="AU4" s="1"/>
  <c r="M16" l="1"/>
  <c r="D7" i="6"/>
  <c r="I9" i="7"/>
  <c r="J16"/>
  <c r="H7"/>
  <c r="AR6"/>
  <c r="F4" i="5"/>
  <c r="AR18" i="7"/>
  <c r="E18" i="5"/>
  <c r="D18"/>
  <c r="AP22" i="7"/>
  <c r="AP24"/>
  <c r="E20" i="5"/>
  <c r="E19"/>
  <c r="D19"/>
  <c r="D20"/>
  <c r="D11"/>
  <c r="D6"/>
  <c r="AP26" i="7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P16" s="1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S16" s="1"/>
  <c r="T6"/>
  <c r="S9"/>
  <c r="T9" s="1"/>
  <c r="U5"/>
  <c r="T5"/>
  <c r="X20"/>
  <c r="X19"/>
  <c r="X18"/>
  <c r="V22"/>
  <c r="V24"/>
  <c r="V15"/>
  <c r="V14"/>
  <c r="V13"/>
  <c r="V7"/>
  <c r="V16" s="1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M16" l="1"/>
  <c r="G7" i="6"/>
  <c r="D16" i="1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J2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AK24"/>
  <c r="AK22"/>
  <c r="AK21"/>
  <c r="AK23" s="1"/>
  <c r="AM20"/>
  <c r="AM19"/>
  <c r="AM18"/>
  <c r="AM12"/>
  <c r="AM11"/>
  <c r="AM6"/>
  <c r="AM5"/>
  <c r="AU9" i="7" l="1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AK26" l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U11" i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AP7" s="1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L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5"/>
  <c r="Z21" i="1"/>
  <c r="Z23" s="1"/>
  <c r="G21" i="6"/>
  <c r="G23" s="1"/>
  <c r="J12"/>
  <c r="K5"/>
  <c r="G13" i="5" l="1"/>
  <c r="L12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J22" l="1"/>
  <c r="AS21" i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26" l="1"/>
  <c r="J26"/>
  <c r="K16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<sst xmlns="http://schemas.openxmlformats.org/spreadsheetml/2006/main" count="326" uniqueCount="65">
  <si>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</si>
  <si>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</si>
  <si>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</si>
  <si>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</si>
  <si>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</si>
  <si>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</si>
  <si>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</si>
  <si>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</si>
  <si>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</si>
  <si>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</si>
  <si>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</si>
  <si>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</si>
  <si>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</si>
  <si>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</si>
  <si>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</si>
  <si>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</si>
  <si>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</si>
  <si>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</si>
  <si>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</si>
  <si>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</si>
  <si>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</si>
  <si>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</si>
  <si>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</si>
  <si>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</si>
  <si>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</si>
  <si>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</si>
  <si>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</si>
  <si>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</si>
  <si>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</si>
  <si>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</si>
  <si>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</si>
  <si>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</si>
  <si>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</si>
  <si>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</si>
  <si>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</si>
  <si>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</si>
  <si>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</si>
  <si>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</si>
  <si>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</si>
  <si>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</si>
  <si>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</si>
  <si>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</si>
  <si>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</si>
  <si>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</si>
  <si>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</si>
  <si>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</si>
  <si>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</si>
  <si>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</si>
  <si>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</si>
  <si>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</si>
  <si>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</si>
  <si>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</si>
  <si>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</si>
  <si>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</si>
  <si>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</si>
  <si>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</si>
  <si>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</si>
  <si>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</si>
  <si>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</si>
  <si>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</si>
  <si>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</si>
  <si>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</si>
  <si>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</si>
  <si>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1 - 4 2014</t>
  </si>
  <si>
    <t xml:space="preserve"> 1 - 4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</si>
</sst>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K26" sqref="K26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14</v>
      </c>
      <c r="G4" s="23" t="s">
        <v>27</v>
      </c>
      <c r="H4" s="3" t="s">
        <v>28</v>
      </c>
      <c r="I4" s="94">
        <f>+'2015'!AR4</f>
        <v>12</v>
      </c>
      <c r="J4" s="26"/>
    </row>
    <row r="5" spans="2:21">
      <c r="B5" s="10" t="s">
        <v>3</v>
      </c>
      <c r="C5" s="17"/>
      <c r="D5" s="8">
        <f>+'2014'!AP5</f>
        <v>342.28</v>
      </c>
      <c r="E5" s="54">
        <f>+D5/$D$5</f>
        <v>1</v>
      </c>
      <c r="F5" s="84">
        <f>+D5/F4</f>
        <v>24.448571428571427</v>
      </c>
      <c r="G5" s="13">
        <f>+'2015'!AP5</f>
        <v>432.64404999999999</v>
      </c>
      <c r="H5" s="54">
        <f>+G5/$G$5</f>
        <v>1</v>
      </c>
      <c r="I5" s="84">
        <f>+G5/I4</f>
        <v>36.053670833333335</v>
      </c>
      <c r="J5" s="76">
        <f t="shared" ref="J5:J24" si="0">+G5/D5</f>
        <v>1.2640062229753419</v>
      </c>
      <c r="K5" s="77">
        <f>+G5-D5</f>
        <v>90.36405000000002</v>
      </c>
      <c r="L5" s="77">
        <f>+I5-F5</f>
        <v>11.605099404761908</v>
      </c>
      <c r="M5" s="57"/>
    </row>
    <row r="6" spans="2:21">
      <c r="B6" s="7" t="s">
        <v>4</v>
      </c>
      <c r="C6" s="17"/>
      <c r="D6" s="11">
        <f>+'2014'!AP6</f>
        <v>276.39008999999999</v>
      </c>
      <c r="E6" s="55">
        <f>+D6/$D$5</f>
        <v>0.80749704919948584</v>
      </c>
      <c r="F6" s="67">
        <f>+D6/F4</f>
        <v>19.742149285714284</v>
      </c>
      <c r="G6" s="14">
        <f>+'2015'!AP6</f>
        <v>187.16382000000002</v>
      </c>
      <c r="H6" s="55">
        <f>+G6/$G$5</f>
        <v>0.43260463191392556</v>
      </c>
      <c r="I6" s="67">
        <f>+G6/I4</f>
        <v>15.596985000000002</v>
      </c>
      <c r="J6" s="78">
        <f t="shared" si="0"/>
        <v>0.67717268734201008</v>
      </c>
      <c r="K6" s="79">
        <f>+G6-D6</f>
        <v>-89.226269999999971</v>
      </c>
      <c r="L6" s="79">
        <f>+I6-F6</f>
        <v>-4.1451642857142819</v>
      </c>
      <c r="M6" s="57"/>
    </row>
    <row r="7" spans="2:21">
      <c r="B7" s="10" t="s">
        <v>7</v>
      </c>
      <c r="C7" s="17"/>
      <c r="D7" s="8">
        <f>+D5-D6</f>
        <v>65.889909999999986</v>
      </c>
      <c r="E7" s="56">
        <f>+D7/$D$5</f>
        <v>0.19250295080051416</v>
      </c>
      <c r="F7" s="86">
        <f>+F5-F6</f>
        <v>4.7064221428571429</v>
      </c>
      <c r="G7" s="8">
        <f>+G5-G6</f>
        <v>245.48022999999998</v>
      </c>
      <c r="H7" s="56">
        <f>+G7/$G$5</f>
        <v>0.56739536808607438</v>
      </c>
      <c r="I7" s="86">
        <f>+I5-I6</f>
        <v>20.456685833333331</v>
      </c>
      <c r="J7" s="80">
        <f t="shared" si="0"/>
        <v>3.7256118577184281</v>
      </c>
      <c r="K7" s="77">
        <f>+G7-D7</f>
        <v>179.59031999999999</v>
      </c>
      <c r="L7" s="77">
        <f>+I7-F7</f>
        <v>15.750263690476189</v>
      </c>
      <c r="M7" s="57"/>
    </row>
    <row r="8" spans="2:21">
      <c r="B8" s="7" t="s">
        <v>5</v>
      </c>
      <c r="C8" s="17"/>
      <c r="D8" s="11">
        <f>+'2014'!AP8</f>
        <v>956.29555000000005</v>
      </c>
      <c r="E8" s="55">
        <f>+D8/$D$5</f>
        <v>2.7938984165011105</v>
      </c>
      <c r="F8" s="67">
        <f>+D8/F4</f>
        <v>68.306825000000003</v>
      </c>
      <c r="G8" s="14">
        <f>+'2015'!AP8</f>
        <v>793.09361000000001</v>
      </c>
      <c r="H8" s="55">
        <f>+G8/$G$5</f>
        <v>1.8331319013863707</v>
      </c>
      <c r="I8" s="67">
        <f>+G8/I4</f>
        <v>66.091134166666663</v>
      </c>
      <c r="J8" s="78">
        <f t="shared" si="0"/>
        <v>0.82933943381834196</v>
      </c>
      <c r="K8" s="79">
        <f>+G8-D8</f>
        <v>-163.20194000000004</v>
      </c>
      <c r="L8" s="79">
        <f>+I8-F8</f>
        <v>-2.2156908333333405</v>
      </c>
      <c r="M8" s="57"/>
    </row>
    <row r="9" spans="2:21">
      <c r="B9" s="19" t="s">
        <v>14</v>
      </c>
      <c r="C9" s="17"/>
      <c r="D9" s="15">
        <f>+D5-D6-D8</f>
        <v>-890.40564000000006</v>
      </c>
      <c r="E9" s="54">
        <f>+D9/$D$5</f>
        <v>-2.6013954657005964</v>
      </c>
      <c r="F9" s="15">
        <f>+F5-F6-F8</f>
        <v>-63.600402857142861</v>
      </c>
      <c r="G9" s="15">
        <f>+G5-G6-G8</f>
        <v>-547.61338000000001</v>
      </c>
      <c r="H9" s="54">
        <f>+G9/$G$5</f>
        <v>-1.2657365333002961</v>
      </c>
      <c r="I9" s="15">
        <f>+I5-I6-I8</f>
        <v>-45.634448333333332</v>
      </c>
      <c r="J9" s="80">
        <f t="shared" si="0"/>
        <v>0.61501562366563622</v>
      </c>
      <c r="K9" s="77">
        <f>+G9-D9</f>
        <v>342.79226000000006</v>
      </c>
      <c r="L9" s="77">
        <f>+I9-F9</f>
        <v>17.965954523809529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12</v>
      </c>
      <c r="E11" s="57"/>
      <c r="F11" s="67">
        <f>+D11/F4</f>
        <v>0.8571428571428571</v>
      </c>
      <c r="G11" s="29">
        <f>+'2015'!AP11</f>
        <v>11</v>
      </c>
      <c r="H11" s="57"/>
      <c r="I11" s="67">
        <f>+G11/I4</f>
        <v>0.91666666666666663</v>
      </c>
      <c r="J11" s="78">
        <f t="shared" si="0"/>
        <v>0.91666666666666663</v>
      </c>
      <c r="K11" s="79">
        <f t="shared" ref="K11:K16" si="1">+G11-D11</f>
        <v>-1</v>
      </c>
      <c r="L11" s="79">
        <f>+I11-F11</f>
        <v>5.9523809523809534E-2</v>
      </c>
      <c r="M11" s="57"/>
    </row>
    <row r="12" spans="2:21">
      <c r="B12" s="18" t="s">
        <v>15</v>
      </c>
      <c r="C12" s="17"/>
      <c r="D12" s="33">
        <f>+'2014'!AP12</f>
        <v>560.61770999999999</v>
      </c>
      <c r="E12" s="57"/>
      <c r="F12" s="67">
        <f>+D12/F4</f>
        <v>40.044122142857141</v>
      </c>
      <c r="G12" s="14">
        <f>+'2015'!AP12</f>
        <v>423.93353000000002</v>
      </c>
      <c r="H12" s="57"/>
      <c r="I12" s="67">
        <f>+G12/I4</f>
        <v>35.327794166666671</v>
      </c>
      <c r="J12" s="78">
        <f t="shared" si="0"/>
        <v>0.75619004258713129</v>
      </c>
      <c r="K12" s="79">
        <f t="shared" si="1"/>
        <v>-136.68417999999997</v>
      </c>
      <c r="L12" s="79">
        <f>+I12-F12</f>
        <v>-4.7163279761904704</v>
      </c>
      <c r="M12" s="57"/>
    </row>
    <row r="13" spans="2:21">
      <c r="B13" s="19" t="s">
        <v>20</v>
      </c>
      <c r="C13" s="17"/>
      <c r="D13" s="34">
        <f>+D12/D5</f>
        <v>1.6378921058782285</v>
      </c>
      <c r="E13" s="57"/>
      <c r="F13" s="34"/>
      <c r="G13" s="34">
        <f>+G12/G5</f>
        <v>0.97986677500823138</v>
      </c>
      <c r="H13" s="57"/>
      <c r="I13" s="34"/>
      <c r="J13" s="76">
        <f t="shared" si="0"/>
        <v>0.59824867064905496</v>
      </c>
      <c r="K13" s="54">
        <f t="shared" si="1"/>
        <v>-0.65802533086999715</v>
      </c>
      <c r="L13" s="57"/>
      <c r="M13" s="57"/>
    </row>
    <row r="14" spans="2:21">
      <c r="B14" s="19" t="s">
        <v>16</v>
      </c>
      <c r="C14" s="17"/>
      <c r="D14" s="8">
        <f>+D5/D11</f>
        <v>28.52333333333333</v>
      </c>
      <c r="E14" s="57"/>
      <c r="F14" s="8"/>
      <c r="G14" s="8">
        <f>+G5/G11</f>
        <v>39.33127727272727</v>
      </c>
      <c r="H14" s="57"/>
      <c r="I14" s="8"/>
      <c r="J14" s="76">
        <f t="shared" si="0"/>
        <v>1.3789158796094638</v>
      </c>
      <c r="K14" s="77">
        <f t="shared" si="1"/>
        <v>10.80794393939394</v>
      </c>
      <c r="L14" s="57"/>
      <c r="M14" s="57"/>
    </row>
    <row r="15" spans="2:21">
      <c r="B15" s="10" t="s">
        <v>36</v>
      </c>
      <c r="C15" s="17"/>
      <c r="D15" s="8">
        <f>+D12/D11</f>
        <v>46.718142499999999</v>
      </c>
      <c r="E15" s="57"/>
      <c r="F15" s="8"/>
      <c r="G15" s="8">
        <f>+G12/G11</f>
        <v>38.539411818181819</v>
      </c>
      <c r="H15" s="57"/>
      <c r="I15" s="8"/>
      <c r="J15" s="76">
        <f t="shared" si="0"/>
        <v>0.82493459191323415</v>
      </c>
      <c r="K15" s="77">
        <f t="shared" si="1"/>
        <v>-8.1787306818181804</v>
      </c>
      <c r="L15" s="57"/>
      <c r="M15" s="57"/>
    </row>
    <row r="16" spans="2:21">
      <c r="B16" s="19" t="s">
        <v>21</v>
      </c>
      <c r="C16" s="17"/>
      <c r="D16" s="34">
        <f>+D12/D7</f>
        <v>8.5083999962968555</v>
      </c>
      <c r="E16" s="57"/>
      <c r="F16" s="34"/>
      <c r="G16" s="34">
        <f>+G12/G7</f>
        <v>1.7269558937597542</v>
      </c>
      <c r="H16" s="57"/>
      <c r="I16" s="34"/>
      <c r="J16" s="76">
        <f t="shared" si="0"/>
        <v>0.20297069889889804</v>
      </c>
      <c r="K16" s="54">
        <f t="shared" si="1"/>
        <v>-6.7814441025371011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51821</v>
      </c>
      <c r="E18" s="58">
        <f>+'2014'!AQ18</f>
        <v>51821</v>
      </c>
      <c r="F18" s="67">
        <f>+D18/F4</f>
        <v>3701.5</v>
      </c>
      <c r="G18" s="14">
        <f>+'2015'!AP18</f>
        <v>27345</v>
      </c>
      <c r="H18" s="67">
        <f>+'2015'!AQ18</f>
        <v>27345</v>
      </c>
      <c r="I18" s="67">
        <f>+G18/I4</f>
        <v>2278.75</v>
      </c>
      <c r="J18" s="78">
        <f t="shared" si="0"/>
        <v>0.52768182783041628</v>
      </c>
      <c r="K18" s="79">
        <f t="shared" ref="K18:K24" si="2">+G18-D18</f>
        <v>-24476</v>
      </c>
      <c r="L18" s="79">
        <f>+I18-F18</f>
        <v>-1422.75</v>
      </c>
      <c r="M18" s="57"/>
    </row>
    <row r="19" spans="2:13">
      <c r="B19" s="18" t="s">
        <v>17</v>
      </c>
      <c r="C19" s="17"/>
      <c r="D19" s="11">
        <f>+'2014'!AP19</f>
        <v>3405.93</v>
      </c>
      <c r="E19" s="59">
        <f>+'2014'!AQ19</f>
        <v>3405.93</v>
      </c>
      <c r="F19" s="67">
        <f>+D19/F4</f>
        <v>243.28071428571428</v>
      </c>
      <c r="G19" s="14">
        <f>+'2015'!AP19</f>
        <v>1997.96</v>
      </c>
      <c r="H19" s="67">
        <f>+'2015'!AQ19</f>
        <v>1997.96</v>
      </c>
      <c r="I19" s="67">
        <f>+G19/I4</f>
        <v>166.49666666666667</v>
      </c>
      <c r="J19" s="78">
        <f t="shared" si="0"/>
        <v>0.5866121734739117</v>
      </c>
      <c r="K19" s="79">
        <f t="shared" si="2"/>
        <v>-1407.9699999999998</v>
      </c>
      <c r="L19" s="79">
        <f>+I19-F19</f>
        <v>-76.784047619047612</v>
      </c>
      <c r="M19" s="57"/>
    </row>
    <row r="20" spans="2:13">
      <c r="B20" s="18" t="s">
        <v>29</v>
      </c>
      <c r="C20" s="17"/>
      <c r="D20" s="11">
        <f>+'2014'!AP20</f>
        <v>135.58589000000001</v>
      </c>
      <c r="E20" s="59">
        <f>+'2014'!AQ20</f>
        <v>125.25942999999999</v>
      </c>
      <c r="F20" s="67">
        <f>+D20/F4</f>
        <v>9.6847064285714293</v>
      </c>
      <c r="G20" s="14">
        <f>+'2015'!AP20</f>
        <v>95.398809999999997</v>
      </c>
      <c r="H20" s="67">
        <f>+'2015'!AQ20</f>
        <v>61.822309999999995</v>
      </c>
      <c r="I20" s="67">
        <f>+G20/I4</f>
        <v>7.9499008333333334</v>
      </c>
      <c r="J20" s="78">
        <f t="shared" si="0"/>
        <v>0.70360426147588062</v>
      </c>
      <c r="K20" s="79">
        <f t="shared" si="2"/>
        <v>-40.187080000000009</v>
      </c>
      <c r="L20" s="79">
        <f>+I20-F20</f>
        <v>-1.7348055952380959</v>
      </c>
      <c r="M20" s="57"/>
    </row>
    <row r="21" spans="2:13">
      <c r="B21" s="19" t="s">
        <v>19</v>
      </c>
      <c r="C21" s="17"/>
      <c r="D21" s="44">
        <f>+D20/D19*1000</f>
        <v>39.808771759842394</v>
      </c>
      <c r="E21" s="60">
        <f>+E20/E19*1000</f>
        <v>36.77686564315767</v>
      </c>
      <c r="F21" s="60"/>
      <c r="G21" s="44">
        <f>+G20/G19*1000</f>
        <v>47.748108070231638</v>
      </c>
      <c r="H21" s="74">
        <f>+H20/H19*1000</f>
        <v>30.942716570902316</v>
      </c>
      <c r="I21" s="74"/>
      <c r="J21" s="76">
        <f t="shared" si="0"/>
        <v>1.1994368567381462</v>
      </c>
      <c r="K21" s="77">
        <f t="shared" si="2"/>
        <v>7.939336310389244</v>
      </c>
      <c r="L21" s="82">
        <f>+H21/E21</f>
        <v>0.8413636135046545</v>
      </c>
      <c r="M21" s="83">
        <f>+H21-E21</f>
        <v>-5.8341490722553537</v>
      </c>
    </row>
    <row r="22" spans="2:13">
      <c r="B22" s="19" t="s">
        <v>23</v>
      </c>
      <c r="C22" s="17"/>
      <c r="D22" s="46">
        <f>+D19/D18</f>
        <v>6.5724899172150283E-2</v>
      </c>
      <c r="E22" s="61"/>
      <c r="F22" s="61"/>
      <c r="G22" s="53">
        <f>+G19/G18</f>
        <v>7.306491131833974E-2</v>
      </c>
      <c r="H22" s="75"/>
      <c r="I22" s="75"/>
      <c r="J22" s="76">
        <f t="shared" si="0"/>
        <v>1.1116778000216341</v>
      </c>
      <c r="K22" s="77">
        <f t="shared" si="2"/>
        <v>7.3400121461894563E-3</v>
      </c>
      <c r="L22" s="57"/>
      <c r="M22" s="57"/>
    </row>
    <row r="23" spans="2:13">
      <c r="B23" s="10" t="s">
        <v>30</v>
      </c>
      <c r="C23" s="10"/>
      <c r="D23" s="48">
        <f>+D20*1000/(D18*D21)*100</f>
        <v>6.5724899172150302</v>
      </c>
      <c r="E23" s="62"/>
      <c r="F23" s="62"/>
      <c r="G23" s="48">
        <f>+G20/(G18*G21)*1000*100</f>
        <v>7.3064911318339725</v>
      </c>
      <c r="H23" s="62"/>
      <c r="I23" s="62"/>
      <c r="J23" s="76">
        <f t="shared" si="0"/>
        <v>1.1116778000216334</v>
      </c>
      <c r="K23" s="77">
        <f t="shared" si="2"/>
        <v>0.7340012146189423</v>
      </c>
      <c r="L23" s="57"/>
      <c r="M23" s="57"/>
    </row>
    <row r="24" spans="2:13">
      <c r="B24" s="19" t="s">
        <v>39</v>
      </c>
      <c r="C24" s="10"/>
      <c r="D24" s="48">
        <f>+D20/D18*1000</f>
        <v>2.6164275100827852</v>
      </c>
      <c r="E24" s="48">
        <f>+E20/E18*1000</f>
        <v>2.4171557862642556</v>
      </c>
      <c r="F24" s="62"/>
      <c r="G24" s="48">
        <f>+G20/G18*1000</f>
        <v>3.4887112817699761</v>
      </c>
      <c r="H24" s="48">
        <f>+H20/H18*1000</f>
        <v>2.260826842201499</v>
      </c>
      <c r="I24" s="62"/>
      <c r="J24" s="76">
        <f t="shared" si="0"/>
        <v>1.3333873261635256</v>
      </c>
      <c r="K24" s="77">
        <f t="shared" si="2"/>
        <v>0.87228377168719096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4967.692941969417</v>
      </c>
      <c r="E26" s="63"/>
      <c r="F26" s="63"/>
      <c r="G26" s="22">
        <f>+G8/(1-G6/G5)</f>
        <v>1397.7794931164947</v>
      </c>
      <c r="H26" s="63"/>
      <c r="I26" s="63"/>
      <c r="J26" s="37">
        <f>+G26/D26</f>
        <v>0.2813739716695034</v>
      </c>
      <c r="K26" s="22">
        <f>+G26-D26</f>
        <v>-3569.9134488529226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I16" sqref="I1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58</v>
      </c>
      <c r="E3" s="24" t="s">
        <v>26</v>
      </c>
      <c r="F3" s="3" t="s">
        <v>38</v>
      </c>
      <c r="G3" s="4" t="s">
        <v>51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+'2014'!I4</f>
        <v>14</v>
      </c>
      <c r="G4" s="23" t="s">
        <v>27</v>
      </c>
      <c r="H4" s="3" t="s">
        <v>28</v>
      </c>
      <c r="I4" s="3">
        <f>+'2015'!I4</f>
        <v>12</v>
      </c>
      <c r="J4" s="26"/>
    </row>
    <row r="5" spans="2:21">
      <c r="B5" s="10" t="s">
        <v>3</v>
      </c>
      <c r="C5" s="17"/>
      <c r="D5" s="8">
        <f>+'2014'!M5</f>
        <v>71.165999999999997</v>
      </c>
      <c r="E5" s="54">
        <f>+D5/$D$5</f>
        <v>1</v>
      </c>
      <c r="F5" s="84">
        <f>+D5/F4</f>
        <v>5.0832857142857142</v>
      </c>
      <c r="G5" s="13">
        <f>+'2015'!M5</f>
        <v>119.63969999999999</v>
      </c>
      <c r="H5" s="54">
        <f>+G5/$G$5</f>
        <v>1</v>
      </c>
      <c r="I5" s="84">
        <f>+G5/I4</f>
        <v>9.9699749999999998</v>
      </c>
      <c r="J5" s="76">
        <f t="shared" ref="J5:J24" si="0">+G5/D5</f>
        <v>1.6811356546665541</v>
      </c>
      <c r="K5" s="77">
        <f>+G5-D5</f>
        <v>48.473699999999994</v>
      </c>
      <c r="L5" s="77">
        <f>+I5-F5</f>
        <v>4.8866892857142856</v>
      </c>
      <c r="M5" s="57"/>
    </row>
    <row r="6" spans="2:21">
      <c r="B6" s="7" t="s">
        <v>4</v>
      </c>
      <c r="C6" s="17"/>
      <c r="D6" s="11">
        <f>+'2014'!M6</f>
        <v>60.704149999999998</v>
      </c>
      <c r="E6" s="55">
        <f>+D6/$D$5</f>
        <v>0.8529937048590619</v>
      </c>
      <c r="F6" s="67">
        <f>+D6/F4</f>
        <v>4.3360107142857141</v>
      </c>
      <c r="G6" s="14">
        <f>+'2015'!M6</f>
        <v>41.958840000000002</v>
      </c>
      <c r="H6" s="55">
        <f>+G6/$G$5</f>
        <v>0.35071000679540326</v>
      </c>
      <c r="I6" s="67">
        <f>+G6/I4</f>
        <v>3.4965700000000002</v>
      </c>
      <c r="J6" s="78">
        <f t="shared" si="0"/>
        <v>0.69120216657345512</v>
      </c>
      <c r="K6" s="79">
        <f>+G6-D6</f>
        <v>-18.745309999999996</v>
      </c>
      <c r="L6" s="79">
        <f>+I6-F6</f>
        <v>-0.83944071428571387</v>
      </c>
      <c r="M6" s="57"/>
    </row>
    <row r="7" spans="2:21">
      <c r="B7" s="10" t="s">
        <v>7</v>
      </c>
      <c r="C7" s="17"/>
      <c r="D7" s="9">
        <f>+'2014'!M7</f>
        <v>10.461849999999998</v>
      </c>
      <c r="E7" s="56">
        <f>+D7/$D$5</f>
        <v>0.14700629514093808</v>
      </c>
      <c r="F7" s="86">
        <f>+F5-F6</f>
        <v>0.74727500000000013</v>
      </c>
      <c r="G7" s="8">
        <f>+'2015'!M7</f>
        <v>77.680859999999996</v>
      </c>
      <c r="H7" s="56">
        <f>+G7/$G$5</f>
        <v>0.64928999320459679</v>
      </c>
      <c r="I7" s="86">
        <f>+I5-I6</f>
        <v>6.4734049999999996</v>
      </c>
      <c r="J7" s="80">
        <f t="shared" si="0"/>
        <v>7.4251552067750932</v>
      </c>
      <c r="K7" s="77">
        <f>+G7-D7</f>
        <v>67.219009999999997</v>
      </c>
      <c r="L7" s="77">
        <f>+I7-F7</f>
        <v>5.7261299999999995</v>
      </c>
      <c r="M7" s="57"/>
    </row>
    <row r="8" spans="2:21">
      <c r="B8" s="7" t="s">
        <v>5</v>
      </c>
      <c r="C8" s="17"/>
      <c r="D8" s="11">
        <f>+'2014'!M8</f>
        <v>266.99299999999999</v>
      </c>
      <c r="E8" s="55">
        <f>+D8/$D$5</f>
        <v>3.7516932242924992</v>
      </c>
      <c r="F8" s="67">
        <f>+D8/F4</f>
        <v>19.070928571428571</v>
      </c>
      <c r="G8" s="14">
        <f>+'2015'!M8</f>
        <v>185.70946000000001</v>
      </c>
      <c r="H8" s="55">
        <f>+G8/$G$5</f>
        <v>1.5522394322285999</v>
      </c>
      <c r="I8" s="67">
        <f>+G8/I4</f>
        <v>15.475788333333334</v>
      </c>
      <c r="J8" s="78">
        <f t="shared" si="0"/>
        <v>0.69555928432580638</v>
      </c>
      <c r="K8" s="79">
        <f>+G8-D8</f>
        <v>-81.283539999999988</v>
      </c>
      <c r="L8" s="79">
        <f>+I8-F8</f>
        <v>-3.5951402380952366</v>
      </c>
      <c r="M8" s="57"/>
    </row>
    <row r="9" spans="2:21">
      <c r="B9" s="19" t="s">
        <v>14</v>
      </c>
      <c r="C9" s="17"/>
      <c r="D9" s="15">
        <f>+D5-D6-D8</f>
        <v>-256.53115000000003</v>
      </c>
      <c r="E9" s="54">
        <f>+D9/$D$5</f>
        <v>-3.6046869291515615</v>
      </c>
      <c r="F9" s="15">
        <f>+F5-F6-F8</f>
        <v>-18.323653571428572</v>
      </c>
      <c r="G9" s="15">
        <f>+G5-G6-G8</f>
        <v>-108.02860000000001</v>
      </c>
      <c r="H9" s="54">
        <f>+G9/$G$5</f>
        <v>-0.90294943902400304</v>
      </c>
      <c r="I9" s="15">
        <f>+I5-I6-I8</f>
        <v>-9.0023833333333343</v>
      </c>
      <c r="J9" s="80">
        <f t="shared" si="0"/>
        <v>0.4211129915411832</v>
      </c>
      <c r="K9" s="77">
        <f>+G9-D9</f>
        <v>148.50255000000001</v>
      </c>
      <c r="L9" s="77">
        <f>+I9-F9</f>
        <v>9.3212702380952379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+'2014'!M11</f>
        <v>3</v>
      </c>
      <c r="E11" s="57"/>
      <c r="F11" s="67">
        <f>+D11/F4</f>
        <v>0.21428571428571427</v>
      </c>
      <c r="G11" s="29">
        <f>+'2015'!M11</f>
        <v>3</v>
      </c>
      <c r="H11" s="57"/>
      <c r="I11" s="67">
        <f>+G11/I4</f>
        <v>0.25</v>
      </c>
      <c r="J11" s="78">
        <f t="shared" si="0"/>
        <v>1</v>
      </c>
      <c r="K11" s="79">
        <f t="shared" ref="K11:K16" si="1">+G11-D11</f>
        <v>0</v>
      </c>
      <c r="L11" s="79">
        <f>+I11-F11</f>
        <v>3.5714285714285726E-2</v>
      </c>
      <c r="M11" s="57"/>
    </row>
    <row r="12" spans="2:21">
      <c r="B12" s="18" t="s">
        <v>15</v>
      </c>
      <c r="C12" s="17"/>
      <c r="D12" s="33">
        <f>+'2014'!M12</f>
        <v>142.81970999999999</v>
      </c>
      <c r="E12" s="57"/>
      <c r="F12" s="67">
        <f>+D12/F4</f>
        <v>10.201407857142856</v>
      </c>
      <c r="G12" s="14">
        <f>+'2015'!M12</f>
        <v>107.42716</v>
      </c>
      <c r="H12" s="57"/>
      <c r="I12" s="67">
        <f>+G12/I4</f>
        <v>8.9522633333333328</v>
      </c>
      <c r="J12" s="78">
        <f t="shared" si="0"/>
        <v>0.75218721561610802</v>
      </c>
      <c r="K12" s="79">
        <f t="shared" si="1"/>
        <v>-35.392549999999986</v>
      </c>
      <c r="L12" s="79">
        <f>+I12-F12</f>
        <v>-1.2491445238095231</v>
      </c>
      <c r="M12" s="57"/>
    </row>
    <row r="13" spans="2:21">
      <c r="B13" s="19" t="s">
        <v>20</v>
      </c>
      <c r="C13" s="17"/>
      <c r="D13" s="34">
        <f>+D12/D5</f>
        <v>2.0068531321136498</v>
      </c>
      <c r="E13" s="57"/>
      <c r="F13" s="34"/>
      <c r="G13" s="34">
        <f>+G12/G5</f>
        <v>0.89792234517472047</v>
      </c>
      <c r="H13" s="57"/>
      <c r="I13" s="34"/>
      <c r="J13" s="76">
        <f t="shared" si="0"/>
        <v>0.44742803088386157</v>
      </c>
      <c r="K13" s="54">
        <f t="shared" si="1"/>
        <v>-1.1089307869389293</v>
      </c>
      <c r="L13" s="57"/>
      <c r="M13" s="57"/>
    </row>
    <row r="14" spans="2:21">
      <c r="B14" s="19" t="s">
        <v>16</v>
      </c>
      <c r="C14" s="17"/>
      <c r="D14" s="8">
        <f>+D5/D11</f>
        <v>23.721999999999998</v>
      </c>
      <c r="E14" s="57"/>
      <c r="F14" s="8"/>
      <c r="G14" s="8">
        <f>+G5/G11</f>
        <v>39.879899999999999</v>
      </c>
      <c r="H14" s="57"/>
      <c r="I14" s="8"/>
      <c r="J14" s="76">
        <f t="shared" si="0"/>
        <v>1.6811356546665543</v>
      </c>
      <c r="K14" s="77">
        <f t="shared" si="1"/>
        <v>16.157900000000001</v>
      </c>
      <c r="L14" s="57"/>
      <c r="M14" s="57"/>
    </row>
    <row r="15" spans="2:21">
      <c r="B15" s="10" t="s">
        <v>36</v>
      </c>
      <c r="C15" s="17"/>
      <c r="D15" s="8">
        <f>+D12/D11</f>
        <v>47.606569999999998</v>
      </c>
      <c r="E15" s="57"/>
      <c r="F15" s="8"/>
      <c r="G15" s="8">
        <f>+G12/G11</f>
        <v>35.809053333333331</v>
      </c>
      <c r="H15" s="57"/>
      <c r="I15" s="8"/>
      <c r="J15" s="76">
        <f t="shared" si="0"/>
        <v>0.75218721561610791</v>
      </c>
      <c r="K15" s="77">
        <f t="shared" si="1"/>
        <v>-11.797516666666667</v>
      </c>
      <c r="L15" s="57"/>
      <c r="M15" s="57"/>
    </row>
    <row r="16" spans="2:21">
      <c r="B16" s="19" t="s">
        <v>21</v>
      </c>
      <c r="C16" s="17"/>
      <c r="D16" s="34">
        <f>+D12/D7</f>
        <v>13.651477511147647</v>
      </c>
      <c r="E16" s="57"/>
      <c r="F16" s="34"/>
      <c r="G16" s="34">
        <f>+G12/G7</f>
        <v>1.3829295916651798</v>
      </c>
      <c r="H16" s="57"/>
      <c r="I16" s="34"/>
      <c r="J16" s="76">
        <f t="shared" si="0"/>
        <v>0.10130255794919595</v>
      </c>
      <c r="K16" s="54">
        <f t="shared" si="1"/>
        <v>-12.268547919482467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+'2014'!M18</f>
        <v>11023</v>
      </c>
      <c r="E18" s="58">
        <f>+'2014'!N18</f>
        <v>11023</v>
      </c>
      <c r="F18" s="67">
        <f>+D18/F4</f>
        <v>787.35714285714289</v>
      </c>
      <c r="G18" s="14">
        <f>+'2015'!M18</f>
        <v>7125</v>
      </c>
      <c r="H18" s="90">
        <f>+'2015'!N18</f>
        <v>7125</v>
      </c>
      <c r="I18" s="67">
        <f>+G18/I4</f>
        <v>593.75</v>
      </c>
      <c r="J18" s="78">
        <f t="shared" si="0"/>
        <v>0.64637575977501582</v>
      </c>
      <c r="K18" s="79">
        <f t="shared" ref="K18:K24" si="2">+G18-D18</f>
        <v>-3898</v>
      </c>
      <c r="L18" s="79">
        <f>+I18-F18</f>
        <v>-193.60714285714289</v>
      </c>
      <c r="M18" s="57"/>
    </row>
    <row r="19" spans="2:13">
      <c r="B19" s="18" t="s">
        <v>17</v>
      </c>
      <c r="C19" s="17"/>
      <c r="D19" s="11">
        <f>+'2014'!M19</f>
        <v>830.65</v>
      </c>
      <c r="E19" s="58">
        <f>+'2014'!N19</f>
        <v>830.65</v>
      </c>
      <c r="F19" s="67">
        <f>+D19/F4</f>
        <v>59.332142857142856</v>
      </c>
      <c r="G19" s="14">
        <f>+'2015'!M19</f>
        <v>507.79</v>
      </c>
      <c r="H19" s="90">
        <f>+'2015'!N19</f>
        <v>507.79</v>
      </c>
      <c r="I19" s="67">
        <f>+G19/I4</f>
        <v>42.315833333333337</v>
      </c>
      <c r="J19" s="78">
        <f t="shared" si="0"/>
        <v>0.61131643893336551</v>
      </c>
      <c r="K19" s="79">
        <f t="shared" si="2"/>
        <v>-322.85999999999996</v>
      </c>
      <c r="L19" s="79">
        <f>+I19-F19</f>
        <v>-17.016309523809518</v>
      </c>
      <c r="M19" s="57"/>
    </row>
    <row r="20" spans="2:13">
      <c r="B20" s="18" t="s">
        <v>29</v>
      </c>
      <c r="C20" s="17"/>
      <c r="D20" s="11">
        <f>+'2014'!M20</f>
        <v>32.468859999999999</v>
      </c>
      <c r="E20" s="58">
        <f>+'2014'!N20</f>
        <v>30.027999999999999</v>
      </c>
      <c r="F20" s="67">
        <f>+D20/F4</f>
        <v>2.3192042857142856</v>
      </c>
      <c r="G20" s="14">
        <f>+'2015'!M20</f>
        <v>23.723180000000003</v>
      </c>
      <c r="H20" s="90">
        <f>+'2015'!N20</f>
        <v>16.111799999999999</v>
      </c>
      <c r="I20" s="67">
        <f>+G20/I4</f>
        <v>1.976931666666667</v>
      </c>
      <c r="J20" s="78">
        <f t="shared" si="0"/>
        <v>0.73064406942528948</v>
      </c>
      <c r="K20" s="79">
        <f t="shared" si="2"/>
        <v>-8.7456799999999966</v>
      </c>
      <c r="L20" s="79">
        <f>+I20-F20</f>
        <v>-0.34227261904761863</v>
      </c>
      <c r="M20" s="57"/>
    </row>
    <row r="21" spans="2:13">
      <c r="B21" s="19" t="s">
        <v>19</v>
      </c>
      <c r="C21" s="17"/>
      <c r="D21" s="44">
        <f>+D20/D19*1000</f>
        <v>39.088496960211884</v>
      </c>
      <c r="E21" s="60">
        <f>+E20/E19*1000</f>
        <v>36.150003009691204</v>
      </c>
      <c r="F21" s="60"/>
      <c r="G21" s="44">
        <f>+G20/G19*1000</f>
        <v>46.718485988302255</v>
      </c>
      <c r="H21" s="91">
        <f>+H20/H19*1000</f>
        <v>31.729258157899917</v>
      </c>
      <c r="I21" s="60"/>
      <c r="J21" s="76">
        <f t="shared" si="0"/>
        <v>1.195197810646363</v>
      </c>
      <c r="K21" s="77">
        <f t="shared" si="2"/>
        <v>7.6299890280903711</v>
      </c>
      <c r="L21" s="82">
        <f>+H21/E21</f>
        <v>0.87771107928798342</v>
      </c>
      <c r="M21" s="83">
        <f>+H21-E21</f>
        <v>-4.4207448517912873</v>
      </c>
    </row>
    <row r="22" spans="2:13">
      <c r="B22" s="19" t="s">
        <v>23</v>
      </c>
      <c r="C22" s="17"/>
      <c r="D22" s="46">
        <f>+D19/D18</f>
        <v>7.5356073664156767E-2</v>
      </c>
      <c r="E22" s="46">
        <f>+E19/E18</f>
        <v>7.5356073664156767E-2</v>
      </c>
      <c r="F22" s="61"/>
      <c r="G22" s="53">
        <f>+G19/G18</f>
        <v>7.1268771929824559E-2</v>
      </c>
      <c r="H22" s="92">
        <f>+H19/H18</f>
        <v>7.1268771929824559E-2</v>
      </c>
      <c r="I22" s="61"/>
      <c r="J22" s="76">
        <f t="shared" si="0"/>
        <v>0.94576015527894552</v>
      </c>
      <c r="K22" s="77">
        <f t="shared" si="2"/>
        <v>-4.0873017343322077E-3</v>
      </c>
      <c r="L22" s="57"/>
      <c r="M22" s="57"/>
    </row>
    <row r="23" spans="2:13">
      <c r="B23" s="10" t="s">
        <v>30</v>
      </c>
      <c r="C23" s="10"/>
      <c r="D23" s="48">
        <f>+D20*1000/(D18*D21)*100</f>
        <v>7.5356073664156771</v>
      </c>
      <c r="E23" s="48">
        <f>+E20*1000/(E18*E21)*100</f>
        <v>7.5356073664156771</v>
      </c>
      <c r="F23" s="62"/>
      <c r="G23" s="48">
        <f>+G20/(G18*G21)*1000*100</f>
        <v>7.126877192982457</v>
      </c>
      <c r="H23" s="93">
        <f>+H20*1000/(H18*H21)*100</f>
        <v>7.1268771929824561</v>
      </c>
      <c r="I23" s="62"/>
      <c r="J23" s="76">
        <f t="shared" si="0"/>
        <v>0.94576015527894564</v>
      </c>
      <c r="K23" s="77">
        <f t="shared" si="2"/>
        <v>-0.40873017343322005</v>
      </c>
      <c r="L23" s="57"/>
      <c r="M23" s="57"/>
    </row>
    <row r="24" spans="2:13">
      <c r="B24" s="19" t="s">
        <v>39</v>
      </c>
      <c r="C24" s="10"/>
      <c r="D24" s="48">
        <f>+D20/D18*1000</f>
        <v>2.9455556563548941</v>
      </c>
      <c r="E24" s="48">
        <f>+E20/E18*1000</f>
        <v>2.724122289757779</v>
      </c>
      <c r="F24" s="62"/>
      <c r="G24" s="48">
        <f>+G20/G18*1000</f>
        <v>3.3295691228070181</v>
      </c>
      <c r="H24" s="93">
        <f>+H20/H18*1000</f>
        <v>2.2613052631578947</v>
      </c>
      <c r="I24" s="62"/>
      <c r="J24" s="76">
        <f t="shared" si="0"/>
        <v>1.1303704669859602</v>
      </c>
      <c r="K24" s="77">
        <f t="shared" si="2"/>
        <v>0.38401346645212397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22">
        <f>+D8/(1-D6/D5)</f>
        <v>1816.2011344073942</v>
      </c>
      <c r="E26" s="57"/>
      <c r="F26" s="57"/>
      <c r="G26" s="22">
        <f>+G8/(1-G6/G5)</f>
        <v>286.01928559444372</v>
      </c>
      <c r="H26" s="57"/>
      <c r="I26" s="57"/>
      <c r="J26" s="95">
        <f>IF(D26="---","---",+G26/D26)</f>
        <v>0.15748216437920493</v>
      </c>
      <c r="K26" s="89">
        <f>IF(D26="---","---",+G26-D26)</f>
        <v>-1530.1818488129504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M17" sqref="M17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14</v>
      </c>
      <c r="G4" s="42"/>
      <c r="H4" s="3" t="s">
        <v>28</v>
      </c>
      <c r="I4" s="3">
        <v>14</v>
      </c>
      <c r="J4" s="42"/>
      <c r="K4" s="3" t="s">
        <v>28</v>
      </c>
      <c r="L4" s="3">
        <v>14</v>
      </c>
      <c r="M4" s="42"/>
      <c r="N4" s="3" t="s">
        <v>28</v>
      </c>
      <c r="O4" s="3">
        <v>14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14</v>
      </c>
      <c r="AS4" s="42">
        <v>4</v>
      </c>
      <c r="AT4" s="3" t="s">
        <v>28</v>
      </c>
      <c r="AU4" s="88">
        <f>+AR4</f>
        <v>14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4.3767857142857141</v>
      </c>
      <c r="G5" s="9">
        <v>83.94</v>
      </c>
      <c r="H5" s="54">
        <f>+G5/G5</f>
        <v>1</v>
      </c>
      <c r="I5" s="84">
        <f>+G5/I4</f>
        <v>5.9957142857142856</v>
      </c>
      <c r="J5" s="9">
        <v>125.899</v>
      </c>
      <c r="K5" s="54">
        <f>+J5/J5</f>
        <v>1</v>
      </c>
      <c r="L5" s="84">
        <f>+J5/L4</f>
        <v>8.9927857142857146</v>
      </c>
      <c r="M5" s="9">
        <f>2.27+68.896</f>
        <v>71.165999999999997</v>
      </c>
      <c r="N5" s="54">
        <f>+M5/M5</f>
        <v>1</v>
      </c>
      <c r="O5" s="84">
        <f>+M5/O4</f>
        <v>5.0832857142857142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342.28</v>
      </c>
      <c r="AQ5" s="64">
        <f>+AP5/$AP$5</f>
        <v>1</v>
      </c>
      <c r="AR5" s="84">
        <f>+AP5/AR4</f>
        <v>24.448571428571427</v>
      </c>
      <c r="AS5" s="31">
        <f>+AP5/$AS$4</f>
        <v>85.57</v>
      </c>
      <c r="AT5" s="57"/>
      <c r="AU5" s="84">
        <f>+AS5/AU4</f>
        <v>6.1121428571428567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4.033658571428572</v>
      </c>
      <c r="G6" s="11">
        <f>22.61143+8.4698+2.79894+16.965</f>
        <v>50.845169999999996</v>
      </c>
      <c r="H6" s="55">
        <f>+G6/G5</f>
        <v>0.60573230879199425</v>
      </c>
      <c r="I6" s="85">
        <f>+G6/I4</f>
        <v>3.6317978571428569</v>
      </c>
      <c r="J6" s="11">
        <f>26.63335+8.2884+0.6358+72.812</f>
        <v>108.36955</v>
      </c>
      <c r="K6" s="55">
        <f>+J6/J5</f>
        <v>0.86076577256372178</v>
      </c>
      <c r="L6" s="85">
        <f>+J6/L4</f>
        <v>7.7406821428571435</v>
      </c>
      <c r="M6" s="11">
        <f>25.82304+6.64582+2.02329+26.212</f>
        <v>60.704149999999998</v>
      </c>
      <c r="N6" s="55">
        <f>+M6/M5</f>
        <v>0.8529937048590619</v>
      </c>
      <c r="O6" s="85">
        <f>+M6/O4</f>
        <v>4.3360107142857141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276.39008999999999</v>
      </c>
      <c r="AQ6" s="65">
        <f>+AP6/$AP$5</f>
        <v>0.80749704919948584</v>
      </c>
      <c r="AR6" s="85">
        <f>+AP6/AR4</f>
        <v>19.742149285714284</v>
      </c>
      <c r="AS6" s="14">
        <f t="shared" ref="AS6:AS9" si="0">+AP6/$AS$4</f>
        <v>69.097522499999997</v>
      </c>
      <c r="AT6" s="57"/>
      <c r="AU6" s="85">
        <f>+AS6/AU4</f>
        <v>4.9355373214285709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0.34312714285714208</v>
      </c>
      <c r="G7" s="8">
        <f>+G5-G6</f>
        <v>33.094830000000002</v>
      </c>
      <c r="H7" s="56">
        <f>+G7/G5</f>
        <v>0.39426769120800575</v>
      </c>
      <c r="I7" s="86">
        <f>+I5-I6</f>
        <v>2.3639164285714287</v>
      </c>
      <c r="J7" s="8">
        <f>+J5-J6</f>
        <v>17.529449999999997</v>
      </c>
      <c r="K7" s="56">
        <f>+J7/J5</f>
        <v>0.13923422743627825</v>
      </c>
      <c r="L7" s="86">
        <f>+L5-L6</f>
        <v>1.2521035714285711</v>
      </c>
      <c r="M7" s="8">
        <f>+M5-M6</f>
        <v>10.461849999999998</v>
      </c>
      <c r="N7" s="56">
        <f>+M7/M5</f>
        <v>0.14700629514093808</v>
      </c>
      <c r="O7" s="86">
        <f>+O5-O6</f>
        <v>0.74727500000000013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65.889909999999986</v>
      </c>
      <c r="AQ7" s="65">
        <f>+AP7/$AP$5</f>
        <v>0.19250295080051416</v>
      </c>
      <c r="AR7" s="86">
        <f>+AR5-AR6</f>
        <v>4.7064221428571429</v>
      </c>
      <c r="AS7" s="13">
        <f t="shared" si="0"/>
        <v>16.472477499999997</v>
      </c>
      <c r="AT7" s="57"/>
      <c r="AU7" s="86">
        <f>+AU5-AU6</f>
        <v>1.1766055357142857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18.593214285714286</v>
      </c>
      <c r="G8" s="11">
        <v>208.89099999999999</v>
      </c>
      <c r="H8" s="55">
        <f>+G8/G5</f>
        <v>2.488575172742435</v>
      </c>
      <c r="I8" s="85">
        <f>+G8/I4</f>
        <v>14.920785714285714</v>
      </c>
      <c r="J8" s="11">
        <v>220.10655</v>
      </c>
      <c r="K8" s="55">
        <f>+J8/J5</f>
        <v>1.748278779021279</v>
      </c>
      <c r="L8" s="85">
        <f>+J8/L4</f>
        <v>15.721896428571428</v>
      </c>
      <c r="M8" s="11">
        <v>266.99299999999999</v>
      </c>
      <c r="N8" s="55">
        <f>+M8/M5</f>
        <v>3.7516932242924992</v>
      </c>
      <c r="O8" s="85">
        <f>+M8/O4</f>
        <v>19.070928571428571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956.29555000000005</v>
      </c>
      <c r="AQ8" s="65">
        <f>+AP8/$AP$5</f>
        <v>2.7938984165011105</v>
      </c>
      <c r="AR8" s="67">
        <f>+AP8/AR4</f>
        <v>68.306825000000003</v>
      </c>
      <c r="AS8" s="14">
        <f t="shared" si="0"/>
        <v>239.07388750000001</v>
      </c>
      <c r="AT8" s="57"/>
      <c r="AU8" s="85">
        <f>+AS8/AU4</f>
        <v>17.076706250000001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-18.250087142857144</v>
      </c>
      <c r="G9" s="15">
        <f>+G5-G6-G8</f>
        <v>-175.79616999999999</v>
      </c>
      <c r="H9" s="54">
        <f>+G9/G5</f>
        <v>-2.0943074815344294</v>
      </c>
      <c r="I9" s="15">
        <f>+I5-I6-I8</f>
        <v>-12.556869285714285</v>
      </c>
      <c r="J9" s="15">
        <f>+J5-J6-J8</f>
        <v>-202.5771</v>
      </c>
      <c r="K9" s="54">
        <f>+J9/J5</f>
        <v>-1.6090445515850007</v>
      </c>
      <c r="L9" s="15">
        <f>+L5-L6-L8</f>
        <v>-14.469792857142856</v>
      </c>
      <c r="M9" s="15">
        <f>+M5-M6-M8</f>
        <v>-256.53115000000003</v>
      </c>
      <c r="N9" s="54">
        <f>+M9/M5</f>
        <v>-3.6046869291515615</v>
      </c>
      <c r="O9" s="15">
        <f>+O5-O6-O8</f>
        <v>-18.323653571428572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-890.40563999999995</v>
      </c>
      <c r="AQ9" s="64">
        <f>+AP9/$AP$5</f>
        <v>-2.601395465700596</v>
      </c>
      <c r="AR9" s="15">
        <f>+AR5-AR6-AR8</f>
        <v>-63.600402857142861</v>
      </c>
      <c r="AS9" s="30">
        <f t="shared" si="0"/>
        <v>-222.60140999999999</v>
      </c>
      <c r="AT9" s="57"/>
      <c r="AU9" s="15">
        <f>+AU5-AU6-AU8</f>
        <v>-15.900100714285715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0.21428571428571427</v>
      </c>
      <c r="G11" s="33">
        <v>3</v>
      </c>
      <c r="H11" s="57"/>
      <c r="I11" s="85">
        <f>+G11/I4</f>
        <v>0.21428571428571427</v>
      </c>
      <c r="J11" s="33">
        <v>3</v>
      </c>
      <c r="K11" s="57"/>
      <c r="L11" s="85">
        <f>+J11/L4</f>
        <v>0.21428571428571427</v>
      </c>
      <c r="M11" s="33">
        <v>3</v>
      </c>
      <c r="N11" s="57"/>
      <c r="O11" s="85">
        <f>+M11/O4</f>
        <v>0.21428571428571427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12</v>
      </c>
      <c r="AQ11" s="57"/>
      <c r="AR11" s="85">
        <f>+AP11/AR4</f>
        <v>0.8571428571428571</v>
      </c>
      <c r="AS11" s="29">
        <f>+AP11/AS4</f>
        <v>3</v>
      </c>
      <c r="AT11" s="57"/>
      <c r="AU11" s="85">
        <f>+AS11/AU4</f>
        <v>0.21428571428571427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10.059428571428571</v>
      </c>
      <c r="G12" s="33">
        <v>135.34</v>
      </c>
      <c r="H12" s="57"/>
      <c r="I12" s="85">
        <f>+G12/I4</f>
        <v>9.6671428571428581</v>
      </c>
      <c r="J12" s="33">
        <v>141.626</v>
      </c>
      <c r="K12" s="57"/>
      <c r="L12" s="85">
        <f>+J12/L4</f>
        <v>10.116142857142858</v>
      </c>
      <c r="M12" s="33">
        <v>142.81970999999999</v>
      </c>
      <c r="N12" s="57"/>
      <c r="O12" s="85">
        <f>+M12/O4</f>
        <v>10.201407857142856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560.61770999999999</v>
      </c>
      <c r="AQ12" s="57"/>
      <c r="AR12" s="85">
        <f>+AP12/AR4</f>
        <v>40.044122142857141</v>
      </c>
      <c r="AS12" s="14">
        <f t="shared" ref="AS12" si="1">+AP12/$AS$4</f>
        <v>140.1544275</v>
      </c>
      <c r="AT12" s="57"/>
      <c r="AU12" s="85">
        <f>+AS12/AU4</f>
        <v>10.011030535714285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1.6123421491541579</v>
      </c>
      <c r="H13" s="57"/>
      <c r="I13" s="34"/>
      <c r="J13" s="34">
        <f>+J12/J5</f>
        <v>1.1249175926734922</v>
      </c>
      <c r="K13" s="57"/>
      <c r="L13" s="34"/>
      <c r="M13" s="34">
        <f>+M12/M5</f>
        <v>2.0068531321136498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1.6378921058782285</v>
      </c>
      <c r="AQ13" s="57"/>
      <c r="AR13" s="34"/>
      <c r="AS13" s="35">
        <f>+AS12/AS5</f>
        <v>1.6378921058782285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27.98</v>
      </c>
      <c r="H14" s="57"/>
      <c r="I14" s="8"/>
      <c r="J14" s="8">
        <f>+J5/J11</f>
        <v>41.966333333333331</v>
      </c>
      <c r="K14" s="57"/>
      <c r="L14" s="8"/>
      <c r="M14" s="8">
        <f>+M5/M11</f>
        <v>23.721999999999998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28.52333333333333</v>
      </c>
      <c r="AQ14" s="57"/>
      <c r="AR14" s="8"/>
      <c r="AS14" s="36">
        <f>+AS5/AS11</f>
        <v>28.52333333333333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45.113333333333337</v>
      </c>
      <c r="H15" s="57"/>
      <c r="I15" s="8"/>
      <c r="J15" s="8">
        <f>+J12/J11</f>
        <v>47.208666666666666</v>
      </c>
      <c r="K15" s="57"/>
      <c r="L15" s="8"/>
      <c r="M15" s="8">
        <f>+M12/M11</f>
        <v>47.606569999999998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46.718142499999999</v>
      </c>
      <c r="AQ15" s="57"/>
      <c r="AR15" s="8"/>
      <c r="AS15" s="36">
        <f>+AS12/AS11</f>
        <v>46.718142499999999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4.0894604988150718</v>
      </c>
      <c r="H16" s="57"/>
      <c r="I16" s="34"/>
      <c r="J16" s="34">
        <f>+J12/J7</f>
        <v>8.0793179477964241</v>
      </c>
      <c r="K16" s="57"/>
      <c r="L16" s="34"/>
      <c r="M16" s="34">
        <f>+M12/M7</f>
        <v>13.651477511147647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8.5083999962968555</v>
      </c>
      <c r="AQ16" s="57"/>
      <c r="AR16" s="34"/>
      <c r="AS16" s="35">
        <f>+AS12/AS7</f>
        <v>8.5083999962968555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13567</v>
      </c>
      <c r="E18" s="58">
        <v>13567</v>
      </c>
      <c r="F18" s="67">
        <f>+D18/F4</f>
        <v>969.07142857142856</v>
      </c>
      <c r="G18" s="11">
        <v>12818</v>
      </c>
      <c r="H18" s="58">
        <v>12818</v>
      </c>
      <c r="I18" s="67">
        <f>+G18/I4</f>
        <v>915.57142857142856</v>
      </c>
      <c r="J18" s="11">
        <v>14413</v>
      </c>
      <c r="K18" s="58">
        <v>14413</v>
      </c>
      <c r="L18" s="67">
        <f>+J18/L4</f>
        <v>1029.5</v>
      </c>
      <c r="M18" s="11">
        <v>11023</v>
      </c>
      <c r="N18" s="58">
        <v>11023</v>
      </c>
      <c r="O18" s="67">
        <f>+M18/O4</f>
        <v>787.35714285714289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51821</v>
      </c>
      <c r="AQ18" s="67">
        <f t="shared" si="2"/>
        <v>51821</v>
      </c>
      <c r="AR18" s="67">
        <f>+AP18/AR4</f>
        <v>3701.5</v>
      </c>
      <c r="AS18" s="14">
        <f t="shared" ref="AS18:AT20" si="3">+AP18/$AS$4</f>
        <v>12955.25</v>
      </c>
      <c r="AT18" s="67">
        <f t="shared" si="3"/>
        <v>12955.25</v>
      </c>
      <c r="AU18" s="67">
        <f>+AS18/AU4</f>
        <v>925.375</v>
      </c>
    </row>
    <row r="19" spans="2:47">
      <c r="B19" s="18" t="s">
        <v>35</v>
      </c>
      <c r="C19" s="17"/>
      <c r="D19" s="11">
        <v>791</v>
      </c>
      <c r="E19" s="11">
        <v>791</v>
      </c>
      <c r="F19" s="67">
        <f>+D19/F4</f>
        <v>56.5</v>
      </c>
      <c r="G19" s="11">
        <v>818.98</v>
      </c>
      <c r="H19" s="58">
        <v>818.98</v>
      </c>
      <c r="I19" s="67">
        <f>+G19/I4</f>
        <v>58.498571428571431</v>
      </c>
      <c r="J19" s="11">
        <v>965.3</v>
      </c>
      <c r="K19" s="58">
        <v>965.3</v>
      </c>
      <c r="L19" s="67">
        <f>+J19/L4</f>
        <v>68.95</v>
      </c>
      <c r="M19" s="11">
        <v>830.65</v>
      </c>
      <c r="N19" s="58">
        <v>830.65</v>
      </c>
      <c r="O19" s="67">
        <f>+M19/O4</f>
        <v>59.332142857142856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3405.93</v>
      </c>
      <c r="AQ19" s="67">
        <f t="shared" si="2"/>
        <v>3405.93</v>
      </c>
      <c r="AR19" s="67">
        <f>+AP19/AR4</f>
        <v>243.28071428571428</v>
      </c>
      <c r="AS19" s="14">
        <f t="shared" si="3"/>
        <v>851.48249999999996</v>
      </c>
      <c r="AT19" s="67">
        <f t="shared" si="3"/>
        <v>851.48249999999996</v>
      </c>
      <c r="AU19" s="67">
        <f>+AS19/AU4</f>
        <v>60.820178571428571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29.210999999999999</v>
      </c>
      <c r="F20" s="67">
        <f>+D20/F4</f>
        <v>2.6510914285714287</v>
      </c>
      <c r="G20" s="11">
        <f>22.611+8.469</f>
        <v>31.08</v>
      </c>
      <c r="H20" s="59">
        <v>31.081230000000001</v>
      </c>
      <c r="I20" s="67">
        <f>+G20/I4</f>
        <v>2.2199999999999998</v>
      </c>
      <c r="J20" s="11">
        <f>26.63335+8.2884</f>
        <v>34.921750000000003</v>
      </c>
      <c r="K20" s="59">
        <v>34.9392</v>
      </c>
      <c r="L20" s="67">
        <f>+J20/L4</f>
        <v>2.4944107142857144</v>
      </c>
      <c r="M20" s="11">
        <f>25.82304+6.64582</f>
        <v>32.468859999999999</v>
      </c>
      <c r="N20" s="59">
        <v>30.027999999999999</v>
      </c>
      <c r="O20" s="67">
        <f>+M20/O4</f>
        <v>2.3192042857142856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135.58589000000001</v>
      </c>
      <c r="AQ20" s="67">
        <f t="shared" si="2"/>
        <v>125.25942999999999</v>
      </c>
      <c r="AR20" s="67">
        <f>+AP20/AR4</f>
        <v>9.6847064285714293</v>
      </c>
      <c r="AS20" s="14">
        <f t="shared" si="3"/>
        <v>33.896472500000002</v>
      </c>
      <c r="AT20" s="67">
        <f t="shared" si="3"/>
        <v>31.314857499999999</v>
      </c>
      <c r="AU20" s="67">
        <f>+AS20/AU4</f>
        <v>2.4211766071428573</v>
      </c>
    </row>
    <row r="21" spans="2:47">
      <c r="B21" s="19" t="s">
        <v>19</v>
      </c>
      <c r="C21" s="17"/>
      <c r="D21" s="44">
        <f t="shared" ref="D21:E21" si="4">+D20/D19*1000</f>
        <v>46.921972187104927</v>
      </c>
      <c r="E21" s="60">
        <f t="shared" si="4"/>
        <v>36.929203539823007</v>
      </c>
      <c r="F21" s="60"/>
      <c r="G21" s="44">
        <f t="shared" ref="G21:H21" si="5">+G20/G19*1000</f>
        <v>37.949644679967761</v>
      </c>
      <c r="H21" s="60">
        <f t="shared" si="5"/>
        <v>37.951146548145253</v>
      </c>
      <c r="I21" s="60"/>
      <c r="J21" s="44">
        <f t="shared" ref="J21:K21" si="6">+J20/J19*1000</f>
        <v>36.177095203563667</v>
      </c>
      <c r="K21" s="60">
        <f t="shared" si="6"/>
        <v>36.195172485237748</v>
      </c>
      <c r="L21" s="60"/>
      <c r="M21" s="44">
        <f t="shared" ref="M21:N21" si="7">+M20/M19*1000</f>
        <v>39.088496960211884</v>
      </c>
      <c r="N21" s="60">
        <f t="shared" si="7"/>
        <v>36.150003009691204</v>
      </c>
      <c r="O21" s="60"/>
      <c r="P21" s="44" t="e">
        <f t="shared" ref="P21:Q21" si="8">+P20/P19*1000</f>
        <v>#DIV/0!</v>
      </c>
      <c r="Q21" s="60" t="e">
        <f t="shared" si="8"/>
        <v>#DIV/0!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:AC21" si="10">+V20/V19*1000</f>
        <v>#DIV/0!</v>
      </c>
      <c r="W21" s="60" t="e">
        <f t="shared" si="10"/>
        <v>#DIV/0!</v>
      </c>
      <c r="X21" s="60"/>
      <c r="Y21" s="44" t="e">
        <f t="shared" ref="Y21" si="11">+Y20/Y19*1000</f>
        <v>#DIV/0!</v>
      </c>
      <c r="Z21" s="68" t="e">
        <f t="shared" si="10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39.808771759842394</v>
      </c>
      <c r="AQ21" s="68">
        <f>+AQ20/AQ19*1000</f>
        <v>36.77686564315767</v>
      </c>
      <c r="AR21" s="60"/>
      <c r="AS21" s="45">
        <f>+AS20/AS19*1000</f>
        <v>39.808771759842394</v>
      </c>
      <c r="AT21" s="68">
        <f>+AT20/AT19*1000</f>
        <v>36.77686564315767</v>
      </c>
    </row>
    <row r="22" spans="2:47">
      <c r="B22" s="19" t="s">
        <v>23</v>
      </c>
      <c r="C22" s="17"/>
      <c r="D22" s="46">
        <f>+D19/D18</f>
        <v>5.8303235792732368E-2</v>
      </c>
      <c r="E22" s="46">
        <f>+E19/E18</f>
        <v>5.8303235792732368E-2</v>
      </c>
      <c r="F22" s="61"/>
      <c r="G22" s="46">
        <f>+G19/G18</f>
        <v>6.3892963020752064E-2</v>
      </c>
      <c r="H22" s="46">
        <f>+H19/H18</f>
        <v>6.3892963020752064E-2</v>
      </c>
      <c r="I22" s="61"/>
      <c r="J22" s="46">
        <f>+J19/J18</f>
        <v>6.6974259349198637E-2</v>
      </c>
      <c r="K22" s="46">
        <f>+K19/K18</f>
        <v>6.6974259349198637E-2</v>
      </c>
      <c r="L22" s="61"/>
      <c r="M22" s="46">
        <f>+M19/M18</f>
        <v>7.5356073664156767E-2</v>
      </c>
      <c r="N22" s="46">
        <f>+N19/N18</f>
        <v>7.5356073664156767E-2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6.5724899172150283E-2</v>
      </c>
      <c r="AQ22" s="46">
        <f>+AQ19/AQ18</f>
        <v>6.5724899172150283E-2</v>
      </c>
      <c r="AR22" s="69"/>
      <c r="AS22" s="47">
        <f>+AS19/AS18</f>
        <v>6.5724899172150283E-2</v>
      </c>
      <c r="AT22" s="46">
        <f>+AT19/AT18</f>
        <v>6.5724899172150283E-2</v>
      </c>
    </row>
    <row r="23" spans="2:47">
      <c r="B23" s="10" t="s">
        <v>30</v>
      </c>
      <c r="C23" s="10"/>
      <c r="D23" s="48">
        <f>+D20*1000/(D18*D21)*100</f>
        <v>5.8303235792732364</v>
      </c>
      <c r="E23" s="48">
        <f>+E20*1000/(E18*E21)*100</f>
        <v>5.8303235792732364</v>
      </c>
      <c r="F23" s="62"/>
      <c r="G23" s="48">
        <f>+G20*1000/(G18*G21)*100</f>
        <v>6.3892963020752065</v>
      </c>
      <c r="H23" s="48">
        <f>+H20*1000/(H18*H21)*100</f>
        <v>6.3892963020752074</v>
      </c>
      <c r="I23" s="62"/>
      <c r="J23" s="48">
        <f>+J20*1000/(J18*J21)*100</f>
        <v>6.6974259349198624</v>
      </c>
      <c r="K23" s="48">
        <f>+K20*1000/(K18*K21)*100</f>
        <v>6.6974259349198633</v>
      </c>
      <c r="L23" s="62"/>
      <c r="M23" s="48">
        <f>+M20*1000/(M18*M21)*100</f>
        <v>7.5356073664156771</v>
      </c>
      <c r="N23" s="48">
        <f>+N20*1000/(N18*N21)*100</f>
        <v>7.5356073664156771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6.5724899172150302</v>
      </c>
      <c r="AQ23" s="48">
        <f>+AQ20*1000/(AQ18*AQ21)*100</f>
        <v>6.5724899172150284</v>
      </c>
      <c r="AR23" s="70"/>
      <c r="AS23" s="49">
        <f>+AS20/(AS18*AS21)*1000*100</f>
        <v>6.5724899172150302</v>
      </c>
      <c r="AT23" s="48">
        <f>+AT20*1000/(AT18*AT21)*100</f>
        <v>6.5724899172150284</v>
      </c>
    </row>
    <row r="24" spans="2:47">
      <c r="B24" s="19" t="s">
        <v>39</v>
      </c>
      <c r="C24" s="10"/>
      <c r="D24" s="49">
        <f>+D20/D18*1000</f>
        <v>2.7357028082848083</v>
      </c>
      <c r="E24" s="48">
        <f>+E20/E18*1000</f>
        <v>2.1530920616201077</v>
      </c>
      <c r="F24" s="62"/>
      <c r="G24" s="49">
        <f>+G20/G18*1000</f>
        <v>2.4247152441878606</v>
      </c>
      <c r="H24" s="48">
        <f>+H20/H18*1000</f>
        <v>2.4248112029957869</v>
      </c>
      <c r="I24" s="62"/>
      <c r="J24" s="49">
        <f>+J20/J18*1000</f>
        <v>2.4229341566641232</v>
      </c>
      <c r="K24" s="48">
        <f>+K20/K18*1000</f>
        <v>2.4241448692152918</v>
      </c>
      <c r="L24" s="62"/>
      <c r="M24" s="49">
        <f>+M20/M18*1000</f>
        <v>2.9455556563548941</v>
      </c>
      <c r="N24" s="48">
        <f>+N20/N18*1000</f>
        <v>2.724122289757779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2.6164275100827852</v>
      </c>
      <c r="AQ24" s="48">
        <f>+AQ20/AQ18*1000</f>
        <v>2.4171557862642556</v>
      </c>
      <c r="AR24" s="70"/>
      <c r="AS24" s="49">
        <f>+AS20/AS18*1000</f>
        <v>2.6164275100827852</v>
      </c>
      <c r="AT24" s="48">
        <f>+AT20/AT18*1000</f>
        <v>2.4171557862642556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529.82023294877172</v>
      </c>
      <c r="H26" s="63"/>
      <c r="I26" s="63"/>
      <c r="J26" s="22">
        <f>+J8/(1-J6/J5)</f>
        <v>1580.8365087581192</v>
      </c>
      <c r="K26" s="63"/>
      <c r="L26" s="63"/>
      <c r="M26" s="22">
        <f>+M8/(1-M6/M5)</f>
        <v>1816.2011344073942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4967.692941969417</v>
      </c>
      <c r="AQ26" s="71"/>
      <c r="AR26" s="71"/>
      <c r="AS26" s="32">
        <f>+AS8/(1-AS6/AS5)</f>
        <v>1241.9232354923543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N13" sqref="N1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12</v>
      </c>
      <c r="G4" s="42"/>
      <c r="H4" s="3" t="s">
        <v>28</v>
      </c>
      <c r="I4" s="3">
        <v>12</v>
      </c>
      <c r="J4" s="42"/>
      <c r="K4" s="3" t="s">
        <v>28</v>
      </c>
      <c r="L4" s="3">
        <v>12</v>
      </c>
      <c r="M4" s="42"/>
      <c r="N4" s="3" t="s">
        <v>28</v>
      </c>
      <c r="O4" s="3">
        <v>12</v>
      </c>
      <c r="P4" s="42"/>
      <c r="Q4" s="3" t="s">
        <v>28</v>
      </c>
      <c r="R4" s="3">
        <v>0</v>
      </c>
      <c r="S4" s="42"/>
      <c r="T4" s="3" t="s">
        <v>28</v>
      </c>
      <c r="U4" s="3">
        <v>0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12</v>
      </c>
      <c r="AS4" s="42">
        <v>4</v>
      </c>
      <c r="AT4" s="3" t="s">
        <v>28</v>
      </c>
      <c r="AU4" s="88">
        <f>+AR4</f>
        <v>12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7.7214791666666658</v>
      </c>
      <c r="G5" s="9">
        <f>0.1196+103.279</f>
        <v>103.3986</v>
      </c>
      <c r="H5" s="54">
        <f>+G5/G5</f>
        <v>1</v>
      </c>
      <c r="I5" s="84">
        <f>+G5/I4</f>
        <v>8.6165500000000002</v>
      </c>
      <c r="J5" s="9">
        <f>2.735+114.213</f>
        <v>116.94799999999999</v>
      </c>
      <c r="K5" s="54">
        <f>+J5/J5</f>
        <v>1</v>
      </c>
      <c r="L5" s="84">
        <f>+J5/L4</f>
        <v>9.7456666666666667</v>
      </c>
      <c r="M5" s="9">
        <f>0.2396+119.4001</f>
        <v>119.63969999999999</v>
      </c>
      <c r="N5" s="54">
        <f>+M5/M5</f>
        <v>1</v>
      </c>
      <c r="O5" s="84">
        <f>+M5/O4</f>
        <v>9.9699749999999998</v>
      </c>
      <c r="P5" s="9">
        <v>0</v>
      </c>
      <c r="Q5" s="54" t="e">
        <f>+P5/P5</f>
        <v>#DIV/0!</v>
      </c>
      <c r="R5" s="84" t="e">
        <f>+P5/R4</f>
        <v>#DIV/0!</v>
      </c>
      <c r="S5" s="9">
        <v>0</v>
      </c>
      <c r="T5" s="54" t="e">
        <f>+S5/S5</f>
        <v>#DIV/0!</v>
      </c>
      <c r="U5" s="84" t="e">
        <f>+S5/U4</f>
        <v>#DIV/0!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432.64404999999999</v>
      </c>
      <c r="AQ5" s="64">
        <f>+AP5/$AP$5</f>
        <v>1</v>
      </c>
      <c r="AR5" s="84">
        <f>+AP5/AR4</f>
        <v>36.053670833333335</v>
      </c>
      <c r="AS5" s="31">
        <f>+AP5/$AS$4</f>
        <v>108.1610125</v>
      </c>
      <c r="AT5" s="57"/>
      <c r="AU5" s="84">
        <f>+AS5/AU4</f>
        <v>9.0134177083333338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3.9170633333333336</v>
      </c>
      <c r="G6" s="11">
        <f>17.79883+1.9259+0.60023+22.799</f>
        <v>43.123959999999997</v>
      </c>
      <c r="H6" s="55">
        <f>+G6/G5</f>
        <v>0.41706522138597618</v>
      </c>
      <c r="I6" s="85">
        <f>+G6/I4</f>
        <v>3.5936633333333332</v>
      </c>
      <c r="J6" s="11">
        <f>22.38244+3.9275+0.90032+27.866</f>
        <v>55.076259999999998</v>
      </c>
      <c r="K6" s="55">
        <f>+J6/J5</f>
        <v>0.47094657454595207</v>
      </c>
      <c r="L6" s="85">
        <f>+J6/L4</f>
        <v>4.5896883333333331</v>
      </c>
      <c r="M6" s="11">
        <f>22.03158+1.6916+4.08466+14.151</f>
        <v>41.958840000000002</v>
      </c>
      <c r="N6" s="55">
        <f>+M6/M5</f>
        <v>0.35071000679540326</v>
      </c>
      <c r="O6" s="85">
        <f>+M6/O4</f>
        <v>3.4965700000000002</v>
      </c>
      <c r="P6" s="11">
        <v>0</v>
      </c>
      <c r="Q6" s="55" t="e">
        <f>+P6/P5</f>
        <v>#DIV/0!</v>
      </c>
      <c r="R6" s="85" t="e">
        <f>+P6/R4</f>
        <v>#DIV/0!</v>
      </c>
      <c r="S6" s="11">
        <v>0</v>
      </c>
      <c r="T6" s="55" t="e">
        <f>+S6/S5</f>
        <v>#DIV/0!</v>
      </c>
      <c r="U6" s="85" t="e">
        <f>+S6/U4</f>
        <v>#DIV/0!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187.16382000000002</v>
      </c>
      <c r="AQ6" s="65">
        <f>+AP6/$AP$5</f>
        <v>0.43260463191392556</v>
      </c>
      <c r="AR6" s="85">
        <f>+AP6/AR4</f>
        <v>15.596985000000002</v>
      </c>
      <c r="AS6" s="14">
        <f t="shared" ref="AS6:AS9" si="0">+AP6/$AS$4</f>
        <v>46.790955000000004</v>
      </c>
      <c r="AT6" s="57"/>
      <c r="AU6" s="85">
        <f>+AS6/AU4</f>
        <v>3.8992462500000005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3.8044158333333322</v>
      </c>
      <c r="G7" s="8">
        <f>+G5-G6</f>
        <v>60.274640000000005</v>
      </c>
      <c r="H7" s="56">
        <f>+G7/G5</f>
        <v>0.58293477861402387</v>
      </c>
      <c r="I7" s="86">
        <f>+I5-I6</f>
        <v>5.0228866666666665</v>
      </c>
      <c r="J7" s="8">
        <f>+J5-J6</f>
        <v>61.871739999999996</v>
      </c>
      <c r="K7" s="56">
        <f>+J7/J5</f>
        <v>0.52905342545404799</v>
      </c>
      <c r="L7" s="86">
        <f>+L5-L6</f>
        <v>5.1559783333333336</v>
      </c>
      <c r="M7" s="8">
        <f>+M5-M6</f>
        <v>77.680859999999996</v>
      </c>
      <c r="N7" s="56">
        <f>+M7/M5</f>
        <v>0.64928999320459679</v>
      </c>
      <c r="O7" s="86">
        <f>+O5-O6</f>
        <v>6.4734049999999996</v>
      </c>
      <c r="P7" s="8">
        <f>+P5-P6</f>
        <v>0</v>
      </c>
      <c r="Q7" s="56" t="e">
        <f>+P7/P5</f>
        <v>#DIV/0!</v>
      </c>
      <c r="R7" s="86" t="e">
        <f>+R5-R6</f>
        <v>#DIV/0!</v>
      </c>
      <c r="S7" s="8">
        <f>+S5-S6</f>
        <v>0</v>
      </c>
      <c r="T7" s="56" t="e">
        <f>+S7/S5</f>
        <v>#DIV/0!</v>
      </c>
      <c r="U7" s="86" t="e">
        <f>+U5-U6</f>
        <v>#DIV/0!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245.48022999999998</v>
      </c>
      <c r="AQ7" s="65">
        <f>+AP7/$AP$5</f>
        <v>0.56739536808607438</v>
      </c>
      <c r="AR7" s="86">
        <f>+AR5-AR6</f>
        <v>20.456685833333331</v>
      </c>
      <c r="AS7" s="13">
        <f t="shared" si="0"/>
        <v>61.370057499999994</v>
      </c>
      <c r="AT7" s="57"/>
      <c r="AU7" s="86">
        <f>+AU5-AU6</f>
        <v>5.1141714583333329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15.617750000000001</v>
      </c>
      <c r="G8" s="11">
        <v>221.00339</v>
      </c>
      <c r="H8" s="55">
        <f>+G8/G5</f>
        <v>2.1373924792018459</v>
      </c>
      <c r="I8" s="85">
        <f>+G8/I4</f>
        <v>18.416949166666665</v>
      </c>
      <c r="J8" s="11">
        <v>198.96776</v>
      </c>
      <c r="K8" s="55">
        <f>+J8/J5</f>
        <v>1.7013352943188427</v>
      </c>
      <c r="L8" s="85">
        <f>+J8/L4</f>
        <v>16.580646666666667</v>
      </c>
      <c r="M8" s="11">
        <v>185.70946000000001</v>
      </c>
      <c r="N8" s="55">
        <f>+M8/M5</f>
        <v>1.5522394322285999</v>
      </c>
      <c r="O8" s="85">
        <f>+M8/O4</f>
        <v>15.475788333333334</v>
      </c>
      <c r="P8" s="11">
        <v>0</v>
      </c>
      <c r="Q8" s="55" t="e">
        <f>+P8/P5</f>
        <v>#DIV/0!</v>
      </c>
      <c r="R8" s="85" t="e">
        <f>+P8/R4</f>
        <v>#DIV/0!</v>
      </c>
      <c r="S8" s="11">
        <v>0</v>
      </c>
      <c r="T8" s="55" t="e">
        <f>+S8/S5</f>
        <v>#DIV/0!</v>
      </c>
      <c r="U8" s="85" t="e">
        <f>+S8/U4</f>
        <v>#DIV/0!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793.09361000000001</v>
      </c>
      <c r="AQ8" s="65">
        <f>+AP8/$AP$5</f>
        <v>1.8331319013863707</v>
      </c>
      <c r="AR8" s="67">
        <f>+AP8/AR4</f>
        <v>66.091134166666663</v>
      </c>
      <c r="AS8" s="14">
        <f t="shared" si="0"/>
        <v>198.2734025</v>
      </c>
      <c r="AT8" s="57"/>
      <c r="AU8" s="85">
        <f>+AS8/AU4</f>
        <v>16.522783541666666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-11.813334166666669</v>
      </c>
      <c r="G9" s="15">
        <f>+G5-G6-G8</f>
        <v>-160.72874999999999</v>
      </c>
      <c r="H9" s="54">
        <f>+G9/G5</f>
        <v>-1.5544577005878222</v>
      </c>
      <c r="I9" s="15">
        <f>+I5-I6-I8</f>
        <v>-13.394062499999999</v>
      </c>
      <c r="J9" s="15">
        <f>+J5-J6-J8</f>
        <v>-137.09602000000001</v>
      </c>
      <c r="K9" s="54">
        <f>+J9/J5</f>
        <v>-1.1722818688647947</v>
      </c>
      <c r="L9" s="15">
        <f>+L5-L6-L8</f>
        <v>-11.424668333333333</v>
      </c>
      <c r="M9" s="15">
        <f>+M5-M6-M8</f>
        <v>-108.02860000000001</v>
      </c>
      <c r="N9" s="54">
        <f>+M9/M5</f>
        <v>-0.90294943902400304</v>
      </c>
      <c r="O9" s="15">
        <f>+O5-O6-O8</f>
        <v>-9.0023833333333343</v>
      </c>
      <c r="P9" s="15">
        <f>+P5-P6-P8</f>
        <v>0</v>
      </c>
      <c r="Q9" s="54" t="e">
        <f>+P9/P5</f>
        <v>#DIV/0!</v>
      </c>
      <c r="R9" s="15" t="e">
        <f>+R5-R6-R8</f>
        <v>#DIV/0!</v>
      </c>
      <c r="S9" s="15">
        <f>+S5-S6-S8</f>
        <v>0</v>
      </c>
      <c r="T9" s="54" t="e">
        <f>+S9/S5</f>
        <v>#DIV/0!</v>
      </c>
      <c r="U9" s="15" t="e">
        <f>+U5-U6-U8</f>
        <v>#DIV/0!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-547.61338000000001</v>
      </c>
      <c r="AQ9" s="64">
        <f>+AP9/$AP$5</f>
        <v>-1.2657365333002961</v>
      </c>
      <c r="AR9" s="15">
        <f>+AR5-AR6-AR8</f>
        <v>-45.634448333333332</v>
      </c>
      <c r="AS9" s="30">
        <f t="shared" si="0"/>
        <v>-136.903345</v>
      </c>
      <c r="AT9" s="57"/>
      <c r="AU9" s="15">
        <f>+AU5-AU6-AU8</f>
        <v>-11.408612083333333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0.16666666666666666</v>
      </c>
      <c r="G11" s="33">
        <v>3</v>
      </c>
      <c r="H11" s="57"/>
      <c r="I11" s="85">
        <f>+G11/I4</f>
        <v>0.25</v>
      </c>
      <c r="J11" s="33">
        <v>3</v>
      </c>
      <c r="K11" s="57"/>
      <c r="L11" s="85">
        <f>+J11/L4</f>
        <v>0.25</v>
      </c>
      <c r="M11" s="33">
        <v>3</v>
      </c>
      <c r="N11" s="57"/>
      <c r="O11" s="85">
        <f>+M11/O4</f>
        <v>0.25</v>
      </c>
      <c r="P11" s="33">
        <v>0</v>
      </c>
      <c r="Q11" s="57"/>
      <c r="R11" s="85" t="e">
        <f>+P11/R4</f>
        <v>#DIV/0!</v>
      </c>
      <c r="S11" s="33">
        <v>0</v>
      </c>
      <c r="T11" s="57"/>
      <c r="U11" s="85" t="e">
        <f>+S11/U4</f>
        <v>#DIV/0!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11</v>
      </c>
      <c r="AQ11" s="57"/>
      <c r="AR11" s="85">
        <f>+AP11/AR4</f>
        <v>0.91666666666666663</v>
      </c>
      <c r="AS11" s="29">
        <f>+AP11/AS4</f>
        <v>2.75</v>
      </c>
      <c r="AT11" s="57"/>
      <c r="AU11" s="85">
        <f>+AS11/AU4</f>
        <v>0.22916666666666666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8.1638816666666667</v>
      </c>
      <c r="G12" s="33">
        <v>106.28467999999999</v>
      </c>
      <c r="H12" s="57"/>
      <c r="I12" s="85">
        <f>+G12/I4</f>
        <v>8.8570566666666668</v>
      </c>
      <c r="J12" s="33">
        <v>112.25511</v>
      </c>
      <c r="K12" s="57"/>
      <c r="L12" s="85">
        <f>+J12/L4</f>
        <v>9.3545925000000008</v>
      </c>
      <c r="M12" s="33">
        <v>107.42716</v>
      </c>
      <c r="N12" s="57"/>
      <c r="O12" s="85">
        <f>+M12/O4</f>
        <v>8.9522633333333328</v>
      </c>
      <c r="P12" s="33">
        <v>0</v>
      </c>
      <c r="Q12" s="57"/>
      <c r="R12" s="85" t="e">
        <f>+P12/R4</f>
        <v>#DIV/0!</v>
      </c>
      <c r="S12" s="33">
        <v>0</v>
      </c>
      <c r="T12" s="57"/>
      <c r="U12" s="85" t="e">
        <f>+S12/U4</f>
        <v>#DIV/0!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423.93353000000002</v>
      </c>
      <c r="AQ12" s="57"/>
      <c r="AR12" s="85">
        <f>+AP12/AR4</f>
        <v>35.327794166666671</v>
      </c>
      <c r="AS12" s="14">
        <f t="shared" ref="AS12" si="1">+AP12/$AS$4</f>
        <v>105.9833825</v>
      </c>
      <c r="AT12" s="57"/>
      <c r="AU12" s="85">
        <f>+AS12/AU4</f>
        <v>8.8319485416666677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>
        <f>+G12/G5</f>
        <v>1.0279121767606136</v>
      </c>
      <c r="H13" s="57"/>
      <c r="I13" s="34"/>
      <c r="J13" s="34">
        <f>+J12/J5</f>
        <v>0.95987199439066939</v>
      </c>
      <c r="K13" s="57"/>
      <c r="L13" s="34"/>
      <c r="M13" s="34">
        <f>+M12/M5</f>
        <v>0.89792234517472047</v>
      </c>
      <c r="N13" s="57"/>
      <c r="O13" s="34"/>
      <c r="P13" s="34" t="e">
        <f>+P12/P5</f>
        <v>#DIV/0!</v>
      </c>
      <c r="Q13" s="57"/>
      <c r="R13" s="34"/>
      <c r="S13" s="34" t="e">
        <f>+S12/S5</f>
        <v>#DIV/0!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0.97986677500823138</v>
      </c>
      <c r="AQ13" s="57"/>
      <c r="AR13" s="34"/>
      <c r="AS13" s="35">
        <f>+AS12/AS5</f>
        <v>0.97986677500823138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>
        <f>+G5/G11</f>
        <v>34.466200000000001</v>
      </c>
      <c r="H14" s="57"/>
      <c r="I14" s="8"/>
      <c r="J14" s="8">
        <f>+J5/J11</f>
        <v>38.982666666666667</v>
      </c>
      <c r="K14" s="57"/>
      <c r="L14" s="8"/>
      <c r="M14" s="8">
        <f>+M5/M11</f>
        <v>39.879899999999999</v>
      </c>
      <c r="N14" s="57"/>
      <c r="O14" s="8"/>
      <c r="P14" s="8" t="e">
        <f>+P5/P11</f>
        <v>#DIV/0!</v>
      </c>
      <c r="Q14" s="57"/>
      <c r="R14" s="8"/>
      <c r="S14" s="8" t="e">
        <f>+S5/S11</f>
        <v>#DIV/0!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39.33127727272727</v>
      </c>
      <c r="AQ14" s="57"/>
      <c r="AR14" s="8"/>
      <c r="AS14" s="36">
        <f>+AS5/AS11</f>
        <v>39.33127727272727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>
        <f>+G12/G11</f>
        <v>35.428226666666667</v>
      </c>
      <c r="H15" s="57"/>
      <c r="I15" s="8"/>
      <c r="J15" s="8">
        <f>+J12/J11</f>
        <v>37.418370000000003</v>
      </c>
      <c r="K15" s="57"/>
      <c r="L15" s="8"/>
      <c r="M15" s="8">
        <f>+M12/M11</f>
        <v>35.809053333333331</v>
      </c>
      <c r="N15" s="57"/>
      <c r="O15" s="8"/>
      <c r="P15" s="8" t="e">
        <f>+P12/P11</f>
        <v>#DIV/0!</v>
      </c>
      <c r="Q15" s="57"/>
      <c r="R15" s="8"/>
      <c r="S15" s="8" t="e">
        <f>+S12/S11</f>
        <v>#DIV/0!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38.539411818181819</v>
      </c>
      <c r="AQ15" s="57"/>
      <c r="AR15" s="8"/>
      <c r="AS15" s="36">
        <f>+AS12/AS11</f>
        <v>38.539411818181819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>
        <f>+G12/G7</f>
        <v>1.7633399386541335</v>
      </c>
      <c r="H16" s="57"/>
      <c r="I16" s="34"/>
      <c r="J16" s="34">
        <f>+J12/J7</f>
        <v>1.8143195908180376</v>
      </c>
      <c r="K16" s="57"/>
      <c r="L16" s="34"/>
      <c r="M16" s="34">
        <f>+M12/M7</f>
        <v>1.3829295916651798</v>
      </c>
      <c r="N16" s="57"/>
      <c r="O16" s="34"/>
      <c r="P16" s="34" t="e">
        <f>+P12/P7</f>
        <v>#DIV/0!</v>
      </c>
      <c r="Q16" s="57"/>
      <c r="R16" s="34"/>
      <c r="S16" s="34" t="e">
        <f>+S12/S7</f>
        <v>#DIV/0!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1.7269558937597542</v>
      </c>
      <c r="AQ16" s="57"/>
      <c r="AR16" s="34"/>
      <c r="AS16" s="35">
        <f>+AS12/AS7</f>
        <v>1.7269558937597542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633</v>
      </c>
      <c r="G18" s="11">
        <v>6405</v>
      </c>
      <c r="H18" s="58">
        <v>6405</v>
      </c>
      <c r="I18" s="67">
        <f>+G18/I4</f>
        <v>533.75</v>
      </c>
      <c r="J18" s="11">
        <v>6219</v>
      </c>
      <c r="K18" s="58">
        <v>6219</v>
      </c>
      <c r="L18" s="67">
        <f>+J18/L4</f>
        <v>518.25</v>
      </c>
      <c r="M18" s="11">
        <v>7125</v>
      </c>
      <c r="N18" s="58">
        <v>7125</v>
      </c>
      <c r="O18" s="67">
        <f>+M18/O4</f>
        <v>593.75</v>
      </c>
      <c r="P18" s="11">
        <v>0</v>
      </c>
      <c r="Q18" s="58">
        <v>0</v>
      </c>
      <c r="R18" s="67" t="e">
        <f>+P18/R4</f>
        <v>#DIV/0!</v>
      </c>
      <c r="S18" s="11">
        <v>0</v>
      </c>
      <c r="T18" s="58">
        <v>0</v>
      </c>
      <c r="U18" s="67" t="e">
        <f>+S18/U4</f>
        <v>#DIV/0!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27345</v>
      </c>
      <c r="AQ18" s="67">
        <f t="shared" si="2"/>
        <v>27345</v>
      </c>
      <c r="AR18" s="67">
        <f>+AP18/AR4</f>
        <v>2278.75</v>
      </c>
      <c r="AS18" s="14">
        <f t="shared" ref="AS18:AT20" si="3">+AP18/$AS$4</f>
        <v>6836.25</v>
      </c>
      <c r="AT18" s="67">
        <f t="shared" si="3"/>
        <v>6836.25</v>
      </c>
      <c r="AU18" s="67">
        <f>+AS18/AU4</f>
        <v>569.6875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52.581666666666671</v>
      </c>
      <c r="G19" s="11">
        <v>352.93</v>
      </c>
      <c r="H19" s="11">
        <v>352.93</v>
      </c>
      <c r="I19" s="67">
        <f>+G19/I4</f>
        <v>29.410833333333333</v>
      </c>
      <c r="J19" s="11">
        <v>506.26</v>
      </c>
      <c r="K19" s="58">
        <v>506.26</v>
      </c>
      <c r="L19" s="67">
        <f>+J19/L4</f>
        <v>42.188333333333333</v>
      </c>
      <c r="M19" s="11">
        <v>507.79</v>
      </c>
      <c r="N19" s="58">
        <v>507.79</v>
      </c>
      <c r="O19" s="67">
        <f>+M19/O4</f>
        <v>42.315833333333337</v>
      </c>
      <c r="P19" s="11">
        <v>0</v>
      </c>
      <c r="Q19" s="58">
        <v>0</v>
      </c>
      <c r="R19" s="67" t="e">
        <f>+P19/R4</f>
        <v>#DIV/0!</v>
      </c>
      <c r="S19" s="11">
        <v>0</v>
      </c>
      <c r="T19" s="58">
        <v>0</v>
      </c>
      <c r="U19" s="67" t="e">
        <f>+S19/U4</f>
        <v>#DIV/0!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1997.96</v>
      </c>
      <c r="AQ19" s="67">
        <f t="shared" si="2"/>
        <v>1997.96</v>
      </c>
      <c r="AR19" s="67">
        <f>+AP19/AR4</f>
        <v>166.49666666666667</v>
      </c>
      <c r="AS19" s="14">
        <f t="shared" si="3"/>
        <v>499.49</v>
      </c>
      <c r="AT19" s="67">
        <f t="shared" si="3"/>
        <v>499.49</v>
      </c>
      <c r="AU19" s="67">
        <f>+AS19/AU4</f>
        <v>41.624166666666667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2.1367466666666668</v>
      </c>
      <c r="G20" s="11">
        <f>17.79883+1.9259</f>
        <v>19.724729999999997</v>
      </c>
      <c r="H20" s="59">
        <v>10.754799999999999</v>
      </c>
      <c r="I20" s="67">
        <f>+G20/I4</f>
        <v>1.6437274999999998</v>
      </c>
      <c r="J20" s="11">
        <f>22.38244+3.9275</f>
        <v>26.309939999999997</v>
      </c>
      <c r="K20" s="59">
        <v>15.557</v>
      </c>
      <c r="L20" s="67">
        <f>+J20/L4</f>
        <v>2.1924949999999996</v>
      </c>
      <c r="M20" s="11">
        <f>22.03158+1.6916</f>
        <v>23.723180000000003</v>
      </c>
      <c r="N20" s="59">
        <v>16.111799999999999</v>
      </c>
      <c r="O20" s="67">
        <f>+M20/O4</f>
        <v>1.976931666666667</v>
      </c>
      <c r="P20" s="11">
        <v>0</v>
      </c>
      <c r="Q20" s="59">
        <v>0</v>
      </c>
      <c r="R20" s="67" t="e">
        <f>+P20/R4</f>
        <v>#DIV/0!</v>
      </c>
      <c r="S20" s="11">
        <v>0</v>
      </c>
      <c r="T20" s="59">
        <v>0</v>
      </c>
      <c r="U20" s="67" t="e">
        <f>+S20/U4</f>
        <v>#DIV/0!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95.398809999999997</v>
      </c>
      <c r="AQ20" s="67">
        <f t="shared" si="2"/>
        <v>61.822309999999995</v>
      </c>
      <c r="AR20" s="67">
        <f>+AP20/AR4</f>
        <v>7.9499008333333334</v>
      </c>
      <c r="AS20" s="14">
        <f t="shared" si="3"/>
        <v>23.849702499999999</v>
      </c>
      <c r="AT20" s="67">
        <f t="shared" si="3"/>
        <v>15.455577499999999</v>
      </c>
      <c r="AU20" s="67">
        <f>+AS20/AU4</f>
        <v>1.9874752083333334</v>
      </c>
    </row>
    <row r="21" spans="2:47">
      <c r="B21" s="19" t="s">
        <v>19</v>
      </c>
      <c r="C21" s="17"/>
      <c r="D21" s="44">
        <f t="shared" ref="D21:E21" si="4">+D20/D19*1000</f>
        <v>40.636723826428728</v>
      </c>
      <c r="E21" s="60">
        <f t="shared" si="4"/>
        <v>30.743779517575835</v>
      </c>
      <c r="F21" s="60"/>
      <c r="G21" s="44">
        <f t="shared" ref="G21:H21" si="5">+G20/G19*1000</f>
        <v>55.888504802652072</v>
      </c>
      <c r="H21" s="60">
        <f t="shared" si="5"/>
        <v>30.472898308446432</v>
      </c>
      <c r="I21" s="60"/>
      <c r="J21" s="44">
        <f t="shared" ref="J21:K21" si="6">+J20/J19*1000</f>
        <v>51.969225299253345</v>
      </c>
      <c r="K21" s="60">
        <f t="shared" si="6"/>
        <v>30.729269545292933</v>
      </c>
      <c r="L21" s="60"/>
      <c r="M21" s="44">
        <f t="shared" ref="M21:N21" si="7">+M20/M19*1000</f>
        <v>46.718485988302255</v>
      </c>
      <c r="N21" s="60">
        <f t="shared" si="7"/>
        <v>31.729258157899917</v>
      </c>
      <c r="O21" s="60"/>
      <c r="P21" s="44" t="e">
        <f t="shared" ref="P21:Q21" si="8">+P20/P19*1000</f>
        <v>#DIV/0!</v>
      </c>
      <c r="Q21" s="60" t="e">
        <f t="shared" si="8"/>
        <v>#DIV/0!</v>
      </c>
      <c r="R21" s="60"/>
      <c r="S21" s="44" t="e">
        <f t="shared" ref="S21:T21" si="9">+S20/S19*1000</f>
        <v>#DIV/0!</v>
      </c>
      <c r="T21" s="60" t="e">
        <f t="shared" si="9"/>
        <v>#DIV/0!</v>
      </c>
      <c r="U21" s="60"/>
      <c r="V21" s="44" t="e">
        <f t="shared" ref="V21" si="10">+V20/V19*1000</f>
        <v>#DIV/0!</v>
      </c>
      <c r="W21" s="60" t="e">
        <f t="shared" ref="W21:AC21" si="11">+W20/W19*1000</f>
        <v>#DIV/0!</v>
      </c>
      <c r="X21" s="60"/>
      <c r="Y21" s="44" t="e">
        <f t="shared" ref="Y21" si="12">+Y20/Y19*1000</f>
        <v>#DIV/0!</v>
      </c>
      <c r="Z21" s="68" t="e">
        <f t="shared" si="11"/>
        <v>#DIV/0!</v>
      </c>
      <c r="AA21" s="68"/>
      <c r="AB21" s="44" t="e">
        <f t="shared" si="11"/>
        <v>#DIV/0!</v>
      </c>
      <c r="AC21" s="60" t="e">
        <f t="shared" si="11"/>
        <v>#DIV/0!</v>
      </c>
      <c r="AD21" s="68"/>
      <c r="AE21" s="44" t="e">
        <f t="shared" ref="AE21:AF21" si="13">+AE20/AE19*1000</f>
        <v>#DIV/0!</v>
      </c>
      <c r="AF21" s="60" t="e">
        <f t="shared" si="13"/>
        <v>#DIV/0!</v>
      </c>
      <c r="AG21" s="68"/>
      <c r="AH21" s="44" t="e">
        <f t="shared" ref="AH21:AI21" si="14">+AH20/AH19*1000</f>
        <v>#DIV/0!</v>
      </c>
      <c r="AI21" s="60" t="e">
        <f t="shared" si="14"/>
        <v>#DIV/0!</v>
      </c>
      <c r="AJ21" s="68"/>
      <c r="AK21" s="44" t="e">
        <f t="shared" ref="AK21:AL21" si="15">+AK20/AK19*1000</f>
        <v>#DIV/0!</v>
      </c>
      <c r="AL21" s="44" t="e">
        <f t="shared" si="15"/>
        <v>#DIV/0!</v>
      </c>
      <c r="AM21" s="17"/>
      <c r="AN21" s="17"/>
      <c r="AO21" s="17"/>
      <c r="AP21" s="45">
        <f>+AP20/AP19*1000</f>
        <v>47.748108070231638</v>
      </c>
      <c r="AQ21" s="68">
        <f>+AQ20/AQ19*1000</f>
        <v>30.942716570902316</v>
      </c>
      <c r="AR21" s="60"/>
      <c r="AS21" s="45">
        <f>+AS20/AS19*1000</f>
        <v>47.748108070231638</v>
      </c>
      <c r="AT21" s="68">
        <f>+AT20/AT19*1000</f>
        <v>30.942716570902316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>
        <f>+G19/G18</f>
        <v>5.5102263856362216E-2</v>
      </c>
      <c r="H22" s="46">
        <f>+H19/H18</f>
        <v>5.5102263856362216E-2</v>
      </c>
      <c r="I22" s="61"/>
      <c r="J22" s="46">
        <f>+J19/J18</f>
        <v>8.1405370638366295E-2</v>
      </c>
      <c r="K22" s="46">
        <f>+K19/K18</f>
        <v>8.1405370638366295E-2</v>
      </c>
      <c r="L22" s="61"/>
      <c r="M22" s="46">
        <f>+M19/M18</f>
        <v>7.1268771929824559E-2</v>
      </c>
      <c r="N22" s="46">
        <f>+N19/N18</f>
        <v>7.1268771929824559E-2</v>
      </c>
      <c r="O22" s="61"/>
      <c r="P22" s="46" t="e">
        <f>+P19/P18</f>
        <v>#DIV/0!</v>
      </c>
      <c r="Q22" s="46" t="e">
        <f>+Q19/Q18</f>
        <v>#DIV/0!</v>
      </c>
      <c r="R22" s="61"/>
      <c r="S22" s="46" t="e">
        <f>+S19/S18</f>
        <v>#DIV/0!</v>
      </c>
      <c r="T22" s="46" t="e">
        <f>+T19/T18</f>
        <v>#DIV/0!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7.306491131833974E-2</v>
      </c>
      <c r="AQ22" s="46">
        <f>+AQ19/AQ18</f>
        <v>7.306491131833974E-2</v>
      </c>
      <c r="AR22" s="69"/>
      <c r="AS22" s="47">
        <f>+AS19/AS18</f>
        <v>7.306491131833974E-2</v>
      </c>
      <c r="AT22" s="46">
        <f>+AT19/AT18</f>
        <v>7.306491131833974E-2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>
        <f>+G20*1000/(G18*G21)*100</f>
        <v>5.5102263856362219</v>
      </c>
      <c r="H23" s="48">
        <f>+H20*1000/(H18*H21)*100</f>
        <v>5.5102263856362219</v>
      </c>
      <c r="I23" s="62"/>
      <c r="J23" s="48">
        <f>+J20*1000/(J18*J21)*100</f>
        <v>8.1405370638366303</v>
      </c>
      <c r="K23" s="48">
        <f>+K20*1000/(K18*K21)*100</f>
        <v>8.1405370638366303</v>
      </c>
      <c r="L23" s="62"/>
      <c r="M23" s="48">
        <f>+M20*1000/(M18*M21)*100</f>
        <v>7.126877192982457</v>
      </c>
      <c r="N23" s="48">
        <f>+N20*1000/(N18*N21)*100</f>
        <v>7.1268771929824561</v>
      </c>
      <c r="O23" s="62"/>
      <c r="P23" s="48" t="e">
        <f>+P20*1000/(P18*P21)*100</f>
        <v>#DIV/0!</v>
      </c>
      <c r="Q23" s="48" t="e">
        <f>+Q20*1000/(Q18*Q21)*100</f>
        <v>#DIV/0!</v>
      </c>
      <c r="R23" s="62"/>
      <c r="S23" s="48" t="e">
        <f>+S20*1000/(S18*S21)*100</f>
        <v>#DIV/0!</v>
      </c>
      <c r="T23" s="48" t="e">
        <f>+T20*1000/(T18*T21)*100</f>
        <v>#DIV/0!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7.3064911318339725</v>
      </c>
      <c r="AQ23" s="48">
        <f>+AQ20*1000/(AQ18*AQ21)*100</f>
        <v>7.3064911318339743</v>
      </c>
      <c r="AR23" s="70"/>
      <c r="AS23" s="49">
        <f>+AS20/(AS18*AS21)*1000*100</f>
        <v>7.3064911318339725</v>
      </c>
      <c r="AT23" s="48">
        <f>+AT20*1000/(AT18*AT21)*100</f>
        <v>7.3064911318339743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>
        <f>+G20/G18*1000</f>
        <v>3.0795831381733016</v>
      </c>
      <c r="H24" s="48">
        <f>+H20/H18*1000</f>
        <v>1.6791256830601091</v>
      </c>
      <c r="I24" s="62"/>
      <c r="J24" s="49">
        <f>+J20/J18*1000</f>
        <v>4.2305740472744811</v>
      </c>
      <c r="K24" s="48">
        <f>+K20/K18*1000</f>
        <v>2.5015275767808332</v>
      </c>
      <c r="L24" s="62"/>
      <c r="M24" s="49">
        <f>+M20/M18*1000</f>
        <v>3.3295691228070181</v>
      </c>
      <c r="N24" s="48">
        <f>+N20/N18*1000</f>
        <v>2.2613052631578947</v>
      </c>
      <c r="O24" s="62"/>
      <c r="P24" s="49" t="e">
        <f>+P20/P18*1000</f>
        <v>#DIV/0!</v>
      </c>
      <c r="Q24" s="48" t="e">
        <f>+Q20/Q18*1000</f>
        <v>#DIV/0!</v>
      </c>
      <c r="R24" s="62"/>
      <c r="S24" s="49" t="e">
        <f>+S20/S18*1000</f>
        <v>#DIV/0!</v>
      </c>
      <c r="T24" s="48" t="e">
        <f>+T20/T18*1000</f>
        <v>#DIV/0!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3.4887112817699761</v>
      </c>
      <c r="AQ24" s="48">
        <f>+AQ20/AQ18*1000</f>
        <v>2.260826842201499</v>
      </c>
      <c r="AR24" s="70"/>
      <c r="AS24" s="49">
        <f>+AS20/AS18*1000</f>
        <v>3.4887112817699761</v>
      </c>
      <c r="AT24" s="48">
        <f>+AT20/AT18*1000</f>
        <v>2.260826842201499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>
        <f>+G8/(1-G6/G5)</f>
        <v>379.12198432465129</v>
      </c>
      <c r="H26" s="63"/>
      <c r="I26" s="63"/>
      <c r="J26" s="22">
        <f>+J8/(1-J6/J5)</f>
        <v>376.08254748419876</v>
      </c>
      <c r="K26" s="63"/>
      <c r="L26" s="63"/>
      <c r="M26" s="22">
        <f>+M8/(1-M6/M5)</f>
        <v>286.01928559444372</v>
      </c>
      <c r="N26" s="63"/>
      <c r="O26" s="63"/>
      <c r="P26" s="22" t="e">
        <f>+P8/(1-P6/P5)</f>
        <v>#DIV/0!</v>
      </c>
      <c r="Q26" s="63"/>
      <c r="R26" s="63"/>
      <c r="S26" s="22" t="e">
        <f>+S8/(1-S6/S5)</f>
        <v>#DIV/0!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1397.7794931164947</v>
      </c>
      <c r="AQ26" s="71"/>
      <c r="AR26" s="71"/>
      <c r="AS26" s="32">
        <f>+AS8/(1-AS6/AS5)</f>
        <v>349.44487327912367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2014-12-09T08:40:33Z</cp:lastPrinted>
  <dcterms:created xsi:type="dcterms:W3CDTF">2014-10-14T11:21:48Z</dcterms:created>
  <dcterms:modified xsi:type="dcterms:W3CDTF">2015-05-22T13:32:53Z</dcterms:modified>
</cp:coreProperties>
</file>