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'2014'!$B$1:$AQ$37</definedName>
    <definedName name="_xlnm.Print_Area" localSheetId="3">'2015'!$B$1:$AQ$37</definedName>
    <definedName name="_xlnm.Print_Area" localSheetId="1">CoM!$A$1:$M$37</definedName>
    <definedName name="_xlnm.Print_Area" localSheetId="0">CoY!$B$1:$M$37</definedName>
  </definedNames>
  <calcPr calcId="125725"/>
</workbook>
</file>

<file path=xl/calcChain.xml><?xml version="1.0" encoding="utf-8"?>
<calcChain xmlns="http://schemas.openxmlformats.org/spreadsheetml/2006/main">
  <c r="AS11" i="1"/>
  <c r="AS11" i="7"/>
  <c r="AP11"/>
  <c r="AR4"/>
  <c r="AP11" i="1"/>
  <c r="E20" i="7"/>
  <c r="E19"/>
  <c r="D19"/>
  <c r="G31" i="6"/>
  <c r="G30"/>
  <c r="G28"/>
  <c r="G27"/>
  <c r="I26"/>
  <c r="H20"/>
  <c r="G20"/>
  <c r="H19"/>
  <c r="G19"/>
  <c r="H18"/>
  <c r="G18"/>
  <c r="G12"/>
  <c r="G11"/>
  <c r="G9"/>
  <c r="G8"/>
  <c r="G7"/>
  <c r="G6"/>
  <c r="G5"/>
  <c r="I4"/>
  <c r="F26"/>
  <c r="F4"/>
  <c r="D31"/>
  <c r="D30"/>
  <c r="D28"/>
  <c r="D27"/>
  <c r="E20"/>
  <c r="E19"/>
  <c r="E18"/>
  <c r="D20"/>
  <c r="D19"/>
  <c r="D18"/>
  <c r="D12"/>
  <c r="D11"/>
  <c r="D7"/>
  <c r="D6"/>
  <c r="D8"/>
  <c r="D5"/>
  <c r="G20" i="1"/>
  <c r="D20"/>
  <c r="G20" i="7"/>
  <c r="G6"/>
  <c r="G5"/>
  <c r="G6" i="1"/>
  <c r="G5"/>
  <c r="D27" i="7"/>
  <c r="D20"/>
  <c r="D6"/>
  <c r="D5"/>
  <c r="D22" i="1"/>
  <c r="AR26" l="1"/>
  <c r="AR26" i="7"/>
  <c r="AK37"/>
  <c r="AH37"/>
  <c r="AE37"/>
  <c r="AB37"/>
  <c r="Y37"/>
  <c r="V37"/>
  <c r="S37"/>
  <c r="P37"/>
  <c r="M37"/>
  <c r="J37"/>
  <c r="G37"/>
  <c r="D37"/>
  <c r="AK35"/>
  <c r="AH35"/>
  <c r="AE35"/>
  <c r="AB35"/>
  <c r="Y35"/>
  <c r="V35"/>
  <c r="S35"/>
  <c r="P35"/>
  <c r="M35"/>
  <c r="J35"/>
  <c r="G35"/>
  <c r="D35"/>
  <c r="AK33"/>
  <c r="AH33"/>
  <c r="AE33"/>
  <c r="AB33"/>
  <c r="Y33"/>
  <c r="V33"/>
  <c r="S33"/>
  <c r="P33"/>
  <c r="M33"/>
  <c r="J33"/>
  <c r="G33"/>
  <c r="D33"/>
  <c r="AK32"/>
  <c r="AK34" s="1"/>
  <c r="AH32"/>
  <c r="AH34" s="1"/>
  <c r="AE32"/>
  <c r="AE34" s="1"/>
  <c r="AB32"/>
  <c r="AB34" s="1"/>
  <c r="Y32"/>
  <c r="Y34" s="1"/>
  <c r="V32"/>
  <c r="V34" s="1"/>
  <c r="S32"/>
  <c r="S34" s="1"/>
  <c r="P32"/>
  <c r="P34" s="1"/>
  <c r="M32"/>
  <c r="M34" s="1"/>
  <c r="J32"/>
  <c r="J34" s="1"/>
  <c r="G32"/>
  <c r="G34" s="1"/>
  <c r="D32"/>
  <c r="D34" s="1"/>
  <c r="AP31"/>
  <c r="D31" i="5" s="1"/>
  <c r="AM31" i="7"/>
  <c r="AJ31"/>
  <c r="AG31"/>
  <c r="AD31"/>
  <c r="AA31"/>
  <c r="X31"/>
  <c r="U31"/>
  <c r="R31"/>
  <c r="O31"/>
  <c r="L31"/>
  <c r="I31"/>
  <c r="F31"/>
  <c r="AP30"/>
  <c r="D30" i="5" s="1"/>
  <c r="AM30" i="7"/>
  <c r="AJ30"/>
  <c r="AG30"/>
  <c r="AD30"/>
  <c r="AA30"/>
  <c r="X30"/>
  <c r="U30"/>
  <c r="R30"/>
  <c r="O30"/>
  <c r="L30"/>
  <c r="I30"/>
  <c r="F30"/>
  <c r="AK29"/>
  <c r="AH29"/>
  <c r="AE29"/>
  <c r="AB29"/>
  <c r="Y29"/>
  <c r="V29"/>
  <c r="S29"/>
  <c r="P29"/>
  <c r="M29"/>
  <c r="J29"/>
  <c r="G29"/>
  <c r="D29"/>
  <c r="AP28"/>
  <c r="AS28" s="1"/>
  <c r="AM28"/>
  <c r="AJ28"/>
  <c r="AG28"/>
  <c r="AD28"/>
  <c r="AA28"/>
  <c r="X28"/>
  <c r="U28"/>
  <c r="R28"/>
  <c r="O28"/>
  <c r="L28"/>
  <c r="I28"/>
  <c r="F28"/>
  <c r="AP27"/>
  <c r="D27" i="5" s="1"/>
  <c r="AM27" i="7"/>
  <c r="AM29" s="1"/>
  <c r="AJ27"/>
  <c r="AJ29" s="1"/>
  <c r="AG27"/>
  <c r="AG29" s="1"/>
  <c r="AD27"/>
  <c r="AD29" s="1"/>
  <c r="AA27"/>
  <c r="AA29" s="1"/>
  <c r="X27"/>
  <c r="X29" s="1"/>
  <c r="U27"/>
  <c r="U29" s="1"/>
  <c r="R27"/>
  <c r="R29" s="1"/>
  <c r="O27"/>
  <c r="O29" s="1"/>
  <c r="L27"/>
  <c r="L29" s="1"/>
  <c r="I27"/>
  <c r="I29" s="1"/>
  <c r="F27"/>
  <c r="AU26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D18" i="5" s="1"/>
  <c r="AM18" i="7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H9"/>
  <c r="AI9" s="1"/>
  <c r="AE9"/>
  <c r="AF9" s="1"/>
  <c r="AB9"/>
  <c r="AC9" s="1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H16" s="1"/>
  <c r="AE7"/>
  <c r="AE16" s="1"/>
  <c r="AB7"/>
  <c r="AB16" s="1"/>
  <c r="Y7"/>
  <c r="Y16" s="1"/>
  <c r="V7"/>
  <c r="V16" s="1"/>
  <c r="S7"/>
  <c r="S16" s="1"/>
  <c r="P7"/>
  <c r="P16" s="1"/>
  <c r="M7"/>
  <c r="M16" s="1"/>
  <c r="K7"/>
  <c r="J7"/>
  <c r="J16" s="1"/>
  <c r="G7"/>
  <c r="G16" s="1"/>
  <c r="D7"/>
  <c r="D16" s="1"/>
  <c r="AP6"/>
  <c r="D6" i="5" s="1"/>
  <c r="AM6" i="7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E5"/>
  <c r="AU4"/>
  <c r="AP31" i="1"/>
  <c r="AP30"/>
  <c r="AP28"/>
  <c r="AP27"/>
  <c r="I27"/>
  <c r="F27"/>
  <c r="F28"/>
  <c r="AQ20"/>
  <c r="AQ19"/>
  <c r="AQ18"/>
  <c r="AP20"/>
  <c r="AP19"/>
  <c r="AP18"/>
  <c r="AR4"/>
  <c r="AP12"/>
  <c r="AP8"/>
  <c r="AP6"/>
  <c r="AP5"/>
  <c r="D35"/>
  <c r="D33"/>
  <c r="D32"/>
  <c r="D34" s="1"/>
  <c r="F31"/>
  <c r="F30"/>
  <c r="E24"/>
  <c r="D24"/>
  <c r="E22"/>
  <c r="F18"/>
  <c r="D15"/>
  <c r="F12"/>
  <c r="F11"/>
  <c r="F8"/>
  <c r="F6"/>
  <c r="D14"/>
  <c r="G35"/>
  <c r="G33"/>
  <c r="G32"/>
  <c r="G34" s="1"/>
  <c r="I31"/>
  <c r="I30"/>
  <c r="I28"/>
  <c r="H24"/>
  <c r="G24"/>
  <c r="H22"/>
  <c r="G22"/>
  <c r="I18"/>
  <c r="G15"/>
  <c r="I12"/>
  <c r="I11"/>
  <c r="I8"/>
  <c r="I6"/>
  <c r="G14"/>
  <c r="J35"/>
  <c r="J33"/>
  <c r="J32"/>
  <c r="J34" s="1"/>
  <c r="L31"/>
  <c r="L30"/>
  <c r="L28"/>
  <c r="L27"/>
  <c r="K24"/>
  <c r="J24"/>
  <c r="K22"/>
  <c r="J22"/>
  <c r="L18"/>
  <c r="J15"/>
  <c r="L12"/>
  <c r="L11"/>
  <c r="L8"/>
  <c r="L6"/>
  <c r="J14"/>
  <c r="M35"/>
  <c r="M33"/>
  <c r="M32"/>
  <c r="M34" s="1"/>
  <c r="O31"/>
  <c r="O30"/>
  <c r="O28"/>
  <c r="O27"/>
  <c r="N24"/>
  <c r="M24"/>
  <c r="N22"/>
  <c r="M22"/>
  <c r="O18"/>
  <c r="M15"/>
  <c r="O12"/>
  <c r="O11"/>
  <c r="O8"/>
  <c r="O6"/>
  <c r="M14"/>
  <c r="P35"/>
  <c r="P33"/>
  <c r="P32"/>
  <c r="P34" s="1"/>
  <c r="R31"/>
  <c r="R30"/>
  <c r="R28"/>
  <c r="R27"/>
  <c r="Q24"/>
  <c r="P24"/>
  <c r="Q22"/>
  <c r="P22"/>
  <c r="R18"/>
  <c r="P15"/>
  <c r="R12"/>
  <c r="R11"/>
  <c r="R8"/>
  <c r="R6"/>
  <c r="P14"/>
  <c r="S35"/>
  <c r="S33"/>
  <c r="S32"/>
  <c r="S34" s="1"/>
  <c r="U31"/>
  <c r="U30"/>
  <c r="U28"/>
  <c r="S29"/>
  <c r="U27"/>
  <c r="U29" s="1"/>
  <c r="S24"/>
  <c r="T24"/>
  <c r="U20"/>
  <c r="T22"/>
  <c r="S22"/>
  <c r="U18"/>
  <c r="S15"/>
  <c r="S14"/>
  <c r="U12"/>
  <c r="U11"/>
  <c r="U8"/>
  <c r="T8"/>
  <c r="S37"/>
  <c r="T5"/>
  <c r="S13"/>
  <c r="X20"/>
  <c r="X19"/>
  <c r="X18"/>
  <c r="V35"/>
  <c r="V33"/>
  <c r="V32"/>
  <c r="V34" s="1"/>
  <c r="V29"/>
  <c r="V22"/>
  <c r="V15"/>
  <c r="V14"/>
  <c r="V37"/>
  <c r="V13"/>
  <c r="W8"/>
  <c r="W5"/>
  <c r="AA20"/>
  <c r="AA19"/>
  <c r="AA18"/>
  <c r="Z8"/>
  <c r="Z6"/>
  <c r="Z5"/>
  <c r="Y35"/>
  <c r="Y33"/>
  <c r="Y32"/>
  <c r="Y34" s="1"/>
  <c r="Y29"/>
  <c r="Y24"/>
  <c r="Y22"/>
  <c r="Y15"/>
  <c r="Y37"/>
  <c r="Y14"/>
  <c r="E19" i="5" l="1"/>
  <c r="E18"/>
  <c r="AP22" i="7"/>
  <c r="AP24"/>
  <c r="AP35"/>
  <c r="AP33"/>
  <c r="D20" i="5"/>
  <c r="F9" i="7"/>
  <c r="AP37"/>
  <c r="D5" i="5"/>
  <c r="F29" i="7"/>
  <c r="AP29"/>
  <c r="D28" i="5"/>
  <c r="D11"/>
  <c r="AR6" i="7"/>
  <c r="AR18"/>
  <c r="F4" i="5"/>
  <c r="F26"/>
  <c r="AT22" i="7"/>
  <c r="AU28"/>
  <c r="AU11"/>
  <c r="AR5"/>
  <c r="AQ6"/>
  <c r="AS6"/>
  <c r="AU6" s="1"/>
  <c r="F7"/>
  <c r="H7"/>
  <c r="L7"/>
  <c r="N7"/>
  <c r="R7"/>
  <c r="T7"/>
  <c r="X7"/>
  <c r="Z7"/>
  <c r="AD7"/>
  <c r="AF7"/>
  <c r="AJ7"/>
  <c r="AL7"/>
  <c r="AP7"/>
  <c r="AQ8"/>
  <c r="AS8"/>
  <c r="AP9"/>
  <c r="AR11"/>
  <c r="AR12"/>
  <c r="AS18"/>
  <c r="AU18" s="1"/>
  <c r="AS19"/>
  <c r="AS20"/>
  <c r="AP21"/>
  <c r="AQ22"/>
  <c r="AP23"/>
  <c r="AQ24"/>
  <c r="AR27"/>
  <c r="AR28"/>
  <c r="AR30"/>
  <c r="AR31"/>
  <c r="AQ5"/>
  <c r="AS5"/>
  <c r="E7"/>
  <c r="I7"/>
  <c r="O7"/>
  <c r="Q7"/>
  <c r="U7"/>
  <c r="W7"/>
  <c r="AA7"/>
  <c r="AC7"/>
  <c r="AG7"/>
  <c r="AM7"/>
  <c r="AR8"/>
  <c r="AS12"/>
  <c r="AP13"/>
  <c r="AP15"/>
  <c r="AR19"/>
  <c r="AR20"/>
  <c r="AT20"/>
  <c r="AQ21"/>
  <c r="AQ23" s="1"/>
  <c r="AS27"/>
  <c r="AS30"/>
  <c r="AS31"/>
  <c r="AP32"/>
  <c r="AP34" s="1"/>
  <c r="I29" i="1"/>
  <c r="R29"/>
  <c r="O29"/>
  <c r="L29"/>
  <c r="F29"/>
  <c r="F5"/>
  <c r="E6"/>
  <c r="D7"/>
  <c r="D13"/>
  <c r="F20"/>
  <c r="E21"/>
  <c r="E23" s="1"/>
  <c r="D29"/>
  <c r="D37"/>
  <c r="E5"/>
  <c r="E8"/>
  <c r="D9"/>
  <c r="F19"/>
  <c r="D21"/>
  <c r="D23" s="1"/>
  <c r="I5"/>
  <c r="H6"/>
  <c r="G7"/>
  <c r="G13"/>
  <c r="I20"/>
  <c r="H21"/>
  <c r="H23" s="1"/>
  <c r="G29"/>
  <c r="G37"/>
  <c r="H5"/>
  <c r="H8"/>
  <c r="G9"/>
  <c r="H9" s="1"/>
  <c r="I19"/>
  <c r="G21"/>
  <c r="G23" s="1"/>
  <c r="L5"/>
  <c r="K6"/>
  <c r="J7"/>
  <c r="J13"/>
  <c r="L20"/>
  <c r="K21"/>
  <c r="K23" s="1"/>
  <c r="J29"/>
  <c r="J37"/>
  <c r="K5"/>
  <c r="K8"/>
  <c r="J9"/>
  <c r="K9" s="1"/>
  <c r="L19"/>
  <c r="J21"/>
  <c r="J23" s="1"/>
  <c r="O5"/>
  <c r="N6"/>
  <c r="M7"/>
  <c r="M13"/>
  <c r="O20"/>
  <c r="N21"/>
  <c r="N23" s="1"/>
  <c r="M29"/>
  <c r="M37"/>
  <c r="N5"/>
  <c r="N8"/>
  <c r="M9"/>
  <c r="N9" s="1"/>
  <c r="O19"/>
  <c r="M21"/>
  <c r="M23" s="1"/>
  <c r="R5"/>
  <c r="Q6"/>
  <c r="P7"/>
  <c r="P13"/>
  <c r="R20"/>
  <c r="Q21"/>
  <c r="Q23" s="1"/>
  <c r="P29"/>
  <c r="P37"/>
  <c r="Q5"/>
  <c r="Q8"/>
  <c r="P9"/>
  <c r="Q9" s="1"/>
  <c r="R19"/>
  <c r="P21"/>
  <c r="P23" s="1"/>
  <c r="U6"/>
  <c r="S9"/>
  <c r="T9" s="1"/>
  <c r="U19"/>
  <c r="S21"/>
  <c r="S23" s="1"/>
  <c r="U5"/>
  <c r="T6"/>
  <c r="S7"/>
  <c r="T21"/>
  <c r="T23" s="1"/>
  <c r="V9"/>
  <c r="W9" s="1"/>
  <c r="V24"/>
  <c r="W6"/>
  <c r="V7"/>
  <c r="V21"/>
  <c r="V23" s="1"/>
  <c r="Y7"/>
  <c r="Y13"/>
  <c r="Y21"/>
  <c r="Y23" s="1"/>
  <c r="Y9"/>
  <c r="Z9" s="1"/>
  <c r="AS33" i="7" l="1"/>
  <c r="AU30"/>
  <c r="AS15"/>
  <c r="AS13"/>
  <c r="AU12"/>
  <c r="AS14"/>
  <c r="AU5"/>
  <c r="AS24"/>
  <c r="AS21"/>
  <c r="AS23" s="1"/>
  <c r="AU20"/>
  <c r="AU8"/>
  <c r="AS37"/>
  <c r="AS7"/>
  <c r="AS16" s="1"/>
  <c r="AQ7"/>
  <c r="AP16"/>
  <c r="AS35"/>
  <c r="AS32"/>
  <c r="AS34" s="1"/>
  <c r="AU31"/>
  <c r="AS29"/>
  <c r="AU27"/>
  <c r="AU29" s="1"/>
  <c r="AT21"/>
  <c r="AT23" s="1"/>
  <c r="AT24"/>
  <c r="AS22"/>
  <c r="AU19"/>
  <c r="AS9"/>
  <c r="AQ9"/>
  <c r="AR9"/>
  <c r="AR7"/>
  <c r="AR29"/>
  <c r="E9" i="1"/>
  <c r="Y16"/>
  <c r="Z7"/>
  <c r="D16"/>
  <c r="E7"/>
  <c r="F9"/>
  <c r="F7"/>
  <c r="G16"/>
  <c r="H7"/>
  <c r="I9"/>
  <c r="I7"/>
  <c r="J16"/>
  <c r="K7"/>
  <c r="L9"/>
  <c r="L7"/>
  <c r="M16"/>
  <c r="N7"/>
  <c r="O9"/>
  <c r="O7"/>
  <c r="P16"/>
  <c r="Q7"/>
  <c r="R9"/>
  <c r="R7"/>
  <c r="S16"/>
  <c r="T7"/>
  <c r="U7"/>
  <c r="U9"/>
  <c r="V16"/>
  <c r="W7"/>
  <c r="AM30"/>
  <c r="AK33"/>
  <c r="AM28"/>
  <c r="AK29"/>
  <c r="AU9" i="7" l="1"/>
  <c r="AU7"/>
  <c r="AM20" i="1"/>
  <c r="AM19"/>
  <c r="AM18"/>
  <c r="AM12"/>
  <c r="AM11"/>
  <c r="AK24"/>
  <c r="AK22"/>
  <c r="AK21"/>
  <c r="AM27"/>
  <c r="AM29" s="1"/>
  <c r="AK15"/>
  <c r="AK14"/>
  <c r="AK13"/>
  <c r="AM6"/>
  <c r="AM5"/>
  <c r="AL6"/>
  <c r="AL5"/>
  <c r="AL8"/>
  <c r="AK7"/>
  <c r="AK9" l="1"/>
  <c r="AK37"/>
  <c r="AM8"/>
  <c r="AM9" s="1"/>
  <c r="AK16"/>
  <c r="AL7"/>
  <c r="AL9"/>
  <c r="AK23"/>
  <c r="AM7"/>
  <c r="AJ20"/>
  <c r="AI6"/>
  <c r="AI5"/>
  <c r="AI8"/>
  <c r="AH35"/>
  <c r="AH33"/>
  <c r="AH32"/>
  <c r="AH34" s="1"/>
  <c r="AJ31"/>
  <c r="AJ30"/>
  <c r="AJ28"/>
  <c r="AJ27"/>
  <c r="AI24"/>
  <c r="AI22"/>
  <c r="AH22"/>
  <c r="AI21"/>
  <c r="AI23" s="1"/>
  <c r="AH24"/>
  <c r="AJ19"/>
  <c r="AJ18"/>
  <c r="AH15"/>
  <c r="AJ12"/>
  <c r="AJ11"/>
  <c r="AJ8"/>
  <c r="AH13"/>
  <c r="AJ29" l="1"/>
  <c r="AM31"/>
  <c r="AK35"/>
  <c r="AK32"/>
  <c r="AK34" s="1"/>
  <c r="AJ6"/>
  <c r="AH9"/>
  <c r="AI9" s="1"/>
  <c r="AH14"/>
  <c r="AH29"/>
  <c r="AH37"/>
  <c r="AJ5"/>
  <c r="AH7"/>
  <c r="AI7" s="1"/>
  <c r="AH21"/>
  <c r="AH23" s="1"/>
  <c r="AH16" l="1"/>
  <c r="AJ7"/>
  <c r="AJ9"/>
  <c r="AG28"/>
  <c r="AF6"/>
  <c r="AF8"/>
  <c r="AE35"/>
  <c r="AE33"/>
  <c r="AE32"/>
  <c r="AE34" s="1"/>
  <c r="AG31"/>
  <c r="AG30"/>
  <c r="AG27"/>
  <c r="AF24"/>
  <c r="AE24"/>
  <c r="AF22"/>
  <c r="AE22"/>
  <c r="AG18"/>
  <c r="AE15"/>
  <c r="AG12"/>
  <c r="AG11"/>
  <c r="AG8"/>
  <c r="AG6"/>
  <c r="AE14"/>
  <c r="F28" i="6"/>
  <c r="AG29" i="1" l="1"/>
  <c r="AF5"/>
  <c r="AE7"/>
  <c r="AF7" s="1"/>
  <c r="AE13"/>
  <c r="AG20"/>
  <c r="AF21"/>
  <c r="AF23" s="1"/>
  <c r="AE29"/>
  <c r="AE37"/>
  <c r="AG5"/>
  <c r="AE9"/>
  <c r="AF9" s="1"/>
  <c r="AG19"/>
  <c r="AE21"/>
  <c r="AE23" s="1"/>
  <c r="F27" i="6"/>
  <c r="F29" s="1"/>
  <c r="AG9" i="1" l="1"/>
  <c r="AG7"/>
  <c r="AE16"/>
  <c r="F11" i="5" l="1"/>
  <c r="AD28" i="1" l="1"/>
  <c r="I26" i="5"/>
  <c r="I4"/>
  <c r="AB35" i="1"/>
  <c r="AD20"/>
  <c r="AD19"/>
  <c r="AD18"/>
  <c r="AD12"/>
  <c r="AD11"/>
  <c r="AD8"/>
  <c r="AD6"/>
  <c r="AD5"/>
  <c r="AD31"/>
  <c r="AD30"/>
  <c r="AD27"/>
  <c r="AA31"/>
  <c r="AA30"/>
  <c r="AA27"/>
  <c r="X31"/>
  <c r="X30"/>
  <c r="X28"/>
  <c r="X27"/>
  <c r="AB24"/>
  <c r="AC24"/>
  <c r="AC22"/>
  <c r="Z24"/>
  <c r="Z22"/>
  <c r="W24"/>
  <c r="W22"/>
  <c r="AA12"/>
  <c r="AA11"/>
  <c r="AA8"/>
  <c r="AA6"/>
  <c r="AA5"/>
  <c r="X12"/>
  <c r="X11"/>
  <c r="X8"/>
  <c r="X6"/>
  <c r="X5"/>
  <c r="F19" i="6"/>
  <c r="I30"/>
  <c r="I28"/>
  <c r="L28" s="1"/>
  <c r="I27"/>
  <c r="I18"/>
  <c r="I12"/>
  <c r="I11"/>
  <c r="I8"/>
  <c r="F30"/>
  <c r="F18"/>
  <c r="F12"/>
  <c r="F11"/>
  <c r="F8"/>
  <c r="F6"/>
  <c r="H22"/>
  <c r="I19"/>
  <c r="L19" l="1"/>
  <c r="X29" i="1"/>
  <c r="AD9"/>
  <c r="AA9"/>
  <c r="X9"/>
  <c r="AU4"/>
  <c r="AU11" s="1"/>
  <c r="AU26"/>
  <c r="G24" i="6"/>
  <c r="I20"/>
  <c r="G35"/>
  <c r="I31"/>
  <c r="L8"/>
  <c r="L12"/>
  <c r="H24"/>
  <c r="D24"/>
  <c r="F20"/>
  <c r="F31"/>
  <c r="D35"/>
  <c r="I29"/>
  <c r="L29" s="1"/>
  <c r="L27"/>
  <c r="L11"/>
  <c r="L18"/>
  <c r="L30"/>
  <c r="AD29" i="1"/>
  <c r="AR11"/>
  <c r="AD7"/>
  <c r="AA7"/>
  <c r="X7"/>
  <c r="F5" i="6"/>
  <c r="AC8" i="1"/>
  <c r="AB33"/>
  <c r="AB32"/>
  <c r="AB34" s="1"/>
  <c r="AB29"/>
  <c r="AC21"/>
  <c r="AC23" s="1"/>
  <c r="AB22"/>
  <c r="AB15"/>
  <c r="AB37"/>
  <c r="AB13"/>
  <c r="D29" i="6"/>
  <c r="D33"/>
  <c r="F28" i="5" l="1"/>
  <c r="F31"/>
  <c r="F9" i="6"/>
  <c r="F7"/>
  <c r="J35"/>
  <c r="K35"/>
  <c r="K24"/>
  <c r="J24"/>
  <c r="L31"/>
  <c r="L20"/>
  <c r="AC5" i="1"/>
  <c r="I5" i="6"/>
  <c r="AC6" i="1"/>
  <c r="I6" i="6"/>
  <c r="L6" s="1"/>
  <c r="F27" i="5"/>
  <c r="F29" s="1"/>
  <c r="AB7" i="1"/>
  <c r="AP7" s="1"/>
  <c r="AB14"/>
  <c r="AB21"/>
  <c r="AB23" s="1"/>
  <c r="AB9"/>
  <c r="J28" i="6"/>
  <c r="J31"/>
  <c r="J30"/>
  <c r="J27"/>
  <c r="K27"/>
  <c r="K28"/>
  <c r="G29"/>
  <c r="K30"/>
  <c r="K31"/>
  <c r="G32"/>
  <c r="G33"/>
  <c r="G34"/>
  <c r="D32"/>
  <c r="D34" s="1"/>
  <c r="AA28" i="1"/>
  <c r="AA29" s="1"/>
  <c r="AR6"/>
  <c r="G11" i="5"/>
  <c r="I11" s="1"/>
  <c r="L11" s="1"/>
  <c r="H18"/>
  <c r="AR8" i="1"/>
  <c r="W21"/>
  <c r="W23" s="1"/>
  <c r="AC9" l="1"/>
  <c r="AP9"/>
  <c r="F12" i="5"/>
  <c r="F8"/>
  <c r="AQ22" i="1"/>
  <c r="G5" i="5"/>
  <c r="I5" s="1"/>
  <c r="AR5" i="1"/>
  <c r="AS18"/>
  <c r="AU18" s="1"/>
  <c r="AR18"/>
  <c r="H20" i="5"/>
  <c r="AQ24" i="1"/>
  <c r="G27" i="5"/>
  <c r="I27" s="1"/>
  <c r="L27" s="1"/>
  <c r="AR27" i="1"/>
  <c r="G30" i="5"/>
  <c r="I30" s="1"/>
  <c r="AR30" i="1"/>
  <c r="G12" i="5"/>
  <c r="I12" s="1"/>
  <c r="AR12" i="1"/>
  <c r="G19" i="5"/>
  <c r="I19" s="1"/>
  <c r="AR19" i="1"/>
  <c r="G31" i="5"/>
  <c r="G35" s="1"/>
  <c r="AP35" i="1"/>
  <c r="AR31"/>
  <c r="F20" i="5"/>
  <c r="J31"/>
  <c r="D35"/>
  <c r="H24"/>
  <c r="D32"/>
  <c r="D34" s="1"/>
  <c r="F30"/>
  <c r="L5" i="6"/>
  <c r="I9"/>
  <c r="L9" s="1"/>
  <c r="I7"/>
  <c r="L7" s="1"/>
  <c r="L30" i="5"/>
  <c r="G28"/>
  <c r="G29" s="1"/>
  <c r="AR28" i="1"/>
  <c r="AR29" s="1"/>
  <c r="D33" i="5"/>
  <c r="AC7" i="1"/>
  <c r="D29" i="5"/>
  <c r="E21"/>
  <c r="E24"/>
  <c r="F18"/>
  <c r="AS31" i="1"/>
  <c r="AP32"/>
  <c r="AP34" s="1"/>
  <c r="AS27"/>
  <c r="AU27" s="1"/>
  <c r="J30" i="5"/>
  <c r="K30"/>
  <c r="AB16" i="1"/>
  <c r="AP29"/>
  <c r="AP33"/>
  <c r="AS28"/>
  <c r="AU28" s="1"/>
  <c r="AS30"/>
  <c r="AU30" s="1"/>
  <c r="J34" i="6"/>
  <c r="K34"/>
  <c r="J32"/>
  <c r="K32"/>
  <c r="J33"/>
  <c r="K33"/>
  <c r="J29"/>
  <c r="K29"/>
  <c r="F6" i="5"/>
  <c r="J5"/>
  <c r="D14" i="6"/>
  <c r="D9" i="5"/>
  <c r="E9" s="1"/>
  <c r="J18" i="6"/>
  <c r="J11" i="5"/>
  <c r="D22" i="6"/>
  <c r="AQ21" i="1"/>
  <c r="AQ23" s="1"/>
  <c r="K11" i="5"/>
  <c r="AS6" i="1"/>
  <c r="AU6" s="1"/>
  <c r="AQ6"/>
  <c r="G6" i="5"/>
  <c r="I6" s="1"/>
  <c r="G14"/>
  <c r="AS8" i="1"/>
  <c r="AU8" s="1"/>
  <c r="AP37"/>
  <c r="AQ8"/>
  <c r="G8" i="5"/>
  <c r="I8" s="1"/>
  <c r="J12"/>
  <c r="AQ5" i="1"/>
  <c r="AP13"/>
  <c r="AP15"/>
  <c r="AP22"/>
  <c r="AS5"/>
  <c r="AS12"/>
  <c r="AU12" s="1"/>
  <c r="AS19"/>
  <c r="AT19"/>
  <c r="G18" i="5"/>
  <c r="H19"/>
  <c r="AP14" i="1"/>
  <c r="AT18"/>
  <c r="AT20"/>
  <c r="H21" i="6"/>
  <c r="H23" s="1"/>
  <c r="J19"/>
  <c r="J11"/>
  <c r="K11"/>
  <c r="K18"/>
  <c r="K19"/>
  <c r="G22"/>
  <c r="D13"/>
  <c r="D15"/>
  <c r="D21"/>
  <c r="H5" i="5"/>
  <c r="D7"/>
  <c r="G13"/>
  <c r="G15"/>
  <c r="E8" i="6"/>
  <c r="Z21" i="1"/>
  <c r="Z23" s="1"/>
  <c r="G21" i="6"/>
  <c r="G23" s="1"/>
  <c r="J12"/>
  <c r="K5"/>
  <c r="E6" i="5" l="1"/>
  <c r="L8"/>
  <c r="K27"/>
  <c r="J27"/>
  <c r="K31"/>
  <c r="G33"/>
  <c r="K33" s="1"/>
  <c r="K28"/>
  <c r="G32"/>
  <c r="G34" s="1"/>
  <c r="J34" s="1"/>
  <c r="I31"/>
  <c r="L31" s="1"/>
  <c r="J33"/>
  <c r="E8"/>
  <c r="K12"/>
  <c r="D15"/>
  <c r="K15" s="1"/>
  <c r="D21"/>
  <c r="D23" s="1"/>
  <c r="L12"/>
  <c r="L6"/>
  <c r="AT24" i="1"/>
  <c r="AS22"/>
  <c r="AU19"/>
  <c r="AS14"/>
  <c r="AU5"/>
  <c r="AP24"/>
  <c r="AR20"/>
  <c r="AU29"/>
  <c r="AU31"/>
  <c r="AS35"/>
  <c r="AR7"/>
  <c r="AR9"/>
  <c r="AT22"/>
  <c r="G22" i="5"/>
  <c r="I18"/>
  <c r="L18" s="1"/>
  <c r="K5"/>
  <c r="F5"/>
  <c r="J28"/>
  <c r="I28"/>
  <c r="E22" i="6"/>
  <c r="I7" i="5"/>
  <c r="D24"/>
  <c r="E23"/>
  <c r="H21"/>
  <c r="H23" s="1"/>
  <c r="H22"/>
  <c r="J19"/>
  <c r="F19"/>
  <c r="L19" s="1"/>
  <c r="E24" i="6"/>
  <c r="J35" i="5"/>
  <c r="K35"/>
  <c r="E22"/>
  <c r="I9"/>
  <c r="E21" i="6"/>
  <c r="M21" s="1"/>
  <c r="AS33" i="1"/>
  <c r="K19" i="5"/>
  <c r="D22"/>
  <c r="J22" s="1"/>
  <c r="K32"/>
  <c r="AS29" i="1"/>
  <c r="AS32"/>
  <c r="AS34" s="1"/>
  <c r="J29" i="5"/>
  <c r="K29"/>
  <c r="K34"/>
  <c r="E5" i="6"/>
  <c r="K6" i="5"/>
  <c r="E6" i="6"/>
  <c r="D14" i="5"/>
  <c r="K14" s="1"/>
  <c r="E5"/>
  <c r="D13"/>
  <c r="K13" s="1"/>
  <c r="D37"/>
  <c r="K20" i="6"/>
  <c r="L21"/>
  <c r="AT21" i="1"/>
  <c r="AT23" s="1"/>
  <c r="G7" i="5"/>
  <c r="J7" s="1"/>
  <c r="K18"/>
  <c r="J18"/>
  <c r="AS20" i="1"/>
  <c r="AP21"/>
  <c r="AP23" s="1"/>
  <c r="G20" i="5"/>
  <c r="K8"/>
  <c r="J8"/>
  <c r="K7"/>
  <c r="J8" i="6"/>
  <c r="J15" i="5"/>
  <c r="L21"/>
  <c r="AS15" i="1"/>
  <c r="AS13"/>
  <c r="J21" i="6"/>
  <c r="G14"/>
  <c r="K14" s="1"/>
  <c r="K12"/>
  <c r="K8"/>
  <c r="H5"/>
  <c r="J20"/>
  <c r="J5"/>
  <c r="G15"/>
  <c r="J15" s="1"/>
  <c r="G13"/>
  <c r="K13" s="1"/>
  <c r="H8"/>
  <c r="AS37" i="1"/>
  <c r="G9" i="5"/>
  <c r="J22" i="6"/>
  <c r="K22"/>
  <c r="D23"/>
  <c r="K23" s="1"/>
  <c r="K21"/>
  <c r="H6" i="5"/>
  <c r="J6"/>
  <c r="D16"/>
  <c r="E7"/>
  <c r="G37"/>
  <c r="H8"/>
  <c r="E7" i="6"/>
  <c r="J32" i="5" l="1"/>
  <c r="M21"/>
  <c r="AS21" i="1"/>
  <c r="AS24"/>
  <c r="AS23"/>
  <c r="AU20"/>
  <c r="AU7"/>
  <c r="AU9"/>
  <c r="E23" i="6"/>
  <c r="G24" i="5"/>
  <c r="I20"/>
  <c r="L20" s="1"/>
  <c r="L28"/>
  <c r="I29"/>
  <c r="L29" s="1"/>
  <c r="F7"/>
  <c r="L7" s="1"/>
  <c r="F9"/>
  <c r="L9" s="1"/>
  <c r="L5"/>
  <c r="J14"/>
  <c r="J14" i="6"/>
  <c r="J13" i="5"/>
  <c r="K22"/>
  <c r="K15" i="6"/>
  <c r="J23"/>
  <c r="J13"/>
  <c r="D9"/>
  <c r="E9" s="1"/>
  <c r="D37"/>
  <c r="D16"/>
  <c r="AS7" i="1"/>
  <c r="AS16" s="1"/>
  <c r="AQ7"/>
  <c r="AP16"/>
  <c r="K20" i="5"/>
  <c r="G21"/>
  <c r="G23" s="1"/>
  <c r="J20"/>
  <c r="AS9" i="1"/>
  <c r="AQ9"/>
  <c r="K37" i="5"/>
  <c r="J37"/>
  <c r="K9"/>
  <c r="J9"/>
  <c r="H9"/>
  <c r="H7"/>
  <c r="G16"/>
  <c r="K23" l="1"/>
  <c r="J23"/>
  <c r="K21"/>
  <c r="J21"/>
  <c r="G16" i="6"/>
  <c r="K7"/>
  <c r="J7"/>
  <c r="H7"/>
  <c r="K16" i="5"/>
  <c r="J16"/>
  <c r="J6" i="6"/>
  <c r="K6"/>
  <c r="H6"/>
  <c r="G37"/>
  <c r="K16" l="1"/>
  <c r="J16"/>
  <c r="J37"/>
  <c r="K37"/>
  <c r="H9"/>
  <c r="J9"/>
  <c r="K9"/>
</calcChain>
</file>

<file path=xl/sharedStrings.xml><?xml version="1.0" encoding="utf-8"?>
<sst xmlns="http://schemas.openxmlformats.org/spreadsheetml/2006/main" count="358" uniqueCount="75">
  <si>
    <t>FNOL</t>
  </si>
  <si>
    <t>tis. Kč</t>
  </si>
  <si>
    <t>skutečnost</t>
  </si>
  <si>
    <t>Tržby</t>
  </si>
  <si>
    <t>Variabilní náklady</t>
  </si>
  <si>
    <t>Fixní náklady</t>
  </si>
  <si>
    <t>Přidaná hodnota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</si>
  <si>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</si>
  <si>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</si>
  <si>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</si>
  <si>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</si>
  <si>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</si>
  <si>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</si>
  <si>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</si>
  <si>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</si>
  <si>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</si>
  <si>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</si>
  <si>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</si>
  <si>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</si>
  <si>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vykázáno</t>
  </si>
  <si>
    <t>účetnictví</t>
  </si>
  <si>
    <t>dopravou</t>
  </si>
  <si>
    <t>index</t>
  </si>
  <si>
    <t>hodnota</t>
  </si>
  <si>
    <t>počet měsíců</t>
  </si>
  <si>
    <t>doprava nákladní</t>
  </si>
  <si>
    <t>spotřeba PHM na 100 km ND</t>
  </si>
  <si>
    <t>ujeté Kilometry nákladní</t>
  </si>
  <si>
    <t>PHM litr nákladní</t>
  </si>
  <si>
    <t>PHM v tis. Kč nákladní</t>
  </si>
  <si>
    <t>PHM Kč/litr nákladní</t>
  </si>
  <si>
    <t>PHM litr/km nákladní</t>
  </si>
  <si>
    <t>PHM litr zařízení</t>
  </si>
  <si>
    <t>PHM v tis. Kč zařízení</t>
  </si>
  <si>
    <t>PHM Kč/litr zařízení</t>
  </si>
  <si>
    <t>PHM litr/Mh zařízení</t>
  </si>
  <si>
    <t>Motohodiny zařízení</t>
  </si>
  <si>
    <t>spotřeba PHM na 100 Mh</t>
  </si>
  <si>
    <t>BOD ZLOMU 9404</t>
  </si>
  <si>
    <t>FPD zařízení</t>
  </si>
  <si>
    <t>Využitelnost</t>
  </si>
  <si>
    <t>Průměrné ON na osobu</t>
  </si>
  <si>
    <t>počet</t>
  </si>
  <si>
    <t>vozů</t>
  </si>
  <si>
    <t>PHM Kč/km</t>
  </si>
  <si>
    <t>PHM Kč/motohodina</t>
  </si>
  <si>
    <t>Motozařízení</t>
  </si>
  <si>
    <t>VOZY</t>
  </si>
  <si>
    <t xml:space="preserve"> září 2015</t>
  </si>
  <si>
    <t xml:space="preserve"> srpen 2015</t>
  </si>
  <si>
    <t xml:space="preserve"> červenec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</si>
  <si>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</si>
  <si>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</si>
  <si>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</si>
  <si>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</si>
  <si>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</si>
  <si>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</si>
  <si>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</si>
  <si>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leden 2015</t>
  </si>
  <si>
    <t xml:space="preserve"> únor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</si>
  <si>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</si>
  <si>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</si>
  <si>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</si>
  <si>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</si>
  <si>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</si>
  <si>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</si>
  <si>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 xml:space="preserve"> červenec 2014</t>
  </si>
  <si>
    <t xml:space="preserve"> srpen 2014</t>
  </si>
  <si>
    <t xml:space="preserve"> září 2014</t>
  </si>
  <si>
    <t xml:space="preserve"> říjen 2014</t>
  </si>
  <si>
    <t xml:space="preserve"> listopad 2014</t>
  </si>
  <si>
    <t>2015/2014</t>
  </si>
  <si>
    <t>2015 - 2014</t>
  </si>
  <si>
    <t xml:space="preserve"> 1 - 2 2014</t>
  </si>
  <si>
    <t xml:space="preserve"> 1 - 2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</si>
</sst>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164" fontId="12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4" fontId="10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7" fillId="0" borderId="0" xfId="0" applyNumberFormat="1" applyFont="1"/>
    <xf numFmtId="166" fontId="11" fillId="0" borderId="0" xfId="0" applyNumberFormat="1" applyFont="1" applyAlignment="1"/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0" borderId="1" xfId="0" applyFont="1" applyBorder="1"/>
    <xf numFmtId="164" fontId="14" fillId="0" borderId="1" xfId="0" applyNumberFormat="1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2" fontId="9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166" fontId="27" fillId="0" borderId="0" xfId="0" applyNumberFormat="1" applyFont="1" applyAlignment="1"/>
    <xf numFmtId="0" fontId="21" fillId="0" borderId="0" xfId="0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0" fillId="0" borderId="0" xfId="0" applyBorder="1"/>
    <xf numFmtId="164" fontId="23" fillId="0" borderId="0" xfId="0" applyNumberFormat="1" applyFont="1" applyBorder="1"/>
    <xf numFmtId="164" fontId="24" fillId="0" borderId="0" xfId="0" applyNumberFormat="1" applyFont="1" applyBorder="1"/>
    <xf numFmtId="0" fontId="15" fillId="0" borderId="0" xfId="0" applyFont="1" applyBorder="1"/>
    <xf numFmtId="3" fontId="24" fillId="0" borderId="0" xfId="0" applyNumberFormat="1" applyFont="1" applyBorder="1"/>
    <xf numFmtId="166" fontId="23" fillId="0" borderId="0" xfId="0" applyNumberFormat="1" applyFont="1" applyBorder="1" applyAlignment="1"/>
    <xf numFmtId="2" fontId="23" fillId="0" borderId="0" xfId="0" applyNumberFormat="1" applyFont="1" applyBorder="1"/>
    <xf numFmtId="4" fontId="27" fillId="0" borderId="0" xfId="0" applyNumberFormat="1" applyFont="1" applyBorder="1"/>
    <xf numFmtId="0" fontId="28" fillId="0" borderId="0" xfId="0" applyFont="1" applyBorder="1"/>
    <xf numFmtId="164" fontId="15" fillId="0" borderId="0" xfId="0" applyNumberFormat="1" applyFont="1"/>
    <xf numFmtId="3" fontId="24" fillId="0" borderId="0" xfId="0" applyNumberFormat="1" applyFont="1"/>
    <xf numFmtId="4" fontId="27" fillId="0" borderId="0" xfId="0" applyNumberFormat="1" applyFont="1"/>
    <xf numFmtId="3" fontId="23" fillId="0" borderId="0" xfId="0" applyNumberFormat="1" applyFont="1" applyAlignment="1"/>
    <xf numFmtId="164" fontId="29" fillId="0" borderId="1" xfId="1" applyNumberFormat="1" applyFont="1" applyBorder="1"/>
    <xf numFmtId="165" fontId="23" fillId="0" borderId="0" xfId="0" applyNumberFormat="1" applyFont="1"/>
    <xf numFmtId="164" fontId="30" fillId="0" borderId="1" xfId="1" applyNumberFormat="1" applyFont="1" applyBorder="1"/>
    <xf numFmtId="165" fontId="24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17" fillId="0" borderId="0" xfId="1" applyNumberFormat="1" applyFont="1" applyBorder="1"/>
    <xf numFmtId="167" fontId="9" fillId="0" borderId="0" xfId="0" applyNumberFormat="1" applyFont="1"/>
    <xf numFmtId="164" fontId="29" fillId="0" borderId="0" xfId="1" applyNumberFormat="1" applyFont="1" applyBorder="1"/>
    <xf numFmtId="167" fontId="23" fillId="0" borderId="0" xfId="0" applyNumberFormat="1" applyFont="1"/>
    <xf numFmtId="3" fontId="23" fillId="0" borderId="0" xfId="0" applyNumberFormat="1" applyFont="1"/>
    <xf numFmtId="3" fontId="15" fillId="0" borderId="0" xfId="0" applyNumberFormat="1" applyFont="1"/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73</v>
      </c>
      <c r="E3" s="26" t="s">
        <v>19</v>
      </c>
      <c r="F3" s="3" t="s">
        <v>43</v>
      </c>
      <c r="G3" s="4" t="s">
        <v>74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+'2014'!AR4</f>
        <v>14</v>
      </c>
      <c r="G4" s="25" t="s">
        <v>20</v>
      </c>
      <c r="H4" s="3" t="s">
        <v>21</v>
      </c>
      <c r="I4" s="3">
        <f>+'2015'!AR4</f>
        <v>15</v>
      </c>
      <c r="J4" s="30"/>
    </row>
    <row r="5" spans="2:21">
      <c r="B5" s="10" t="s">
        <v>3</v>
      </c>
      <c r="C5" s="19"/>
      <c r="D5" s="8">
        <f>+'2014'!AP5</f>
        <v>1560.31817</v>
      </c>
      <c r="E5" s="15">
        <f>+D5/$D$5</f>
        <v>1</v>
      </c>
      <c r="F5" s="93">
        <f>+D5/F4</f>
        <v>111.45129785714286</v>
      </c>
      <c r="G5" s="14">
        <f>+'2015'!AP5</f>
        <v>1557.8652099999999</v>
      </c>
      <c r="H5" s="15">
        <f>+G5/$G$5</f>
        <v>1</v>
      </c>
      <c r="I5" s="93">
        <f>+G5/I4</f>
        <v>103.85768066666667</v>
      </c>
      <c r="J5" s="83">
        <f t="shared" ref="J5:J29" si="0">+G5/D5</f>
        <v>0.99842791037932987</v>
      </c>
      <c r="K5" s="84">
        <f>+G5-D5</f>
        <v>-2.4529600000000755</v>
      </c>
      <c r="L5" s="84">
        <f>+I5-F5</f>
        <v>-7.5936171904761949</v>
      </c>
      <c r="M5" s="19"/>
    </row>
    <row r="6" spans="2:21">
      <c r="B6" s="7" t="s">
        <v>4</v>
      </c>
      <c r="C6" s="19"/>
      <c r="D6" s="11">
        <f>+'2014'!AP6</f>
        <v>133.68027999999998</v>
      </c>
      <c r="E6" s="12">
        <f>+D6/$D$5</f>
        <v>8.5675013321161272E-2</v>
      </c>
      <c r="F6" s="80">
        <f>+D6/F4</f>
        <v>9.5485914285714273</v>
      </c>
      <c r="G6" s="16">
        <f>+'2015'!AP6</f>
        <v>195.90773000000002</v>
      </c>
      <c r="H6" s="12">
        <f>+G6/$G$5</f>
        <v>0.12575396686597812</v>
      </c>
      <c r="I6" s="80">
        <f>+G6/I4</f>
        <v>13.060515333333335</v>
      </c>
      <c r="J6" s="85">
        <f t="shared" si="0"/>
        <v>1.4654946114714904</v>
      </c>
      <c r="K6" s="86">
        <f>+G6-D6</f>
        <v>62.227450000000033</v>
      </c>
      <c r="L6" s="86">
        <f>+I6-F6</f>
        <v>3.5119239047619075</v>
      </c>
      <c r="M6" s="19"/>
    </row>
    <row r="7" spans="2:21">
      <c r="B7" s="10" t="s">
        <v>6</v>
      </c>
      <c r="C7" s="19"/>
      <c r="D7" s="8">
        <f>+D5-D6</f>
        <v>1426.63789</v>
      </c>
      <c r="E7" s="17">
        <f>+D7/$D$5</f>
        <v>0.91432498667883866</v>
      </c>
      <c r="F7" s="82">
        <f>+F5-F6</f>
        <v>101.90270642857143</v>
      </c>
      <c r="G7" s="8">
        <f>+G5-G6</f>
        <v>1361.95748</v>
      </c>
      <c r="H7" s="17">
        <f>+G7/$G$5</f>
        <v>0.87424603313402194</v>
      </c>
      <c r="I7" s="82">
        <f>+I5-I6</f>
        <v>90.797165333333339</v>
      </c>
      <c r="J7" s="87">
        <f t="shared" si="0"/>
        <v>0.95466234953285878</v>
      </c>
      <c r="K7" s="84">
        <f>+G7-D7</f>
        <v>-64.680409999999938</v>
      </c>
      <c r="L7" s="84">
        <f>+I7-F7</f>
        <v>-11.105541095238095</v>
      </c>
      <c r="M7" s="19"/>
    </row>
    <row r="8" spans="2:21">
      <c r="B8" s="7" t="s">
        <v>5</v>
      </c>
      <c r="C8" s="19"/>
      <c r="D8" s="11">
        <f>+'2014'!AP8</f>
        <v>1303.7692099999999</v>
      </c>
      <c r="E8" s="12">
        <f>+D8/$D$5</f>
        <v>0.83557907295279388</v>
      </c>
      <c r="F8" s="80">
        <f>+D8/F4</f>
        <v>93.126372142857136</v>
      </c>
      <c r="G8" s="16">
        <f>+'2015'!AP8</f>
        <v>1402.924</v>
      </c>
      <c r="H8" s="12">
        <f>+G8/$G$5</f>
        <v>0.90054260856110913</v>
      </c>
      <c r="I8" s="80">
        <f>+G8/I4</f>
        <v>93.528266666666667</v>
      </c>
      <c r="J8" s="85">
        <f t="shared" si="0"/>
        <v>1.0760524096132014</v>
      </c>
      <c r="K8" s="86">
        <f>+G8-D8</f>
        <v>99.154790000000048</v>
      </c>
      <c r="L8" s="86">
        <f>+I8-F8</f>
        <v>0.40189452380953128</v>
      </c>
      <c r="M8" s="19"/>
    </row>
    <row r="9" spans="2:21">
      <c r="B9" s="21" t="s">
        <v>12</v>
      </c>
      <c r="C9" s="19"/>
      <c r="D9" s="18">
        <f>+D5-D6-D8</f>
        <v>122.86868000000004</v>
      </c>
      <c r="E9" s="15">
        <f>+D9/$D$5</f>
        <v>7.8745913726044753E-2</v>
      </c>
      <c r="F9" s="18">
        <f>+F5-F6-F8</f>
        <v>8.7763342857142987</v>
      </c>
      <c r="G9" s="18">
        <f>+G5-G6-G8</f>
        <v>-40.966519999999946</v>
      </c>
      <c r="H9" s="15">
        <f>+G9/$G$5</f>
        <v>-2.6296575427087139E-2</v>
      </c>
      <c r="I9" s="18">
        <f>+I5-I6-I8</f>
        <v>-2.7311013333333278</v>
      </c>
      <c r="J9" s="87">
        <f t="shared" si="0"/>
        <v>-0.33341710841200484</v>
      </c>
      <c r="K9" s="84">
        <f>+G9-D9</f>
        <v>-163.83519999999999</v>
      </c>
      <c r="L9" s="84">
        <f>+I9-F9</f>
        <v>-11.507435619047627</v>
      </c>
      <c r="M9" s="19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19"/>
    </row>
    <row r="11" spans="2:21">
      <c r="B11" s="20" t="s">
        <v>15</v>
      </c>
      <c r="C11" s="19"/>
      <c r="D11" s="37">
        <f>+'2014'!AP11</f>
        <v>34</v>
      </c>
      <c r="E11" s="19"/>
      <c r="F11" s="80">
        <f>+D11/F4</f>
        <v>2.4285714285714284</v>
      </c>
      <c r="G11" s="33">
        <f>+'2015'!AP11</f>
        <v>34</v>
      </c>
      <c r="H11" s="19"/>
      <c r="I11" s="80">
        <f>+G11/I4</f>
        <v>2.2666666666666666</v>
      </c>
      <c r="J11" s="85">
        <f t="shared" si="0"/>
        <v>1</v>
      </c>
      <c r="K11" s="86">
        <f t="shared" ref="K11:K16" si="1">+G11-D11</f>
        <v>0</v>
      </c>
      <c r="L11" s="86">
        <f>+I11-F11</f>
        <v>-0.16190476190476177</v>
      </c>
      <c r="M11" s="19"/>
    </row>
    <row r="12" spans="2:21">
      <c r="B12" s="20" t="s">
        <v>13</v>
      </c>
      <c r="C12" s="19"/>
      <c r="D12" s="37">
        <f>+'2014'!AP12</f>
        <v>977.09522000000004</v>
      </c>
      <c r="E12" s="19"/>
      <c r="F12" s="80">
        <f>+D12/F4</f>
        <v>69.792515714285713</v>
      </c>
      <c r="G12" s="16">
        <f>+'2015'!AP12</f>
        <v>1045.2173299999999</v>
      </c>
      <c r="H12" s="19"/>
      <c r="I12" s="80">
        <f>+G12/I4</f>
        <v>69.681155333333336</v>
      </c>
      <c r="J12" s="85">
        <f t="shared" si="0"/>
        <v>1.069719008552718</v>
      </c>
      <c r="K12" s="86">
        <f t="shared" si="1"/>
        <v>68.122109999999907</v>
      </c>
      <c r="L12" s="86">
        <f>+I12-F12</f>
        <v>-0.11136038095237666</v>
      </c>
      <c r="M12" s="19"/>
    </row>
    <row r="13" spans="2:21">
      <c r="B13" s="21" t="s">
        <v>16</v>
      </c>
      <c r="C13" s="19"/>
      <c r="D13" s="38">
        <f>+D12/D5</f>
        <v>0.62621536990753623</v>
      </c>
      <c r="E13" s="19"/>
      <c r="F13" s="38"/>
      <c r="G13" s="38">
        <f>+G12/G5</f>
        <v>0.67092924554108246</v>
      </c>
      <c r="H13" s="19"/>
      <c r="I13" s="38"/>
      <c r="J13" s="83">
        <f t="shared" si="0"/>
        <v>1.0714033506398102</v>
      </c>
      <c r="K13" s="61">
        <f t="shared" si="1"/>
        <v>4.471387563354623E-2</v>
      </c>
      <c r="L13" s="64"/>
      <c r="M13" s="19"/>
    </row>
    <row r="14" spans="2:21">
      <c r="B14" s="21" t="s">
        <v>14</v>
      </c>
      <c r="C14" s="19"/>
      <c r="D14" s="8">
        <f>+D5/D11</f>
        <v>45.891710882352939</v>
      </c>
      <c r="E14" s="19"/>
      <c r="F14" s="8"/>
      <c r="G14" s="8">
        <f>+G5/G11</f>
        <v>45.819564999999997</v>
      </c>
      <c r="H14" s="19"/>
      <c r="I14" s="8"/>
      <c r="J14" s="83">
        <f t="shared" si="0"/>
        <v>0.99842791037932987</v>
      </c>
      <c r="K14" s="84">
        <f t="shared" si="1"/>
        <v>-7.2145882352941726E-2</v>
      </c>
      <c r="L14" s="64"/>
      <c r="M14" s="19"/>
    </row>
    <row r="15" spans="2:21">
      <c r="B15" s="10" t="s">
        <v>41</v>
      </c>
      <c r="C15" s="19"/>
      <c r="D15" s="8">
        <f>+D12/D11</f>
        <v>28.738094705882354</v>
      </c>
      <c r="E15" s="19"/>
      <c r="F15" s="8"/>
      <c r="G15" s="8">
        <f>+G12/G11</f>
        <v>30.741686176470587</v>
      </c>
      <c r="H15" s="19"/>
      <c r="I15" s="8"/>
      <c r="J15" s="83">
        <f t="shared" si="0"/>
        <v>1.069719008552718</v>
      </c>
      <c r="K15" s="84">
        <f t="shared" si="1"/>
        <v>2.0035914705882334</v>
      </c>
      <c r="L15" s="64"/>
      <c r="M15" s="19"/>
    </row>
    <row r="16" spans="2:21">
      <c r="B16" s="21" t="s">
        <v>17</v>
      </c>
      <c r="C16" s="19"/>
      <c r="D16" s="38">
        <f>+D12/D7</f>
        <v>0.68489364179161127</v>
      </c>
      <c r="E16" s="19"/>
      <c r="F16" s="38"/>
      <c r="G16" s="38">
        <f>+G12/G7</f>
        <v>0.7674375634693088</v>
      </c>
      <c r="H16" s="19"/>
      <c r="I16" s="38"/>
      <c r="J16" s="83">
        <f t="shared" si="0"/>
        <v>1.1205207883982848</v>
      </c>
      <c r="K16" s="61">
        <f t="shared" si="1"/>
        <v>8.2543921677697529E-2</v>
      </c>
      <c r="L16" s="64"/>
      <c r="M16" s="19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19"/>
    </row>
    <row r="18" spans="2:13">
      <c r="B18" s="20" t="s">
        <v>27</v>
      </c>
      <c r="C18" s="19"/>
      <c r="D18" s="11">
        <f>+'2014'!AP18</f>
        <v>23095</v>
      </c>
      <c r="E18" s="11">
        <f>+'2014'!AQ18</f>
        <v>23095</v>
      </c>
      <c r="F18" s="80">
        <f>+D18/F4</f>
        <v>1649.6428571428571</v>
      </c>
      <c r="G18" s="16">
        <f>+'2015'!AP18</f>
        <v>22788.11</v>
      </c>
      <c r="H18" s="16">
        <f>+'2015'!AQ18</f>
        <v>11198.041670000001</v>
      </c>
      <c r="I18" s="80">
        <f>+G18/I4</f>
        <v>1519.2073333333333</v>
      </c>
      <c r="J18" s="85">
        <f t="shared" si="0"/>
        <v>0.98671184239012777</v>
      </c>
      <c r="K18" s="86">
        <f t="shared" ref="K18:K29" si="2">+G18-D18</f>
        <v>-306.88999999999942</v>
      </c>
      <c r="L18" s="86">
        <f>+I18-F18</f>
        <v>-130.43552380952383</v>
      </c>
      <c r="M18" s="19"/>
    </row>
    <row r="19" spans="2:13">
      <c r="B19" s="20" t="s">
        <v>28</v>
      </c>
      <c r="C19" s="19"/>
      <c r="D19" s="11">
        <f>+'2014'!AP19</f>
        <v>3024.26</v>
      </c>
      <c r="E19" s="27">
        <f>+'2014'!AQ19</f>
        <v>3024.26</v>
      </c>
      <c r="F19" s="80">
        <f>+D19/F4</f>
        <v>216.01857142857145</v>
      </c>
      <c r="G19" s="16">
        <f>+'2015'!AP19</f>
        <v>3131.45</v>
      </c>
      <c r="H19" s="16">
        <f>+'2015'!AQ19</f>
        <v>3131.45</v>
      </c>
      <c r="I19" s="80">
        <f>+G19/I4</f>
        <v>208.76333333333332</v>
      </c>
      <c r="J19" s="85">
        <f t="shared" si="0"/>
        <v>1.0354433811907704</v>
      </c>
      <c r="K19" s="86">
        <f t="shared" si="2"/>
        <v>107.1899999999996</v>
      </c>
      <c r="L19" s="86">
        <f>+I19-F19</f>
        <v>-7.255238095238127</v>
      </c>
      <c r="M19" s="19"/>
    </row>
    <row r="20" spans="2:13">
      <c r="B20" s="20" t="s">
        <v>29</v>
      </c>
      <c r="C20" s="19"/>
      <c r="D20" s="11">
        <f>+'2014'!AP20</f>
        <v>104.64606000000001</v>
      </c>
      <c r="E20" s="27">
        <f>+'2014'!AQ20</f>
        <v>111.90199999999999</v>
      </c>
      <c r="F20" s="80">
        <f>+D20/F4</f>
        <v>7.4747185714285722</v>
      </c>
      <c r="G20" s="16">
        <f>+'2015'!AP20</f>
        <v>92.756810000000002</v>
      </c>
      <c r="H20" s="16">
        <f>+'2015'!AQ20</f>
        <v>94.109000000000009</v>
      </c>
      <c r="I20" s="80">
        <f>+G20/I4</f>
        <v>6.1837873333333331</v>
      </c>
      <c r="J20" s="85">
        <f t="shared" si="0"/>
        <v>0.88638607129594749</v>
      </c>
      <c r="K20" s="86">
        <f t="shared" si="2"/>
        <v>-11.889250000000004</v>
      </c>
      <c r="L20" s="86">
        <f>+I20-F20</f>
        <v>-1.2909312380952391</v>
      </c>
      <c r="M20" s="19"/>
    </row>
    <row r="21" spans="2:13">
      <c r="B21" s="21" t="s">
        <v>30</v>
      </c>
      <c r="C21" s="19"/>
      <c r="D21" s="50">
        <f>+D20/D19*1000</f>
        <v>34.602203514248117</v>
      </c>
      <c r="E21" s="28">
        <f>+E20/E19*1000</f>
        <v>37.00144828817627</v>
      </c>
      <c r="F21" s="28"/>
      <c r="G21" s="50">
        <f>+G20/G19*1000</f>
        <v>29.62104137061106</v>
      </c>
      <c r="H21" s="50">
        <f>+H20/H19*1000</f>
        <v>30.052850915709978</v>
      </c>
      <c r="I21" s="28"/>
      <c r="J21" s="83">
        <f t="shared" si="0"/>
        <v>0.85604494402831977</v>
      </c>
      <c r="K21" s="84">
        <f t="shared" si="2"/>
        <v>-4.9811621436370572</v>
      </c>
      <c r="L21" s="89">
        <f>+H21/E21</f>
        <v>0.81220742176498262</v>
      </c>
      <c r="M21" s="90">
        <f>+H21-E21</f>
        <v>-6.9485973724662919</v>
      </c>
    </row>
    <row r="22" spans="2:13">
      <c r="B22" s="21" t="s">
        <v>31</v>
      </c>
      <c r="C22" s="19"/>
      <c r="D22" s="52">
        <f>+D19/D18</f>
        <v>0.1309486901926824</v>
      </c>
      <c r="E22" s="52">
        <f>+E19/E18</f>
        <v>0.1309486901926824</v>
      </c>
      <c r="F22" s="52"/>
      <c r="G22" s="60">
        <f>+G19/G18</f>
        <v>0.13741595946307086</v>
      </c>
      <c r="H22" s="52">
        <f>+H19/H18</f>
        <v>0.27964264576629316</v>
      </c>
      <c r="I22" s="52"/>
      <c r="J22" s="83">
        <f t="shared" si="0"/>
        <v>1.0493878118282229</v>
      </c>
      <c r="K22" s="84">
        <f t="shared" si="2"/>
        <v>6.4672692703884593E-3</v>
      </c>
      <c r="L22" s="19"/>
      <c r="M22" s="19"/>
    </row>
    <row r="23" spans="2:13">
      <c r="B23" s="10" t="s">
        <v>26</v>
      </c>
      <c r="C23" s="10"/>
      <c r="D23" s="54">
        <f>+D20*1000/(D18*D21)*100</f>
        <v>13.094869019268241</v>
      </c>
      <c r="E23" s="54">
        <f>+E20*1000/(E18*E21)*100</f>
        <v>13.094869019268243</v>
      </c>
      <c r="F23" s="54"/>
      <c r="G23" s="54">
        <f>+G20/(G18*G21)*1000*100</f>
        <v>13.741595946307086</v>
      </c>
      <c r="H23" s="54">
        <f>+H20*1000/(H18*H21)*100</f>
        <v>27.964264576629315</v>
      </c>
      <c r="I23" s="54"/>
      <c r="J23" s="83">
        <f t="shared" si="0"/>
        <v>1.0493878118282229</v>
      </c>
      <c r="K23" s="84">
        <f t="shared" si="2"/>
        <v>0.64672692703884493</v>
      </c>
      <c r="L23" s="19"/>
      <c r="M23" s="19"/>
    </row>
    <row r="24" spans="2:13">
      <c r="B24" s="21" t="s">
        <v>44</v>
      </c>
      <c r="C24" s="10"/>
      <c r="D24" s="54">
        <f>+D20/D18*1000</f>
        <v>4.5311132279714226</v>
      </c>
      <c r="E24" s="54">
        <f>+E20/E18*1000</f>
        <v>4.8452911885689538</v>
      </c>
      <c r="F24" s="54"/>
      <c r="G24" s="54">
        <f>+G20/G18*1000</f>
        <v>4.0704038202378348</v>
      </c>
      <c r="H24" s="54">
        <f>+H20/H18*1000</f>
        <v>8.404058742889104</v>
      </c>
      <c r="I24" s="54"/>
      <c r="J24" s="83"/>
      <c r="K24" s="84"/>
      <c r="L24" s="19"/>
      <c r="M24" s="19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19"/>
      <c r="M25" s="19"/>
    </row>
    <row r="26" spans="2:13" ht="15" customHeight="1">
      <c r="B26" s="20" t="s">
        <v>46</v>
      </c>
      <c r="C26" s="10"/>
      <c r="D26" s="54"/>
      <c r="E26" s="54"/>
      <c r="F26" s="97">
        <f>+'2014'!AR26</f>
        <v>4</v>
      </c>
      <c r="G26" s="54"/>
      <c r="H26" s="54"/>
      <c r="I26" s="97">
        <f>+'2015'!AR26</f>
        <v>4</v>
      </c>
      <c r="J26" s="83"/>
      <c r="K26" s="84"/>
      <c r="L26" s="19"/>
      <c r="M26" s="19"/>
    </row>
    <row r="27" spans="2:13">
      <c r="B27" s="20" t="s">
        <v>36</v>
      </c>
      <c r="C27" s="10"/>
      <c r="D27" s="11">
        <f>+'2014'!AP27</f>
        <v>22.36</v>
      </c>
      <c r="E27" s="54"/>
      <c r="F27" s="11">
        <f>+D27/F26</f>
        <v>5.59</v>
      </c>
      <c r="G27" s="11">
        <f>+'2015'!AP27</f>
        <v>27.5</v>
      </c>
      <c r="H27" s="54"/>
      <c r="I27" s="11">
        <f>+G27/I26</f>
        <v>6.875</v>
      </c>
      <c r="J27" s="85">
        <f t="shared" si="0"/>
        <v>1.2298747763864044</v>
      </c>
      <c r="K27" s="86">
        <f t="shared" si="2"/>
        <v>5.1400000000000006</v>
      </c>
      <c r="L27" s="86">
        <f>+I27-F27</f>
        <v>1.2850000000000001</v>
      </c>
      <c r="M27" s="19"/>
    </row>
    <row r="28" spans="2:13">
      <c r="B28" s="20" t="s">
        <v>39</v>
      </c>
      <c r="C28" s="10"/>
      <c r="D28" s="11">
        <f>+'2014'!AP28</f>
        <v>1344</v>
      </c>
      <c r="E28" s="54"/>
      <c r="F28" s="11">
        <f>+D28/F26</f>
        <v>336</v>
      </c>
      <c r="G28" s="11">
        <f>+'2015'!AP28</f>
        <v>1312</v>
      </c>
      <c r="H28" s="54"/>
      <c r="I28" s="11">
        <f>+G28/I26</f>
        <v>328</v>
      </c>
      <c r="J28" s="85">
        <f t="shared" si="0"/>
        <v>0.97619047619047616</v>
      </c>
      <c r="K28" s="86">
        <f t="shared" si="2"/>
        <v>-32</v>
      </c>
      <c r="L28" s="86">
        <f>+I28-F28</f>
        <v>-8</v>
      </c>
      <c r="M28" s="19"/>
    </row>
    <row r="29" spans="2:13">
      <c r="B29" s="21" t="s">
        <v>40</v>
      </c>
      <c r="C29" s="10"/>
      <c r="D29" s="38">
        <f>+D27/D28</f>
        <v>1.6636904761904762E-2</v>
      </c>
      <c r="E29" s="54"/>
      <c r="F29" s="38">
        <f>+F27/F28</f>
        <v>1.6636904761904762E-2</v>
      </c>
      <c r="G29" s="38">
        <f>+G27/G28</f>
        <v>2.0960365853658538E-2</v>
      </c>
      <c r="H29" s="54"/>
      <c r="I29" s="38">
        <f>+I27/I28</f>
        <v>2.0960365853658538E-2</v>
      </c>
      <c r="J29" s="83">
        <f t="shared" si="0"/>
        <v>1.2598717221519264</v>
      </c>
      <c r="K29" s="84">
        <f t="shared" si="2"/>
        <v>4.3234610917537754E-3</v>
      </c>
      <c r="L29" s="86">
        <f>+I29-F29</f>
        <v>4.3234610917537754E-3</v>
      </c>
      <c r="M29" s="19"/>
    </row>
    <row r="30" spans="2:13">
      <c r="B30" s="20" t="s">
        <v>32</v>
      </c>
      <c r="C30" s="10"/>
      <c r="D30" s="11">
        <f>+'2014'!AP30</f>
        <v>130.03719999999998</v>
      </c>
      <c r="E30" s="54"/>
      <c r="F30" s="11">
        <f>+D30/F26</f>
        <v>32.509299999999996</v>
      </c>
      <c r="G30" s="11">
        <f>+'2015'!AP30</f>
        <v>165.03</v>
      </c>
      <c r="H30" s="54"/>
      <c r="I30" s="11">
        <f>+G30/I26</f>
        <v>41.2575</v>
      </c>
      <c r="J30" s="85">
        <f t="shared" ref="J30" si="3">+G30/D30</f>
        <v>1.2690983810786454</v>
      </c>
      <c r="K30" s="86">
        <f t="shared" ref="K30" si="4">+G30-D30</f>
        <v>34.992800000000017</v>
      </c>
      <c r="L30" s="86">
        <f>+I30-F30</f>
        <v>8.7482000000000042</v>
      </c>
      <c r="M30" s="19"/>
    </row>
    <row r="31" spans="2:13">
      <c r="B31" s="20" t="s">
        <v>33</v>
      </c>
      <c r="C31" s="10"/>
      <c r="D31" s="11">
        <f>+'2014'!AP31</f>
        <v>15.751899999999999</v>
      </c>
      <c r="E31" s="54"/>
      <c r="F31" s="11">
        <f>+D31/F26</f>
        <v>3.9379749999999998</v>
      </c>
      <c r="G31" s="11">
        <f>+'2015'!AP31</f>
        <v>4.9812899999999996</v>
      </c>
      <c r="H31" s="54"/>
      <c r="I31" s="11">
        <f>+G31/I26</f>
        <v>1.2453224999999999</v>
      </c>
      <c r="J31" s="85">
        <f t="shared" ref="J31:J32" si="5">+G31/D31</f>
        <v>0.31623423206089424</v>
      </c>
      <c r="K31" s="86">
        <f t="shared" ref="K31:K32" si="6">+G31-D31</f>
        <v>-10.77061</v>
      </c>
      <c r="L31" s="86">
        <f>+I31-F31</f>
        <v>-2.6926524999999999</v>
      </c>
      <c r="M31" s="19"/>
    </row>
    <row r="32" spans="2:13">
      <c r="B32" s="21" t="s">
        <v>34</v>
      </c>
      <c r="C32" s="10"/>
      <c r="D32" s="50">
        <f>+D31/D30*1000</f>
        <v>121.1337986360826</v>
      </c>
      <c r="E32" s="54"/>
      <c r="F32" s="54"/>
      <c r="G32" s="50">
        <f>+G31/G30*1000</f>
        <v>30.184148336666055</v>
      </c>
      <c r="H32" s="54"/>
      <c r="I32" s="54"/>
      <c r="J32" s="83">
        <f t="shared" si="5"/>
        <v>0.2491802343898013</v>
      </c>
      <c r="K32" s="84">
        <f t="shared" si="6"/>
        <v>-90.949650299416547</v>
      </c>
      <c r="L32" s="19"/>
      <c r="M32" s="19"/>
    </row>
    <row r="33" spans="2:13">
      <c r="B33" s="21" t="s">
        <v>35</v>
      </c>
      <c r="C33" s="10"/>
      <c r="D33" s="52">
        <f>+D30/D27</f>
        <v>5.8156171735241493</v>
      </c>
      <c r="E33" s="54"/>
      <c r="F33" s="54"/>
      <c r="G33" s="52">
        <f>+G30/G27</f>
        <v>6.0010909090909088</v>
      </c>
      <c r="H33" s="54"/>
      <c r="I33" s="54"/>
      <c r="J33" s="83">
        <f t="shared" ref="J33" si="7">+G33/D33</f>
        <v>1.0318923563970368</v>
      </c>
      <c r="K33" s="84">
        <f t="shared" ref="K33" si="8">+G33-D33</f>
        <v>0.1854737355667595</v>
      </c>
      <c r="L33" s="19"/>
      <c r="M33" s="19"/>
    </row>
    <row r="34" spans="2:13" ht="15" customHeight="1">
      <c r="B34" s="10" t="s">
        <v>37</v>
      </c>
      <c r="D34" s="54">
        <f>+D31*1000/(D27*D32)*100</f>
        <v>581.56171735241492</v>
      </c>
      <c r="G34" s="54">
        <f>+G31*1000/(G27*G32)*100</f>
        <v>600.10909090909104</v>
      </c>
      <c r="J34" s="83">
        <f t="shared" ref="J34:J35" si="9">+G34/D34</f>
        <v>1.031892356397037</v>
      </c>
      <c r="K34" s="84">
        <f t="shared" ref="K34:K35" si="10">+G34-D34</f>
        <v>18.547373556676121</v>
      </c>
    </row>
    <row r="35" spans="2:13" ht="15" customHeight="1">
      <c r="B35" s="21" t="s">
        <v>45</v>
      </c>
      <c r="D35" s="54">
        <f>+D31/D27*1000</f>
        <v>704.46779964221821</v>
      </c>
      <c r="G35" s="54">
        <f>+G31/G27*1000</f>
        <v>181.13781818181818</v>
      </c>
      <c r="J35" s="83">
        <f t="shared" si="9"/>
        <v>0.25712717923205802</v>
      </c>
      <c r="K35" s="84">
        <f t="shared" si="10"/>
        <v>-523.32998146040006</v>
      </c>
    </row>
    <row r="36" spans="2:13" ht="7.5" customHeight="1">
      <c r="B36" s="19"/>
      <c r="G36" s="13"/>
      <c r="J36" s="42"/>
      <c r="K36" s="19"/>
    </row>
    <row r="37" spans="2:13">
      <c r="B37" s="23" t="s">
        <v>38</v>
      </c>
      <c r="C37" s="22"/>
      <c r="D37" s="24">
        <f>+D8/(1-D6/D5)</f>
        <v>1425.93632351202</v>
      </c>
      <c r="G37" s="24">
        <f>+G8/(1-G6/G5)</f>
        <v>1604.7244675171798</v>
      </c>
      <c r="J37" s="43">
        <f>+G37/D37</f>
        <v>1.1253829789291099</v>
      </c>
      <c r="K37" s="24">
        <f>+G37-D37</f>
        <v>178.78814400515989</v>
      </c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1" right="0.17" top="0.17" bottom="0.2800000000000000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9.570312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61</v>
      </c>
      <c r="E3" s="26" t="s">
        <v>19</v>
      </c>
      <c r="F3" s="3" t="s">
        <v>43</v>
      </c>
      <c r="G3" s="4" t="s">
        <v>59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+'2014'!I4</f>
        <v>14</v>
      </c>
      <c r="G4" s="25" t="s">
        <v>20</v>
      </c>
      <c r="H4" s="3" t="s">
        <v>21</v>
      </c>
      <c r="I4" s="3">
        <f>+'2015'!I4</f>
        <v>15</v>
      </c>
      <c r="J4" s="30"/>
    </row>
    <row r="5" spans="2:21">
      <c r="B5" s="10" t="s">
        <v>3</v>
      </c>
      <c r="C5" s="19"/>
      <c r="D5" s="8">
        <f>+'2014'!G5</f>
        <v>747.86500000000001</v>
      </c>
      <c r="E5" s="15">
        <f>+D5/$D$5</f>
        <v>1</v>
      </c>
      <c r="F5" s="93">
        <f>+D5/F4</f>
        <v>53.418928571428573</v>
      </c>
      <c r="G5" s="14">
        <f>+'2015'!G5</f>
        <v>751.8420000000001</v>
      </c>
      <c r="H5" s="15">
        <f>+G5/$G$5</f>
        <v>1</v>
      </c>
      <c r="I5" s="93">
        <f>+G5/I4</f>
        <v>50.122800000000005</v>
      </c>
      <c r="J5" s="83">
        <f t="shared" ref="J5:J23" si="0">+G5/D5</f>
        <v>1.0053178046840006</v>
      </c>
      <c r="K5" s="84">
        <f>+G5-D5</f>
        <v>3.9770000000000891</v>
      </c>
      <c r="L5" s="84">
        <f>+I5-F5</f>
        <v>-3.296128571428568</v>
      </c>
      <c r="M5" s="64"/>
    </row>
    <row r="6" spans="2:21">
      <c r="B6" s="7" t="s">
        <v>4</v>
      </c>
      <c r="C6" s="19"/>
      <c r="D6" s="11">
        <f>+'2014'!G6</f>
        <v>68.751999999999995</v>
      </c>
      <c r="E6" s="12">
        <f>+D6/$D$5</f>
        <v>9.1931030333014641E-2</v>
      </c>
      <c r="F6" s="80">
        <f>+D6/F4</f>
        <v>4.9108571428571421</v>
      </c>
      <c r="G6" s="16">
        <f>+'2015'!G6</f>
        <v>77.841729999999998</v>
      </c>
      <c r="H6" s="12">
        <f>+G6/$G$5</f>
        <v>0.10353469212946335</v>
      </c>
      <c r="I6" s="80">
        <f>+G6/I4</f>
        <v>5.1894486666666664</v>
      </c>
      <c r="J6" s="85">
        <f t="shared" si="0"/>
        <v>1.1322104084244822</v>
      </c>
      <c r="K6" s="86">
        <f>+G6-D6</f>
        <v>9.089730000000003</v>
      </c>
      <c r="L6" s="86">
        <f>+I6-F6</f>
        <v>0.27859152380952423</v>
      </c>
      <c r="M6" s="64"/>
    </row>
    <row r="7" spans="2:21">
      <c r="B7" s="10" t="s">
        <v>6</v>
      </c>
      <c r="C7" s="19"/>
      <c r="D7" s="8">
        <f>+'2014'!G7</f>
        <v>679.11300000000006</v>
      </c>
      <c r="E7" s="17">
        <f>+D7/$D$5</f>
        <v>0.90806896966698547</v>
      </c>
      <c r="F7" s="82">
        <f>+F5-F6</f>
        <v>48.508071428571434</v>
      </c>
      <c r="G7" s="14">
        <f>+'2015'!G7</f>
        <v>674.00027000000011</v>
      </c>
      <c r="H7" s="17">
        <f>+G7/$G$5</f>
        <v>0.89646530787053669</v>
      </c>
      <c r="I7" s="82">
        <f>+I5-I6</f>
        <v>44.933351333333341</v>
      </c>
      <c r="J7" s="87">
        <f t="shared" si="0"/>
        <v>0.99247145909443646</v>
      </c>
      <c r="K7" s="84">
        <f>+G7-D7</f>
        <v>-5.1127299999999423</v>
      </c>
      <c r="L7" s="84">
        <f>+I7-F7</f>
        <v>-3.5747200952380922</v>
      </c>
      <c r="M7" s="64"/>
    </row>
    <row r="8" spans="2:21">
      <c r="B8" s="7" t="s">
        <v>5</v>
      </c>
      <c r="C8" s="19"/>
      <c r="D8" s="11">
        <f>+'2014'!G8</f>
        <v>617.68520999999998</v>
      </c>
      <c r="E8" s="12">
        <f>+D8/$D$5</f>
        <v>0.82593143147493198</v>
      </c>
      <c r="F8" s="80">
        <f>+D8/F4</f>
        <v>44.120372142857143</v>
      </c>
      <c r="G8" s="16">
        <f>+'2015'!G8</f>
        <v>718.37199999999996</v>
      </c>
      <c r="H8" s="12">
        <f>+G8/$G$5</f>
        <v>0.95548266790096836</v>
      </c>
      <c r="I8" s="80">
        <f>+G8/I4</f>
        <v>47.891466666666666</v>
      </c>
      <c r="J8" s="85">
        <f t="shared" si="0"/>
        <v>1.1630066389318274</v>
      </c>
      <c r="K8" s="86">
        <f>+G8-D8</f>
        <v>100.68678999999997</v>
      </c>
      <c r="L8" s="86">
        <f>+I8-F8</f>
        <v>3.7710945238095235</v>
      </c>
      <c r="M8" s="64"/>
    </row>
    <row r="9" spans="2:21">
      <c r="B9" s="21" t="s">
        <v>12</v>
      </c>
      <c r="C9" s="19"/>
      <c r="D9" s="18">
        <f>+D5-D6-D8</f>
        <v>61.427790000000073</v>
      </c>
      <c r="E9" s="15">
        <f>+D9/$D$5</f>
        <v>8.213753819205348E-2</v>
      </c>
      <c r="F9" s="18">
        <f>+F5-F6-F8</f>
        <v>4.3876992857142909</v>
      </c>
      <c r="G9" s="18">
        <f>+G5-G6-G8</f>
        <v>-44.371729999999843</v>
      </c>
      <c r="H9" s="15">
        <f>+G9/$G$5</f>
        <v>-5.9017360030431711E-2</v>
      </c>
      <c r="I9" s="18">
        <f>+I5-I6-I8</f>
        <v>-2.9581153333333248</v>
      </c>
      <c r="J9" s="87">
        <f t="shared" si="0"/>
        <v>-0.72233967720472758</v>
      </c>
      <c r="K9" s="84">
        <f>+G9-D9</f>
        <v>-105.79951999999992</v>
      </c>
      <c r="L9" s="84">
        <f>+I9-F9</f>
        <v>-7.3458146190476157</v>
      </c>
      <c r="M9" s="64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64"/>
    </row>
    <row r="11" spans="2:21">
      <c r="B11" s="20" t="s">
        <v>15</v>
      </c>
      <c r="C11" s="19"/>
      <c r="D11" s="37">
        <f>+'2014'!G11</f>
        <v>17</v>
      </c>
      <c r="E11" s="19"/>
      <c r="F11" s="80">
        <f>+D11/F4</f>
        <v>1.2142857142857142</v>
      </c>
      <c r="G11" s="33">
        <f>+'2015'!G11</f>
        <v>17</v>
      </c>
      <c r="H11" s="19"/>
      <c r="I11" s="80">
        <f>+G11/I4</f>
        <v>1.1333333333333333</v>
      </c>
      <c r="J11" s="85">
        <f t="shared" si="0"/>
        <v>1</v>
      </c>
      <c r="K11" s="86">
        <f t="shared" ref="K11:K16" si="1">+G11-D11</f>
        <v>0</v>
      </c>
      <c r="L11" s="86">
        <f>+I11-F11</f>
        <v>-8.0952380952380887E-2</v>
      </c>
      <c r="M11" s="64"/>
    </row>
    <row r="12" spans="2:21">
      <c r="B12" s="20" t="s">
        <v>13</v>
      </c>
      <c r="C12" s="19"/>
      <c r="D12" s="37">
        <f>+'2014'!G12</f>
        <v>480.65498000000002</v>
      </c>
      <c r="E12" s="19"/>
      <c r="F12" s="80">
        <f>+D12/F4</f>
        <v>34.332498571428573</v>
      </c>
      <c r="G12" s="33">
        <f>+'2015'!G12</f>
        <v>513.72900000000004</v>
      </c>
      <c r="H12" s="19"/>
      <c r="I12" s="80">
        <f>+G12/I4</f>
        <v>34.248600000000003</v>
      </c>
      <c r="J12" s="85">
        <f t="shared" si="0"/>
        <v>1.0688103137930662</v>
      </c>
      <c r="K12" s="86">
        <f t="shared" si="1"/>
        <v>33.074020000000019</v>
      </c>
      <c r="L12" s="86">
        <f>+I12-F12</f>
        <v>-8.3898571428569824E-2</v>
      </c>
      <c r="M12" s="64"/>
    </row>
    <row r="13" spans="2:21">
      <c r="B13" s="21" t="s">
        <v>16</v>
      </c>
      <c r="C13" s="19"/>
      <c r="D13" s="38">
        <f>+D12/D5</f>
        <v>0.64270286749613903</v>
      </c>
      <c r="E13" s="19"/>
      <c r="F13" s="38"/>
      <c r="G13" s="38">
        <f>+G12/G5</f>
        <v>0.6832938303526539</v>
      </c>
      <c r="H13" s="19"/>
      <c r="I13" s="38"/>
      <c r="J13" s="83">
        <f t="shared" si="0"/>
        <v>1.0631566543567019</v>
      </c>
      <c r="K13" s="61">
        <f t="shared" si="1"/>
        <v>4.0590962856514867E-2</v>
      </c>
      <c r="L13" s="64"/>
      <c r="M13" s="64"/>
    </row>
    <row r="14" spans="2:21">
      <c r="B14" s="21" t="s">
        <v>14</v>
      </c>
      <c r="C14" s="19"/>
      <c r="D14" s="8">
        <f>+D5/D11</f>
        <v>43.992058823529412</v>
      </c>
      <c r="E14" s="19"/>
      <c r="F14" s="8"/>
      <c r="G14" s="8">
        <f>+G5/G11</f>
        <v>44.226000000000006</v>
      </c>
      <c r="H14" s="19"/>
      <c r="I14" s="8"/>
      <c r="J14" s="83">
        <f t="shared" si="0"/>
        <v>1.0053178046840006</v>
      </c>
      <c r="K14" s="84">
        <f t="shared" si="1"/>
        <v>0.23394117647059431</v>
      </c>
      <c r="L14" s="64"/>
      <c r="M14" s="64"/>
    </row>
    <row r="15" spans="2:21">
      <c r="B15" s="10" t="s">
        <v>41</v>
      </c>
      <c r="C15" s="19"/>
      <c r="D15" s="8">
        <f>+D12/D11</f>
        <v>28.273822352941178</v>
      </c>
      <c r="E15" s="19"/>
      <c r="F15" s="8"/>
      <c r="G15" s="8">
        <f>+G12/G11</f>
        <v>30.219352941176474</v>
      </c>
      <c r="H15" s="19"/>
      <c r="I15" s="8"/>
      <c r="J15" s="83">
        <f t="shared" si="0"/>
        <v>1.0688103137930665</v>
      </c>
      <c r="K15" s="84">
        <f t="shared" si="1"/>
        <v>1.9455305882352967</v>
      </c>
      <c r="L15" s="64"/>
      <c r="M15" s="64"/>
    </row>
    <row r="16" spans="2:21">
      <c r="B16" s="21" t="s">
        <v>17</v>
      </c>
      <c r="C16" s="19"/>
      <c r="D16" s="38">
        <f>+D12/D7</f>
        <v>0.70776878074782834</v>
      </c>
      <c r="E16" s="19"/>
      <c r="F16" s="38"/>
      <c r="G16" s="38">
        <f>+G12/G7</f>
        <v>0.76220889347714949</v>
      </c>
      <c r="H16" s="19"/>
      <c r="I16" s="38"/>
      <c r="J16" s="83">
        <f t="shared" si="0"/>
        <v>1.0769179345149975</v>
      </c>
      <c r="K16" s="61">
        <f t="shared" si="1"/>
        <v>5.4440112729321144E-2</v>
      </c>
      <c r="L16" s="64"/>
      <c r="M16" s="64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64"/>
    </row>
    <row r="18" spans="2:13">
      <c r="B18" s="20" t="s">
        <v>27</v>
      </c>
      <c r="C18" s="19"/>
      <c r="D18" s="37">
        <f>+'2014'!G18</f>
        <v>10599</v>
      </c>
      <c r="E18" s="11">
        <f>+'2014'!H18</f>
        <v>10599</v>
      </c>
      <c r="F18" s="80">
        <f>+D18/F4</f>
        <v>757.07142857142856</v>
      </c>
      <c r="G18" s="33">
        <f>+'2015'!G18</f>
        <v>11186.44</v>
      </c>
      <c r="H18" s="16">
        <f>+'2015'!H18</f>
        <v>11186.44</v>
      </c>
      <c r="I18" s="80">
        <f>+G18/I4</f>
        <v>745.76266666666675</v>
      </c>
      <c r="J18" s="85">
        <f t="shared" si="0"/>
        <v>1.0554240966128881</v>
      </c>
      <c r="K18" s="86">
        <f t="shared" ref="K18:K23" si="2">+G18-D18</f>
        <v>587.44000000000051</v>
      </c>
      <c r="L18" s="86">
        <f>+I18-F18</f>
        <v>-11.308761904761809</v>
      </c>
      <c r="M18" s="64"/>
    </row>
    <row r="19" spans="2:13">
      <c r="B19" s="20" t="s">
        <v>28</v>
      </c>
      <c r="C19" s="19"/>
      <c r="D19" s="37">
        <f>+'2014'!G19</f>
        <v>1427.26</v>
      </c>
      <c r="E19" s="27">
        <f>+'2014'!H19</f>
        <v>1427.26</v>
      </c>
      <c r="F19" s="80">
        <f>+D19/F4</f>
        <v>101.94714285714285</v>
      </c>
      <c r="G19" s="33">
        <f>+'2015'!G19</f>
        <v>1557.56</v>
      </c>
      <c r="H19" s="16">
        <f>+'2015'!H19</f>
        <v>1557.56</v>
      </c>
      <c r="I19" s="80">
        <f>+G19/I4</f>
        <v>103.83733333333333</v>
      </c>
      <c r="J19" s="85">
        <f t="shared" si="0"/>
        <v>1.0912938077154828</v>
      </c>
      <c r="K19" s="86">
        <f t="shared" si="2"/>
        <v>130.29999999999995</v>
      </c>
      <c r="L19" s="86">
        <f>+I19-F19</f>
        <v>1.8901904761904831</v>
      </c>
      <c r="M19" s="64"/>
    </row>
    <row r="20" spans="2:13">
      <c r="B20" s="20" t="s">
        <v>29</v>
      </c>
      <c r="C20" s="19"/>
      <c r="D20" s="37">
        <f>+'2014'!G20</f>
        <v>52.620900000000006</v>
      </c>
      <c r="E20" s="27">
        <f>+'2014'!H20</f>
        <v>52.601999999999997</v>
      </c>
      <c r="F20" s="80">
        <f>+D20/F4</f>
        <v>3.7586357142857145</v>
      </c>
      <c r="G20" s="33">
        <f>+'2015'!G20</f>
        <v>45.997209999999995</v>
      </c>
      <c r="H20" s="16">
        <f>+'2015'!H20</f>
        <v>46.615000000000002</v>
      </c>
      <c r="I20" s="80">
        <f>+G20/I4</f>
        <v>3.0664806666666662</v>
      </c>
      <c r="J20" s="85">
        <f t="shared" si="0"/>
        <v>0.8741243498305804</v>
      </c>
      <c r="K20" s="86">
        <f t="shared" si="2"/>
        <v>-6.6236900000000105</v>
      </c>
      <c r="L20" s="86">
        <f>+I20-F20</f>
        <v>-0.69215504761904834</v>
      </c>
      <c r="M20" s="64"/>
    </row>
    <row r="21" spans="2:13">
      <c r="B21" s="21" t="s">
        <v>30</v>
      </c>
      <c r="C21" s="19"/>
      <c r="D21" s="50">
        <f>+D20/D19*1000</f>
        <v>36.868475260288946</v>
      </c>
      <c r="E21" s="28">
        <f>+E20/E19*1000</f>
        <v>36.855233103989455</v>
      </c>
      <c r="F21" s="28"/>
      <c r="G21" s="50">
        <f>+G20/G19*1000</f>
        <v>29.531581447905698</v>
      </c>
      <c r="H21" s="50">
        <f>+H20/H19*1000</f>
        <v>29.928221063715046</v>
      </c>
      <c r="I21" s="28"/>
      <c r="J21" s="83">
        <f t="shared" si="0"/>
        <v>0.80099817633939907</v>
      </c>
      <c r="K21" s="84">
        <f t="shared" si="2"/>
        <v>-7.3368938123832486</v>
      </c>
      <c r="L21" s="91">
        <f>+H21/E21</f>
        <v>0.81204807413022217</v>
      </c>
      <c r="M21" s="92">
        <f>+H21-E21</f>
        <v>-6.9270120402744091</v>
      </c>
    </row>
    <row r="22" spans="2:13">
      <c r="B22" s="21" t="s">
        <v>31</v>
      </c>
      <c r="C22" s="19"/>
      <c r="D22" s="52">
        <f>+D19/D18</f>
        <v>0.13465987357297859</v>
      </c>
      <c r="E22" s="52">
        <f>+E19/E18</f>
        <v>0.13465987357297859</v>
      </c>
      <c r="F22" s="52"/>
      <c r="G22" s="60">
        <f>+G19/G18</f>
        <v>0.13923643268099592</v>
      </c>
      <c r="H22" s="60">
        <f>+H19/H18</f>
        <v>0.13923643268099592</v>
      </c>
      <c r="I22" s="52"/>
      <c r="J22" s="83">
        <f t="shared" si="0"/>
        <v>1.0339860641970458</v>
      </c>
      <c r="K22" s="84">
        <f t="shared" si="2"/>
        <v>4.5765591080173251E-3</v>
      </c>
      <c r="L22" s="64"/>
      <c r="M22" s="64"/>
    </row>
    <row r="23" spans="2:13">
      <c r="B23" s="10" t="s">
        <v>26</v>
      </c>
      <c r="C23" s="10"/>
      <c r="D23" s="54">
        <f>+D20*1000/(D18*D21)*100</f>
        <v>13.465987357297859</v>
      </c>
      <c r="E23" s="54">
        <f>+E20*1000/(E18*E21)*100</f>
        <v>13.465987357297859</v>
      </c>
      <c r="F23" s="54"/>
      <c r="G23" s="54">
        <f>+G20/(G18*G21)*1000*100</f>
        <v>13.923643268099589</v>
      </c>
      <c r="H23" s="54">
        <f>+H20/(H18*H21)*1000*100</f>
        <v>13.923643268099589</v>
      </c>
      <c r="I23" s="54"/>
      <c r="J23" s="83">
        <f t="shared" si="0"/>
        <v>1.0339860641970455</v>
      </c>
      <c r="K23" s="84">
        <f t="shared" si="2"/>
        <v>0.45765591080172996</v>
      </c>
      <c r="L23" s="64"/>
      <c r="M23" s="64"/>
    </row>
    <row r="24" spans="2:13">
      <c r="B24" s="21" t="s">
        <v>44</v>
      </c>
      <c r="C24" s="10"/>
      <c r="D24" s="54">
        <f>+D20/D18*1000</f>
        <v>4.9647042173789986</v>
      </c>
      <c r="E24" s="54">
        <f>+E20/E18*1000</f>
        <v>4.9629210302858757</v>
      </c>
      <c r="F24" s="54"/>
      <c r="G24" s="54">
        <f>+G20/G18*1000</f>
        <v>4.1118720522346699</v>
      </c>
      <c r="H24" s="54">
        <f>+H20/H18*1000</f>
        <v>4.1670987373999235</v>
      </c>
      <c r="I24" s="54"/>
      <c r="J24" s="83">
        <f t="shared" ref="J24" si="3">+G24/D24</f>
        <v>0.82822095178218658</v>
      </c>
      <c r="K24" s="84">
        <f t="shared" ref="K24" si="4">+G24-D24</f>
        <v>-0.85283216514432869</v>
      </c>
      <c r="L24" s="64"/>
      <c r="M24" s="64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64"/>
      <c r="M25" s="64"/>
    </row>
    <row r="26" spans="2:13" ht="15" customHeight="1">
      <c r="B26" s="20" t="s">
        <v>46</v>
      </c>
      <c r="C26" s="10"/>
      <c r="D26" s="54"/>
      <c r="E26" s="54"/>
      <c r="F26" s="97">
        <f>+'2014'!I26</f>
        <v>4</v>
      </c>
      <c r="G26" s="54"/>
      <c r="H26" s="54"/>
      <c r="I26" s="97">
        <f>+'2015'!I26</f>
        <v>4</v>
      </c>
      <c r="J26" s="83"/>
      <c r="K26" s="84"/>
      <c r="L26" s="64"/>
      <c r="M26" s="64"/>
    </row>
    <row r="27" spans="2:13">
      <c r="B27" s="20" t="s">
        <v>36</v>
      </c>
      <c r="C27" s="10"/>
      <c r="D27" s="37">
        <f>+'2014'!G27</f>
        <v>9</v>
      </c>
      <c r="E27" s="54"/>
      <c r="F27" s="11">
        <f>+D27/F26</f>
        <v>2.25</v>
      </c>
      <c r="G27" s="33">
        <f>+'2015'!G27</f>
        <v>4.5</v>
      </c>
      <c r="H27" s="54"/>
      <c r="I27" s="11">
        <f>+G27/I26</f>
        <v>1.125</v>
      </c>
      <c r="J27" s="85">
        <f t="shared" ref="J27:J34" si="5">+G27/D27</f>
        <v>0.5</v>
      </c>
      <c r="K27" s="86">
        <f t="shared" ref="K27:K34" si="6">+G27-D27</f>
        <v>-4.5</v>
      </c>
      <c r="L27" s="86">
        <f>+I27-F27</f>
        <v>-1.125</v>
      </c>
      <c r="M27" s="64"/>
    </row>
    <row r="28" spans="2:13">
      <c r="B28" s="20" t="s">
        <v>39</v>
      </c>
      <c r="C28" s="10"/>
      <c r="D28" s="37">
        <f>+'2014'!G28</f>
        <v>640</v>
      </c>
      <c r="E28" s="54"/>
      <c r="F28" s="11">
        <f>+D28/F26</f>
        <v>160</v>
      </c>
      <c r="G28" s="33">
        <f>+'2015'!G28</f>
        <v>640</v>
      </c>
      <c r="H28" s="54"/>
      <c r="I28" s="11">
        <f>+G28/I26</f>
        <v>160</v>
      </c>
      <c r="J28" s="85">
        <f t="shared" si="5"/>
        <v>1</v>
      </c>
      <c r="K28" s="86">
        <f t="shared" si="6"/>
        <v>0</v>
      </c>
      <c r="L28" s="86">
        <f>+I28-F28</f>
        <v>0</v>
      </c>
      <c r="M28" s="64"/>
    </row>
    <row r="29" spans="2:13">
      <c r="B29" s="21" t="s">
        <v>40</v>
      </c>
      <c r="C29" s="10"/>
      <c r="D29" s="38">
        <f>+D27/D28</f>
        <v>1.40625E-2</v>
      </c>
      <c r="E29" s="54"/>
      <c r="F29" s="38">
        <f>+F27/F28</f>
        <v>1.40625E-2</v>
      </c>
      <c r="G29" s="38">
        <f>+G27/G28</f>
        <v>7.0312500000000002E-3</v>
      </c>
      <c r="H29" s="54"/>
      <c r="I29" s="38">
        <f>+I27/I28</f>
        <v>7.0312500000000002E-3</v>
      </c>
      <c r="J29" s="83">
        <f t="shared" si="5"/>
        <v>0.5</v>
      </c>
      <c r="K29" s="84">
        <f t="shared" si="6"/>
        <v>-7.0312500000000002E-3</v>
      </c>
      <c r="L29" s="86">
        <f>+I29-F29</f>
        <v>-7.0312500000000002E-3</v>
      </c>
      <c r="M29" s="64"/>
    </row>
    <row r="30" spans="2:13">
      <c r="B30" s="20" t="s">
        <v>32</v>
      </c>
      <c r="C30" s="10"/>
      <c r="D30" s="37">
        <f>+'2014'!G30</f>
        <v>100.02</v>
      </c>
      <c r="E30" s="54"/>
      <c r="F30" s="11">
        <f>+D30/F26</f>
        <v>25.004999999999999</v>
      </c>
      <c r="G30" s="33">
        <f>+'2015'!G30</f>
        <v>25.02</v>
      </c>
      <c r="H30" s="54"/>
      <c r="I30" s="11">
        <f>+G30/I26</f>
        <v>6.2549999999999999</v>
      </c>
      <c r="J30" s="85">
        <f t="shared" si="5"/>
        <v>0.25014997000599881</v>
      </c>
      <c r="K30" s="86">
        <f t="shared" si="6"/>
        <v>-75</v>
      </c>
      <c r="L30" s="86">
        <f>+I30-F30</f>
        <v>-18.75</v>
      </c>
      <c r="M30" s="64"/>
    </row>
    <row r="31" spans="2:13">
      <c r="B31" s="20" t="s">
        <v>33</v>
      </c>
      <c r="C31" s="10"/>
      <c r="D31" s="37">
        <f>+'2014'!G31</f>
        <v>3.7953000000000001</v>
      </c>
      <c r="E31" s="54"/>
      <c r="F31" s="11">
        <f>+D31/F26</f>
        <v>0.94882500000000003</v>
      </c>
      <c r="G31" s="33">
        <f>+'2015'!G31</f>
        <v>0.74799000000000004</v>
      </c>
      <c r="H31" s="54"/>
      <c r="I31" s="11">
        <f>+G31/I26</f>
        <v>0.18699750000000001</v>
      </c>
      <c r="J31" s="85">
        <f t="shared" si="5"/>
        <v>0.19708323452691487</v>
      </c>
      <c r="K31" s="86">
        <f t="shared" si="6"/>
        <v>-3.04731</v>
      </c>
      <c r="L31" s="86">
        <f>+I31-F31</f>
        <v>-0.76182749999999999</v>
      </c>
      <c r="M31" s="64"/>
    </row>
    <row r="32" spans="2:13">
      <c r="B32" s="21" t="s">
        <v>34</v>
      </c>
      <c r="C32" s="10"/>
      <c r="D32" s="50">
        <f>+D31/D30*1000</f>
        <v>37.945410917816439</v>
      </c>
      <c r="E32" s="54"/>
      <c r="F32" s="54"/>
      <c r="G32" s="50">
        <f>+G31/G30*1000</f>
        <v>29.895683453237414</v>
      </c>
      <c r="H32" s="54"/>
      <c r="I32" s="54"/>
      <c r="J32" s="83">
        <f t="shared" si="5"/>
        <v>0.7878603164421274</v>
      </c>
      <c r="K32" s="84">
        <f t="shared" si="6"/>
        <v>-8.0497274645790249</v>
      </c>
      <c r="L32" s="64"/>
      <c r="M32" s="64"/>
    </row>
    <row r="33" spans="2:13">
      <c r="B33" s="21" t="s">
        <v>35</v>
      </c>
      <c r="C33" s="10"/>
      <c r="D33" s="52">
        <f>+D30/D27</f>
        <v>11.113333333333333</v>
      </c>
      <c r="E33" s="54"/>
      <c r="F33" s="54"/>
      <c r="G33" s="52">
        <f>+G30/G27</f>
        <v>5.56</v>
      </c>
      <c r="H33" s="54"/>
      <c r="I33" s="54"/>
      <c r="J33" s="83">
        <f t="shared" si="5"/>
        <v>0.50029994001199751</v>
      </c>
      <c r="K33" s="84">
        <f t="shared" si="6"/>
        <v>-5.5533333333333337</v>
      </c>
      <c r="L33" s="64"/>
      <c r="M33" s="64"/>
    </row>
    <row r="34" spans="2:13">
      <c r="B34" s="10" t="s">
        <v>37</v>
      </c>
      <c r="D34" s="54">
        <f>+D31*1000/(D27*D32)*100</f>
        <v>1111.3333333333333</v>
      </c>
      <c r="G34" s="54">
        <f>+G31*1000/(G27*G32)*100</f>
        <v>556</v>
      </c>
      <c r="J34" s="83">
        <f t="shared" si="5"/>
        <v>0.50029994001199762</v>
      </c>
      <c r="K34" s="84">
        <f t="shared" si="6"/>
        <v>-555.33333333333326</v>
      </c>
      <c r="L34" s="64"/>
      <c r="M34" s="64"/>
    </row>
    <row r="35" spans="2:13">
      <c r="B35" s="21" t="s">
        <v>45</v>
      </c>
      <c r="D35" s="54">
        <f>+D31/D27*1000</f>
        <v>421.70000000000005</v>
      </c>
      <c r="G35" s="54">
        <f>+G31/G27*1000</f>
        <v>166.22</v>
      </c>
      <c r="J35" s="83">
        <f t="shared" ref="J35" si="7">+G35/D35</f>
        <v>0.39416646905382968</v>
      </c>
      <c r="K35" s="84">
        <f t="shared" ref="K35" si="8">+G35-D35</f>
        <v>-255.48000000000005</v>
      </c>
      <c r="L35" s="64"/>
      <c r="M35" s="64"/>
    </row>
    <row r="36" spans="2:13" ht="7.5" customHeight="1">
      <c r="B36" s="19"/>
      <c r="C36" s="44"/>
      <c r="D36" s="44"/>
      <c r="E36" s="44"/>
      <c r="F36" s="44"/>
      <c r="G36" s="45"/>
      <c r="H36" s="44"/>
      <c r="I36" s="44"/>
      <c r="J36" s="88"/>
      <c r="K36" s="64"/>
      <c r="L36" s="64"/>
      <c r="M36" s="64"/>
    </row>
    <row r="37" spans="2:13">
      <c r="B37" s="23" t="s">
        <v>38</v>
      </c>
      <c r="C37" s="46"/>
      <c r="D37" s="24">
        <f>+D8/(1-D6/D5)</f>
        <v>680.21838718541687</v>
      </c>
      <c r="E37" s="44"/>
      <c r="F37" s="44"/>
      <c r="G37" s="24">
        <f>+G8/(1-G6/G5)</f>
        <v>801.33831581996242</v>
      </c>
      <c r="H37" s="44"/>
      <c r="I37" s="44"/>
      <c r="J37" s="43">
        <f>+G37/D37</f>
        <v>1.1780603566682624</v>
      </c>
      <c r="K37" s="24">
        <f>+G37-D37</f>
        <v>121.11992863454554</v>
      </c>
      <c r="L37" s="64"/>
      <c r="M37" s="64"/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9" sqref="A9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60</v>
      </c>
      <c r="E3" s="26" t="s">
        <v>19</v>
      </c>
      <c r="F3" s="3" t="s">
        <v>43</v>
      </c>
      <c r="G3" s="4" t="s">
        <v>61</v>
      </c>
      <c r="H3" s="26" t="s">
        <v>19</v>
      </c>
      <c r="I3" s="3" t="s">
        <v>43</v>
      </c>
      <c r="J3" s="4" t="s">
        <v>62</v>
      </c>
      <c r="K3" s="26" t="s">
        <v>19</v>
      </c>
      <c r="L3" s="3" t="s">
        <v>43</v>
      </c>
      <c r="M3" s="4" t="s">
        <v>63</v>
      </c>
      <c r="N3" s="26" t="s">
        <v>19</v>
      </c>
      <c r="O3" s="3" t="s">
        <v>43</v>
      </c>
      <c r="P3" s="4" t="s">
        <v>64</v>
      </c>
      <c r="Q3" s="26" t="s">
        <v>19</v>
      </c>
      <c r="R3" s="3" t="s">
        <v>43</v>
      </c>
      <c r="S3" s="4" t="s">
        <v>65</v>
      </c>
      <c r="T3" s="26" t="s">
        <v>19</v>
      </c>
      <c r="U3" s="3" t="s">
        <v>43</v>
      </c>
      <c r="V3" s="4" t="s">
        <v>66</v>
      </c>
      <c r="W3" s="26" t="s">
        <v>19</v>
      </c>
      <c r="X3" s="3" t="s">
        <v>43</v>
      </c>
      <c r="Y3" s="4" t="s">
        <v>67</v>
      </c>
      <c r="Z3" s="69" t="s">
        <v>19</v>
      </c>
      <c r="AA3" s="3" t="s">
        <v>43</v>
      </c>
      <c r="AB3" s="4" t="s">
        <v>68</v>
      </c>
      <c r="AC3" s="59" t="s">
        <v>10</v>
      </c>
      <c r="AD3" s="3" t="s">
        <v>43</v>
      </c>
      <c r="AE3" s="4" t="s">
        <v>69</v>
      </c>
      <c r="AF3" s="59" t="s">
        <v>10</v>
      </c>
      <c r="AG3" s="3" t="s">
        <v>43</v>
      </c>
      <c r="AH3" s="4" t="s">
        <v>70</v>
      </c>
      <c r="AI3" s="59" t="s">
        <v>10</v>
      </c>
      <c r="AJ3" s="3" t="s">
        <v>43</v>
      </c>
      <c r="AK3" s="4" t="s">
        <v>7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14</v>
      </c>
      <c r="G4" s="56"/>
      <c r="H4" s="3" t="s">
        <v>21</v>
      </c>
      <c r="I4" s="3">
        <v>14</v>
      </c>
      <c r="J4" s="56"/>
      <c r="K4" s="3" t="s">
        <v>21</v>
      </c>
      <c r="L4" s="3">
        <v>0</v>
      </c>
      <c r="M4" s="56"/>
      <c r="N4" s="3" t="s">
        <v>21</v>
      </c>
      <c r="O4" s="3">
        <v>0</v>
      </c>
      <c r="P4" s="56"/>
      <c r="Q4" s="3" t="s">
        <v>21</v>
      </c>
      <c r="R4" s="3">
        <v>0</v>
      </c>
      <c r="S4" s="56"/>
      <c r="T4" s="3" t="s">
        <v>21</v>
      </c>
      <c r="U4" s="3">
        <v>0</v>
      </c>
      <c r="V4" s="56"/>
      <c r="W4" s="3" t="s">
        <v>21</v>
      </c>
      <c r="X4" s="3">
        <v>0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14</v>
      </c>
      <c r="AS4" s="48">
        <v>2</v>
      </c>
      <c r="AT4" s="3" t="s">
        <v>21</v>
      </c>
      <c r="AU4" s="3">
        <f>+AR4</f>
        <v>14</v>
      </c>
    </row>
    <row r="5" spans="2:47">
      <c r="B5" s="10" t="s">
        <v>3</v>
      </c>
      <c r="C5" s="19"/>
      <c r="D5" s="9">
        <f>21.51517+790.938</f>
        <v>812.45317</v>
      </c>
      <c r="E5" s="61">
        <f>+D5/D5</f>
        <v>1</v>
      </c>
      <c r="F5" s="93">
        <f>+D5/F4</f>
        <v>58.032369285714289</v>
      </c>
      <c r="G5" s="9">
        <f>18.45+729.415</f>
        <v>747.86500000000001</v>
      </c>
      <c r="H5" s="61">
        <f>+G5/G5</f>
        <v>1</v>
      </c>
      <c r="I5" s="93">
        <f>+G5/I4</f>
        <v>53.418928571428573</v>
      </c>
      <c r="J5" s="9">
        <v>0</v>
      </c>
      <c r="K5" s="61" t="e">
        <f>+J5/J5</f>
        <v>#DIV/0!</v>
      </c>
      <c r="L5" s="93" t="e">
        <f>+J5/L4</f>
        <v>#DIV/0!</v>
      </c>
      <c r="M5" s="9">
        <v>0</v>
      </c>
      <c r="N5" s="61" t="e">
        <f>+M5/M5</f>
        <v>#DIV/0!</v>
      </c>
      <c r="O5" s="93" t="e">
        <f>+M5/O4</f>
        <v>#DIV/0!</v>
      </c>
      <c r="P5" s="9">
        <v>0</v>
      </c>
      <c r="Q5" s="61" t="e">
        <f>+P5/P5</f>
        <v>#DIV/0!</v>
      </c>
      <c r="R5" s="93" t="e">
        <f>+P5/R4</f>
        <v>#DIV/0!</v>
      </c>
      <c r="S5" s="9">
        <v>0</v>
      </c>
      <c r="T5" s="61" t="e">
        <f>+S5/S5</f>
        <v>#DIV/0!</v>
      </c>
      <c r="U5" s="93" t="e">
        <f>+S5/U4</f>
        <v>#DIV/0!</v>
      </c>
      <c r="V5" s="9">
        <v>0</v>
      </c>
      <c r="W5" s="61" t="e">
        <f>+V5/V5</f>
        <v>#DIV/0!</v>
      </c>
      <c r="X5" s="93" t="e">
        <f>+V5/X4</f>
        <v>#DIV/0!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1560.31817</v>
      </c>
      <c r="AQ5" s="71">
        <f>+AP5/$AP$5</f>
        <v>1</v>
      </c>
      <c r="AR5" s="93">
        <f>+AP5/AR4</f>
        <v>111.45129785714286</v>
      </c>
      <c r="AS5" s="35">
        <f>+AP5/$AS$4</f>
        <v>780.159085</v>
      </c>
      <c r="AT5" s="64"/>
      <c r="AU5" s="93">
        <f>+AS5/AU4</f>
        <v>55.725648928571431</v>
      </c>
    </row>
    <row r="6" spans="2:47">
      <c r="B6" s="7" t="s">
        <v>4</v>
      </c>
      <c r="C6" s="19"/>
      <c r="D6" s="11">
        <f>8.53887+55.44289+0.761+0.18552</f>
        <v>64.928279999999987</v>
      </c>
      <c r="E6" s="62">
        <f>+D6/D5</f>
        <v>7.9916335362443094E-2</v>
      </c>
      <c r="F6" s="94">
        <f>+D6/F4</f>
        <v>4.6377342857142851</v>
      </c>
      <c r="G6" s="11">
        <f>4.1+52.316+3.34+8.996</f>
        <v>68.751999999999995</v>
      </c>
      <c r="H6" s="62">
        <f>+G6/G5</f>
        <v>9.1931030333014641E-2</v>
      </c>
      <c r="I6" s="94">
        <f>+G6/I4</f>
        <v>4.9108571428571421</v>
      </c>
      <c r="J6" s="11">
        <v>0</v>
      </c>
      <c r="K6" s="62" t="e">
        <f>+J6/J5</f>
        <v>#DIV/0!</v>
      </c>
      <c r="L6" s="94" t="e">
        <f>+J6/L4</f>
        <v>#DIV/0!</v>
      </c>
      <c r="M6" s="11">
        <v>0</v>
      </c>
      <c r="N6" s="62" t="e">
        <f>+M6/M5</f>
        <v>#DIV/0!</v>
      </c>
      <c r="O6" s="94" t="e">
        <f>+M6/O4</f>
        <v>#DIV/0!</v>
      </c>
      <c r="P6" s="11">
        <v>0</v>
      </c>
      <c r="Q6" s="62" t="e">
        <f>+P6/P5</f>
        <v>#DIV/0!</v>
      </c>
      <c r="R6" s="94" t="e">
        <f>+P6/R4</f>
        <v>#DIV/0!</v>
      </c>
      <c r="S6" s="11">
        <v>0</v>
      </c>
      <c r="T6" s="62" t="e">
        <f>+S6/S5</f>
        <v>#DIV/0!</v>
      </c>
      <c r="U6" s="94" t="e">
        <f>+S6/U4</f>
        <v>#DIV/0!</v>
      </c>
      <c r="V6" s="11">
        <v>0</v>
      </c>
      <c r="W6" s="62" t="e">
        <f>+V6/V5</f>
        <v>#DIV/0!</v>
      </c>
      <c r="X6" s="94" t="e">
        <f>+V6/X4</f>
        <v>#DIV/0!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133.68027999999998</v>
      </c>
      <c r="AQ6" s="72">
        <f>+AP6/$AP$5</f>
        <v>8.5675013321161272E-2</v>
      </c>
      <c r="AR6" s="94">
        <f>+AP6/AR4</f>
        <v>9.5485914285714273</v>
      </c>
      <c r="AS6" s="16">
        <f t="shared" ref="AS6:AS9" si="0">+AP6/$AS$4</f>
        <v>66.840139999999991</v>
      </c>
      <c r="AT6" s="64"/>
      <c r="AU6" s="94">
        <f>+AS6/AU4</f>
        <v>4.7742957142857136</v>
      </c>
    </row>
    <row r="7" spans="2:47">
      <c r="B7" s="10" t="s">
        <v>6</v>
      </c>
      <c r="C7" s="19"/>
      <c r="D7" s="8">
        <f>+D5-D6</f>
        <v>747.52489000000003</v>
      </c>
      <c r="E7" s="63">
        <f>+D7/D5</f>
        <v>0.92008366463755697</v>
      </c>
      <c r="F7" s="82">
        <f>+F5-F6</f>
        <v>53.394635000000001</v>
      </c>
      <c r="G7" s="8">
        <f>+G5-G6</f>
        <v>679.11300000000006</v>
      </c>
      <c r="H7" s="63">
        <f>+G7/G5</f>
        <v>0.90806896966698547</v>
      </c>
      <c r="I7" s="82">
        <f>+I5-I6</f>
        <v>48.508071428571434</v>
      </c>
      <c r="J7" s="8">
        <f>+J5-J6</f>
        <v>0</v>
      </c>
      <c r="K7" s="63" t="e">
        <f>+J7/J5</f>
        <v>#DIV/0!</v>
      </c>
      <c r="L7" s="82" t="e">
        <f>+L5-L6</f>
        <v>#DIV/0!</v>
      </c>
      <c r="M7" s="8">
        <f>+M5-M6</f>
        <v>0</v>
      </c>
      <c r="N7" s="63" t="e">
        <f>+M7/M5</f>
        <v>#DIV/0!</v>
      </c>
      <c r="O7" s="82" t="e">
        <f>+O5-O6</f>
        <v>#DIV/0!</v>
      </c>
      <c r="P7" s="8">
        <f>+P5-P6</f>
        <v>0</v>
      </c>
      <c r="Q7" s="63" t="e">
        <f>+P7/P5</f>
        <v>#DIV/0!</v>
      </c>
      <c r="R7" s="82" t="e">
        <f>+R5-R6</f>
        <v>#DIV/0!</v>
      </c>
      <c r="S7" s="8">
        <f>+S5-S6</f>
        <v>0</v>
      </c>
      <c r="T7" s="63" t="e">
        <f>+S7/S5</f>
        <v>#DIV/0!</v>
      </c>
      <c r="U7" s="82" t="e">
        <f>+U5-U6</f>
        <v>#DIV/0!</v>
      </c>
      <c r="V7" s="8">
        <f>+V5-V6</f>
        <v>0</v>
      </c>
      <c r="W7" s="63" t="e">
        <f>+V7/V5</f>
        <v>#DIV/0!</v>
      </c>
      <c r="X7" s="82" t="e">
        <f>+X5-X6</f>
        <v>#DIV/0!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1426.63789</v>
      </c>
      <c r="AQ7" s="72">
        <f>+AP7/$AP$5</f>
        <v>0.91432498667883866</v>
      </c>
      <c r="AR7" s="82">
        <f>+AR5-AR6</f>
        <v>101.90270642857143</v>
      </c>
      <c r="AS7" s="14">
        <f t="shared" si="0"/>
        <v>713.31894499999999</v>
      </c>
      <c r="AT7" s="64"/>
      <c r="AU7" s="82">
        <f>+AU5-AU6</f>
        <v>50.951353214285717</v>
      </c>
    </row>
    <row r="8" spans="2:47">
      <c r="B8" s="7" t="s">
        <v>5</v>
      </c>
      <c r="C8" s="19"/>
      <c r="D8" s="11">
        <v>686.08399999999995</v>
      </c>
      <c r="E8" s="62">
        <f>+D8/D5</f>
        <v>0.84445974898467069</v>
      </c>
      <c r="F8" s="94">
        <f>+D8/F4</f>
        <v>49.005999999999993</v>
      </c>
      <c r="G8" s="11">
        <v>617.68520999999998</v>
      </c>
      <c r="H8" s="62">
        <f>+G8/G5</f>
        <v>0.82593143147493198</v>
      </c>
      <c r="I8" s="94">
        <f>+G8/I4</f>
        <v>44.120372142857143</v>
      </c>
      <c r="J8" s="11">
        <v>0</v>
      </c>
      <c r="K8" s="62" t="e">
        <f>+J8/J5</f>
        <v>#DIV/0!</v>
      </c>
      <c r="L8" s="94" t="e">
        <f>+J8/L4</f>
        <v>#DIV/0!</v>
      </c>
      <c r="M8" s="11">
        <v>0</v>
      </c>
      <c r="N8" s="62" t="e">
        <f>+M8/M5</f>
        <v>#DIV/0!</v>
      </c>
      <c r="O8" s="94" t="e">
        <f>+M8/O4</f>
        <v>#DIV/0!</v>
      </c>
      <c r="P8" s="11">
        <v>0</v>
      </c>
      <c r="Q8" s="62" t="e">
        <f>+P8/P5</f>
        <v>#DIV/0!</v>
      </c>
      <c r="R8" s="94" t="e">
        <f>+P8/R4</f>
        <v>#DIV/0!</v>
      </c>
      <c r="S8" s="11">
        <v>0</v>
      </c>
      <c r="T8" s="62" t="e">
        <f>+S8/S5</f>
        <v>#DIV/0!</v>
      </c>
      <c r="U8" s="94" t="e">
        <f>+S8/U4</f>
        <v>#DIV/0!</v>
      </c>
      <c r="V8" s="11">
        <v>0</v>
      </c>
      <c r="W8" s="62" t="e">
        <f>+V8/V5</f>
        <v>#DIV/0!</v>
      </c>
      <c r="X8" s="94" t="e">
        <f>+V8/X4</f>
        <v>#DIV/0!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1303.7692099999999</v>
      </c>
      <c r="AQ8" s="72">
        <f>+AP8/$AP$5</f>
        <v>0.83557907295279388</v>
      </c>
      <c r="AR8" s="94">
        <f>+AP8/AR4</f>
        <v>93.126372142857136</v>
      </c>
      <c r="AS8" s="16">
        <f t="shared" si="0"/>
        <v>651.88460499999997</v>
      </c>
      <c r="AT8" s="64"/>
      <c r="AU8" s="94">
        <f>+AS8/AU4</f>
        <v>46.563186071428568</v>
      </c>
    </row>
    <row r="9" spans="2:47">
      <c r="B9" s="21" t="s">
        <v>12</v>
      </c>
      <c r="C9" s="19"/>
      <c r="D9" s="18">
        <f>+D5-D6-D8</f>
        <v>61.440890000000081</v>
      </c>
      <c r="E9" s="61">
        <f>+D9/D5</f>
        <v>7.5623915652886287E-2</v>
      </c>
      <c r="F9" s="18">
        <f>+F5-F6-F8</f>
        <v>4.3886350000000078</v>
      </c>
      <c r="G9" s="18">
        <f>+G5-G6-G8</f>
        <v>61.427790000000073</v>
      </c>
      <c r="H9" s="61">
        <f>+G9/G5</f>
        <v>8.213753819205348E-2</v>
      </c>
      <c r="I9" s="18">
        <f>+I5-I6-I8</f>
        <v>4.3876992857142909</v>
      </c>
      <c r="J9" s="18">
        <f>+J5-J6-J8</f>
        <v>0</v>
      </c>
      <c r="K9" s="61" t="e">
        <f>+J9/J5</f>
        <v>#DIV/0!</v>
      </c>
      <c r="L9" s="18" t="e">
        <f>+L5-L6-L8</f>
        <v>#DIV/0!</v>
      </c>
      <c r="M9" s="18">
        <f>+M5-M6-M8</f>
        <v>0</v>
      </c>
      <c r="N9" s="61" t="e">
        <f>+M9/M5</f>
        <v>#DIV/0!</v>
      </c>
      <c r="O9" s="18" t="e">
        <f>+O5-O6-O8</f>
        <v>#DIV/0!</v>
      </c>
      <c r="P9" s="18">
        <f>+P5-P6-P8</f>
        <v>0</v>
      </c>
      <c r="Q9" s="61" t="e">
        <f>+P9/P5</f>
        <v>#DIV/0!</v>
      </c>
      <c r="R9" s="18" t="e">
        <f>+R5-R6-R8</f>
        <v>#DIV/0!</v>
      </c>
      <c r="S9" s="18">
        <f>+S5-S6-S8</f>
        <v>0</v>
      </c>
      <c r="T9" s="61" t="e">
        <f>+S9/S5</f>
        <v>#DIV/0!</v>
      </c>
      <c r="U9" s="18" t="e">
        <f>+U5-U6-U8</f>
        <v>#DIV/0!</v>
      </c>
      <c r="V9" s="18">
        <f>+V5-V6-V8</f>
        <v>0</v>
      </c>
      <c r="W9" s="61" t="e">
        <f>+V9/V5</f>
        <v>#DIV/0!</v>
      </c>
      <c r="X9" s="18" t="e">
        <f>+X5-X6-X8</f>
        <v>#DIV/0!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122.86868000000015</v>
      </c>
      <c r="AQ9" s="71">
        <f>+AP9/$AP$5</f>
        <v>7.8745913726044836E-2</v>
      </c>
      <c r="AR9" s="18">
        <f>+AR5-AR6-AR8</f>
        <v>8.7763342857142987</v>
      </c>
      <c r="AS9" s="34">
        <f t="shared" si="0"/>
        <v>61.434340000000077</v>
      </c>
      <c r="AT9" s="64"/>
      <c r="AU9" s="18">
        <f>+AU5-AU6-AU8</f>
        <v>4.3881671428571494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1.2142857142857142</v>
      </c>
      <c r="G11" s="37">
        <v>17</v>
      </c>
      <c r="H11" s="64"/>
      <c r="I11" s="94">
        <f>+G11/I4</f>
        <v>1.2142857142857142</v>
      </c>
      <c r="J11" s="37">
        <v>0</v>
      </c>
      <c r="K11" s="64"/>
      <c r="L11" s="94" t="e">
        <f>+J11/L4</f>
        <v>#DIV/0!</v>
      </c>
      <c r="M11" s="37">
        <v>0</v>
      </c>
      <c r="N11" s="64"/>
      <c r="O11" s="94" t="e">
        <f>+M11/O4</f>
        <v>#DIV/0!</v>
      </c>
      <c r="P11" s="37">
        <v>0</v>
      </c>
      <c r="Q11" s="64"/>
      <c r="R11" s="94" t="e">
        <f>+P11/R4</f>
        <v>#DIV/0!</v>
      </c>
      <c r="S11" s="37">
        <v>0</v>
      </c>
      <c r="T11" s="64"/>
      <c r="U11" s="94" t="e">
        <f>+S11/U4</f>
        <v>#DIV/0!</v>
      </c>
      <c r="V11" s="37">
        <v>0</v>
      </c>
      <c r="W11" s="64"/>
      <c r="X11" s="94" t="e">
        <f>+V11/X4</f>
        <v>#DIV/0!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34</v>
      </c>
      <c r="AQ11" s="64"/>
      <c r="AR11" s="94">
        <f>+AP11/AR4</f>
        <v>2.4285714285714284</v>
      </c>
      <c r="AS11" s="33">
        <f>+AP11/AS4</f>
        <v>17</v>
      </c>
      <c r="AT11" s="64"/>
      <c r="AU11" s="94">
        <f>+AS11/AU4</f>
        <v>1.2142857142857142</v>
      </c>
    </row>
    <row r="12" spans="2:47">
      <c r="B12" s="20" t="s">
        <v>13</v>
      </c>
      <c r="C12" s="19"/>
      <c r="D12" s="37">
        <v>496.44024000000002</v>
      </c>
      <c r="E12" s="64"/>
      <c r="F12" s="94">
        <f>+D12/F4</f>
        <v>35.460017142857147</v>
      </c>
      <c r="G12" s="37">
        <v>480.65498000000002</v>
      </c>
      <c r="H12" s="64"/>
      <c r="I12" s="94">
        <f>+G12/I4</f>
        <v>34.332498571428573</v>
      </c>
      <c r="J12" s="37">
        <v>0</v>
      </c>
      <c r="K12" s="64"/>
      <c r="L12" s="94" t="e">
        <f>+J12/L4</f>
        <v>#DIV/0!</v>
      </c>
      <c r="M12" s="37">
        <v>0</v>
      </c>
      <c r="N12" s="64"/>
      <c r="O12" s="94" t="e">
        <f>+M12/O4</f>
        <v>#DIV/0!</v>
      </c>
      <c r="P12" s="37">
        <v>0</v>
      </c>
      <c r="Q12" s="64"/>
      <c r="R12" s="94" t="e">
        <f>+P12/R4</f>
        <v>#DIV/0!</v>
      </c>
      <c r="S12" s="37">
        <v>0</v>
      </c>
      <c r="T12" s="64"/>
      <c r="U12" s="94" t="e">
        <f>+S12/U4</f>
        <v>#DIV/0!</v>
      </c>
      <c r="V12" s="37">
        <v>0</v>
      </c>
      <c r="W12" s="64"/>
      <c r="X12" s="94" t="e">
        <f>+V12/X4</f>
        <v>#DIV/0!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977.09522000000004</v>
      </c>
      <c r="AQ12" s="64"/>
      <c r="AR12" s="94">
        <f>+AP12/AR4</f>
        <v>69.792515714285713</v>
      </c>
      <c r="AS12" s="16">
        <f t="shared" ref="AS12" si="1">+AP12/$AS$4</f>
        <v>488.54761000000002</v>
      </c>
      <c r="AT12" s="64"/>
      <c r="AU12" s="94">
        <f>+AS12/AU4</f>
        <v>34.896257857142857</v>
      </c>
    </row>
    <row r="13" spans="2:47">
      <c r="B13" s="21" t="s">
        <v>16</v>
      </c>
      <c r="C13" s="19"/>
      <c r="D13" s="38">
        <f>+D12/D5</f>
        <v>0.61103859069194111</v>
      </c>
      <c r="E13" s="64"/>
      <c r="F13" s="38"/>
      <c r="G13" s="38">
        <f>+G12/G5</f>
        <v>0.64270286749613903</v>
      </c>
      <c r="H13" s="64"/>
      <c r="I13" s="38"/>
      <c r="J13" s="38" t="e">
        <f>+J12/J5</f>
        <v>#DIV/0!</v>
      </c>
      <c r="K13" s="64"/>
      <c r="L13" s="38"/>
      <c r="M13" s="38" t="e">
        <f>+M12/M5</f>
        <v>#DIV/0!</v>
      </c>
      <c r="N13" s="64"/>
      <c r="O13" s="38"/>
      <c r="P13" s="38" t="e">
        <f>+P12/P5</f>
        <v>#DIV/0!</v>
      </c>
      <c r="Q13" s="64"/>
      <c r="R13" s="38"/>
      <c r="S13" s="38" t="e">
        <f>+S12/S5</f>
        <v>#DIV/0!</v>
      </c>
      <c r="T13" s="64"/>
      <c r="U13" s="38"/>
      <c r="V13" s="38" t="e">
        <f>+V12/V5</f>
        <v>#DIV/0!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0.62621536990753623</v>
      </c>
      <c r="AQ13" s="64"/>
      <c r="AR13" s="38"/>
      <c r="AS13" s="40">
        <f>+AS12/AS5</f>
        <v>0.62621536990753623</v>
      </c>
      <c r="AT13" s="64"/>
      <c r="AU13" s="38"/>
    </row>
    <row r="14" spans="2:47">
      <c r="B14" s="21" t="s">
        <v>14</v>
      </c>
      <c r="C14" s="19"/>
      <c r="D14" s="8">
        <f>+D5/D11</f>
        <v>47.791362941176473</v>
      </c>
      <c r="E14" s="64"/>
      <c r="F14" s="8"/>
      <c r="G14" s="8">
        <f>+G5/G11</f>
        <v>43.992058823529412</v>
      </c>
      <c r="H14" s="64"/>
      <c r="I14" s="8"/>
      <c r="J14" s="8" t="e">
        <f>+J5/J11</f>
        <v>#DIV/0!</v>
      </c>
      <c r="K14" s="64"/>
      <c r="L14" s="8"/>
      <c r="M14" s="8" t="e">
        <f>+M5/M11</f>
        <v>#DIV/0!</v>
      </c>
      <c r="N14" s="64"/>
      <c r="O14" s="8"/>
      <c r="P14" s="8" t="e">
        <f>+P5/P11</f>
        <v>#DIV/0!</v>
      </c>
      <c r="Q14" s="64"/>
      <c r="R14" s="8"/>
      <c r="S14" s="8" t="e">
        <f>+S5/S11</f>
        <v>#DIV/0!</v>
      </c>
      <c r="T14" s="64"/>
      <c r="U14" s="8"/>
      <c r="V14" s="8" t="e">
        <f>+V5/V11</f>
        <v>#DIV/0!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45.891710882352939</v>
      </c>
      <c r="AQ14" s="64"/>
      <c r="AR14" s="8"/>
      <c r="AS14" s="41">
        <f>+AS5/AS11</f>
        <v>45.891710882352939</v>
      </c>
      <c r="AT14" s="64"/>
      <c r="AU14" s="8"/>
    </row>
    <row r="15" spans="2:47">
      <c r="B15" s="10" t="s">
        <v>41</v>
      </c>
      <c r="C15" s="19"/>
      <c r="D15" s="8">
        <f>+D12/D11</f>
        <v>29.20236705882353</v>
      </c>
      <c r="E15" s="64"/>
      <c r="F15" s="8"/>
      <c r="G15" s="8">
        <f>+G12/G11</f>
        <v>28.273822352941178</v>
      </c>
      <c r="H15" s="64"/>
      <c r="I15" s="8"/>
      <c r="J15" s="8" t="e">
        <f>+J12/J11</f>
        <v>#DIV/0!</v>
      </c>
      <c r="K15" s="64"/>
      <c r="L15" s="8"/>
      <c r="M15" s="8" t="e">
        <f>+M12/M11</f>
        <v>#DIV/0!</v>
      </c>
      <c r="N15" s="64"/>
      <c r="O15" s="8"/>
      <c r="P15" s="8" t="e">
        <f>+P12/P11</f>
        <v>#DIV/0!</v>
      </c>
      <c r="Q15" s="64"/>
      <c r="R15" s="8"/>
      <c r="S15" s="8" t="e">
        <f>+S12/S11</f>
        <v>#DIV/0!</v>
      </c>
      <c r="T15" s="64"/>
      <c r="U15" s="8"/>
      <c r="V15" s="8" t="e">
        <f>+V12/V11</f>
        <v>#DIV/0!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28.738094705882354</v>
      </c>
      <c r="AQ15" s="64"/>
      <c r="AR15" s="8"/>
      <c r="AS15" s="41">
        <f>+AS12/AS11</f>
        <v>28.738094705882354</v>
      </c>
      <c r="AT15" s="64"/>
      <c r="AU15" s="8"/>
    </row>
    <row r="16" spans="2:47">
      <c r="B16" s="21" t="s">
        <v>17</v>
      </c>
      <c r="C16" s="19"/>
      <c r="D16" s="38">
        <f>+D12/D7</f>
        <v>0.66411198696005957</v>
      </c>
      <c r="E16" s="64"/>
      <c r="F16" s="38"/>
      <c r="G16" s="38">
        <f>+G12/G7</f>
        <v>0.70776878074782834</v>
      </c>
      <c r="H16" s="64"/>
      <c r="I16" s="38"/>
      <c r="J16" s="38" t="e">
        <f>+J12/J7</f>
        <v>#DIV/0!</v>
      </c>
      <c r="K16" s="64"/>
      <c r="L16" s="38"/>
      <c r="M16" s="38" t="e">
        <f>+M12/M7</f>
        <v>#DIV/0!</v>
      </c>
      <c r="N16" s="64"/>
      <c r="O16" s="38"/>
      <c r="P16" s="38" t="e">
        <f>+P12/P7</f>
        <v>#DIV/0!</v>
      </c>
      <c r="Q16" s="64"/>
      <c r="R16" s="38"/>
      <c r="S16" s="38" t="e">
        <f>+S12/S7</f>
        <v>#DIV/0!</v>
      </c>
      <c r="T16" s="64"/>
      <c r="U16" s="38"/>
      <c r="V16" s="38" t="e">
        <f>+V12/V7</f>
        <v>#DIV/0!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0.68489364179161127</v>
      </c>
      <c r="AQ16" s="64"/>
      <c r="AR16" s="38"/>
      <c r="AS16" s="40">
        <f>+AS12/AS7</f>
        <v>0.68489364179161127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12496</v>
      </c>
      <c r="E18" s="65">
        <v>12496</v>
      </c>
      <c r="F18" s="80">
        <f>+D18/F4</f>
        <v>892.57142857142856</v>
      </c>
      <c r="G18" s="11">
        <v>10599</v>
      </c>
      <c r="H18" s="65">
        <v>10599</v>
      </c>
      <c r="I18" s="80">
        <f>+G18/I4</f>
        <v>757.07142857142856</v>
      </c>
      <c r="J18" s="11">
        <v>0</v>
      </c>
      <c r="K18" s="65">
        <v>0</v>
      </c>
      <c r="L18" s="80" t="e">
        <f>+J18/L4</f>
        <v>#DIV/0!</v>
      </c>
      <c r="M18" s="11">
        <v>0</v>
      </c>
      <c r="N18" s="65">
        <v>0</v>
      </c>
      <c r="O18" s="80" t="e">
        <f>+M18/O4</f>
        <v>#DIV/0!</v>
      </c>
      <c r="P18" s="11">
        <v>0</v>
      </c>
      <c r="Q18" s="65">
        <v>0</v>
      </c>
      <c r="R18" s="80" t="e">
        <f>+P18/R4</f>
        <v>#DIV/0!</v>
      </c>
      <c r="S18" s="11">
        <v>0</v>
      </c>
      <c r="T18" s="65">
        <v>0</v>
      </c>
      <c r="U18" s="80" t="e">
        <f>+S18/U4</f>
        <v>#DIV/0!</v>
      </c>
      <c r="V18" s="11">
        <v>0</v>
      </c>
      <c r="W18" s="65">
        <v>0</v>
      </c>
      <c r="X18" s="80" t="e">
        <f>+V18/X4</f>
        <v>#DIV/0!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23095</v>
      </c>
      <c r="AQ18" s="27">
        <f t="shared" si="2"/>
        <v>23095</v>
      </c>
      <c r="AR18" s="80">
        <f>+AP18/AR4</f>
        <v>1649.6428571428571</v>
      </c>
      <c r="AS18" s="16">
        <f t="shared" ref="AS18:AT20" si="3">+AP18/$AS$4</f>
        <v>11547.5</v>
      </c>
      <c r="AT18" s="80">
        <f t="shared" si="3"/>
        <v>11547.5</v>
      </c>
      <c r="AU18" s="80">
        <f>+AS18/AU4</f>
        <v>824.82142857142856</v>
      </c>
    </row>
    <row r="19" spans="2:47">
      <c r="B19" s="20" t="s">
        <v>28</v>
      </c>
      <c r="C19" s="19"/>
      <c r="D19" s="11">
        <f>1472+125</f>
        <v>1597</v>
      </c>
      <c r="E19" s="65">
        <f>1472+125</f>
        <v>1597</v>
      </c>
      <c r="F19" s="80">
        <f>+D19/F4</f>
        <v>114.07142857142857</v>
      </c>
      <c r="G19" s="11">
        <v>1427.26</v>
      </c>
      <c r="H19" s="65">
        <v>1427.26</v>
      </c>
      <c r="I19" s="80">
        <f>+G19/I4</f>
        <v>101.94714285714285</v>
      </c>
      <c r="J19" s="11">
        <v>0</v>
      </c>
      <c r="K19" s="65">
        <v>0</v>
      </c>
      <c r="L19" s="80" t="e">
        <f>+J19/L4</f>
        <v>#DIV/0!</v>
      </c>
      <c r="M19" s="11">
        <v>0</v>
      </c>
      <c r="N19" s="65">
        <v>0</v>
      </c>
      <c r="O19" s="80" t="e">
        <f>+M19/O4</f>
        <v>#DIV/0!</v>
      </c>
      <c r="P19" s="11">
        <v>0</v>
      </c>
      <c r="Q19" s="65">
        <v>0</v>
      </c>
      <c r="R19" s="80" t="e">
        <f>+P19/R4</f>
        <v>#DIV/0!</v>
      </c>
      <c r="S19" s="11">
        <v>0</v>
      </c>
      <c r="T19" s="65">
        <v>0</v>
      </c>
      <c r="U19" s="80" t="e">
        <f>+S19/U4</f>
        <v>#DIV/0!</v>
      </c>
      <c r="V19" s="11">
        <v>0</v>
      </c>
      <c r="W19" s="65">
        <v>0</v>
      </c>
      <c r="X19" s="80" t="e">
        <f>+V19/X4</f>
        <v>#DIV/0!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3024.26</v>
      </c>
      <c r="AQ19" s="27">
        <f t="shared" si="2"/>
        <v>3024.26</v>
      </c>
      <c r="AR19" s="80">
        <f>+AP19/AR4</f>
        <v>216.01857142857145</v>
      </c>
      <c r="AS19" s="16">
        <f t="shared" si="3"/>
        <v>1512.13</v>
      </c>
      <c r="AT19" s="80">
        <f t="shared" si="3"/>
        <v>1512.13</v>
      </c>
      <c r="AU19" s="80">
        <f>+AS19/AU4</f>
        <v>108.00928571428572</v>
      </c>
    </row>
    <row r="20" spans="2:47">
      <c r="B20" s="20" t="s">
        <v>29</v>
      </c>
      <c r="C20" s="19"/>
      <c r="D20" s="11">
        <f>8.53887+55.44289-11.9566</f>
        <v>52.025159999999993</v>
      </c>
      <c r="E20" s="66">
        <f>54.724+4.576</f>
        <v>59.3</v>
      </c>
      <c r="F20" s="80">
        <f>+D20/F4</f>
        <v>3.7160828571428568</v>
      </c>
      <c r="G20" s="11">
        <f>4.1002+52.316-3.7953</f>
        <v>52.620900000000006</v>
      </c>
      <c r="H20" s="66">
        <v>52.601999999999997</v>
      </c>
      <c r="I20" s="80">
        <f>+G20/I4</f>
        <v>3.7586357142857145</v>
      </c>
      <c r="J20" s="11">
        <v>0</v>
      </c>
      <c r="K20" s="66">
        <v>0</v>
      </c>
      <c r="L20" s="80" t="e">
        <f>+J20/L4</f>
        <v>#DIV/0!</v>
      </c>
      <c r="M20" s="11">
        <v>0</v>
      </c>
      <c r="N20" s="66">
        <v>0</v>
      </c>
      <c r="O20" s="80" t="e">
        <f>+M20/O4</f>
        <v>#DIV/0!</v>
      </c>
      <c r="P20" s="11">
        <v>0</v>
      </c>
      <c r="Q20" s="66">
        <v>0</v>
      </c>
      <c r="R20" s="80" t="e">
        <f>+P20/R4</f>
        <v>#DIV/0!</v>
      </c>
      <c r="S20" s="11">
        <v>0</v>
      </c>
      <c r="T20" s="66">
        <v>0</v>
      </c>
      <c r="U20" s="80" t="e">
        <f>+S20/U4</f>
        <v>#DIV/0!</v>
      </c>
      <c r="V20" s="11">
        <v>0</v>
      </c>
      <c r="W20" s="66">
        <v>0</v>
      </c>
      <c r="X20" s="80" t="e">
        <f>+V20/X4</f>
        <v>#DIV/0!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104.64606000000001</v>
      </c>
      <c r="AQ20" s="27">
        <f t="shared" si="2"/>
        <v>111.90199999999999</v>
      </c>
      <c r="AR20" s="80">
        <f>+AP20/AR4</f>
        <v>7.4747185714285722</v>
      </c>
      <c r="AS20" s="16">
        <f t="shared" si="3"/>
        <v>52.323030000000003</v>
      </c>
      <c r="AT20" s="80">
        <f t="shared" si="3"/>
        <v>55.950999999999993</v>
      </c>
      <c r="AU20" s="80">
        <f>+AS20/AU4</f>
        <v>3.7373592857142861</v>
      </c>
    </row>
    <row r="21" spans="2:47">
      <c r="B21" s="21" t="s">
        <v>30</v>
      </c>
      <c r="C21" s="19"/>
      <c r="D21" s="50">
        <f t="shared" ref="D21:E21" si="4">+D20/D19*1000</f>
        <v>32.576806512210389</v>
      </c>
      <c r="E21" s="67">
        <f t="shared" si="4"/>
        <v>37.132122730118972</v>
      </c>
      <c r="F21" s="67"/>
      <c r="G21" s="50">
        <f t="shared" ref="G21:H21" si="5">+G20/G19*1000</f>
        <v>36.868475260288946</v>
      </c>
      <c r="H21" s="67">
        <f t="shared" si="5"/>
        <v>36.855233103989455</v>
      </c>
      <c r="I21" s="67"/>
      <c r="J21" s="50" t="e">
        <f t="shared" ref="J21:K21" si="6">+J20/J19*1000</f>
        <v>#DIV/0!</v>
      </c>
      <c r="K21" s="67" t="e">
        <f t="shared" si="6"/>
        <v>#DIV/0!</v>
      </c>
      <c r="L21" s="67"/>
      <c r="M21" s="50" t="e">
        <f t="shared" ref="M21:N21" si="7">+M20/M19*1000</f>
        <v>#DIV/0!</v>
      </c>
      <c r="N21" s="67" t="e">
        <f t="shared" si="7"/>
        <v>#DIV/0!</v>
      </c>
      <c r="O21" s="67"/>
      <c r="P21" s="50" t="e">
        <f t="shared" ref="P21:Q21" si="8">+P20/P19*1000</f>
        <v>#DIV/0!</v>
      </c>
      <c r="Q21" s="67" t="e">
        <f t="shared" si="8"/>
        <v>#DIV/0!</v>
      </c>
      <c r="R21" s="67"/>
      <c r="S21" s="50" t="e">
        <f t="shared" ref="S21:T21" si="9">+S20/S19*1000</f>
        <v>#DIV/0!</v>
      </c>
      <c r="T21" s="67" t="e">
        <f t="shared" si="9"/>
        <v>#DIV/0!</v>
      </c>
      <c r="U21" s="67"/>
      <c r="V21" s="50" t="e">
        <f t="shared" ref="V21:AC21" si="10">+V20/V19*1000</f>
        <v>#DIV/0!</v>
      </c>
      <c r="W21" s="67" t="e">
        <f t="shared" si="10"/>
        <v>#DIV/0!</v>
      </c>
      <c r="X21" s="67"/>
      <c r="Y21" s="50" t="e">
        <f t="shared" ref="Y21" si="11">+Y20/Y19*1000</f>
        <v>#DIV/0!</v>
      </c>
      <c r="Z21" s="75" t="e">
        <f t="shared" si="10"/>
        <v>#DIV/0!</v>
      </c>
      <c r="AA21" s="75"/>
      <c r="AB21" s="50" t="e">
        <f t="shared" si="10"/>
        <v>#DIV/0!</v>
      </c>
      <c r="AC21" s="67" t="e">
        <f t="shared" si="10"/>
        <v>#DIV/0!</v>
      </c>
      <c r="AD21" s="67"/>
      <c r="AE21" s="50" t="e">
        <f t="shared" ref="AE21:AF21" si="12">+AE20/AE19*1000</f>
        <v>#DIV/0!</v>
      </c>
      <c r="AF21" s="67" t="e">
        <f t="shared" si="12"/>
        <v>#DIV/0!</v>
      </c>
      <c r="AG21" s="67"/>
      <c r="AH21" s="50" t="e">
        <f t="shared" ref="AH21:AI21" si="13">+AH20/AH19*1000</f>
        <v>#DIV/0!</v>
      </c>
      <c r="AI21" s="67" t="e">
        <f t="shared" si="13"/>
        <v>#DIV/0!</v>
      </c>
      <c r="AJ21" s="67"/>
      <c r="AK21" s="50" t="e">
        <f t="shared" ref="AK21" si="14">+AK20/AK19*1000</f>
        <v>#DIV/0!</v>
      </c>
      <c r="AL21" s="19"/>
      <c r="AM21" s="19"/>
      <c r="AN21" s="19"/>
      <c r="AO21" s="19"/>
      <c r="AP21" s="51">
        <f>+AP20/AP19*1000</f>
        <v>34.602203514248117</v>
      </c>
      <c r="AQ21" s="75">
        <f>+AQ20/AQ19*1000</f>
        <v>37.00144828817627</v>
      </c>
      <c r="AR21" s="75"/>
      <c r="AS21" s="51">
        <f>+AS20/AS19*1000</f>
        <v>34.602203514248117</v>
      </c>
      <c r="AT21" s="75">
        <f>+AT20/AT19*1000</f>
        <v>37.00144828817627</v>
      </c>
    </row>
    <row r="22" spans="2:47">
      <c r="B22" s="21" t="s">
        <v>31</v>
      </c>
      <c r="C22" s="19"/>
      <c r="D22" s="52">
        <f>+D19/D18</f>
        <v>0.12780089628681177</v>
      </c>
      <c r="E22" s="52">
        <f>+E19/E18</f>
        <v>0.12780089628681177</v>
      </c>
      <c r="F22" s="52"/>
      <c r="G22" s="52">
        <f>+G19/G18</f>
        <v>0.13465987357297859</v>
      </c>
      <c r="H22" s="52">
        <f>+H19/H18</f>
        <v>0.13465987357297859</v>
      </c>
      <c r="I22" s="52"/>
      <c r="J22" s="52" t="e">
        <f>+J19/J18</f>
        <v>#DIV/0!</v>
      </c>
      <c r="K22" s="52" t="e">
        <f>+K19/K18</f>
        <v>#DIV/0!</v>
      </c>
      <c r="L22" s="52"/>
      <c r="M22" s="52" t="e">
        <f>+M19/M18</f>
        <v>#DIV/0!</v>
      </c>
      <c r="N22" s="52" t="e">
        <f>+N19/N18</f>
        <v>#DIV/0!</v>
      </c>
      <c r="O22" s="52"/>
      <c r="P22" s="52" t="e">
        <f>+P19/P18</f>
        <v>#DIV/0!</v>
      </c>
      <c r="Q22" s="52" t="e">
        <f>+Q19/Q18</f>
        <v>#DIV/0!</v>
      </c>
      <c r="R22" s="52"/>
      <c r="S22" s="52" t="e">
        <f>+S19/S18</f>
        <v>#DIV/0!</v>
      </c>
      <c r="T22" s="52" t="e">
        <f>+T19/T18</f>
        <v>#DIV/0!</v>
      </c>
      <c r="U22" s="52"/>
      <c r="V22" s="52" t="e">
        <f>+V19/V18</f>
        <v>#DIV/0!</v>
      </c>
      <c r="W22" s="52" t="e">
        <f>+W19/W18</f>
        <v>#DIV/0!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0.1309486901926824</v>
      </c>
      <c r="AQ22" s="52">
        <f>+AQ19/AQ18</f>
        <v>0.1309486901926824</v>
      </c>
      <c r="AR22" s="76"/>
      <c r="AS22" s="52">
        <f>+AS19/AS18</f>
        <v>0.1309486901926824</v>
      </c>
      <c r="AT22" s="52">
        <f>+AT19/AT18</f>
        <v>0.1309486901926824</v>
      </c>
    </row>
    <row r="23" spans="2:47">
      <c r="B23" s="10" t="s">
        <v>26</v>
      </c>
      <c r="C23" s="10"/>
      <c r="D23" s="54">
        <f>+D20*1000/(D18*D21)*100</f>
        <v>12.780089628681177</v>
      </c>
      <c r="E23" s="54">
        <f>+E20*1000/(E18*E21)*100</f>
        <v>12.780089628681178</v>
      </c>
      <c r="F23" s="54"/>
      <c r="G23" s="54">
        <f>+G20*1000/(G18*G21)*100</f>
        <v>13.465987357297859</v>
      </c>
      <c r="H23" s="54">
        <f>+H20*1000/(H18*H21)*100</f>
        <v>13.465987357297859</v>
      </c>
      <c r="I23" s="54"/>
      <c r="J23" s="54" t="e">
        <f>+J20*1000/(J18*J21)*100</f>
        <v>#DIV/0!</v>
      </c>
      <c r="K23" s="54" t="e">
        <f>+K20*1000/(K18*K21)*100</f>
        <v>#DIV/0!</v>
      </c>
      <c r="L23" s="54"/>
      <c r="M23" s="54" t="e">
        <f>+M20*1000/(M18*M21)*100</f>
        <v>#DIV/0!</v>
      </c>
      <c r="N23" s="54" t="e">
        <f>+N20*1000/(N18*N21)*100</f>
        <v>#DIV/0!</v>
      </c>
      <c r="O23" s="54"/>
      <c r="P23" s="54" t="e">
        <f>+P20*1000/(P18*P21)*100</f>
        <v>#DIV/0!</v>
      </c>
      <c r="Q23" s="54" t="e">
        <f>+Q20*1000/(Q18*Q21)*100</f>
        <v>#DIV/0!</v>
      </c>
      <c r="R23" s="54"/>
      <c r="S23" s="54" t="e">
        <f>+S20*1000/(S18*S21)*100</f>
        <v>#DIV/0!</v>
      </c>
      <c r="T23" s="54" t="e">
        <f>+T20*1000/(T18*T21)*100</f>
        <v>#DIV/0!</v>
      </c>
      <c r="U23" s="54"/>
      <c r="V23" s="54" t="e">
        <f>+V20*1000/(V18*V21)*100</f>
        <v>#DIV/0!</v>
      </c>
      <c r="W23" s="54" t="e">
        <f>+W20*1000/(W18*W21)*100</f>
        <v>#DIV/0!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13.094869019268241</v>
      </c>
      <c r="AQ23" s="54">
        <f>+AQ20*1000/(AQ18*AQ21)*100</f>
        <v>13.094869019268243</v>
      </c>
      <c r="AR23" s="77"/>
      <c r="AS23" s="54">
        <f>+AS20*1000/(AS18*AS21)*100</f>
        <v>13.094869019268241</v>
      </c>
      <c r="AT23" s="54">
        <f>+AT20*1000/(AT18*AT21)*100</f>
        <v>13.094869019268243</v>
      </c>
    </row>
    <row r="24" spans="2:47">
      <c r="B24" s="21" t="s">
        <v>44</v>
      </c>
      <c r="C24" s="10"/>
      <c r="D24" s="54">
        <f>+D20/D18*1000</f>
        <v>4.163345070422535</v>
      </c>
      <c r="E24" s="54">
        <f>+E20/E18*1000</f>
        <v>4.7455185659411008</v>
      </c>
      <c r="F24" s="81"/>
      <c r="G24" s="54">
        <f>+G20/G18*1000</f>
        <v>4.9647042173789986</v>
      </c>
      <c r="H24" s="54">
        <f>+H20/H18*1000</f>
        <v>4.9629210302858757</v>
      </c>
      <c r="I24" s="81"/>
      <c r="J24" s="54" t="e">
        <f>+J20/J18*1000</f>
        <v>#DIV/0!</v>
      </c>
      <c r="K24" s="54" t="e">
        <f>+K20/K18*1000</f>
        <v>#DIV/0!</v>
      </c>
      <c r="L24" s="81"/>
      <c r="M24" s="54" t="e">
        <f>+M20/M18*1000</f>
        <v>#DIV/0!</v>
      </c>
      <c r="N24" s="54" t="e">
        <f>+N20/N18*1000</f>
        <v>#DIV/0!</v>
      </c>
      <c r="O24" s="81"/>
      <c r="P24" s="54" t="e">
        <f>+P20/P18*1000</f>
        <v>#DIV/0!</v>
      </c>
      <c r="Q24" s="54" t="e">
        <f>+Q20/Q18*1000</f>
        <v>#DIV/0!</v>
      </c>
      <c r="R24" s="81"/>
      <c r="S24" s="54" t="e">
        <f>+S20/S18*1000</f>
        <v>#DIV/0!</v>
      </c>
      <c r="T24" s="54" t="e">
        <f>+T20/T18*1000</f>
        <v>#DIV/0!</v>
      </c>
      <c r="U24" s="81"/>
      <c r="V24" s="54" t="e">
        <f>+V20/V18*1000</f>
        <v>#DIV/0!</v>
      </c>
      <c r="W24" s="54" t="e">
        <f>+W20/W18*1000</f>
        <v>#DIV/0!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4.5311132279714226</v>
      </c>
      <c r="AQ24" s="54">
        <f>+AQ20/AQ18*1000</f>
        <v>4.8452911885689538</v>
      </c>
      <c r="AR24" s="77"/>
      <c r="AS24" s="54">
        <f>+AS20/AS18*1000</f>
        <v>4.5311132279714226</v>
      </c>
      <c r="AT24" s="54">
        <f>+AT20/AT18*1000</f>
        <v>4.8452911885689538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4</v>
      </c>
      <c r="I26" s="95">
        <v>4</v>
      </c>
      <c r="L26" s="95">
        <v>0</v>
      </c>
      <c r="O26" s="95">
        <v>0</v>
      </c>
      <c r="R26" s="95">
        <v>0</v>
      </c>
      <c r="U26" s="95">
        <v>0</v>
      </c>
      <c r="X26" s="95">
        <v>0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4</v>
      </c>
      <c r="AU26" s="20">
        <f>+AR26</f>
        <v>4</v>
      </c>
    </row>
    <row r="27" spans="2:47" ht="15" customHeight="1">
      <c r="B27" s="20" t="s">
        <v>36</v>
      </c>
      <c r="D27" s="11">
        <f>5.36+8</f>
        <v>13.36</v>
      </c>
      <c r="E27" s="11"/>
      <c r="F27" s="11">
        <f>+D27/F26</f>
        <v>3.34</v>
      </c>
      <c r="G27" s="11">
        <v>9</v>
      </c>
      <c r="H27" s="11"/>
      <c r="I27" s="11">
        <f>+G27/I26</f>
        <v>2.25</v>
      </c>
      <c r="J27" s="11">
        <v>0</v>
      </c>
      <c r="K27" s="11"/>
      <c r="L27" s="11" t="e">
        <f>+J27/L26</f>
        <v>#DIV/0!</v>
      </c>
      <c r="M27" s="11">
        <v>0</v>
      </c>
      <c r="N27" s="11"/>
      <c r="O27" s="11" t="e">
        <f>+M27/O26</f>
        <v>#DIV/0!</v>
      </c>
      <c r="P27" s="11">
        <v>0</v>
      </c>
      <c r="Q27" s="11"/>
      <c r="R27" s="11" t="e">
        <f>+P27/R26</f>
        <v>#DIV/0!</v>
      </c>
      <c r="S27" s="11">
        <v>0</v>
      </c>
      <c r="T27" s="11"/>
      <c r="U27" s="11" t="e">
        <f>+S27/U26</f>
        <v>#DIV/0!</v>
      </c>
      <c r="V27" s="11">
        <v>0</v>
      </c>
      <c r="W27" s="11"/>
      <c r="X27" s="11" t="e">
        <f>+V27/X26</f>
        <v>#DIV/0!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5">+V27+AB27+AE27+AH27+AK27+Y27+S27+P27+M27+J27+G27+D27</f>
        <v>22.36</v>
      </c>
      <c r="AR27" s="11">
        <f>+AP27/AR26</f>
        <v>5.59</v>
      </c>
      <c r="AS27" s="16">
        <f t="shared" ref="AS27:AS31" si="16">+AP27/$AS$4</f>
        <v>11.18</v>
      </c>
      <c r="AU27" s="11">
        <f>+AS27/AU26</f>
        <v>2.7949999999999999</v>
      </c>
    </row>
    <row r="28" spans="2:47" ht="15" customHeight="1">
      <c r="B28" s="20" t="s">
        <v>39</v>
      </c>
      <c r="D28" s="11">
        <v>704</v>
      </c>
      <c r="E28" s="11"/>
      <c r="F28" s="11">
        <f>+D28/F26</f>
        <v>176</v>
      </c>
      <c r="G28" s="11">
        <v>640</v>
      </c>
      <c r="H28" s="11"/>
      <c r="I28" s="11">
        <f>+G28/I26</f>
        <v>160</v>
      </c>
      <c r="J28" s="11">
        <v>0</v>
      </c>
      <c r="K28" s="11"/>
      <c r="L28" s="11" t="e">
        <f>+J28/L26</f>
        <v>#DIV/0!</v>
      </c>
      <c r="M28" s="11">
        <v>0</v>
      </c>
      <c r="N28" s="11"/>
      <c r="O28" s="11" t="e">
        <f>+M28/O26</f>
        <v>#DIV/0!</v>
      </c>
      <c r="P28" s="11">
        <v>0</v>
      </c>
      <c r="Q28" s="11"/>
      <c r="R28" s="11" t="e">
        <f>+P28/R26</f>
        <v>#DIV/0!</v>
      </c>
      <c r="S28" s="11">
        <v>0</v>
      </c>
      <c r="T28" s="11"/>
      <c r="U28" s="11" t="e">
        <f>+S28/U26</f>
        <v>#DIV/0!</v>
      </c>
      <c r="V28" s="11">
        <v>0</v>
      </c>
      <c r="W28" s="11"/>
      <c r="X28" s="11" t="e">
        <f>+V28/X26</f>
        <v>#DIV/0!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5"/>
        <v>1344</v>
      </c>
      <c r="AR28" s="11">
        <f>+AP28/AR26</f>
        <v>336</v>
      </c>
      <c r="AS28" s="16">
        <f t="shared" si="16"/>
        <v>672</v>
      </c>
      <c r="AU28" s="11">
        <f>+AS28/AU26</f>
        <v>168</v>
      </c>
    </row>
    <row r="29" spans="2:47" ht="15" customHeight="1">
      <c r="B29" s="21" t="s">
        <v>40</v>
      </c>
      <c r="D29" s="38">
        <f>+D27/D28</f>
        <v>1.8977272727272728E-2</v>
      </c>
      <c r="E29" s="8"/>
      <c r="F29" s="38">
        <f>+F27/F28</f>
        <v>1.8977272727272728E-2</v>
      </c>
      <c r="G29" s="38">
        <f>+G27/G28</f>
        <v>1.40625E-2</v>
      </c>
      <c r="H29" s="8"/>
      <c r="I29" s="38">
        <f>+I27/I28</f>
        <v>1.40625E-2</v>
      </c>
      <c r="J29" s="38" t="e">
        <f>+J27/J28</f>
        <v>#DIV/0!</v>
      </c>
      <c r="K29" s="8"/>
      <c r="L29" s="38" t="e">
        <f>+L27/L28</f>
        <v>#DIV/0!</v>
      </c>
      <c r="M29" s="38" t="e">
        <f>+M27/M28</f>
        <v>#DIV/0!</v>
      </c>
      <c r="N29" s="8"/>
      <c r="O29" s="38" t="e">
        <f>+O27/O28</f>
        <v>#DIV/0!</v>
      </c>
      <c r="P29" s="38" t="e">
        <f>+P27/P28</f>
        <v>#DIV/0!</v>
      </c>
      <c r="Q29" s="8"/>
      <c r="R29" s="38" t="e">
        <f>+R27/R28</f>
        <v>#DIV/0!</v>
      </c>
      <c r="S29" s="38" t="e">
        <f>+S27/S28</f>
        <v>#DIV/0!</v>
      </c>
      <c r="T29" s="8"/>
      <c r="U29" s="38" t="e">
        <f>+U27/U28</f>
        <v>#DIV/0!</v>
      </c>
      <c r="V29" s="38" t="e">
        <f>+V27/V28</f>
        <v>#DIV/0!</v>
      </c>
      <c r="W29" s="8"/>
      <c r="X29" s="38" t="e">
        <f>+X27/X28</f>
        <v>#DIV/0!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1.6636904761904762E-2</v>
      </c>
      <c r="AR29" s="38">
        <f>+AR27/AR28</f>
        <v>1.6636904761904762E-2</v>
      </c>
      <c r="AS29" s="38">
        <f>+AS27/AS28</f>
        <v>1.6636904761904762E-2</v>
      </c>
      <c r="AU29" s="38">
        <f>+AU27/AU28</f>
        <v>1.6636904761904762E-2</v>
      </c>
    </row>
    <row r="30" spans="2:47" ht="15" customHeight="1">
      <c r="B30" s="20" t="s">
        <v>32</v>
      </c>
      <c r="D30" s="11">
        <v>30.017199999999999</v>
      </c>
      <c r="E30" s="11"/>
      <c r="F30" s="11">
        <f>+D30/F26</f>
        <v>7.5042999999999997</v>
      </c>
      <c r="G30" s="11">
        <v>100.02</v>
      </c>
      <c r="H30" s="11"/>
      <c r="I30" s="11">
        <f>+G30/I26</f>
        <v>25.004999999999999</v>
      </c>
      <c r="J30" s="11">
        <v>0</v>
      </c>
      <c r="K30" s="11"/>
      <c r="L30" s="11" t="e">
        <f>+J30/L26</f>
        <v>#DIV/0!</v>
      </c>
      <c r="M30" s="11">
        <v>0</v>
      </c>
      <c r="N30" s="11"/>
      <c r="O30" s="11" t="e">
        <f>+M30/O26</f>
        <v>#DIV/0!</v>
      </c>
      <c r="P30" s="11">
        <v>0</v>
      </c>
      <c r="Q30" s="11"/>
      <c r="R30" s="11" t="e">
        <f>+P30/R26</f>
        <v>#DIV/0!</v>
      </c>
      <c r="S30" s="11">
        <v>0</v>
      </c>
      <c r="T30" s="11"/>
      <c r="U30" s="11" t="e">
        <f>+S30/U26</f>
        <v>#DIV/0!</v>
      </c>
      <c r="V30" s="11">
        <v>0</v>
      </c>
      <c r="W30" s="11"/>
      <c r="X30" s="11" t="e">
        <f>+V30/X26</f>
        <v>#DIV/0!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5"/>
        <v>130.03719999999998</v>
      </c>
      <c r="AR30" s="11">
        <f>+AP30/AR26</f>
        <v>32.509299999999996</v>
      </c>
      <c r="AS30" s="16">
        <f t="shared" si="16"/>
        <v>65.018599999999992</v>
      </c>
      <c r="AU30" s="11">
        <f>+AS30/AU26</f>
        <v>16.254649999999998</v>
      </c>
    </row>
    <row r="31" spans="2:47" ht="15" customHeight="1">
      <c r="B31" s="20" t="s">
        <v>33</v>
      </c>
      <c r="D31" s="11">
        <v>11.9566</v>
      </c>
      <c r="E31" s="27"/>
      <c r="F31" s="11">
        <f>+D31/F26</f>
        <v>2.98915</v>
      </c>
      <c r="G31" s="11">
        <v>3.7953000000000001</v>
      </c>
      <c r="H31" s="27"/>
      <c r="I31" s="11">
        <f>+G31/I26</f>
        <v>0.94882500000000003</v>
      </c>
      <c r="J31" s="11">
        <v>0</v>
      </c>
      <c r="K31" s="27"/>
      <c r="L31" s="11" t="e">
        <f>+J31/L26</f>
        <v>#DIV/0!</v>
      </c>
      <c r="M31" s="11">
        <v>0</v>
      </c>
      <c r="N31" s="27"/>
      <c r="O31" s="11" t="e">
        <f>+M31/O26</f>
        <v>#DIV/0!</v>
      </c>
      <c r="P31" s="11">
        <v>0</v>
      </c>
      <c r="Q31" s="27"/>
      <c r="R31" s="11" t="e">
        <f>+P31/R26</f>
        <v>#DIV/0!</v>
      </c>
      <c r="S31" s="11">
        <v>0</v>
      </c>
      <c r="T31" s="27"/>
      <c r="U31" s="11" t="e">
        <f>+S31/U26</f>
        <v>#DIV/0!</v>
      </c>
      <c r="V31" s="11">
        <v>0</v>
      </c>
      <c r="W31" s="27"/>
      <c r="X31" s="11" t="e">
        <f>+V31/X26</f>
        <v>#DIV/0!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5"/>
        <v>15.751899999999999</v>
      </c>
      <c r="AR31" s="11">
        <f>+AP31/AR26</f>
        <v>3.9379749999999998</v>
      </c>
      <c r="AS31" s="16">
        <f t="shared" si="16"/>
        <v>7.8759499999999996</v>
      </c>
      <c r="AU31" s="11">
        <f>+AS31/AU26</f>
        <v>1.9689874999999999</v>
      </c>
    </row>
    <row r="32" spans="2:47" ht="15" customHeight="1">
      <c r="B32" s="21" t="s">
        <v>34</v>
      </c>
      <c r="D32" s="50">
        <f>+D31/D30*1000</f>
        <v>398.32496035606249</v>
      </c>
      <c r="G32" s="50">
        <f>+G31/G30*1000</f>
        <v>37.945410917816439</v>
      </c>
      <c r="J32" s="50" t="e">
        <f>+J31/J30*1000</f>
        <v>#DIV/0!</v>
      </c>
      <c r="M32" s="50" t="e">
        <f>+M31/M30*1000</f>
        <v>#DIV/0!</v>
      </c>
      <c r="P32" s="50" t="e">
        <f>+P31/P30*1000</f>
        <v>#DIV/0!</v>
      </c>
      <c r="S32" s="50" t="e">
        <f>+S31/S30*1000</f>
        <v>#DIV/0!</v>
      </c>
      <c r="V32" s="50" t="e">
        <f>+V31/V30*1000</f>
        <v>#DIV/0!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121.1337986360826</v>
      </c>
      <c r="AS32" s="50">
        <f>+AS31/AS30*1000</f>
        <v>121.1337986360826</v>
      </c>
    </row>
    <row r="33" spans="2:46" ht="15" customHeight="1">
      <c r="B33" s="21" t="s">
        <v>35</v>
      </c>
      <c r="D33" s="52">
        <f>+D30/D27</f>
        <v>2.2467964071856286</v>
      </c>
      <c r="G33" s="52">
        <f>+G30/G27</f>
        <v>11.113333333333333</v>
      </c>
      <c r="J33" s="52" t="e">
        <f>+J30/J27</f>
        <v>#DIV/0!</v>
      </c>
      <c r="M33" s="52" t="e">
        <f>+M30/M27</f>
        <v>#DIV/0!</v>
      </c>
      <c r="P33" s="52" t="e">
        <f>+P30/P27</f>
        <v>#DIV/0!</v>
      </c>
      <c r="S33" s="52" t="e">
        <f>+S30/S27</f>
        <v>#DIV/0!</v>
      </c>
      <c r="V33" s="52" t="e">
        <f>+V30/V27</f>
        <v>#DIV/0!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5.8156171735241493</v>
      </c>
      <c r="AS33" s="52">
        <f>+AS30/AS27</f>
        <v>5.8156171735241493</v>
      </c>
    </row>
    <row r="34" spans="2:46" ht="15" customHeight="1">
      <c r="B34" s="10" t="s">
        <v>37</v>
      </c>
      <c r="D34" s="54">
        <f>+D31*1000/(D27*D32)*100</f>
        <v>224.67964071856289</v>
      </c>
      <c r="G34" s="54">
        <f>+G31*1000/(G27*G32)*100</f>
        <v>1111.3333333333333</v>
      </c>
      <c r="J34" s="54" t="e">
        <f>+J31*1000/(J27*J32)*100</f>
        <v>#DIV/0!</v>
      </c>
      <c r="M34" s="54" t="e">
        <f>+M31*1000/(M27*M32)*100</f>
        <v>#DIV/0!</v>
      </c>
      <c r="P34" s="54" t="e">
        <f>+P31*1000/(P27*P32)*100</f>
        <v>#DIV/0!</v>
      </c>
      <c r="S34" s="54" t="e">
        <f>+S31*1000/(S27*S32)*100</f>
        <v>#DIV/0!</v>
      </c>
      <c r="V34" s="54" t="e">
        <f>+V31*1000/(V27*V32)*100</f>
        <v>#DIV/0!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581.56171735241492</v>
      </c>
      <c r="AS34" s="54">
        <f>+AS31*1000/(AS27*AS32)*100</f>
        <v>581.56171735241492</v>
      </c>
    </row>
    <row r="35" spans="2:46" ht="15" customHeight="1">
      <c r="B35" s="21" t="s">
        <v>45</v>
      </c>
      <c r="C35" s="10"/>
      <c r="D35" s="54">
        <f>+D31/D27*1000</f>
        <v>894.95508982035926</v>
      </c>
      <c r="E35" s="54"/>
      <c r="G35" s="54">
        <f>+G31/G27*1000</f>
        <v>421.70000000000005</v>
      </c>
      <c r="H35" s="54"/>
      <c r="J35" s="54" t="e">
        <f>+J31/J27*1000</f>
        <v>#DIV/0!</v>
      </c>
      <c r="K35" s="54"/>
      <c r="M35" s="54" t="e">
        <f>+M31/M27*1000</f>
        <v>#DIV/0!</v>
      </c>
      <c r="N35" s="54"/>
      <c r="P35" s="54" t="e">
        <f>+P31/P27*1000</f>
        <v>#DIV/0!</v>
      </c>
      <c r="Q35" s="54"/>
      <c r="S35" s="54" t="e">
        <f>+S31/S27*1000</f>
        <v>#DIV/0!</v>
      </c>
      <c r="T35" s="54"/>
      <c r="V35" s="54" t="e">
        <f>+V31/V27*1000</f>
        <v>#DIV/0!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704.46779964221821</v>
      </c>
      <c r="AS35" s="54">
        <f>+AS31/AS27*1000</f>
        <v>704.46779964221821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745.67566664740752</v>
      </c>
      <c r="G37" s="24">
        <f>+G8/(1-G6/G5)</f>
        <v>680.21838718541687</v>
      </c>
      <c r="J37" s="24" t="e">
        <f>+J8/(1-J6/J5)</f>
        <v>#DIV/0!</v>
      </c>
      <c r="M37" s="24" t="e">
        <f>+M8/(1-M6/M5)</f>
        <v>#DIV/0!</v>
      </c>
      <c r="P37" s="24" t="e">
        <f>+P8/(1-P6/P5)</f>
        <v>#DIV/0!</v>
      </c>
      <c r="S37" s="24" t="e">
        <f>+S8/(1-S6/S5)</f>
        <v>#DIV/0!</v>
      </c>
      <c r="V37" s="24" t="e">
        <f>+V8/(1-V6/V5)</f>
        <v>#DIV/0!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1425.93632351202</v>
      </c>
      <c r="AQ37" s="36"/>
      <c r="AR37" s="36"/>
      <c r="AS37" s="36">
        <f>+AS8/(1-AS6/AS5)</f>
        <v>712.96816175600998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9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58</v>
      </c>
      <c r="E3" s="26" t="s">
        <v>19</v>
      </c>
      <c r="F3" s="3" t="s">
        <v>43</v>
      </c>
      <c r="G3" s="4" t="s">
        <v>59</v>
      </c>
      <c r="H3" s="26" t="s">
        <v>19</v>
      </c>
      <c r="I3" s="3" t="s">
        <v>43</v>
      </c>
      <c r="J3" s="4" t="s">
        <v>57</v>
      </c>
      <c r="K3" s="26" t="s">
        <v>19</v>
      </c>
      <c r="L3" s="3" t="s">
        <v>43</v>
      </c>
      <c r="M3" s="4" t="s">
        <v>56</v>
      </c>
      <c r="N3" s="26" t="s">
        <v>19</v>
      </c>
      <c r="O3" s="3" t="s">
        <v>43</v>
      </c>
      <c r="P3" s="4" t="s">
        <v>55</v>
      </c>
      <c r="Q3" s="26" t="s">
        <v>19</v>
      </c>
      <c r="R3" s="3" t="s">
        <v>43</v>
      </c>
      <c r="S3" s="4" t="s">
        <v>54</v>
      </c>
      <c r="T3" s="26" t="s">
        <v>19</v>
      </c>
      <c r="U3" s="3" t="s">
        <v>43</v>
      </c>
      <c r="V3" s="4" t="s">
        <v>50</v>
      </c>
      <c r="W3" s="26" t="s">
        <v>19</v>
      </c>
      <c r="X3" s="3" t="s">
        <v>43</v>
      </c>
      <c r="Y3" s="4" t="s">
        <v>49</v>
      </c>
      <c r="Z3" s="69" t="s">
        <v>19</v>
      </c>
      <c r="AA3" s="3" t="s">
        <v>43</v>
      </c>
      <c r="AB3" s="4" t="s">
        <v>48</v>
      </c>
      <c r="AC3" s="59" t="s">
        <v>10</v>
      </c>
      <c r="AD3" s="3" t="s">
        <v>43</v>
      </c>
      <c r="AE3" s="4" t="s">
        <v>51</v>
      </c>
      <c r="AF3" s="59" t="s">
        <v>10</v>
      </c>
      <c r="AG3" s="3" t="s">
        <v>43</v>
      </c>
      <c r="AH3" s="4" t="s">
        <v>52</v>
      </c>
      <c r="AI3" s="59" t="s">
        <v>10</v>
      </c>
      <c r="AJ3" s="3" t="s">
        <v>43</v>
      </c>
      <c r="AK3" s="4" t="s">
        <v>53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15</v>
      </c>
      <c r="G4" s="56"/>
      <c r="H4" s="3" t="s">
        <v>21</v>
      </c>
      <c r="I4" s="3">
        <v>15</v>
      </c>
      <c r="J4" s="56"/>
      <c r="K4" s="3" t="s">
        <v>21</v>
      </c>
      <c r="L4" s="3">
        <v>0</v>
      </c>
      <c r="M4" s="56"/>
      <c r="N4" s="3" t="s">
        <v>21</v>
      </c>
      <c r="O4" s="3">
        <v>0</v>
      </c>
      <c r="P4" s="56"/>
      <c r="Q4" s="3" t="s">
        <v>21</v>
      </c>
      <c r="R4" s="3">
        <v>0</v>
      </c>
      <c r="S4" s="56"/>
      <c r="T4" s="3" t="s">
        <v>21</v>
      </c>
      <c r="U4" s="3">
        <v>0</v>
      </c>
      <c r="V4" s="56"/>
      <c r="W4" s="3" t="s">
        <v>21</v>
      </c>
      <c r="X4" s="3">
        <v>0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15</v>
      </c>
      <c r="AS4" s="48">
        <v>2</v>
      </c>
      <c r="AT4" s="3" t="s">
        <v>21</v>
      </c>
      <c r="AU4" s="3">
        <f>+AR4</f>
        <v>15</v>
      </c>
    </row>
    <row r="5" spans="2:47">
      <c r="B5" s="10" t="s">
        <v>3</v>
      </c>
      <c r="C5" s="19"/>
      <c r="D5" s="9">
        <v>806.02320999999995</v>
      </c>
      <c r="E5" s="61">
        <f>+D5/D5</f>
        <v>1</v>
      </c>
      <c r="F5" s="93">
        <f>+D5/F4</f>
        <v>53.734880666666662</v>
      </c>
      <c r="G5" s="9">
        <f>34.089+717.753</f>
        <v>751.8420000000001</v>
      </c>
      <c r="H5" s="61">
        <f>+G5/G5</f>
        <v>1</v>
      </c>
      <c r="I5" s="93">
        <f>+G5/I4</f>
        <v>50.122800000000005</v>
      </c>
      <c r="J5" s="9">
        <v>0</v>
      </c>
      <c r="K5" s="61" t="e">
        <f>+J5/J5</f>
        <v>#DIV/0!</v>
      </c>
      <c r="L5" s="93" t="e">
        <f>+J5/L4</f>
        <v>#DIV/0!</v>
      </c>
      <c r="M5" s="9">
        <v>0</v>
      </c>
      <c r="N5" s="61" t="e">
        <f>+M5/M5</f>
        <v>#DIV/0!</v>
      </c>
      <c r="O5" s="93" t="e">
        <f>+M5/O4</f>
        <v>#DIV/0!</v>
      </c>
      <c r="P5" s="9">
        <v>0</v>
      </c>
      <c r="Q5" s="61" t="e">
        <f>+P5/P5</f>
        <v>#DIV/0!</v>
      </c>
      <c r="R5" s="93" t="e">
        <f>+P5/R4</f>
        <v>#DIV/0!</v>
      </c>
      <c r="S5" s="9">
        <v>0</v>
      </c>
      <c r="T5" s="61" t="e">
        <f>+S5/S5</f>
        <v>#DIV/0!</v>
      </c>
      <c r="U5" s="93" t="e">
        <f>+S5/U4</f>
        <v>#DIV/0!</v>
      </c>
      <c r="V5" s="9">
        <v>0</v>
      </c>
      <c r="W5" s="61" t="e">
        <f>+V5/V5</f>
        <v>#DIV/0!</v>
      </c>
      <c r="X5" s="93" t="e">
        <f>+V5/X4</f>
        <v>#DIV/0!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1557.8652099999999</v>
      </c>
      <c r="AQ5" s="71">
        <f>+AP5/$AP$5</f>
        <v>1</v>
      </c>
      <c r="AR5" s="93">
        <f>+AP5/AR4</f>
        <v>103.85768066666667</v>
      </c>
      <c r="AS5" s="35">
        <f>+AP5/$AS$4</f>
        <v>778.93260499999997</v>
      </c>
      <c r="AT5" s="64"/>
      <c r="AU5" s="93">
        <f>+AS5/AU4</f>
        <v>51.928840333333333</v>
      </c>
    </row>
    <row r="6" spans="2:47">
      <c r="B6" s="7" t="s">
        <v>4</v>
      </c>
      <c r="C6" s="19"/>
      <c r="D6" s="11">
        <v>118.066</v>
      </c>
      <c r="E6" s="62">
        <f>+D6/D5</f>
        <v>0.14647965286260181</v>
      </c>
      <c r="F6" s="94">
        <f>+D6/F4</f>
        <v>7.8710666666666667</v>
      </c>
      <c r="G6" s="11">
        <f>3.259+43.486+0.40873+30.688</f>
        <v>77.841729999999998</v>
      </c>
      <c r="H6" s="62">
        <f>+G6/G5</f>
        <v>0.10353469212946335</v>
      </c>
      <c r="I6" s="94">
        <f>+G6/I4</f>
        <v>5.1894486666666664</v>
      </c>
      <c r="J6" s="11">
        <v>0</v>
      </c>
      <c r="K6" s="62" t="e">
        <f>+J6/J5</f>
        <v>#DIV/0!</v>
      </c>
      <c r="L6" s="94" t="e">
        <f>+J6/L4</f>
        <v>#DIV/0!</v>
      </c>
      <c r="M6" s="11">
        <v>0</v>
      </c>
      <c r="N6" s="62" t="e">
        <f>+M6/M5</f>
        <v>#DIV/0!</v>
      </c>
      <c r="O6" s="94" t="e">
        <f>+M6/O4</f>
        <v>#DIV/0!</v>
      </c>
      <c r="P6" s="11">
        <v>0</v>
      </c>
      <c r="Q6" s="62" t="e">
        <f>+P6/P5</f>
        <v>#DIV/0!</v>
      </c>
      <c r="R6" s="94" t="e">
        <f>+P6/R4</f>
        <v>#DIV/0!</v>
      </c>
      <c r="S6" s="11">
        <v>0</v>
      </c>
      <c r="T6" s="62" t="e">
        <f>+S6/S5</f>
        <v>#DIV/0!</v>
      </c>
      <c r="U6" s="94" t="e">
        <f>+S6/U4</f>
        <v>#DIV/0!</v>
      </c>
      <c r="V6" s="11">
        <v>0</v>
      </c>
      <c r="W6" s="62" t="e">
        <f>+V6/V5</f>
        <v>#DIV/0!</v>
      </c>
      <c r="X6" s="94" t="e">
        <f>+V6/X4</f>
        <v>#DIV/0!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195.90773000000002</v>
      </c>
      <c r="AQ6" s="72">
        <f>+AP6/$AP$5</f>
        <v>0.12575396686597812</v>
      </c>
      <c r="AR6" s="94">
        <f>+AP6/AR4</f>
        <v>13.060515333333335</v>
      </c>
      <c r="AS6" s="16">
        <f t="shared" ref="AS6:AS9" si="0">+AP6/$AS$4</f>
        <v>97.953865000000008</v>
      </c>
      <c r="AT6" s="64"/>
      <c r="AU6" s="94">
        <f>+AS6/AU4</f>
        <v>6.5302576666666674</v>
      </c>
    </row>
    <row r="7" spans="2:47">
      <c r="B7" s="10" t="s">
        <v>6</v>
      </c>
      <c r="C7" s="19"/>
      <c r="D7" s="8">
        <f>+D5-D6</f>
        <v>687.95720999999992</v>
      </c>
      <c r="E7" s="63">
        <f>+D7/D5</f>
        <v>0.85352034713739811</v>
      </c>
      <c r="F7" s="82">
        <f>+F5-F6</f>
        <v>45.863813999999998</v>
      </c>
      <c r="G7" s="8">
        <f>+G5-G6</f>
        <v>674.00027000000011</v>
      </c>
      <c r="H7" s="63">
        <f>+G7/G5</f>
        <v>0.89646530787053669</v>
      </c>
      <c r="I7" s="82">
        <f>+I5-I6</f>
        <v>44.933351333333341</v>
      </c>
      <c r="J7" s="8">
        <f>+J5-J6</f>
        <v>0</v>
      </c>
      <c r="K7" s="63" t="e">
        <f>+J7/J5</f>
        <v>#DIV/0!</v>
      </c>
      <c r="L7" s="82" t="e">
        <f>+L5-L6</f>
        <v>#DIV/0!</v>
      </c>
      <c r="M7" s="8">
        <f>+M5-M6</f>
        <v>0</v>
      </c>
      <c r="N7" s="63" t="e">
        <f>+M7/M5</f>
        <v>#DIV/0!</v>
      </c>
      <c r="O7" s="82" t="e">
        <f>+O5-O6</f>
        <v>#DIV/0!</v>
      </c>
      <c r="P7" s="8">
        <f>+P5-P6</f>
        <v>0</v>
      </c>
      <c r="Q7" s="63" t="e">
        <f>+P7/P5</f>
        <v>#DIV/0!</v>
      </c>
      <c r="R7" s="82" t="e">
        <f>+R5-R6</f>
        <v>#DIV/0!</v>
      </c>
      <c r="S7" s="8">
        <f>+S5-S6</f>
        <v>0</v>
      </c>
      <c r="T7" s="63" t="e">
        <f>+S7/S5</f>
        <v>#DIV/0!</v>
      </c>
      <c r="U7" s="82" t="e">
        <f>+U5-U6</f>
        <v>#DIV/0!</v>
      </c>
      <c r="V7" s="8">
        <f>+V5-V6</f>
        <v>0</v>
      </c>
      <c r="W7" s="63" t="e">
        <f>+V7/V5</f>
        <v>#DIV/0!</v>
      </c>
      <c r="X7" s="82" t="e">
        <f>+X5-X6</f>
        <v>#DIV/0!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1361.95748</v>
      </c>
      <c r="AQ7" s="72">
        <f>+AP7/$AP$5</f>
        <v>0.87424603313402194</v>
      </c>
      <c r="AR7" s="82">
        <f>+AR5-AR6</f>
        <v>90.797165333333339</v>
      </c>
      <c r="AS7" s="14">
        <f t="shared" si="0"/>
        <v>680.97874000000002</v>
      </c>
      <c r="AT7" s="64"/>
      <c r="AU7" s="82">
        <f>+AU5-AU6</f>
        <v>45.39858266666667</v>
      </c>
    </row>
    <row r="8" spans="2:47">
      <c r="B8" s="7" t="s">
        <v>5</v>
      </c>
      <c r="C8" s="19"/>
      <c r="D8" s="11">
        <v>684.55200000000002</v>
      </c>
      <c r="E8" s="62">
        <f>+D8/D5</f>
        <v>0.84929564249148615</v>
      </c>
      <c r="F8" s="94">
        <f>+D8/F4</f>
        <v>45.636800000000001</v>
      </c>
      <c r="G8" s="11">
        <v>718.37199999999996</v>
      </c>
      <c r="H8" s="62">
        <f>+G8/G5</f>
        <v>0.95548266790096836</v>
      </c>
      <c r="I8" s="94">
        <f>+G8/I4</f>
        <v>47.891466666666666</v>
      </c>
      <c r="J8" s="11">
        <v>0</v>
      </c>
      <c r="K8" s="62" t="e">
        <f>+J8/J5</f>
        <v>#DIV/0!</v>
      </c>
      <c r="L8" s="94" t="e">
        <f>+J8/L4</f>
        <v>#DIV/0!</v>
      </c>
      <c r="M8" s="11">
        <v>0</v>
      </c>
      <c r="N8" s="62" t="e">
        <f>+M8/M5</f>
        <v>#DIV/0!</v>
      </c>
      <c r="O8" s="94" t="e">
        <f>+M8/O4</f>
        <v>#DIV/0!</v>
      </c>
      <c r="P8" s="11">
        <v>0</v>
      </c>
      <c r="Q8" s="62" t="e">
        <f>+P8/P5</f>
        <v>#DIV/0!</v>
      </c>
      <c r="R8" s="94" t="e">
        <f>+P8/R4</f>
        <v>#DIV/0!</v>
      </c>
      <c r="S8" s="11">
        <v>0</v>
      </c>
      <c r="T8" s="62" t="e">
        <f>+S8/S5</f>
        <v>#DIV/0!</v>
      </c>
      <c r="U8" s="94" t="e">
        <f>+S8/U4</f>
        <v>#DIV/0!</v>
      </c>
      <c r="V8" s="11">
        <v>0</v>
      </c>
      <c r="W8" s="62" t="e">
        <f>+V8/V5</f>
        <v>#DIV/0!</v>
      </c>
      <c r="X8" s="94" t="e">
        <f>+V8/X4</f>
        <v>#DIV/0!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1402.924</v>
      </c>
      <c r="AQ8" s="72">
        <f>+AP8/$AP$5</f>
        <v>0.90054260856110913</v>
      </c>
      <c r="AR8" s="94">
        <f>+AP8/AR4</f>
        <v>93.528266666666667</v>
      </c>
      <c r="AS8" s="16">
        <f t="shared" si="0"/>
        <v>701.46199999999999</v>
      </c>
      <c r="AT8" s="64"/>
      <c r="AU8" s="94">
        <f>+AS8/AU4</f>
        <v>46.764133333333334</v>
      </c>
    </row>
    <row r="9" spans="2:47">
      <c r="B9" s="21" t="s">
        <v>12</v>
      </c>
      <c r="C9" s="19"/>
      <c r="D9" s="18">
        <f>+D5-D6-D8</f>
        <v>3.4052099999998973</v>
      </c>
      <c r="E9" s="61">
        <f>+D9/D5</f>
        <v>4.2247046459119924E-3</v>
      </c>
      <c r="F9" s="18">
        <f>+F5-F6-F8</f>
        <v>0.22701399999999694</v>
      </c>
      <c r="G9" s="18">
        <f>+G5-G6-G8</f>
        <v>-44.371729999999843</v>
      </c>
      <c r="H9" s="61">
        <f>+G9/G5</f>
        <v>-5.9017360030431711E-2</v>
      </c>
      <c r="I9" s="18">
        <f>+I5-I6-I8</f>
        <v>-2.9581153333333248</v>
      </c>
      <c r="J9" s="18">
        <f>+J5-J6-J8</f>
        <v>0</v>
      </c>
      <c r="K9" s="61" t="e">
        <f>+J9/J5</f>
        <v>#DIV/0!</v>
      </c>
      <c r="L9" s="18" t="e">
        <f>+L5-L6-L8</f>
        <v>#DIV/0!</v>
      </c>
      <c r="M9" s="18">
        <f>+M5-M6-M8</f>
        <v>0</v>
      </c>
      <c r="N9" s="61" t="e">
        <f>+M9/M5</f>
        <v>#DIV/0!</v>
      </c>
      <c r="O9" s="18" t="e">
        <f>+O5-O6-O8</f>
        <v>#DIV/0!</v>
      </c>
      <c r="P9" s="18">
        <f>+P5-P6-P8</f>
        <v>0</v>
      </c>
      <c r="Q9" s="61" t="e">
        <f>+P9/P5</f>
        <v>#DIV/0!</v>
      </c>
      <c r="R9" s="18" t="e">
        <f>+R5-R6-R8</f>
        <v>#DIV/0!</v>
      </c>
      <c r="S9" s="18">
        <f>+S5-S6-S8</f>
        <v>0</v>
      </c>
      <c r="T9" s="61" t="e">
        <f>+S9/S5</f>
        <v>#DIV/0!</v>
      </c>
      <c r="U9" s="18" t="e">
        <f>+U5-U6-U8</f>
        <v>#DIV/0!</v>
      </c>
      <c r="V9" s="18">
        <f>+V5-V6-V8</f>
        <v>0</v>
      </c>
      <c r="W9" s="61" t="e">
        <f>+V9/V5</f>
        <v>#DIV/0!</v>
      </c>
      <c r="X9" s="18" t="e">
        <f>+X5-X6-X8</f>
        <v>#DIV/0!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-40.966519999999946</v>
      </c>
      <c r="AQ9" s="71">
        <f>+AP9/$AP$5</f>
        <v>-2.6296575427087139E-2</v>
      </c>
      <c r="AR9" s="18">
        <f>+AR5-AR6-AR8</f>
        <v>-2.7311013333333278</v>
      </c>
      <c r="AS9" s="34">
        <f t="shared" si="0"/>
        <v>-20.483259999999973</v>
      </c>
      <c r="AT9" s="64"/>
      <c r="AU9" s="18">
        <f>+AU5-AU6-AU8</f>
        <v>-1.3655506666666639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1.1333333333333333</v>
      </c>
      <c r="G11" s="37">
        <v>17</v>
      </c>
      <c r="H11" s="64"/>
      <c r="I11" s="94">
        <f>+G11/I4</f>
        <v>1.1333333333333333</v>
      </c>
      <c r="J11" s="37">
        <v>0</v>
      </c>
      <c r="K11" s="64"/>
      <c r="L11" s="94" t="e">
        <f>+J11/L4</f>
        <v>#DIV/0!</v>
      </c>
      <c r="M11" s="37">
        <v>0</v>
      </c>
      <c r="N11" s="64"/>
      <c r="O11" s="94" t="e">
        <f>+M11/O4</f>
        <v>#DIV/0!</v>
      </c>
      <c r="P11" s="37">
        <v>0</v>
      </c>
      <c r="Q11" s="64"/>
      <c r="R11" s="94" t="e">
        <f>+P11/R4</f>
        <v>#DIV/0!</v>
      </c>
      <c r="S11" s="37">
        <v>0</v>
      </c>
      <c r="T11" s="64"/>
      <c r="U11" s="94" t="e">
        <f>+S11/U4</f>
        <v>#DIV/0!</v>
      </c>
      <c r="V11" s="37">
        <v>0</v>
      </c>
      <c r="W11" s="64"/>
      <c r="X11" s="94" t="e">
        <f>+V11/X4</f>
        <v>#DIV/0!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34</v>
      </c>
      <c r="AQ11" s="64"/>
      <c r="AR11" s="94">
        <f>+AP11/AR4</f>
        <v>2.2666666666666666</v>
      </c>
      <c r="AS11" s="33">
        <f>+AP11/AS4</f>
        <v>17</v>
      </c>
      <c r="AT11" s="64"/>
      <c r="AU11" s="94">
        <f>+AS11/AU4</f>
        <v>1.1333333333333333</v>
      </c>
    </row>
    <row r="12" spans="2:47">
      <c r="B12" s="20" t="s">
        <v>13</v>
      </c>
      <c r="C12" s="19"/>
      <c r="D12" s="37">
        <v>531.48833000000002</v>
      </c>
      <c r="E12" s="64"/>
      <c r="F12" s="94">
        <f>+D12/F4</f>
        <v>35.432555333333333</v>
      </c>
      <c r="G12" s="37">
        <v>513.72900000000004</v>
      </c>
      <c r="H12" s="64"/>
      <c r="I12" s="94">
        <f>+G12/I4</f>
        <v>34.248600000000003</v>
      </c>
      <c r="J12" s="37">
        <v>0</v>
      </c>
      <c r="K12" s="64"/>
      <c r="L12" s="94" t="e">
        <f>+J12/L4</f>
        <v>#DIV/0!</v>
      </c>
      <c r="M12" s="37">
        <v>0</v>
      </c>
      <c r="N12" s="64"/>
      <c r="O12" s="94" t="e">
        <f>+M12/O4</f>
        <v>#DIV/0!</v>
      </c>
      <c r="P12" s="37">
        <v>0</v>
      </c>
      <c r="Q12" s="64"/>
      <c r="R12" s="94" t="e">
        <f>+P12/R4</f>
        <v>#DIV/0!</v>
      </c>
      <c r="S12" s="37">
        <v>0</v>
      </c>
      <c r="T12" s="64"/>
      <c r="U12" s="94" t="e">
        <f>+S12/U4</f>
        <v>#DIV/0!</v>
      </c>
      <c r="V12" s="37">
        <v>0</v>
      </c>
      <c r="W12" s="64"/>
      <c r="X12" s="94" t="e">
        <f>+V12/X4</f>
        <v>#DIV/0!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1045.2173299999999</v>
      </c>
      <c r="AQ12" s="64"/>
      <c r="AR12" s="94">
        <f>+AP12/AR4</f>
        <v>69.681155333333336</v>
      </c>
      <c r="AS12" s="16">
        <f t="shared" ref="AS12" si="1">+AP12/$AS$4</f>
        <v>522.60866499999997</v>
      </c>
      <c r="AT12" s="64"/>
      <c r="AU12" s="94">
        <f>+AS12/AU4</f>
        <v>34.840577666666668</v>
      </c>
    </row>
    <row r="13" spans="2:47">
      <c r="B13" s="21" t="s">
        <v>16</v>
      </c>
      <c r="C13" s="19"/>
      <c r="D13" s="38">
        <f>+D12/D5</f>
        <v>0.65939581318011931</v>
      </c>
      <c r="E13" s="64"/>
      <c r="F13" s="38"/>
      <c r="G13" s="38">
        <f>+G12/G5</f>
        <v>0.6832938303526539</v>
      </c>
      <c r="H13" s="64"/>
      <c r="I13" s="38"/>
      <c r="J13" s="38" t="e">
        <f>+J12/J5</f>
        <v>#DIV/0!</v>
      </c>
      <c r="K13" s="64"/>
      <c r="L13" s="38"/>
      <c r="M13" s="38" t="e">
        <f>+M12/M5</f>
        <v>#DIV/0!</v>
      </c>
      <c r="N13" s="64"/>
      <c r="O13" s="38"/>
      <c r="P13" s="38" t="e">
        <f>+P12/P5</f>
        <v>#DIV/0!</v>
      </c>
      <c r="Q13" s="64"/>
      <c r="R13" s="38"/>
      <c r="S13" s="38" t="e">
        <f>+S12/S5</f>
        <v>#DIV/0!</v>
      </c>
      <c r="T13" s="64"/>
      <c r="U13" s="38"/>
      <c r="V13" s="38" t="e">
        <f>+V12/V5</f>
        <v>#DIV/0!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0.67092924554108246</v>
      </c>
      <c r="AQ13" s="64"/>
      <c r="AR13" s="38"/>
      <c r="AS13" s="40">
        <f>+AS12/AS5</f>
        <v>0.67092924554108246</v>
      </c>
      <c r="AT13" s="64"/>
      <c r="AU13" s="38"/>
    </row>
    <row r="14" spans="2:47">
      <c r="B14" s="21" t="s">
        <v>14</v>
      </c>
      <c r="C14" s="19"/>
      <c r="D14" s="8">
        <f>+D5/D11</f>
        <v>47.413129999999995</v>
      </c>
      <c r="E14" s="64"/>
      <c r="F14" s="8"/>
      <c r="G14" s="8">
        <f>+G5/G11</f>
        <v>44.226000000000006</v>
      </c>
      <c r="H14" s="64"/>
      <c r="I14" s="8"/>
      <c r="J14" s="8" t="e">
        <f>+J5/J11</f>
        <v>#DIV/0!</v>
      </c>
      <c r="K14" s="64"/>
      <c r="L14" s="8"/>
      <c r="M14" s="8" t="e">
        <f>+M5/M11</f>
        <v>#DIV/0!</v>
      </c>
      <c r="N14" s="64"/>
      <c r="O14" s="8"/>
      <c r="P14" s="8" t="e">
        <f>+P5/P11</f>
        <v>#DIV/0!</v>
      </c>
      <c r="Q14" s="64"/>
      <c r="R14" s="8"/>
      <c r="S14" s="8" t="e">
        <f>+S5/S11</f>
        <v>#DIV/0!</v>
      </c>
      <c r="T14" s="64"/>
      <c r="U14" s="8"/>
      <c r="V14" s="8" t="e">
        <f>+V5/V11</f>
        <v>#DIV/0!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45.819564999999997</v>
      </c>
      <c r="AQ14" s="64"/>
      <c r="AR14" s="8"/>
      <c r="AS14" s="41">
        <f>+AS5/AS11</f>
        <v>45.819564999999997</v>
      </c>
      <c r="AT14" s="64"/>
      <c r="AU14" s="8"/>
    </row>
    <row r="15" spans="2:47">
      <c r="B15" s="10" t="s">
        <v>41</v>
      </c>
      <c r="C15" s="19"/>
      <c r="D15" s="8">
        <f>+D12/D11</f>
        <v>31.264019411764707</v>
      </c>
      <c r="E15" s="64"/>
      <c r="F15" s="8"/>
      <c r="G15" s="8">
        <f>+G12/G11</f>
        <v>30.219352941176474</v>
      </c>
      <c r="H15" s="64"/>
      <c r="I15" s="8"/>
      <c r="J15" s="8" t="e">
        <f>+J12/J11</f>
        <v>#DIV/0!</v>
      </c>
      <c r="K15" s="64"/>
      <c r="L15" s="8"/>
      <c r="M15" s="8" t="e">
        <f>+M12/M11</f>
        <v>#DIV/0!</v>
      </c>
      <c r="N15" s="64"/>
      <c r="O15" s="8"/>
      <c r="P15" s="8" t="e">
        <f>+P12/P11</f>
        <v>#DIV/0!</v>
      </c>
      <c r="Q15" s="64"/>
      <c r="R15" s="8"/>
      <c r="S15" s="8" t="e">
        <f>+S12/S11</f>
        <v>#DIV/0!</v>
      </c>
      <c r="T15" s="64"/>
      <c r="U15" s="8"/>
      <c r="V15" s="8" t="e">
        <f>+V12/V11</f>
        <v>#DIV/0!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30.741686176470587</v>
      </c>
      <c r="AQ15" s="64"/>
      <c r="AR15" s="8"/>
      <c r="AS15" s="41">
        <f>+AS12/AS11</f>
        <v>30.741686176470587</v>
      </c>
      <c r="AT15" s="64"/>
      <c r="AU15" s="8"/>
    </row>
    <row r="16" spans="2:47">
      <c r="B16" s="21" t="s">
        <v>17</v>
      </c>
      <c r="C16" s="19"/>
      <c r="D16" s="38">
        <f>+D12/D7</f>
        <v>0.77256015675742407</v>
      </c>
      <c r="E16" s="64"/>
      <c r="F16" s="38"/>
      <c r="G16" s="38">
        <f>+G12/G7</f>
        <v>0.76220889347714949</v>
      </c>
      <c r="H16" s="64"/>
      <c r="I16" s="38"/>
      <c r="J16" s="38" t="e">
        <f>+J12/J7</f>
        <v>#DIV/0!</v>
      </c>
      <c r="K16" s="64"/>
      <c r="L16" s="38"/>
      <c r="M16" s="38" t="e">
        <f>+M12/M7</f>
        <v>#DIV/0!</v>
      </c>
      <c r="N16" s="64"/>
      <c r="O16" s="38"/>
      <c r="P16" s="38" t="e">
        <f>+P12/P7</f>
        <v>#DIV/0!</v>
      </c>
      <c r="Q16" s="64"/>
      <c r="R16" s="38"/>
      <c r="S16" s="38" t="e">
        <f>+S12/S7</f>
        <v>#DIV/0!</v>
      </c>
      <c r="T16" s="64"/>
      <c r="U16" s="38"/>
      <c r="V16" s="38" t="e">
        <f>+V12/V7</f>
        <v>#DIV/0!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0.7674375634693088</v>
      </c>
      <c r="AQ16" s="64"/>
      <c r="AR16" s="38"/>
      <c r="AS16" s="40">
        <f>+AS12/AS7</f>
        <v>0.7674375634693088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11601.67</v>
      </c>
      <c r="E18" s="65">
        <v>11.60167</v>
      </c>
      <c r="F18" s="80">
        <f>+D18/F4</f>
        <v>773.44466666666665</v>
      </c>
      <c r="G18" s="11">
        <v>11186.44</v>
      </c>
      <c r="H18" s="65">
        <v>11186.44</v>
      </c>
      <c r="I18" s="80">
        <f>+G18/I4</f>
        <v>745.76266666666675</v>
      </c>
      <c r="J18" s="11">
        <v>0</v>
      </c>
      <c r="K18" s="65">
        <v>0</v>
      </c>
      <c r="L18" s="80" t="e">
        <f>+J18/L4</f>
        <v>#DIV/0!</v>
      </c>
      <c r="M18" s="11">
        <v>0</v>
      </c>
      <c r="N18" s="65">
        <v>0</v>
      </c>
      <c r="O18" s="80" t="e">
        <f>+M18/O4</f>
        <v>#DIV/0!</v>
      </c>
      <c r="P18" s="11">
        <v>0</v>
      </c>
      <c r="Q18" s="65">
        <v>0</v>
      </c>
      <c r="R18" s="80" t="e">
        <f>+P18/R4</f>
        <v>#DIV/0!</v>
      </c>
      <c r="S18" s="11">
        <v>0</v>
      </c>
      <c r="T18" s="65">
        <v>0</v>
      </c>
      <c r="U18" s="80" t="e">
        <f>+S18/U4</f>
        <v>#DIV/0!</v>
      </c>
      <c r="V18" s="11">
        <v>0</v>
      </c>
      <c r="W18" s="65">
        <v>0</v>
      </c>
      <c r="X18" s="80" t="e">
        <f>+V18/X4</f>
        <v>#DIV/0!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22788.11</v>
      </c>
      <c r="AQ18" s="27">
        <f t="shared" si="2"/>
        <v>11198.041670000001</v>
      </c>
      <c r="AR18" s="80">
        <f>+AP18/AR4</f>
        <v>1519.2073333333333</v>
      </c>
      <c r="AS18" s="16">
        <f t="shared" ref="AS18:AT20" si="3">+AP18/$AS$4</f>
        <v>11394.055</v>
      </c>
      <c r="AT18" s="80">
        <f t="shared" si="3"/>
        <v>5599.0208350000003</v>
      </c>
      <c r="AU18" s="80">
        <f>+AS18/AU4</f>
        <v>759.60366666666664</v>
      </c>
    </row>
    <row r="19" spans="2:47">
      <c r="B19" s="20" t="s">
        <v>28</v>
      </c>
      <c r="C19" s="19"/>
      <c r="D19" s="11">
        <v>1573.89</v>
      </c>
      <c r="E19" s="65">
        <v>1573.89</v>
      </c>
      <c r="F19" s="80">
        <f>+D19/F4</f>
        <v>104.926</v>
      </c>
      <c r="G19" s="11">
        <v>1557.56</v>
      </c>
      <c r="H19" s="65">
        <v>1557.56</v>
      </c>
      <c r="I19" s="80">
        <f>+G19/I4</f>
        <v>103.83733333333333</v>
      </c>
      <c r="J19" s="11">
        <v>0</v>
      </c>
      <c r="K19" s="65">
        <v>0</v>
      </c>
      <c r="L19" s="80" t="e">
        <f>+J19/L4</f>
        <v>#DIV/0!</v>
      </c>
      <c r="M19" s="11">
        <v>0</v>
      </c>
      <c r="N19" s="65">
        <v>0</v>
      </c>
      <c r="O19" s="80" t="e">
        <f>+M19/O4</f>
        <v>#DIV/0!</v>
      </c>
      <c r="P19" s="11">
        <v>0</v>
      </c>
      <c r="Q19" s="65">
        <v>0</v>
      </c>
      <c r="R19" s="80" t="e">
        <f>+P19/R4</f>
        <v>#DIV/0!</v>
      </c>
      <c r="S19" s="11">
        <v>0</v>
      </c>
      <c r="T19" s="65">
        <v>0</v>
      </c>
      <c r="U19" s="80" t="e">
        <f>+S19/U4</f>
        <v>#DIV/0!</v>
      </c>
      <c r="V19" s="11">
        <v>0</v>
      </c>
      <c r="W19" s="65">
        <v>0</v>
      </c>
      <c r="X19" s="80" t="e">
        <f>+V19/X4</f>
        <v>#DIV/0!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3131.45</v>
      </c>
      <c r="AQ19" s="27">
        <f t="shared" si="2"/>
        <v>3131.45</v>
      </c>
      <c r="AR19" s="80">
        <f>+AP19/AR4</f>
        <v>208.76333333333332</v>
      </c>
      <c r="AS19" s="16">
        <f t="shared" si="3"/>
        <v>1565.7249999999999</v>
      </c>
      <c r="AT19" s="80">
        <f t="shared" si="3"/>
        <v>1565.7249999999999</v>
      </c>
      <c r="AU19" s="80">
        <f>+AS19/AU4</f>
        <v>104.38166666666666</v>
      </c>
    </row>
    <row r="20" spans="2:47">
      <c r="B20" s="20" t="s">
        <v>29</v>
      </c>
      <c r="C20" s="19"/>
      <c r="D20" s="11">
        <f>51.7276-0.7347-4.2333</f>
        <v>46.759600000000006</v>
      </c>
      <c r="E20" s="66">
        <v>47.494</v>
      </c>
      <c r="F20" s="80">
        <f>+D20/F4</f>
        <v>3.1173066666666669</v>
      </c>
      <c r="G20" s="11">
        <f>3.2591+43.4861-0.74799</f>
        <v>45.997209999999995</v>
      </c>
      <c r="H20" s="66">
        <v>46.615000000000002</v>
      </c>
      <c r="I20" s="80">
        <f>+G20/I4</f>
        <v>3.0664806666666662</v>
      </c>
      <c r="J20" s="11">
        <v>0</v>
      </c>
      <c r="K20" s="66">
        <v>0</v>
      </c>
      <c r="L20" s="80" t="e">
        <f>+J20/L4</f>
        <v>#DIV/0!</v>
      </c>
      <c r="M20" s="11">
        <v>0</v>
      </c>
      <c r="N20" s="66">
        <v>0</v>
      </c>
      <c r="O20" s="80" t="e">
        <f>+M20/O4</f>
        <v>#DIV/0!</v>
      </c>
      <c r="P20" s="11">
        <v>0</v>
      </c>
      <c r="Q20" s="66">
        <v>0</v>
      </c>
      <c r="R20" s="80" t="e">
        <f>+P20/R4</f>
        <v>#DIV/0!</v>
      </c>
      <c r="S20" s="11">
        <v>0</v>
      </c>
      <c r="T20" s="66">
        <v>0</v>
      </c>
      <c r="U20" s="80" t="e">
        <f>+S20/U4</f>
        <v>#DIV/0!</v>
      </c>
      <c r="V20" s="11">
        <v>0</v>
      </c>
      <c r="W20" s="66">
        <v>0</v>
      </c>
      <c r="X20" s="80" t="e">
        <f>+V20/X4</f>
        <v>#DIV/0!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92.756810000000002</v>
      </c>
      <c r="AQ20" s="27">
        <f t="shared" si="2"/>
        <v>94.109000000000009</v>
      </c>
      <c r="AR20" s="80">
        <f>+AP20/AR4</f>
        <v>6.1837873333333331</v>
      </c>
      <c r="AS20" s="16">
        <f t="shared" si="3"/>
        <v>46.378405000000001</v>
      </c>
      <c r="AT20" s="80">
        <f t="shared" si="3"/>
        <v>47.054500000000004</v>
      </c>
      <c r="AU20" s="80">
        <f>+AS20/AU4</f>
        <v>3.0918936666666665</v>
      </c>
    </row>
    <row r="21" spans="2:47">
      <c r="B21" s="21" t="s">
        <v>30</v>
      </c>
      <c r="C21" s="19"/>
      <c r="D21" s="50">
        <f t="shared" ref="D21:E21" si="4">+D20/D19*1000</f>
        <v>29.709573095959694</v>
      </c>
      <c r="E21" s="67">
        <f t="shared" si="4"/>
        <v>30.176187662416048</v>
      </c>
      <c r="F21" s="67"/>
      <c r="G21" s="50">
        <f t="shared" ref="G21:H21" si="5">+G20/G19*1000</f>
        <v>29.531581447905698</v>
      </c>
      <c r="H21" s="67">
        <f t="shared" si="5"/>
        <v>29.928221063715046</v>
      </c>
      <c r="I21" s="67"/>
      <c r="J21" s="50" t="e">
        <f t="shared" ref="J21:K21" si="6">+J20/J19*1000</f>
        <v>#DIV/0!</v>
      </c>
      <c r="K21" s="67" t="e">
        <f t="shared" si="6"/>
        <v>#DIV/0!</v>
      </c>
      <c r="L21" s="67"/>
      <c r="M21" s="50" t="e">
        <f t="shared" ref="M21:N21" si="7">+M20/M19*1000</f>
        <v>#DIV/0!</v>
      </c>
      <c r="N21" s="67" t="e">
        <f t="shared" si="7"/>
        <v>#DIV/0!</v>
      </c>
      <c r="O21" s="67"/>
      <c r="P21" s="50" t="e">
        <f t="shared" ref="P21:Q21" si="8">+P20/P19*1000</f>
        <v>#DIV/0!</v>
      </c>
      <c r="Q21" s="67" t="e">
        <f t="shared" si="8"/>
        <v>#DIV/0!</v>
      </c>
      <c r="R21" s="67"/>
      <c r="S21" s="50" t="e">
        <f t="shared" ref="S21:T21" si="9">+S20/S19*1000</f>
        <v>#DIV/0!</v>
      </c>
      <c r="T21" s="67" t="e">
        <f t="shared" si="9"/>
        <v>#DIV/0!</v>
      </c>
      <c r="U21" s="67"/>
      <c r="V21" s="50" t="e">
        <f t="shared" ref="V21" si="10">+V20/V19*1000</f>
        <v>#DIV/0!</v>
      </c>
      <c r="W21" s="67" t="e">
        <f t="shared" ref="W21:AC21" si="11">+W20/W19*1000</f>
        <v>#DIV/0!</v>
      </c>
      <c r="X21" s="67"/>
      <c r="Y21" s="50" t="e">
        <f t="shared" ref="Y21" si="12">+Y20/Y19*1000</f>
        <v>#DIV/0!</v>
      </c>
      <c r="Z21" s="75" t="e">
        <f t="shared" si="11"/>
        <v>#DIV/0!</v>
      </c>
      <c r="AA21" s="75"/>
      <c r="AB21" s="50" t="e">
        <f t="shared" si="11"/>
        <v>#DIV/0!</v>
      </c>
      <c r="AC21" s="67" t="e">
        <f t="shared" si="11"/>
        <v>#DIV/0!</v>
      </c>
      <c r="AD21" s="67"/>
      <c r="AE21" s="50" t="e">
        <f t="shared" ref="AE21:AF21" si="13">+AE20/AE19*1000</f>
        <v>#DIV/0!</v>
      </c>
      <c r="AF21" s="67" t="e">
        <f t="shared" si="13"/>
        <v>#DIV/0!</v>
      </c>
      <c r="AG21" s="67"/>
      <c r="AH21" s="50" t="e">
        <f t="shared" ref="AH21:AI21" si="14">+AH20/AH19*1000</f>
        <v>#DIV/0!</v>
      </c>
      <c r="AI21" s="67" t="e">
        <f t="shared" si="14"/>
        <v>#DIV/0!</v>
      </c>
      <c r="AJ21" s="67"/>
      <c r="AK21" s="50" t="e">
        <f t="shared" ref="AK21" si="15">+AK20/AK19*1000</f>
        <v>#DIV/0!</v>
      </c>
      <c r="AL21" s="19"/>
      <c r="AM21" s="19"/>
      <c r="AN21" s="19"/>
      <c r="AO21" s="19"/>
      <c r="AP21" s="51">
        <f>+AP20/AP19*1000</f>
        <v>29.62104137061106</v>
      </c>
      <c r="AQ21" s="75">
        <f>+AQ20/AQ19*1000</f>
        <v>30.052850915709978</v>
      </c>
      <c r="AR21" s="75"/>
      <c r="AS21" s="51">
        <f>+AS20/AS19*1000</f>
        <v>29.62104137061106</v>
      </c>
      <c r="AT21" s="75">
        <f>+AT20/AT19*1000</f>
        <v>30.052850915709978</v>
      </c>
    </row>
    <row r="22" spans="2:47">
      <c r="B22" s="21" t="s">
        <v>31</v>
      </c>
      <c r="C22" s="19"/>
      <c r="D22" s="52">
        <f>+D19/D18</f>
        <v>0.13566064195930413</v>
      </c>
      <c r="E22" s="52">
        <f>+E19/E18</f>
        <v>135.66064195930414</v>
      </c>
      <c r="F22" s="52"/>
      <c r="G22" s="52">
        <f>+G19/G18</f>
        <v>0.13923643268099592</v>
      </c>
      <c r="H22" s="52">
        <f>+H19/H18</f>
        <v>0.13923643268099592</v>
      </c>
      <c r="I22" s="52"/>
      <c r="J22" s="52" t="e">
        <f>+J19/J18</f>
        <v>#DIV/0!</v>
      </c>
      <c r="K22" s="52" t="e">
        <f>+K19/K18</f>
        <v>#DIV/0!</v>
      </c>
      <c r="L22" s="52"/>
      <c r="M22" s="52" t="e">
        <f>+M19/M18</f>
        <v>#DIV/0!</v>
      </c>
      <c r="N22" s="52" t="e">
        <f>+N19/N18</f>
        <v>#DIV/0!</v>
      </c>
      <c r="O22" s="52"/>
      <c r="P22" s="52" t="e">
        <f>+P19/P18</f>
        <v>#DIV/0!</v>
      </c>
      <c r="Q22" s="52" t="e">
        <f>+Q19/Q18</f>
        <v>#DIV/0!</v>
      </c>
      <c r="R22" s="52"/>
      <c r="S22" s="52" t="e">
        <f>+S19/S18</f>
        <v>#DIV/0!</v>
      </c>
      <c r="T22" s="52" t="e">
        <f>+T19/T18</f>
        <v>#DIV/0!</v>
      </c>
      <c r="U22" s="52"/>
      <c r="V22" s="52" t="e">
        <f>+V19/V18</f>
        <v>#DIV/0!</v>
      </c>
      <c r="W22" s="52" t="e">
        <f>+W19/W18</f>
        <v>#DIV/0!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0.13741595946307086</v>
      </c>
      <c r="AQ22" s="52">
        <f>+AQ19/AQ18</f>
        <v>0.27964264576629316</v>
      </c>
      <c r="AR22" s="76"/>
      <c r="AS22" s="52">
        <f>+AS19/AS18</f>
        <v>0.13741595946307086</v>
      </c>
      <c r="AT22" s="52">
        <f>+AT19/AT18</f>
        <v>0.27964264576629316</v>
      </c>
    </row>
    <row r="23" spans="2:47">
      <c r="B23" s="10" t="s">
        <v>26</v>
      </c>
      <c r="C23" s="10"/>
      <c r="D23" s="54">
        <f>+D20*1000/(D18*D21)*100</f>
        <v>13.566064195930414</v>
      </c>
      <c r="E23" s="54">
        <f>+E20*1000/(E18*E21)*100</f>
        <v>13566.064195930418</v>
      </c>
      <c r="F23" s="54"/>
      <c r="G23" s="54">
        <f>+G20*1000/(G18*G21)*100</f>
        <v>13.923643268099589</v>
      </c>
      <c r="H23" s="54">
        <f>+H20*1000/(H18*H21)*100</f>
        <v>13.923643268099589</v>
      </c>
      <c r="I23" s="54"/>
      <c r="J23" s="54" t="e">
        <f>+J20*1000/(J18*J21)*100</f>
        <v>#DIV/0!</v>
      </c>
      <c r="K23" s="54" t="e">
        <f>+K20*1000/(K18*K21)*100</f>
        <v>#DIV/0!</v>
      </c>
      <c r="L23" s="54"/>
      <c r="M23" s="54" t="e">
        <f>+M20*1000/(M18*M21)*100</f>
        <v>#DIV/0!</v>
      </c>
      <c r="N23" s="54" t="e">
        <f>+N20*1000/(N18*N21)*100</f>
        <v>#DIV/0!</v>
      </c>
      <c r="O23" s="54"/>
      <c r="P23" s="54" t="e">
        <f>+P20*1000/(P18*P21)*100</f>
        <v>#DIV/0!</v>
      </c>
      <c r="Q23" s="54" t="e">
        <f>+Q20*1000/(Q18*Q21)*100</f>
        <v>#DIV/0!</v>
      </c>
      <c r="R23" s="54"/>
      <c r="S23" s="54" t="e">
        <f>+S20*1000/(S18*S21)*100</f>
        <v>#DIV/0!</v>
      </c>
      <c r="T23" s="54" t="e">
        <f>+T20*1000/(T18*T21)*100</f>
        <v>#DIV/0!</v>
      </c>
      <c r="U23" s="54"/>
      <c r="V23" s="54" t="e">
        <f>+V20*1000/(V18*V21)*100</f>
        <v>#DIV/0!</v>
      </c>
      <c r="W23" s="54" t="e">
        <f>+W20*1000/(W18*W21)*100</f>
        <v>#DIV/0!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13.741595946307086</v>
      </c>
      <c r="AQ23" s="54">
        <f>+AQ20*1000/(AQ18*AQ21)*100</f>
        <v>27.964264576629315</v>
      </c>
      <c r="AR23" s="77"/>
      <c r="AS23" s="54">
        <f>+AS20*1000/(AS18*AS21)*100</f>
        <v>13.741595946307083</v>
      </c>
      <c r="AT23" s="54">
        <f>+AT20*1000/(AT18*AT21)*100</f>
        <v>27.964264576629315</v>
      </c>
    </row>
    <row r="24" spans="2:47">
      <c r="B24" s="21" t="s">
        <v>44</v>
      </c>
      <c r="C24" s="10"/>
      <c r="D24" s="54">
        <f>+D20/D18*1000</f>
        <v>4.0304197585347632</v>
      </c>
      <c r="E24" s="54">
        <f>+E20/E18*1000</f>
        <v>4093.7209901677943</v>
      </c>
      <c r="F24" s="81"/>
      <c r="G24" s="54">
        <f>+G20/G18*1000</f>
        <v>4.1118720522346699</v>
      </c>
      <c r="H24" s="54">
        <f>+H20/H18*1000</f>
        <v>4.1670987373999235</v>
      </c>
      <c r="I24" s="81"/>
      <c r="J24" s="54" t="e">
        <f>+J20/J18*1000</f>
        <v>#DIV/0!</v>
      </c>
      <c r="K24" s="54" t="e">
        <f>+K20/K18*1000</f>
        <v>#DIV/0!</v>
      </c>
      <c r="L24" s="81"/>
      <c r="M24" s="54" t="e">
        <f>+M20/M18*1000</f>
        <v>#DIV/0!</v>
      </c>
      <c r="N24" s="54" t="e">
        <f>+N20/N18*1000</f>
        <v>#DIV/0!</v>
      </c>
      <c r="O24" s="81"/>
      <c r="P24" s="54" t="e">
        <f>+P20/P18*1000</f>
        <v>#DIV/0!</v>
      </c>
      <c r="Q24" s="54" t="e">
        <f>+Q20/Q18*1000</f>
        <v>#DIV/0!</v>
      </c>
      <c r="R24" s="81"/>
      <c r="S24" s="54" t="e">
        <f>+S20/S18*1000</f>
        <v>#DIV/0!</v>
      </c>
      <c r="T24" s="54" t="e">
        <f>+T20/T18*1000</f>
        <v>#DIV/0!</v>
      </c>
      <c r="U24" s="81"/>
      <c r="V24" s="54" t="e">
        <f>+V20/V18*1000</f>
        <v>#DIV/0!</v>
      </c>
      <c r="W24" s="54" t="e">
        <f>+W20/W18*1000</f>
        <v>#DIV/0!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4.0704038202378348</v>
      </c>
      <c r="AQ24" s="54">
        <f>+AQ20/AQ18*1000</f>
        <v>8.404058742889104</v>
      </c>
      <c r="AR24" s="77"/>
      <c r="AS24" s="54">
        <f>+AS20/AS18*1000</f>
        <v>4.0704038202378348</v>
      </c>
      <c r="AT24" s="54">
        <f>+AT20/AT18*1000</f>
        <v>8.404058742889104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4</v>
      </c>
      <c r="I26" s="95">
        <v>4</v>
      </c>
      <c r="L26" s="95">
        <v>0</v>
      </c>
      <c r="O26" s="95">
        <v>0</v>
      </c>
      <c r="R26" s="95">
        <v>0</v>
      </c>
      <c r="U26" s="95">
        <v>0</v>
      </c>
      <c r="X26" s="95">
        <v>0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4</v>
      </c>
      <c r="AU26" s="20">
        <f>+AR26</f>
        <v>4</v>
      </c>
    </row>
    <row r="27" spans="2:47" ht="15" customHeight="1">
      <c r="B27" s="20" t="s">
        <v>36</v>
      </c>
      <c r="D27" s="11">
        <v>23</v>
      </c>
      <c r="E27" s="11"/>
      <c r="F27" s="11">
        <f>+D27/F26</f>
        <v>5.75</v>
      </c>
      <c r="G27" s="11">
        <v>4.5</v>
      </c>
      <c r="H27" s="11"/>
      <c r="I27" s="11">
        <f>+G27/I26</f>
        <v>1.125</v>
      </c>
      <c r="J27" s="11">
        <v>0</v>
      </c>
      <c r="K27" s="11"/>
      <c r="L27" s="11" t="e">
        <f>+J27/L26</f>
        <v>#DIV/0!</v>
      </c>
      <c r="M27" s="11">
        <v>0</v>
      </c>
      <c r="N27" s="11"/>
      <c r="O27" s="11" t="e">
        <f>+M27/O26</f>
        <v>#DIV/0!</v>
      </c>
      <c r="P27" s="11">
        <v>0</v>
      </c>
      <c r="Q27" s="11"/>
      <c r="R27" s="11" t="e">
        <f>+P27/R26</f>
        <v>#DIV/0!</v>
      </c>
      <c r="S27" s="11">
        <v>0</v>
      </c>
      <c r="T27" s="11"/>
      <c r="U27" s="11" t="e">
        <f>+S27/U26</f>
        <v>#DIV/0!</v>
      </c>
      <c r="V27" s="11">
        <v>0</v>
      </c>
      <c r="W27" s="11"/>
      <c r="X27" s="11" t="e">
        <f>+V27/X26</f>
        <v>#DIV/0!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6">+V27+AB27+AE27+AH27+AK27+Y27+S27+P27+M27+J27+G27+D27</f>
        <v>27.5</v>
      </c>
      <c r="AR27" s="11">
        <f>+AP27/AR26</f>
        <v>6.875</v>
      </c>
      <c r="AS27" s="16">
        <f t="shared" ref="AS27:AS31" si="17">+AP27/$AS$4</f>
        <v>13.75</v>
      </c>
      <c r="AU27" s="11">
        <f>+AS27/AU26</f>
        <v>3.4375</v>
      </c>
    </row>
    <row r="28" spans="2:47" ht="15" customHeight="1">
      <c r="B28" s="20" t="s">
        <v>39</v>
      </c>
      <c r="D28" s="11">
        <v>672</v>
      </c>
      <c r="E28" s="11"/>
      <c r="F28" s="11">
        <f>+D28/F26</f>
        <v>168</v>
      </c>
      <c r="G28" s="11">
        <v>640</v>
      </c>
      <c r="H28" s="11"/>
      <c r="I28" s="11">
        <f>+G28/I26</f>
        <v>160</v>
      </c>
      <c r="J28" s="11">
        <v>0</v>
      </c>
      <c r="K28" s="11"/>
      <c r="L28" s="11" t="e">
        <f>+J28/L26</f>
        <v>#DIV/0!</v>
      </c>
      <c r="M28" s="11">
        <v>0</v>
      </c>
      <c r="N28" s="11"/>
      <c r="O28" s="11" t="e">
        <f>+M28/O26</f>
        <v>#DIV/0!</v>
      </c>
      <c r="P28" s="11">
        <v>0</v>
      </c>
      <c r="Q28" s="11"/>
      <c r="R28" s="11" t="e">
        <f>+P28/R26</f>
        <v>#DIV/0!</v>
      </c>
      <c r="S28" s="11">
        <v>0</v>
      </c>
      <c r="T28" s="11"/>
      <c r="U28" s="11" t="e">
        <f>+S28/U26</f>
        <v>#DIV/0!</v>
      </c>
      <c r="V28" s="11">
        <v>0</v>
      </c>
      <c r="W28" s="11"/>
      <c r="X28" s="11" t="e">
        <f>+V28/X26</f>
        <v>#DIV/0!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6"/>
        <v>1312</v>
      </c>
      <c r="AR28" s="11">
        <f>+AP28/AR26</f>
        <v>328</v>
      </c>
      <c r="AS28" s="16">
        <f t="shared" si="17"/>
        <v>656</v>
      </c>
      <c r="AU28" s="11">
        <f>+AS28/AU26</f>
        <v>164</v>
      </c>
    </row>
    <row r="29" spans="2:47" ht="15" customHeight="1">
      <c r="B29" s="21" t="s">
        <v>40</v>
      </c>
      <c r="D29" s="38">
        <f>+D27/D28</f>
        <v>3.4226190476190479E-2</v>
      </c>
      <c r="E29" s="8"/>
      <c r="F29" s="38">
        <f>+F27/F28</f>
        <v>3.4226190476190479E-2</v>
      </c>
      <c r="G29" s="38">
        <f>+G27/G28</f>
        <v>7.0312500000000002E-3</v>
      </c>
      <c r="H29" s="8"/>
      <c r="I29" s="38">
        <f>+I27/I28</f>
        <v>7.0312500000000002E-3</v>
      </c>
      <c r="J29" s="38" t="e">
        <f>+J27/J28</f>
        <v>#DIV/0!</v>
      </c>
      <c r="K29" s="8"/>
      <c r="L29" s="38" t="e">
        <f>+L27/L28</f>
        <v>#DIV/0!</v>
      </c>
      <c r="M29" s="38" t="e">
        <f>+M27/M28</f>
        <v>#DIV/0!</v>
      </c>
      <c r="N29" s="8"/>
      <c r="O29" s="38" t="e">
        <f>+O27/O28</f>
        <v>#DIV/0!</v>
      </c>
      <c r="P29" s="38" t="e">
        <f>+P27/P28</f>
        <v>#DIV/0!</v>
      </c>
      <c r="Q29" s="8"/>
      <c r="R29" s="38" t="e">
        <f>+R27/R28</f>
        <v>#DIV/0!</v>
      </c>
      <c r="S29" s="38" t="e">
        <f>+S27/S28</f>
        <v>#DIV/0!</v>
      </c>
      <c r="T29" s="8"/>
      <c r="U29" s="38" t="e">
        <f>+U27/U28</f>
        <v>#DIV/0!</v>
      </c>
      <c r="V29" s="38" t="e">
        <f>+V27/V28</f>
        <v>#DIV/0!</v>
      </c>
      <c r="W29" s="8"/>
      <c r="X29" s="38" t="e">
        <f>+X27/X28</f>
        <v>#DIV/0!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2.0960365853658538E-2</v>
      </c>
      <c r="AR29" s="38">
        <f>+AR27/AR28</f>
        <v>2.0960365853658538E-2</v>
      </c>
      <c r="AS29" s="38">
        <f>+AS27/AS28</f>
        <v>2.0960365853658538E-2</v>
      </c>
      <c r="AU29" s="38">
        <f>+AU27/AU28</f>
        <v>2.0960365853658538E-2</v>
      </c>
    </row>
    <row r="30" spans="2:47" ht="15" customHeight="1">
      <c r="B30" s="20" t="s">
        <v>32</v>
      </c>
      <c r="D30" s="11">
        <v>140.01</v>
      </c>
      <c r="E30" s="11"/>
      <c r="F30" s="11">
        <f>+D30/F26</f>
        <v>35.002499999999998</v>
      </c>
      <c r="G30" s="11">
        <v>25.02</v>
      </c>
      <c r="H30" s="11"/>
      <c r="I30" s="11">
        <f>+G30/I26</f>
        <v>6.2549999999999999</v>
      </c>
      <c r="J30" s="11">
        <v>0</v>
      </c>
      <c r="K30" s="11"/>
      <c r="L30" s="11" t="e">
        <f>+J30/L26</f>
        <v>#DIV/0!</v>
      </c>
      <c r="M30" s="11">
        <v>0</v>
      </c>
      <c r="N30" s="11"/>
      <c r="O30" s="11" t="e">
        <f>+M30/O26</f>
        <v>#DIV/0!</v>
      </c>
      <c r="P30" s="11">
        <v>0</v>
      </c>
      <c r="Q30" s="11"/>
      <c r="R30" s="11" t="e">
        <f>+P30/R26</f>
        <v>#DIV/0!</v>
      </c>
      <c r="S30" s="11">
        <v>0</v>
      </c>
      <c r="T30" s="11"/>
      <c r="U30" s="11" t="e">
        <f>+S30/U26</f>
        <v>#DIV/0!</v>
      </c>
      <c r="V30" s="11">
        <v>0</v>
      </c>
      <c r="W30" s="11"/>
      <c r="X30" s="11" t="e">
        <f>+V30/X26</f>
        <v>#DIV/0!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6"/>
        <v>165.03</v>
      </c>
      <c r="AR30" s="11">
        <f>+AP30/AR26</f>
        <v>41.2575</v>
      </c>
      <c r="AS30" s="16">
        <f t="shared" si="17"/>
        <v>82.515000000000001</v>
      </c>
      <c r="AU30" s="11">
        <f>+AS30/AU26</f>
        <v>20.62875</v>
      </c>
    </row>
    <row r="31" spans="2:47" ht="15" customHeight="1">
      <c r="B31" s="20" t="s">
        <v>33</v>
      </c>
      <c r="D31" s="11">
        <v>4.2332999999999998</v>
      </c>
      <c r="E31" s="27"/>
      <c r="F31" s="11">
        <f>+D31/F26</f>
        <v>1.058325</v>
      </c>
      <c r="G31" s="11">
        <v>0.74799000000000004</v>
      </c>
      <c r="H31" s="27"/>
      <c r="I31" s="11">
        <f>+G31/I26</f>
        <v>0.18699750000000001</v>
      </c>
      <c r="J31" s="11">
        <v>0</v>
      </c>
      <c r="K31" s="27"/>
      <c r="L31" s="11" t="e">
        <f>+J31/L26</f>
        <v>#DIV/0!</v>
      </c>
      <c r="M31" s="11">
        <v>0</v>
      </c>
      <c r="N31" s="27"/>
      <c r="O31" s="11" t="e">
        <f>+M31/O26</f>
        <v>#DIV/0!</v>
      </c>
      <c r="P31" s="11">
        <v>0</v>
      </c>
      <c r="Q31" s="27"/>
      <c r="R31" s="11" t="e">
        <f>+P31/R26</f>
        <v>#DIV/0!</v>
      </c>
      <c r="S31" s="11">
        <v>0</v>
      </c>
      <c r="T31" s="27"/>
      <c r="U31" s="11" t="e">
        <f>+S31/U26</f>
        <v>#DIV/0!</v>
      </c>
      <c r="V31" s="11">
        <v>0</v>
      </c>
      <c r="W31" s="27"/>
      <c r="X31" s="11" t="e">
        <f>+V31/X26</f>
        <v>#DIV/0!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6"/>
        <v>4.9812899999999996</v>
      </c>
      <c r="AR31" s="11">
        <f>+AP31/AR26</f>
        <v>1.2453224999999999</v>
      </c>
      <c r="AS31" s="16">
        <f t="shared" si="17"/>
        <v>2.4906449999999998</v>
      </c>
      <c r="AU31" s="11">
        <f>+AS31/AU26</f>
        <v>0.62266124999999994</v>
      </c>
    </row>
    <row r="32" spans="2:47" ht="15" customHeight="1">
      <c r="B32" s="21" t="s">
        <v>34</v>
      </c>
      <c r="D32" s="50">
        <f>+D31/D30*1000</f>
        <v>30.23569745018213</v>
      </c>
      <c r="G32" s="50">
        <f>+G31/G30*1000</f>
        <v>29.895683453237414</v>
      </c>
      <c r="J32" s="50" t="e">
        <f>+J31/J30*1000</f>
        <v>#DIV/0!</v>
      </c>
      <c r="M32" s="50" t="e">
        <f>+M31/M30*1000</f>
        <v>#DIV/0!</v>
      </c>
      <c r="P32" s="50" t="e">
        <f>+P31/P30*1000</f>
        <v>#DIV/0!</v>
      </c>
      <c r="S32" s="50" t="e">
        <f>+S31/S30*1000</f>
        <v>#DIV/0!</v>
      </c>
      <c r="V32" s="50" t="e">
        <f>+V31/V30*1000</f>
        <v>#DIV/0!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30.184148336666055</v>
      </c>
      <c r="AS32" s="50">
        <f>+AS31/AS30*1000</f>
        <v>30.184148336666055</v>
      </c>
    </row>
    <row r="33" spans="2:46" ht="15" customHeight="1">
      <c r="B33" s="21" t="s">
        <v>35</v>
      </c>
      <c r="D33" s="52">
        <f>+D30/D27</f>
        <v>6.0873913043478254</v>
      </c>
      <c r="G33" s="52">
        <f>+G30/G27</f>
        <v>5.56</v>
      </c>
      <c r="J33" s="52" t="e">
        <f>+J30/J27</f>
        <v>#DIV/0!</v>
      </c>
      <c r="M33" s="52" t="e">
        <f>+M30/M27</f>
        <v>#DIV/0!</v>
      </c>
      <c r="P33" s="52" t="e">
        <f>+P30/P27</f>
        <v>#DIV/0!</v>
      </c>
      <c r="S33" s="52" t="e">
        <f>+S30/S27</f>
        <v>#DIV/0!</v>
      </c>
      <c r="V33" s="52" t="e">
        <f>+V30/V27</f>
        <v>#DIV/0!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6.0010909090909088</v>
      </c>
      <c r="AS33" s="52">
        <f>+AS30/AS27</f>
        <v>6.0010909090909088</v>
      </c>
    </row>
    <row r="34" spans="2:46" ht="15" customHeight="1">
      <c r="B34" s="10" t="s">
        <v>37</v>
      </c>
      <c r="D34" s="54">
        <f>+D31*1000/(D27*D32)*100</f>
        <v>608.73913043478262</v>
      </c>
      <c r="G34" s="54">
        <f>+G31*1000/(G27*G32)*100</f>
        <v>556</v>
      </c>
      <c r="J34" s="54" t="e">
        <f>+J31*1000/(J27*J32)*100</f>
        <v>#DIV/0!</v>
      </c>
      <c r="M34" s="54" t="e">
        <f>+M31*1000/(M27*M32)*100</f>
        <v>#DIV/0!</v>
      </c>
      <c r="P34" s="54" t="e">
        <f>+P31*1000/(P27*P32)*100</f>
        <v>#DIV/0!</v>
      </c>
      <c r="S34" s="54" t="e">
        <f>+S31*1000/(S27*S32)*100</f>
        <v>#DIV/0!</v>
      </c>
      <c r="V34" s="54" t="e">
        <f>+V31*1000/(V27*V32)*100</f>
        <v>#DIV/0!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600.10909090909104</v>
      </c>
      <c r="AS34" s="54">
        <f>+AS31*1000/(AS27*AS32)*100</f>
        <v>600.10909090909104</v>
      </c>
    </row>
    <row r="35" spans="2:46" ht="15" customHeight="1">
      <c r="B35" s="21" t="s">
        <v>45</v>
      </c>
      <c r="C35" s="10"/>
      <c r="D35" s="54">
        <f>+D31/D27*1000</f>
        <v>184.05652173913043</v>
      </c>
      <c r="E35" s="54"/>
      <c r="G35" s="54">
        <f>+G31/G27*1000</f>
        <v>166.22</v>
      </c>
      <c r="H35" s="54"/>
      <c r="J35" s="54" t="e">
        <f>+J31/J27*1000</f>
        <v>#DIV/0!</v>
      </c>
      <c r="K35" s="54"/>
      <c r="M35" s="54" t="e">
        <f>+M31/M27*1000</f>
        <v>#DIV/0!</v>
      </c>
      <c r="N35" s="54"/>
      <c r="P35" s="54" t="e">
        <f>+P31/P27*1000</f>
        <v>#DIV/0!</v>
      </c>
      <c r="Q35" s="54"/>
      <c r="S35" s="54" t="e">
        <f>+S31/S27*1000</f>
        <v>#DIV/0!</v>
      </c>
      <c r="T35" s="54"/>
      <c r="V35" s="54" t="e">
        <f>+V31/V27*1000</f>
        <v>#DIV/0!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181.13781818181818</v>
      </c>
      <c r="AS35" s="54">
        <f>+AS31/AS27*1000</f>
        <v>181.13781818181818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802.03360388056694</v>
      </c>
      <c r="G37" s="24">
        <f>+G8/(1-G6/G5)</f>
        <v>801.33831581996242</v>
      </c>
      <c r="J37" s="24" t="e">
        <f>+J8/(1-J6/J5)</f>
        <v>#DIV/0!</v>
      </c>
      <c r="M37" s="24" t="e">
        <f>+M8/(1-M6/M5)</f>
        <v>#DIV/0!</v>
      </c>
      <c r="P37" s="24" t="e">
        <f>+P8/(1-P6/P5)</f>
        <v>#DIV/0!</v>
      </c>
      <c r="S37" s="24" t="e">
        <f>+S8/(1-S6/S5)</f>
        <v>#DIV/0!</v>
      </c>
      <c r="V37" s="24" t="e">
        <f>+V8/(1-V6/V5)</f>
        <v>#DIV/0!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1604.7244675171798</v>
      </c>
      <c r="AQ37" s="36"/>
      <c r="AR37" s="36"/>
      <c r="AS37" s="36">
        <f>+AS8/(1-AS6/AS5)</f>
        <v>802.36223375858992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2015-01-28T13:16:01Z</cp:lastPrinted>
  <dcterms:created xsi:type="dcterms:W3CDTF">2014-10-14T11:21:48Z</dcterms:created>
  <dcterms:modified xsi:type="dcterms:W3CDTF">2015-03-18T10:50:26Z</dcterms:modified>
</cp:coreProperties>
</file>