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P20" i="7"/>
  <c r="P20" i="1"/>
  <c r="P7"/>
  <c r="P6"/>
  <c r="P5"/>
  <c r="P6" i="7" l="1"/>
  <c r="P5"/>
  <c r="H20" i="6"/>
  <c r="H19"/>
  <c r="H18"/>
  <c r="G20"/>
  <c r="G19"/>
  <c r="G18"/>
  <c r="G12"/>
  <c r="G11"/>
  <c r="G8"/>
  <c r="G6"/>
  <c r="G5"/>
  <c r="D31"/>
  <c r="D30"/>
  <c r="D28"/>
  <c r="D27"/>
  <c r="F26"/>
  <c r="E20"/>
  <c r="E19"/>
  <c r="E18"/>
  <c r="D20"/>
  <c r="D19"/>
  <c r="D18"/>
  <c r="D12"/>
  <c r="D11"/>
  <c r="D8"/>
  <c r="D6"/>
  <c r="D5"/>
  <c r="M20" i="1"/>
  <c r="M6"/>
  <c r="M5"/>
  <c r="M20" i="7"/>
  <c r="M6"/>
  <c r="M5"/>
  <c r="I26" i="6" l="1"/>
  <c r="G31"/>
  <c r="G30"/>
  <c r="G28"/>
  <c r="G27"/>
  <c r="J20" i="1"/>
  <c r="J6"/>
  <c r="J5"/>
  <c r="J20" i="7" l="1"/>
  <c r="J6"/>
  <c r="J5"/>
  <c r="AP11"/>
  <c r="AS11" s="1"/>
  <c r="AR4"/>
  <c r="AP11" i="1"/>
  <c r="AS11" s="1"/>
  <c r="E20" i="7"/>
  <c r="E19"/>
  <c r="D19"/>
  <c r="I4" i="6"/>
  <c r="F4"/>
  <c r="G20" i="1"/>
  <c r="D20"/>
  <c r="G20" i="7"/>
  <c r="G6"/>
  <c r="G5"/>
  <c r="G6" i="1"/>
  <c r="G5"/>
  <c r="D27" i="7"/>
  <c r="D20"/>
  <c r="D6"/>
  <c r="D5"/>
  <c r="D22" i="1"/>
  <c r="G9" i="6" l="1"/>
  <c r="AR26" i="1"/>
  <c r="AR26" i="7"/>
  <c r="AK3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X29" s="1"/>
  <c r="U27"/>
  <c r="U29" s="1"/>
  <c r="R27"/>
  <c r="O27"/>
  <c r="O29" s="1"/>
  <c r="L27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Y16" s="1"/>
  <c r="V7"/>
  <c r="V16" s="1"/>
  <c r="S7"/>
  <c r="S16" s="1"/>
  <c r="P7"/>
  <c r="M7"/>
  <c r="J7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R29" i="7" l="1"/>
  <c r="P16"/>
  <c r="D7" i="6"/>
  <c r="M16" i="7"/>
  <c r="L29"/>
  <c r="J16"/>
  <c r="K7"/>
  <c r="E19" i="5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G7" i="6"/>
  <c r="P13" i="1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V2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4" s="1"/>
  <c r="G33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3" s="1"/>
  <c r="AS24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<sst xmlns="http://schemas.openxmlformats.org/spreadsheetml/2006/main" count="358" uniqueCount="75">
  <si>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</si>
  <si>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</si>
  <si>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</si>
  <si>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</si>
  <si>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</si>
  <si>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</si>
  <si>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</si>
  <si>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</si>
  <si>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</si>
  <si>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</si>
  <si>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</si>
  <si>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</si>
  <si>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</si>
  <si>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</si>
  <si>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</si>
  <si>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</si>
  <si>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</si>
  <si>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</si>
  <si>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</si>
  <si>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</si>
  <si>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</si>
  <si>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</si>
  <si>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</si>
  <si>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</si>
  <si>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</si>
  <si>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</si>
  <si>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</si>
  <si>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</si>
  <si>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</si>
  <si>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</si>
  <si>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</si>
  <si>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</si>
  <si>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</si>
  <si>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</si>
  <si>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</si>
  <si>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</si>
  <si>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</si>
  <si>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</si>
  <si>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</si>
  <si>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</si>
  <si>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</si>
  <si>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</si>
  <si>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</si>
  <si>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</si>
  <si>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</si>
  <si>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</si>
  <si>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</si>
  <si>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</si>
  <si>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</si>
  <si>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</si>
  <si>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</si>
  <si>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</si>
  <si>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</si>
  <si>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</si>
  <si>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</si>
  <si>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</si>
  <si>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</si>
  <si>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</si>
  <si>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</si>
  <si>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</si>
  <si>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</si>
  <si>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</si>
  <si>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</si>
  <si>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</si>
  <si>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</si>
  <si>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</si>
  <si>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</si>
  <si>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</si>
  <si>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</si>
  <si>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</si>
  <si>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</si>
  <si>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</si>
  <si>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</si>
  <si>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1 - 5 2014</t>
  </si>
  <si>
    <t xml:space="preserve"> 1 - 5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</si>
</sst>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4022.2104199999994</v>
      </c>
      <c r="E5" s="15">
        <f>+D5/$D$5</f>
        <v>1</v>
      </c>
      <c r="F5" s="93">
        <f>+D5/F4</f>
        <v>287.30074428571425</v>
      </c>
      <c r="G5" s="14">
        <f>+'2015'!AP5</f>
        <v>3961.3026</v>
      </c>
      <c r="H5" s="15">
        <f>+G5/$G$5</f>
        <v>1</v>
      </c>
      <c r="I5" s="93">
        <f>+G5/I4</f>
        <v>264.08684</v>
      </c>
      <c r="J5" s="83">
        <f t="shared" ref="J5:J29" si="0">+G5/D5</f>
        <v>0.98485712739016784</v>
      </c>
      <c r="K5" s="84">
        <f>+G5-D5</f>
        <v>-60.907819999999447</v>
      </c>
      <c r="L5" s="84">
        <f>+I5-F5</f>
        <v>-23.21390428571425</v>
      </c>
      <c r="M5" s="19"/>
    </row>
    <row r="6" spans="2:21">
      <c r="B6" s="7" t="s">
        <v>4</v>
      </c>
      <c r="C6" s="19"/>
      <c r="D6" s="11">
        <f>+'2014'!AP6</f>
        <v>472.10591999999997</v>
      </c>
      <c r="E6" s="12">
        <f>+D6/$D$5</f>
        <v>0.11737474440733014</v>
      </c>
      <c r="F6" s="80">
        <f>+D6/F4</f>
        <v>33.721851428571426</v>
      </c>
      <c r="G6" s="16">
        <f>+'2015'!AP6</f>
        <v>556.65111000000002</v>
      </c>
      <c r="H6" s="12">
        <f>+G6/$G$5</f>
        <v>0.14052223882113929</v>
      </c>
      <c r="I6" s="80">
        <f>+G6/I4</f>
        <v>37.110074000000004</v>
      </c>
      <c r="J6" s="85">
        <f t="shared" si="0"/>
        <v>1.1790809782686056</v>
      </c>
      <c r="K6" s="86">
        <f>+G6-D6</f>
        <v>84.545190000000048</v>
      </c>
      <c r="L6" s="86">
        <f>+I6-F6</f>
        <v>3.3882225714285781</v>
      </c>
      <c r="M6" s="19"/>
    </row>
    <row r="7" spans="2:21">
      <c r="B7" s="10" t="s">
        <v>6</v>
      </c>
      <c r="C7" s="19"/>
      <c r="D7" s="8">
        <f>+D5-D6</f>
        <v>3550.1044999999995</v>
      </c>
      <c r="E7" s="17">
        <f>+D7/$D$5</f>
        <v>0.8826252555926698</v>
      </c>
      <c r="F7" s="82">
        <f>+F5-F6</f>
        <v>253.57889285714282</v>
      </c>
      <c r="G7" s="8">
        <f>+G5-G6</f>
        <v>3404.6514900000002</v>
      </c>
      <c r="H7" s="17">
        <f>+G7/$G$5</f>
        <v>0.85947776117886077</v>
      </c>
      <c r="I7" s="82">
        <f>+I5-I6</f>
        <v>226.976766</v>
      </c>
      <c r="J7" s="87">
        <f t="shared" si="0"/>
        <v>0.95902852718842524</v>
      </c>
      <c r="K7" s="84">
        <f>+G7-D7</f>
        <v>-145.45300999999927</v>
      </c>
      <c r="L7" s="84">
        <f>+I7-F7</f>
        <v>-26.602126857142821</v>
      </c>
      <c r="M7" s="19"/>
    </row>
    <row r="8" spans="2:21">
      <c r="B8" s="7" t="s">
        <v>5</v>
      </c>
      <c r="C8" s="19"/>
      <c r="D8" s="11">
        <f>+'2014'!AP8</f>
        <v>3380.7905000000001</v>
      </c>
      <c r="E8" s="12">
        <f>+D8/$D$5</f>
        <v>0.84053049119195522</v>
      </c>
      <c r="F8" s="80">
        <f>+D8/F4</f>
        <v>241.48503571428571</v>
      </c>
      <c r="G8" s="16">
        <f>+'2015'!AP8</f>
        <v>3365.19733</v>
      </c>
      <c r="H8" s="12">
        <f>+G8/$G$5</f>
        <v>0.84951786566368348</v>
      </c>
      <c r="I8" s="80">
        <f>+G8/I4</f>
        <v>224.34648866666666</v>
      </c>
      <c r="J8" s="85">
        <f t="shared" si="0"/>
        <v>0.99538771479628796</v>
      </c>
      <c r="K8" s="86">
        <f>+G8-D8</f>
        <v>-15.5931700000001</v>
      </c>
      <c r="L8" s="86">
        <f>+I8-F8</f>
        <v>-17.138547047619056</v>
      </c>
      <c r="M8" s="19"/>
    </row>
    <row r="9" spans="2:21">
      <c r="B9" s="21" t="s">
        <v>12</v>
      </c>
      <c r="C9" s="19"/>
      <c r="D9" s="18">
        <f>+D5-D6-D8</f>
        <v>169.3139999999994</v>
      </c>
      <c r="E9" s="15">
        <f>+D9/$D$5</f>
        <v>4.2094764400714628E-2</v>
      </c>
      <c r="F9" s="18">
        <f>+F5-F6-F8</f>
        <v>12.093857142857104</v>
      </c>
      <c r="G9" s="18">
        <f>+G5-G6-G8</f>
        <v>39.454160000000229</v>
      </c>
      <c r="H9" s="15">
        <f>+G9/$G$5</f>
        <v>9.9598955151773121E-3</v>
      </c>
      <c r="I9" s="18">
        <f>+I5-I6-I8</f>
        <v>2.6302773333333391</v>
      </c>
      <c r="J9" s="87">
        <f t="shared" si="0"/>
        <v>0.23302361293218735</v>
      </c>
      <c r="K9" s="84">
        <f>+G9-D9</f>
        <v>-129.85983999999917</v>
      </c>
      <c r="L9" s="84">
        <f>+I9-F9</f>
        <v>-9.4635798095237647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85</v>
      </c>
      <c r="E11" s="19"/>
      <c r="F11" s="80">
        <f>+D11/F4</f>
        <v>6.0714285714285712</v>
      </c>
      <c r="G11" s="33">
        <f>+'2015'!AP11</f>
        <v>85</v>
      </c>
      <c r="H11" s="19"/>
      <c r="I11" s="80">
        <f>+G11/I4</f>
        <v>5.666666666666667</v>
      </c>
      <c r="J11" s="85">
        <f t="shared" si="0"/>
        <v>1</v>
      </c>
      <c r="K11" s="86">
        <f t="shared" ref="K11:K16" si="1">+G11-D11</f>
        <v>0</v>
      </c>
      <c r="L11" s="86">
        <f>+I11-F11</f>
        <v>-0.40476190476190421</v>
      </c>
      <c r="M11" s="19"/>
    </row>
    <row r="12" spans="2:21">
      <c r="B12" s="20" t="s">
        <v>13</v>
      </c>
      <c r="C12" s="19"/>
      <c r="D12" s="37">
        <f>+'2014'!AP12</f>
        <v>2437.4953399999999</v>
      </c>
      <c r="E12" s="19"/>
      <c r="F12" s="80">
        <f>+D12/F4</f>
        <v>174.10681</v>
      </c>
      <c r="G12" s="16">
        <f>+'2015'!AP12</f>
        <v>2464.6734499999998</v>
      </c>
      <c r="H12" s="19"/>
      <c r="I12" s="80">
        <f>+G12/I4</f>
        <v>164.31156333333331</v>
      </c>
      <c r="J12" s="85">
        <f t="shared" si="0"/>
        <v>1.0111500151626955</v>
      </c>
      <c r="K12" s="86">
        <f t="shared" si="1"/>
        <v>27.178109999999833</v>
      </c>
      <c r="L12" s="86">
        <f>+I12-F12</f>
        <v>-9.7952466666666851</v>
      </c>
      <c r="M12" s="19"/>
    </row>
    <row r="13" spans="2:21">
      <c r="B13" s="21" t="s">
        <v>16</v>
      </c>
      <c r="C13" s="19"/>
      <c r="D13" s="38">
        <f>+D12/D5</f>
        <v>0.60600890691342801</v>
      </c>
      <c r="E13" s="19"/>
      <c r="F13" s="38"/>
      <c r="G13" s="38">
        <f>+G12/G5</f>
        <v>0.62218762333379929</v>
      </c>
      <c r="H13" s="19"/>
      <c r="I13" s="38"/>
      <c r="J13" s="83">
        <f t="shared" si="0"/>
        <v>1.0266971594572329</v>
      </c>
      <c r="K13" s="61">
        <f t="shared" si="1"/>
        <v>1.6178716420371275E-2</v>
      </c>
      <c r="L13" s="64"/>
      <c r="M13" s="19"/>
    </row>
    <row r="14" spans="2:21">
      <c r="B14" s="21" t="s">
        <v>14</v>
      </c>
      <c r="C14" s="19"/>
      <c r="D14" s="8">
        <f>+D5/D11</f>
        <v>47.320122588235286</v>
      </c>
      <c r="E14" s="19"/>
      <c r="F14" s="8"/>
      <c r="G14" s="8">
        <f>+G5/G11</f>
        <v>46.603560000000002</v>
      </c>
      <c r="H14" s="19"/>
      <c r="I14" s="8"/>
      <c r="J14" s="83">
        <f t="shared" si="0"/>
        <v>0.98485712739016795</v>
      </c>
      <c r="K14" s="84">
        <f t="shared" si="1"/>
        <v>-0.71656258823528418</v>
      </c>
      <c r="L14" s="64"/>
      <c r="M14" s="19"/>
    </row>
    <row r="15" spans="2:21">
      <c r="B15" s="10" t="s">
        <v>41</v>
      </c>
      <c r="C15" s="19"/>
      <c r="D15" s="8">
        <f>+D12/D11</f>
        <v>28.676415764705883</v>
      </c>
      <c r="E15" s="19"/>
      <c r="F15" s="8"/>
      <c r="G15" s="8">
        <f>+G12/G11</f>
        <v>28.996158235294114</v>
      </c>
      <c r="H15" s="19"/>
      <c r="I15" s="8"/>
      <c r="J15" s="83">
        <f t="shared" si="0"/>
        <v>1.0111500151626955</v>
      </c>
      <c r="K15" s="84">
        <f t="shared" si="1"/>
        <v>0.31974247058823124</v>
      </c>
      <c r="L15" s="64"/>
      <c r="M15" s="19"/>
    </row>
    <row r="16" spans="2:21">
      <c r="B16" s="21" t="s">
        <v>17</v>
      </c>
      <c r="C16" s="19"/>
      <c r="D16" s="38">
        <f>+D12/D7</f>
        <v>0.68659819450385207</v>
      </c>
      <c r="E16" s="19"/>
      <c r="F16" s="38"/>
      <c r="G16" s="38">
        <f>+G12/G7</f>
        <v>0.72391358035885178</v>
      </c>
      <c r="H16" s="19"/>
      <c r="I16" s="38"/>
      <c r="J16" s="83">
        <f t="shared" si="0"/>
        <v>1.0543482143613332</v>
      </c>
      <c r="K16" s="61">
        <f t="shared" si="1"/>
        <v>3.7315385854999716E-2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57362</v>
      </c>
      <c r="E18" s="11">
        <f>+'2014'!AQ18</f>
        <v>57362</v>
      </c>
      <c r="F18" s="80">
        <f>+D18/F4</f>
        <v>4097.2857142857147</v>
      </c>
      <c r="G18" s="16">
        <f>+'2015'!AP18</f>
        <v>57698.11</v>
      </c>
      <c r="H18" s="16">
        <f>+'2015'!AQ18</f>
        <v>46108.041669999999</v>
      </c>
      <c r="I18" s="80">
        <f>+G18/I4</f>
        <v>3846.5406666666668</v>
      </c>
      <c r="J18" s="85">
        <f t="shared" si="0"/>
        <v>1.0058594539939332</v>
      </c>
      <c r="K18" s="86">
        <f t="shared" ref="K18:K29" si="2">+G18-D18</f>
        <v>336.11000000000058</v>
      </c>
      <c r="L18" s="86">
        <f>+I18-F18</f>
        <v>-250.74504761904791</v>
      </c>
      <c r="M18" s="19"/>
    </row>
    <row r="19" spans="2:13">
      <c r="B19" s="20" t="s">
        <v>28</v>
      </c>
      <c r="C19" s="19"/>
      <c r="D19" s="11">
        <f>+'2014'!AP19</f>
        <v>7807.62</v>
      </c>
      <c r="E19" s="27">
        <f>+'2014'!AQ19</f>
        <v>7807.62</v>
      </c>
      <c r="F19" s="80">
        <f>+D19/F4</f>
        <v>557.68714285714282</v>
      </c>
      <c r="G19" s="16">
        <f>+'2015'!AP19</f>
        <v>7838.64</v>
      </c>
      <c r="H19" s="16">
        <f>+'2015'!AQ19</f>
        <v>7838.64</v>
      </c>
      <c r="I19" s="80">
        <f>+G19/I4</f>
        <v>522.57600000000002</v>
      </c>
      <c r="J19" s="85">
        <f t="shared" si="0"/>
        <v>1.0039730417207806</v>
      </c>
      <c r="K19" s="86">
        <f t="shared" si="2"/>
        <v>31.020000000000437</v>
      </c>
      <c r="L19" s="86">
        <f>+I19-F19</f>
        <v>-35.111142857142795</v>
      </c>
      <c r="M19" s="19"/>
    </row>
    <row r="20" spans="2:13">
      <c r="B20" s="20" t="s">
        <v>29</v>
      </c>
      <c r="C20" s="19"/>
      <c r="D20" s="11">
        <f>+'2014'!AP20</f>
        <v>277.6524</v>
      </c>
      <c r="E20" s="27">
        <f>+'2014'!AQ20</f>
        <v>284.90836000000002</v>
      </c>
      <c r="F20" s="80">
        <f>+D20/F4</f>
        <v>19.832314285714286</v>
      </c>
      <c r="G20" s="16">
        <f>+'2015'!AP20</f>
        <v>239.25280000000001</v>
      </c>
      <c r="H20" s="16">
        <f>+'2015'!AQ20</f>
        <v>240.614047</v>
      </c>
      <c r="I20" s="80">
        <f>+G20/I4</f>
        <v>15.950186666666667</v>
      </c>
      <c r="J20" s="85">
        <f t="shared" si="0"/>
        <v>0.86169901646807301</v>
      </c>
      <c r="K20" s="86">
        <f t="shared" si="2"/>
        <v>-38.399599999999992</v>
      </c>
      <c r="L20" s="86">
        <f>+I20-F20</f>
        <v>-3.882127619047619</v>
      </c>
      <c r="M20" s="19"/>
    </row>
    <row r="21" spans="2:13">
      <c r="B21" s="21" t="s">
        <v>30</v>
      </c>
      <c r="C21" s="19"/>
      <c r="D21" s="50">
        <f>+D20/D19*1000</f>
        <v>35.561720473076306</v>
      </c>
      <c r="E21" s="28">
        <f>+E20/E19*1000</f>
        <v>36.491063858128342</v>
      </c>
      <c r="F21" s="28"/>
      <c r="G21" s="50">
        <f>+G20/G19*1000</f>
        <v>30.52223344865946</v>
      </c>
      <c r="H21" s="50">
        <f>+H20/H19*1000</f>
        <v>30.695892016982537</v>
      </c>
      <c r="I21" s="28"/>
      <c r="J21" s="83">
        <f t="shared" si="0"/>
        <v>0.85828899846867002</v>
      </c>
      <c r="K21" s="84">
        <f t="shared" si="2"/>
        <v>-5.0394870244168466</v>
      </c>
      <c r="L21" s="89">
        <f>+H21/E21</f>
        <v>0.84118928777531554</v>
      </c>
      <c r="M21" s="90">
        <f>+H21-E21</f>
        <v>-5.7951718411458053</v>
      </c>
    </row>
    <row r="22" spans="2:13">
      <c r="B22" s="21" t="s">
        <v>31</v>
      </c>
      <c r="C22" s="19"/>
      <c r="D22" s="52">
        <f>+D19/D18</f>
        <v>0.13611136292318957</v>
      </c>
      <c r="E22" s="52">
        <f>+E19/E18</f>
        <v>0.13611136292318957</v>
      </c>
      <c r="F22" s="52"/>
      <c r="G22" s="60">
        <f>+G19/G18</f>
        <v>0.13585609649952141</v>
      </c>
      <c r="H22" s="52">
        <f>+H19/H18</f>
        <v>0.17000591905641871</v>
      </c>
      <c r="I22" s="52"/>
      <c r="J22" s="83">
        <f t="shared" si="0"/>
        <v>0.99812457668348964</v>
      </c>
      <c r="K22" s="84">
        <f t="shared" si="2"/>
        <v>-2.552664236681601E-4</v>
      </c>
      <c r="L22" s="19"/>
      <c r="M22" s="19"/>
    </row>
    <row r="23" spans="2:13">
      <c r="B23" s="10" t="s">
        <v>26</v>
      </c>
      <c r="C23" s="10"/>
      <c r="D23" s="54">
        <f>+D20*1000/(D18*D21)*100</f>
        <v>13.611136292318957</v>
      </c>
      <c r="E23" s="54">
        <f>+E20*1000/(E18*E21)*100</f>
        <v>13.61113629231896</v>
      </c>
      <c r="F23" s="54"/>
      <c r="G23" s="54">
        <f>+G20/(G18*G21)*1000*100</f>
        <v>13.58560964995214</v>
      </c>
      <c r="H23" s="54">
        <f>+H20*1000/(H18*H21)*100</f>
        <v>17.000591905641869</v>
      </c>
      <c r="I23" s="54"/>
      <c r="J23" s="83">
        <f t="shared" si="0"/>
        <v>0.99812457668348953</v>
      </c>
      <c r="K23" s="84">
        <f t="shared" si="2"/>
        <v>-2.5526642366816787E-2</v>
      </c>
      <c r="L23" s="19"/>
      <c r="M23" s="19"/>
    </row>
    <row r="24" spans="2:13">
      <c r="B24" s="21" t="s">
        <v>44</v>
      </c>
      <c r="C24" s="10"/>
      <c r="D24" s="54">
        <f>+D20/D18*1000</f>
        <v>4.8403542414839089</v>
      </c>
      <c r="E24" s="54">
        <f>+E20/E18*1000</f>
        <v>4.9668484362469929</v>
      </c>
      <c r="F24" s="54"/>
      <c r="G24" s="54">
        <f>+G20/G18*1000</f>
        <v>4.1466314927819994</v>
      </c>
      <c r="H24" s="54">
        <f>+H20/H18*1000</f>
        <v>5.218483333603702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4</v>
      </c>
      <c r="G26" s="54"/>
      <c r="H26" s="54"/>
      <c r="I26" s="97">
        <f>+'2015'!AR26</f>
        <v>3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35.36</v>
      </c>
      <c r="E27" s="54"/>
      <c r="F27" s="11">
        <f>+D27/F26</f>
        <v>8.84</v>
      </c>
      <c r="G27" s="11">
        <f>+'2015'!AP27</f>
        <v>47.5</v>
      </c>
      <c r="H27" s="54"/>
      <c r="I27" s="11">
        <f>+G27/I26</f>
        <v>15.833333333333334</v>
      </c>
      <c r="J27" s="85">
        <f t="shared" si="0"/>
        <v>1.3433257918552037</v>
      </c>
      <c r="K27" s="86">
        <f t="shared" si="2"/>
        <v>12.14</v>
      </c>
      <c r="L27" s="86">
        <f>+I27-F27</f>
        <v>6.9933333333333341</v>
      </c>
      <c r="M27" s="19"/>
    </row>
    <row r="28" spans="2:13">
      <c r="B28" s="20" t="s">
        <v>39</v>
      </c>
      <c r="C28" s="10"/>
      <c r="D28" s="11">
        <f>+'2014'!AP28</f>
        <v>3328</v>
      </c>
      <c r="E28" s="54"/>
      <c r="F28" s="11">
        <f>+D28/F26</f>
        <v>832</v>
      </c>
      <c r="G28" s="11">
        <f>+'2015'!AP28</f>
        <v>2472</v>
      </c>
      <c r="H28" s="54"/>
      <c r="I28" s="11">
        <f>+G28/I26</f>
        <v>824</v>
      </c>
      <c r="J28" s="85">
        <f t="shared" si="0"/>
        <v>0.74278846153846156</v>
      </c>
      <c r="K28" s="86">
        <f t="shared" si="2"/>
        <v>-856</v>
      </c>
      <c r="L28" s="86">
        <f>+I28-F28</f>
        <v>-8</v>
      </c>
      <c r="M28" s="19"/>
    </row>
    <row r="29" spans="2:13">
      <c r="B29" s="21" t="s">
        <v>40</v>
      </c>
      <c r="C29" s="10"/>
      <c r="D29" s="38">
        <f>+D27/D28</f>
        <v>1.0624999999999999E-2</v>
      </c>
      <c r="E29" s="54"/>
      <c r="F29" s="38">
        <f>+F27/F28</f>
        <v>1.0624999999999999E-2</v>
      </c>
      <c r="G29" s="38">
        <f>+G27/G28</f>
        <v>1.9215210355987056E-2</v>
      </c>
      <c r="H29" s="54"/>
      <c r="I29" s="38">
        <f>+I27/I28</f>
        <v>1.9215210355987056E-2</v>
      </c>
      <c r="J29" s="83">
        <f t="shared" si="0"/>
        <v>1.8084903864458408</v>
      </c>
      <c r="K29" s="84">
        <f t="shared" si="2"/>
        <v>8.5902103559870567E-3</v>
      </c>
      <c r="L29" s="86">
        <f>+I29-F29</f>
        <v>8.5902103559870567E-3</v>
      </c>
      <c r="M29" s="19"/>
    </row>
    <row r="30" spans="2:13">
      <c r="B30" s="20" t="s">
        <v>32</v>
      </c>
      <c r="C30" s="10"/>
      <c r="D30" s="11">
        <f>+'2014'!AP30</f>
        <v>165.06720000000001</v>
      </c>
      <c r="E30" s="54"/>
      <c r="F30" s="11">
        <f>+D30/F26</f>
        <v>41.266800000000003</v>
      </c>
      <c r="G30" s="11">
        <f>+'2015'!AP30</f>
        <v>270.02999999999997</v>
      </c>
      <c r="H30" s="54"/>
      <c r="I30" s="11">
        <f>+G30/I26</f>
        <v>90.009999999999991</v>
      </c>
      <c r="J30" s="85">
        <f t="shared" ref="J30" si="3">+G30/D30</f>
        <v>1.6358792055599172</v>
      </c>
      <c r="K30" s="86">
        <f t="shared" ref="K30" si="4">+G30-D30</f>
        <v>104.96279999999996</v>
      </c>
      <c r="L30" s="86">
        <f>+I30-F30</f>
        <v>48.743199999999987</v>
      </c>
      <c r="M30" s="19"/>
    </row>
    <row r="31" spans="2:13">
      <c r="B31" s="20" t="s">
        <v>33</v>
      </c>
      <c r="C31" s="10"/>
      <c r="D31" s="11">
        <f>+'2014'!AP31</f>
        <v>17.008600000000001</v>
      </c>
      <c r="E31" s="54"/>
      <c r="F31" s="11">
        <f>+D31/F26</f>
        <v>4.2521500000000003</v>
      </c>
      <c r="G31" s="11">
        <f>+'2015'!AP31</f>
        <v>8.2858999999999998</v>
      </c>
      <c r="H31" s="54"/>
      <c r="I31" s="11">
        <f>+G31/I26</f>
        <v>2.7619666666666665</v>
      </c>
      <c r="J31" s="85">
        <f t="shared" ref="J31:J32" si="5">+G31/D31</f>
        <v>0.4871594369906988</v>
      </c>
      <c r="K31" s="86">
        <f t="shared" ref="K31:K32" si="6">+G31-D31</f>
        <v>-8.7227000000000015</v>
      </c>
      <c r="L31" s="86">
        <f>+I31-F31</f>
        <v>-1.4901833333333339</v>
      </c>
      <c r="M31" s="19"/>
    </row>
    <row r="32" spans="2:13">
      <c r="B32" s="21" t="s">
        <v>34</v>
      </c>
      <c r="C32" s="10"/>
      <c r="D32" s="50">
        <f>+D31/D30*1000</f>
        <v>103.04045867380073</v>
      </c>
      <c r="E32" s="54"/>
      <c r="F32" s="54"/>
      <c r="G32" s="50">
        <f>+G31/G30*1000</f>
        <v>30.68510906195608</v>
      </c>
      <c r="H32" s="54"/>
      <c r="I32" s="54"/>
      <c r="J32" s="83">
        <f t="shared" si="5"/>
        <v>0.29779670487586968</v>
      </c>
      <c r="K32" s="84">
        <f t="shared" si="6"/>
        <v>-72.355349611844645</v>
      </c>
      <c r="L32" s="19"/>
      <c r="M32" s="19"/>
    </row>
    <row r="33" spans="2:13">
      <c r="B33" s="21" t="s">
        <v>35</v>
      </c>
      <c r="C33" s="10"/>
      <c r="D33" s="52">
        <f>+D30/D27</f>
        <v>4.6681900452488696</v>
      </c>
      <c r="E33" s="54"/>
      <c r="F33" s="54"/>
      <c r="G33" s="52">
        <f>+G30/G27</f>
        <v>5.684842105263157</v>
      </c>
      <c r="H33" s="54"/>
      <c r="I33" s="54"/>
      <c r="J33" s="83">
        <f t="shared" ref="J33" si="7">+G33/D33</f>
        <v>1.2177829201810244</v>
      </c>
      <c r="K33" s="84">
        <f t="shared" ref="K33" si="8">+G33-D33</f>
        <v>1.0166520600142874</v>
      </c>
      <c r="L33" s="19"/>
      <c r="M33" s="19"/>
    </row>
    <row r="34" spans="2:13" ht="15" customHeight="1">
      <c r="B34" s="10" t="s">
        <v>37</v>
      </c>
      <c r="D34" s="54">
        <f>+D31*1000/(D27*D32)*100</f>
        <v>466.81900452488696</v>
      </c>
      <c r="G34" s="54">
        <f>+G31*1000/(G27*G32)*100</f>
        <v>568.48421052631579</v>
      </c>
      <c r="J34" s="83">
        <f t="shared" ref="J34:J35" si="9">+G34/D34</f>
        <v>1.2177829201810246</v>
      </c>
      <c r="K34" s="84">
        <f t="shared" ref="K34:K35" si="10">+G34-D34</f>
        <v>101.66520600142883</v>
      </c>
    </row>
    <row r="35" spans="2:13" ht="15" customHeight="1">
      <c r="B35" s="21" t="s">
        <v>45</v>
      </c>
      <c r="D35" s="54">
        <f>+D31/D27*1000</f>
        <v>481.01244343891409</v>
      </c>
      <c r="G35" s="54">
        <f>+G31/G27*1000</f>
        <v>174.44</v>
      </c>
      <c r="J35" s="83">
        <f t="shared" si="9"/>
        <v>0.3626517408840233</v>
      </c>
      <c r="K35" s="84">
        <f t="shared" si="10"/>
        <v>-306.57244343891409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3830.3804231500817</v>
      </c>
      <c r="G37" s="24">
        <f>+G8/(1-G6/G5)</f>
        <v>3915.3977938699559</v>
      </c>
      <c r="J37" s="43">
        <f>+G37/D37</f>
        <v>1.0221955423033298</v>
      </c>
      <c r="K37" s="24">
        <f>+G37-D37</f>
        <v>85.017370719874179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64</v>
      </c>
      <c r="E3" s="26" t="s">
        <v>19</v>
      </c>
      <c r="F3" s="3" t="s">
        <v>43</v>
      </c>
      <c r="G3" s="4" t="s">
        <v>55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+'2014'!I4</f>
        <v>14</v>
      </c>
      <c r="G4" s="25" t="s">
        <v>20</v>
      </c>
      <c r="H4" s="3" t="s">
        <v>21</v>
      </c>
      <c r="I4" s="3">
        <f>+'2015'!I4</f>
        <v>15</v>
      </c>
      <c r="J4" s="30"/>
    </row>
    <row r="5" spans="2:21">
      <c r="B5" s="10" t="s">
        <v>3</v>
      </c>
      <c r="C5" s="19"/>
      <c r="D5" s="8">
        <f>+'2014'!P5</f>
        <v>799.04025000000001</v>
      </c>
      <c r="E5" s="15">
        <f>+D5/$D$5</f>
        <v>1</v>
      </c>
      <c r="F5" s="93">
        <f>+D5/F4</f>
        <v>57.074303571428572</v>
      </c>
      <c r="G5" s="14">
        <f>+'2015'!P5</f>
        <v>773.18500000000006</v>
      </c>
      <c r="H5" s="15">
        <f>+G5/$G$5</f>
        <v>1</v>
      </c>
      <c r="I5" s="93">
        <f>+G5/I4</f>
        <v>51.545666666666669</v>
      </c>
      <c r="J5" s="83">
        <f t="shared" ref="J5:J23" si="0">+G5/D5</f>
        <v>0.96764211815362244</v>
      </c>
      <c r="K5" s="84">
        <f>+G5-D5</f>
        <v>-25.855249999999955</v>
      </c>
      <c r="L5" s="84">
        <f>+I5-F5</f>
        <v>-5.5286369047619033</v>
      </c>
      <c r="M5" s="64"/>
    </row>
    <row r="6" spans="2:21">
      <c r="B6" s="7" t="s">
        <v>4</v>
      </c>
      <c r="C6" s="19"/>
      <c r="D6" s="11">
        <f>+'2014'!P6</f>
        <v>108.68129999999999</v>
      </c>
      <c r="E6" s="12">
        <f>+D6/$D$5</f>
        <v>0.13601480025568172</v>
      </c>
      <c r="F6" s="80">
        <f>+D6/F4</f>
        <v>7.7629499999999991</v>
      </c>
      <c r="G6" s="16">
        <f>+'2015'!P6</f>
        <v>63.78</v>
      </c>
      <c r="H6" s="12">
        <f>+G6/$G$5</f>
        <v>8.2489960358775705E-2</v>
      </c>
      <c r="I6" s="80">
        <f>+G6/I4</f>
        <v>4.2519999999999998</v>
      </c>
      <c r="J6" s="85">
        <f t="shared" si="0"/>
        <v>0.58685348813457339</v>
      </c>
      <c r="K6" s="86">
        <f>+G6-D6</f>
        <v>-44.901299999999992</v>
      </c>
      <c r="L6" s="86">
        <f>+I6-F6</f>
        <v>-3.5109499999999993</v>
      </c>
      <c r="M6" s="64"/>
    </row>
    <row r="7" spans="2:21">
      <c r="B7" s="10" t="s">
        <v>6</v>
      </c>
      <c r="C7" s="19"/>
      <c r="D7" s="8">
        <f>+'2014'!P7</f>
        <v>690.35895000000005</v>
      </c>
      <c r="E7" s="17">
        <f>+D7/$D$5</f>
        <v>0.86398519974431831</v>
      </c>
      <c r="F7" s="82">
        <f>+F5-F6</f>
        <v>49.311353571428576</v>
      </c>
      <c r="G7" s="14">
        <f>+'2015'!P7</f>
        <v>709.40500000000009</v>
      </c>
      <c r="H7" s="17">
        <f>+G7/$G$5</f>
        <v>0.91751003964122435</v>
      </c>
      <c r="I7" s="82">
        <f>+I5-I6</f>
        <v>47.293666666666667</v>
      </c>
      <c r="J7" s="87">
        <f t="shared" si="0"/>
        <v>1.0275886189351207</v>
      </c>
      <c r="K7" s="84">
        <f>+G7-D7</f>
        <v>19.046050000000037</v>
      </c>
      <c r="L7" s="84">
        <f>+I7-F7</f>
        <v>-2.0176869047619093</v>
      </c>
      <c r="M7" s="64"/>
    </row>
    <row r="8" spans="2:21">
      <c r="B8" s="7" t="s">
        <v>5</v>
      </c>
      <c r="C8" s="19"/>
      <c r="D8" s="11">
        <f>+'2014'!P8</f>
        <v>656.19884000000002</v>
      </c>
      <c r="E8" s="12">
        <f>+D8/$D$5</f>
        <v>0.82123377389311736</v>
      </c>
      <c r="F8" s="80">
        <f>+D8/F4</f>
        <v>46.871345714285717</v>
      </c>
      <c r="G8" s="16">
        <f>+'2015'!P8</f>
        <v>720.30173000000002</v>
      </c>
      <c r="H8" s="12">
        <f>+G8/$G$5</f>
        <v>0.93160334202034434</v>
      </c>
      <c r="I8" s="80">
        <f>+G8/I4</f>
        <v>48.020115333333337</v>
      </c>
      <c r="J8" s="85">
        <f t="shared" si="0"/>
        <v>1.0976882098724832</v>
      </c>
      <c r="K8" s="86">
        <f>+G8-D8</f>
        <v>64.102890000000002</v>
      </c>
      <c r="L8" s="86">
        <f>+I8-F8</f>
        <v>1.14876961904762</v>
      </c>
      <c r="M8" s="64"/>
    </row>
    <row r="9" spans="2:21">
      <c r="B9" s="21" t="s">
        <v>12</v>
      </c>
      <c r="C9" s="19"/>
      <c r="D9" s="18">
        <f>+D5-D6-D8</f>
        <v>34.160110000000032</v>
      </c>
      <c r="E9" s="15">
        <f>+D9/$D$5</f>
        <v>4.2751425851200904E-2</v>
      </c>
      <c r="F9" s="18">
        <f>+F5-F6-F8</f>
        <v>2.4400078571428594</v>
      </c>
      <c r="G9" s="18">
        <f>+G5-G6-G8</f>
        <v>-10.896729999999934</v>
      </c>
      <c r="H9" s="15">
        <f>+G9/$G$5</f>
        <v>-1.4093302379120046E-2</v>
      </c>
      <c r="I9" s="18">
        <f>+I5-I6-I8</f>
        <v>-0.72644866666666985</v>
      </c>
      <c r="J9" s="87">
        <f t="shared" si="0"/>
        <v>-0.3189898978662517</v>
      </c>
      <c r="K9" s="84">
        <f>+G9-D9</f>
        <v>-45.056839999999966</v>
      </c>
      <c r="L9" s="84">
        <f>+I9-F9</f>
        <v>-3.1664565238095292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+'2014'!P11</f>
        <v>17</v>
      </c>
      <c r="E11" s="19"/>
      <c r="F11" s="80">
        <f>+D11/F4</f>
        <v>1.2142857142857142</v>
      </c>
      <c r="G11" s="33">
        <f>+'2015'!P11</f>
        <v>17</v>
      </c>
      <c r="H11" s="19"/>
      <c r="I11" s="80">
        <f>+G11/I4</f>
        <v>1.1333333333333333</v>
      </c>
      <c r="J11" s="85">
        <f t="shared" si="0"/>
        <v>1</v>
      </c>
      <c r="K11" s="86">
        <f t="shared" ref="K11:K16" si="1">+G11-D11</f>
        <v>0</v>
      </c>
      <c r="L11" s="86">
        <f>+I11-F11</f>
        <v>-8.0952380952380887E-2</v>
      </c>
      <c r="M11" s="64"/>
    </row>
    <row r="12" spans="2:21">
      <c r="B12" s="20" t="s">
        <v>13</v>
      </c>
      <c r="C12" s="19"/>
      <c r="D12" s="37">
        <f>+'2014'!P12</f>
        <v>480.46699999999998</v>
      </c>
      <c r="E12" s="19"/>
      <c r="F12" s="80">
        <f>+D12/F4</f>
        <v>34.319071428571426</v>
      </c>
      <c r="G12" s="33">
        <f>+'2015'!P12</f>
        <v>515.48330999999996</v>
      </c>
      <c r="H12" s="19"/>
      <c r="I12" s="80">
        <f>+G12/I4</f>
        <v>34.365553999999996</v>
      </c>
      <c r="J12" s="85">
        <f t="shared" si="0"/>
        <v>1.072879739919703</v>
      </c>
      <c r="K12" s="86">
        <f t="shared" si="1"/>
        <v>35.016309999999976</v>
      </c>
      <c r="L12" s="86">
        <f>+I12-F12</f>
        <v>4.6482571428569486E-2</v>
      </c>
      <c r="M12" s="64"/>
    </row>
    <row r="13" spans="2:21">
      <c r="B13" s="21" t="s">
        <v>16</v>
      </c>
      <c r="C13" s="19"/>
      <c r="D13" s="38">
        <f>+D12/D5</f>
        <v>0.60130512824604265</v>
      </c>
      <c r="E13" s="19"/>
      <c r="F13" s="38"/>
      <c r="G13" s="38">
        <f>+G12/G5</f>
        <v>0.66670112586250374</v>
      </c>
      <c r="H13" s="19"/>
      <c r="I13" s="38"/>
      <c r="J13" s="83">
        <f t="shared" si="0"/>
        <v>1.1087567601613773</v>
      </c>
      <c r="K13" s="61">
        <f t="shared" si="1"/>
        <v>6.5395997616461088E-2</v>
      </c>
      <c r="L13" s="64"/>
      <c r="M13" s="64"/>
    </row>
    <row r="14" spans="2:21">
      <c r="B14" s="21" t="s">
        <v>14</v>
      </c>
      <c r="C14" s="19"/>
      <c r="D14" s="8">
        <f>+D5/D11</f>
        <v>47.002367647058826</v>
      </c>
      <c r="E14" s="19"/>
      <c r="F14" s="8"/>
      <c r="G14" s="8">
        <f>+G5/G11</f>
        <v>45.481470588235297</v>
      </c>
      <c r="H14" s="19"/>
      <c r="I14" s="8"/>
      <c r="J14" s="83">
        <f t="shared" si="0"/>
        <v>0.96764211815362244</v>
      </c>
      <c r="K14" s="84">
        <f t="shared" si="1"/>
        <v>-1.5208970588235289</v>
      </c>
      <c r="L14" s="64"/>
      <c r="M14" s="64"/>
    </row>
    <row r="15" spans="2:21">
      <c r="B15" s="10" t="s">
        <v>41</v>
      </c>
      <c r="C15" s="19"/>
      <c r="D15" s="8">
        <f>+D12/D11</f>
        <v>28.262764705882351</v>
      </c>
      <c r="E15" s="19"/>
      <c r="F15" s="8"/>
      <c r="G15" s="8">
        <f>+G12/G11</f>
        <v>30.322547647058823</v>
      </c>
      <c r="H15" s="19"/>
      <c r="I15" s="8"/>
      <c r="J15" s="83">
        <f t="shared" si="0"/>
        <v>1.0728797399197032</v>
      </c>
      <c r="K15" s="84">
        <f t="shared" si="1"/>
        <v>2.0597829411764721</v>
      </c>
      <c r="L15" s="64"/>
      <c r="M15" s="64"/>
    </row>
    <row r="16" spans="2:21">
      <c r="B16" s="21" t="s">
        <v>17</v>
      </c>
      <c r="C16" s="19"/>
      <c r="D16" s="38">
        <f>+D12/D7</f>
        <v>0.69596693140575627</v>
      </c>
      <c r="E16" s="19"/>
      <c r="F16" s="38"/>
      <c r="G16" s="38">
        <f>+G12/G7</f>
        <v>0.72664177726404511</v>
      </c>
      <c r="H16" s="19"/>
      <c r="I16" s="38"/>
      <c r="J16" s="83">
        <f t="shared" si="0"/>
        <v>1.0440751485078894</v>
      </c>
      <c r="K16" s="61">
        <f t="shared" si="1"/>
        <v>3.0674845858288835E-2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+'2014'!P18</f>
        <v>11467</v>
      </c>
      <c r="E18" s="11">
        <f>+'2014'!Q18</f>
        <v>11467</v>
      </c>
      <c r="F18" s="80">
        <f>+D18/F4</f>
        <v>819.07142857142856</v>
      </c>
      <c r="G18" s="33">
        <f>+'2015'!P18</f>
        <v>11117</v>
      </c>
      <c r="H18" s="16">
        <f>+'2015'!Q18</f>
        <v>11117</v>
      </c>
      <c r="I18" s="80">
        <f>+G18/I4</f>
        <v>741.13333333333333</v>
      </c>
      <c r="J18" s="85">
        <f t="shared" si="0"/>
        <v>0.96947763146420163</v>
      </c>
      <c r="K18" s="86">
        <f t="shared" ref="K18:K23" si="2">+G18-D18</f>
        <v>-350</v>
      </c>
      <c r="L18" s="86">
        <f>+I18-F18</f>
        <v>-77.938095238095229</v>
      </c>
      <c r="M18" s="64"/>
    </row>
    <row r="19" spans="2:13">
      <c r="B19" s="20" t="s">
        <v>28</v>
      </c>
      <c r="C19" s="19"/>
      <c r="D19" s="37">
        <f>+'2014'!P19</f>
        <v>1566.26</v>
      </c>
      <c r="E19" s="11">
        <f>+'2014'!Q19</f>
        <v>1566.26</v>
      </c>
      <c r="F19" s="80">
        <f>+D19/F4</f>
        <v>111.87571428571428</v>
      </c>
      <c r="G19" s="33">
        <f>+'2015'!P19</f>
        <v>1421.66</v>
      </c>
      <c r="H19" s="16">
        <f>+'2015'!Q19</f>
        <v>1421.66</v>
      </c>
      <c r="I19" s="80">
        <f>+G19/I4</f>
        <v>94.777333333333345</v>
      </c>
      <c r="J19" s="85">
        <f t="shared" si="0"/>
        <v>0.90767816326791217</v>
      </c>
      <c r="K19" s="86">
        <f t="shared" si="2"/>
        <v>-144.59999999999991</v>
      </c>
      <c r="L19" s="86">
        <f>+I19-F19</f>
        <v>-17.098380952380936</v>
      </c>
      <c r="M19" s="64"/>
    </row>
    <row r="20" spans="2:13">
      <c r="B20" s="20" t="s">
        <v>29</v>
      </c>
      <c r="C20" s="19"/>
      <c r="D20" s="37">
        <f>+'2014'!P20</f>
        <v>56.660299999999999</v>
      </c>
      <c r="E20" s="11">
        <f>+'2014'!Q20</f>
        <v>56.660299999999999</v>
      </c>
      <c r="F20" s="80">
        <f>+D20/F4</f>
        <v>4.0471642857142855</v>
      </c>
      <c r="G20" s="33">
        <f>+'2015'!P20</f>
        <v>44.634399999999999</v>
      </c>
      <c r="H20" s="16">
        <f>+'2015'!Q20</f>
        <v>44.643436999999999</v>
      </c>
      <c r="I20" s="80">
        <f>+G20/I4</f>
        <v>2.9756266666666664</v>
      </c>
      <c r="J20" s="85">
        <f t="shared" si="0"/>
        <v>0.78775438887545601</v>
      </c>
      <c r="K20" s="86">
        <f t="shared" si="2"/>
        <v>-12.0259</v>
      </c>
      <c r="L20" s="86">
        <f>+I20-F20</f>
        <v>-1.0715376190476191</v>
      </c>
      <c r="M20" s="64"/>
    </row>
    <row r="21" spans="2:13">
      <c r="B21" s="21" t="s">
        <v>30</v>
      </c>
      <c r="C21" s="19"/>
      <c r="D21" s="50">
        <f>+D20/D19*1000</f>
        <v>36.175539182511208</v>
      </c>
      <c r="E21" s="28">
        <f>+E20/E19*1000</f>
        <v>36.175539182511208</v>
      </c>
      <c r="F21" s="28"/>
      <c r="G21" s="50">
        <f>+G20/G19*1000</f>
        <v>31.395973720861523</v>
      </c>
      <c r="H21" s="50">
        <f>+H20/H19*1000</f>
        <v>31.402330374351106</v>
      </c>
      <c r="I21" s="28"/>
      <c r="J21" s="83">
        <f t="shared" si="0"/>
        <v>0.8678785287059293</v>
      </c>
      <c r="K21" s="84">
        <f t="shared" si="2"/>
        <v>-4.7795654616496854</v>
      </c>
      <c r="L21" s="91">
        <f>+H21/E21</f>
        <v>0.86805424560284994</v>
      </c>
      <c r="M21" s="92">
        <f>+H21-E21</f>
        <v>-4.7732088081601027</v>
      </c>
    </row>
    <row r="22" spans="2:13">
      <c r="B22" s="21" t="s">
        <v>31</v>
      </c>
      <c r="C22" s="19"/>
      <c r="D22" s="52">
        <f>+D19/D18</f>
        <v>0.13658847126537019</v>
      </c>
      <c r="E22" s="52">
        <f>+E19/E18</f>
        <v>0.13658847126537019</v>
      </c>
      <c r="F22" s="52"/>
      <c r="G22" s="60">
        <f>+G19/G18</f>
        <v>0.12788162273994783</v>
      </c>
      <c r="H22" s="60">
        <f>+H19/H18</f>
        <v>0.12788162273994783</v>
      </c>
      <c r="I22" s="52"/>
      <c r="J22" s="83">
        <f t="shared" si="0"/>
        <v>0.93625487975111521</v>
      </c>
      <c r="K22" s="84">
        <f t="shared" si="2"/>
        <v>-8.7068485254223615E-3</v>
      </c>
      <c r="L22" s="64"/>
      <c r="M22" s="64"/>
    </row>
    <row r="23" spans="2:13">
      <c r="B23" s="10" t="s">
        <v>26</v>
      </c>
      <c r="C23" s="10"/>
      <c r="D23" s="54">
        <f>+D20*1000/(D18*D21)*100</f>
        <v>13.658847126537019</v>
      </c>
      <c r="E23" s="54">
        <f>+E20*1000/(E18*E21)*100</f>
        <v>13.658847126537019</v>
      </c>
      <c r="F23" s="54"/>
      <c r="G23" s="54">
        <f>+G20/(G18*G21)*1000*100</f>
        <v>12.788162273994786</v>
      </c>
      <c r="H23" s="54">
        <f>+H20/(H18*H21)*1000*100</f>
        <v>12.788162273994786</v>
      </c>
      <c r="I23" s="54"/>
      <c r="J23" s="83">
        <f t="shared" si="0"/>
        <v>0.93625487975111543</v>
      </c>
      <c r="K23" s="84">
        <f t="shared" si="2"/>
        <v>-0.87068485254223305</v>
      </c>
      <c r="L23" s="64"/>
      <c r="M23" s="64"/>
    </row>
    <row r="24" spans="2:13">
      <c r="B24" s="21" t="s">
        <v>44</v>
      </c>
      <c r="C24" s="10"/>
      <c r="D24" s="54">
        <f>+D20/D18*1000</f>
        <v>4.9411615941397047</v>
      </c>
      <c r="E24" s="54">
        <f>+E20/E18*1000</f>
        <v>4.9411615941397047</v>
      </c>
      <c r="F24" s="54"/>
      <c r="G24" s="54">
        <f>+G20/G18*1000</f>
        <v>4.0149680669245296</v>
      </c>
      <c r="H24" s="54">
        <f>+H20/H18*1000</f>
        <v>4.0157809660879735</v>
      </c>
      <c r="I24" s="54"/>
      <c r="J24" s="83">
        <f t="shared" ref="J24" si="3">+G24/D24</f>
        <v>0.81255550753214478</v>
      </c>
      <c r="K24" s="84">
        <f t="shared" ref="K24" si="4">+G24-D24</f>
        <v>-0.92619352721517512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+'2014'!R26</f>
        <v>4</v>
      </c>
      <c r="G26" s="54"/>
      <c r="H26" s="54"/>
      <c r="I26" s="97">
        <f>+'2015'!O26</f>
        <v>3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+'2014'!P27</f>
        <v>7</v>
      </c>
      <c r="E27" s="54"/>
      <c r="F27" s="11">
        <f>+D27/F26</f>
        <v>1.75</v>
      </c>
      <c r="G27" s="33">
        <f>+'2015'!M27</f>
        <v>5</v>
      </c>
      <c r="H27" s="54"/>
      <c r="I27" s="11">
        <f>+G27/I26</f>
        <v>1.6666666666666667</v>
      </c>
      <c r="J27" s="85">
        <f t="shared" ref="J27:J34" si="5">+G27/D27</f>
        <v>0.7142857142857143</v>
      </c>
      <c r="K27" s="86">
        <f t="shared" ref="K27:K34" si="6">+G27-D27</f>
        <v>-2</v>
      </c>
      <c r="L27" s="86">
        <f>+I27-F27</f>
        <v>-8.3333333333333259E-2</v>
      </c>
      <c r="M27" s="64"/>
    </row>
    <row r="28" spans="2:13">
      <c r="B28" s="20" t="s">
        <v>39</v>
      </c>
      <c r="C28" s="10"/>
      <c r="D28" s="37">
        <f>+'2014'!P28</f>
        <v>640</v>
      </c>
      <c r="E28" s="54"/>
      <c r="F28" s="11">
        <f>+D28/F26</f>
        <v>160</v>
      </c>
      <c r="G28" s="33">
        <f>+'2015'!M28</f>
        <v>504</v>
      </c>
      <c r="H28" s="54"/>
      <c r="I28" s="11">
        <f>+G28/I26</f>
        <v>168</v>
      </c>
      <c r="J28" s="85">
        <f t="shared" si="5"/>
        <v>0.78749999999999998</v>
      </c>
      <c r="K28" s="86">
        <f t="shared" si="6"/>
        <v>-136</v>
      </c>
      <c r="L28" s="86">
        <f>+I28-F28</f>
        <v>8</v>
      </c>
      <c r="M28" s="64"/>
    </row>
    <row r="29" spans="2:13">
      <c r="B29" s="21" t="s">
        <v>40</v>
      </c>
      <c r="C29" s="10"/>
      <c r="D29" s="38">
        <f>+D27/D28</f>
        <v>1.0937499999999999E-2</v>
      </c>
      <c r="E29" s="54"/>
      <c r="F29" s="38">
        <f>+F27/F28</f>
        <v>1.0937499999999999E-2</v>
      </c>
      <c r="G29" s="38">
        <f>+G27/G28</f>
        <v>9.9206349206349201E-3</v>
      </c>
      <c r="H29" s="54"/>
      <c r="I29" s="38">
        <f>+I27/I28</f>
        <v>9.9206349206349218E-3</v>
      </c>
      <c r="J29" s="83">
        <f t="shared" si="5"/>
        <v>0.90702947845804993</v>
      </c>
      <c r="K29" s="84">
        <f t="shared" si="6"/>
        <v>-1.0168650793650792E-3</v>
      </c>
      <c r="L29" s="86">
        <f>+I29-F29</f>
        <v>-1.0168650793650775E-3</v>
      </c>
      <c r="M29" s="64"/>
    </row>
    <row r="30" spans="2:13">
      <c r="B30" s="20" t="s">
        <v>32</v>
      </c>
      <c r="C30" s="10"/>
      <c r="D30" s="37">
        <f>+'2014'!P30</f>
        <v>10.01</v>
      </c>
      <c r="E30" s="54"/>
      <c r="F30" s="11">
        <f>+D30/F26</f>
        <v>2.5024999999999999</v>
      </c>
      <c r="G30" s="33">
        <f>+'2015'!M30</f>
        <v>5</v>
      </c>
      <c r="H30" s="54"/>
      <c r="I30" s="11">
        <f>+G30/I26</f>
        <v>1.6666666666666667</v>
      </c>
      <c r="J30" s="85">
        <f t="shared" si="5"/>
        <v>0.49950049950049952</v>
      </c>
      <c r="K30" s="86">
        <f t="shared" si="6"/>
        <v>-5.01</v>
      </c>
      <c r="L30" s="86">
        <f>+I30-F30</f>
        <v>-0.83583333333333321</v>
      </c>
      <c r="M30" s="64"/>
    </row>
    <row r="31" spans="2:13">
      <c r="B31" s="20" t="s">
        <v>33</v>
      </c>
      <c r="C31" s="10"/>
      <c r="D31" s="37">
        <f>+'2014'!P31</f>
        <v>0.3624</v>
      </c>
      <c r="E31" s="54"/>
      <c r="F31" s="11">
        <f>+D31/F26</f>
        <v>9.06E-2</v>
      </c>
      <c r="G31" s="33">
        <f>+'2015'!M31</f>
        <v>0.15601000000000001</v>
      </c>
      <c r="H31" s="54"/>
      <c r="I31" s="11">
        <f>+G31/I26</f>
        <v>5.2003333333333339E-2</v>
      </c>
      <c r="J31" s="85">
        <f t="shared" si="5"/>
        <v>0.43049116997792497</v>
      </c>
      <c r="K31" s="86">
        <f t="shared" si="6"/>
        <v>-0.20638999999999999</v>
      </c>
      <c r="L31" s="86">
        <f>+I31-F31</f>
        <v>-3.8596666666666661E-2</v>
      </c>
      <c r="M31" s="64"/>
    </row>
    <row r="32" spans="2:13">
      <c r="B32" s="21" t="s">
        <v>34</v>
      </c>
      <c r="C32" s="10"/>
      <c r="D32" s="50">
        <f>+D31/D30*1000</f>
        <v>36.203796203796209</v>
      </c>
      <c r="E32" s="54"/>
      <c r="F32" s="54"/>
      <c r="G32" s="50">
        <f>+G31/G30*1000</f>
        <v>31.202000000000002</v>
      </c>
      <c r="H32" s="54"/>
      <c r="I32" s="54"/>
      <c r="J32" s="83">
        <f t="shared" si="5"/>
        <v>0.86184332229580563</v>
      </c>
      <c r="K32" s="84">
        <f t="shared" si="6"/>
        <v>-5.0017962037962072</v>
      </c>
      <c r="L32" s="64"/>
      <c r="M32" s="64"/>
    </row>
    <row r="33" spans="2:13">
      <c r="B33" s="21" t="s">
        <v>35</v>
      </c>
      <c r="C33" s="10"/>
      <c r="D33" s="52">
        <f>+D30/D27</f>
        <v>1.43</v>
      </c>
      <c r="E33" s="54"/>
      <c r="F33" s="54"/>
      <c r="G33" s="52">
        <f>+G30/G27</f>
        <v>1</v>
      </c>
      <c r="H33" s="54"/>
      <c r="I33" s="54"/>
      <c r="J33" s="83">
        <f t="shared" si="5"/>
        <v>0.69930069930069938</v>
      </c>
      <c r="K33" s="84">
        <f t="shared" si="6"/>
        <v>-0.42999999999999994</v>
      </c>
      <c r="L33" s="64"/>
      <c r="M33" s="64"/>
    </row>
    <row r="34" spans="2:13">
      <c r="B34" s="10" t="s">
        <v>37</v>
      </c>
      <c r="D34" s="54">
        <f>+D31*1000/(D27*D32)*100</f>
        <v>142.99999999999997</v>
      </c>
      <c r="G34" s="54">
        <f>+G31*1000/(G27*G32)*100</f>
        <v>100</v>
      </c>
      <c r="J34" s="83">
        <f t="shared" si="5"/>
        <v>0.69930069930069949</v>
      </c>
      <c r="K34" s="84">
        <f t="shared" si="6"/>
        <v>-42.999999999999972</v>
      </c>
      <c r="L34" s="64"/>
      <c r="M34" s="64"/>
    </row>
    <row r="35" spans="2:13">
      <c r="B35" s="21" t="s">
        <v>45</v>
      </c>
      <c r="D35" s="54">
        <f>+D31/D27*1000</f>
        <v>51.771428571428572</v>
      </c>
      <c r="G35" s="54">
        <f>+G31/G27*1000</f>
        <v>31.202000000000002</v>
      </c>
      <c r="J35" s="83">
        <f t="shared" ref="J35" si="7">+G35/D35</f>
        <v>0.60268763796909497</v>
      </c>
      <c r="K35" s="84">
        <f t="shared" ref="K35" si="8">+G35-D35</f>
        <v>-20.569428571428571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759.50240836786429</v>
      </c>
      <c r="E37" s="44"/>
      <c r="F37" s="44"/>
      <c r="G37" s="24">
        <f>+G8/(1-G6/G5)</f>
        <v>785.06141500278397</v>
      </c>
      <c r="H37" s="44"/>
      <c r="I37" s="44"/>
      <c r="J37" s="43">
        <f>+G37/D37</f>
        <v>1.0336523049213824</v>
      </c>
      <c r="K37" s="24">
        <f>+G37-D37</f>
        <v>25.559006634919683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14</v>
      </c>
      <c r="M4" s="56"/>
      <c r="N4" s="3" t="s">
        <v>21</v>
      </c>
      <c r="O4" s="3">
        <v>14</v>
      </c>
      <c r="P4" s="56"/>
      <c r="Q4" s="3" t="s">
        <v>21</v>
      </c>
      <c r="R4" s="3">
        <v>14</v>
      </c>
      <c r="S4" s="56"/>
      <c r="T4" s="3" t="s">
        <v>21</v>
      </c>
      <c r="U4" s="3">
        <v>0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5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f>58.965+796.101</f>
        <v>855.06600000000003</v>
      </c>
      <c r="K5" s="61">
        <f>+J5/J5</f>
        <v>1</v>
      </c>
      <c r="L5" s="93">
        <f>+J5/L4</f>
        <v>61.076142857142862</v>
      </c>
      <c r="M5" s="9">
        <f>17.965+789.821</f>
        <v>807.78600000000006</v>
      </c>
      <c r="N5" s="61">
        <f>+M5/M5</f>
        <v>1</v>
      </c>
      <c r="O5" s="93">
        <f>+M5/O4</f>
        <v>57.699000000000005</v>
      </c>
      <c r="P5" s="9">
        <f>18.14725+780.893</f>
        <v>799.04025000000001</v>
      </c>
      <c r="Q5" s="61">
        <f>+P5/P5</f>
        <v>1</v>
      </c>
      <c r="R5" s="93">
        <f>+P5/R4</f>
        <v>57.074303571428572</v>
      </c>
      <c r="S5" s="9">
        <v>0</v>
      </c>
      <c r="T5" s="61" t="e">
        <f>+S5/S5</f>
        <v>#DIV/0!</v>
      </c>
      <c r="U5" s="93" t="e">
        <f>+S5/U4</f>
        <v>#DIV/0!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4022.2104199999994</v>
      </c>
      <c r="AQ5" s="71">
        <f>+AP5/$AP$5</f>
        <v>1</v>
      </c>
      <c r="AR5" s="93">
        <f>+AP5/AR4</f>
        <v>287.30074428571425</v>
      </c>
      <c r="AS5" s="35">
        <f>+AP5/$AS$4</f>
        <v>804.44208399999991</v>
      </c>
      <c r="AT5" s="64"/>
      <c r="AU5" s="93">
        <f>+AS5/AU4</f>
        <v>57.460148857142848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f>5.4124+55.6818+0.96544+71.53</f>
        <v>133.58964</v>
      </c>
      <c r="K6" s="62">
        <f>+J6/J5</f>
        <v>0.1562331328809706</v>
      </c>
      <c r="L6" s="94">
        <f>+J6/L4</f>
        <v>9.5421171428571423</v>
      </c>
      <c r="M6" s="11">
        <f>3.5257+52.62+40.009</f>
        <v>96.154699999999991</v>
      </c>
      <c r="N6" s="62">
        <f>+M6/M5</f>
        <v>0.11903486814577126</v>
      </c>
      <c r="O6" s="94">
        <f>+M6/O4</f>
        <v>6.8681928571428568</v>
      </c>
      <c r="P6" s="11">
        <f>4.1752+52.8475+51.6586</f>
        <v>108.68129999999999</v>
      </c>
      <c r="Q6" s="62">
        <f>+P6/P5</f>
        <v>0.13601480025568172</v>
      </c>
      <c r="R6" s="94">
        <f>+P6/R4</f>
        <v>7.7629499999999991</v>
      </c>
      <c r="S6" s="11">
        <v>0</v>
      </c>
      <c r="T6" s="62" t="e">
        <f>+S6/S5</f>
        <v>#DIV/0!</v>
      </c>
      <c r="U6" s="94" t="e">
        <f>+S6/U4</f>
        <v>#DIV/0!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472.10591999999997</v>
      </c>
      <c r="AQ6" s="72">
        <f>+AP6/$AP$5</f>
        <v>0.11737474440733014</v>
      </c>
      <c r="AR6" s="94">
        <f>+AP6/AR4</f>
        <v>33.721851428571426</v>
      </c>
      <c r="AS6" s="16">
        <f t="shared" ref="AS6:AS9" si="0">+AP6/$AS$4</f>
        <v>94.421183999999997</v>
      </c>
      <c r="AT6" s="64"/>
      <c r="AU6" s="94">
        <f>+AS6/AU4</f>
        <v>6.7443702857142851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721.47636</v>
      </c>
      <c r="K7" s="63">
        <f>+J7/J5</f>
        <v>0.84376686711902937</v>
      </c>
      <c r="L7" s="82">
        <f>+L5-L6</f>
        <v>51.534025714285718</v>
      </c>
      <c r="M7" s="8">
        <f>+M5-M6</f>
        <v>711.63130000000001</v>
      </c>
      <c r="N7" s="63">
        <f>+M7/M5</f>
        <v>0.88096513185422864</v>
      </c>
      <c r="O7" s="82">
        <f>+O5-O6</f>
        <v>50.830807142857147</v>
      </c>
      <c r="P7" s="8">
        <f>+P5-P6</f>
        <v>690.35895000000005</v>
      </c>
      <c r="Q7" s="63">
        <f>+P7/P5</f>
        <v>0.86398519974431831</v>
      </c>
      <c r="R7" s="82">
        <f>+R5-R6</f>
        <v>49.311353571428576</v>
      </c>
      <c r="S7" s="8">
        <f>+S5-S6</f>
        <v>0</v>
      </c>
      <c r="T7" s="63" t="e">
        <f>+S7/S5</f>
        <v>#DIV/0!</v>
      </c>
      <c r="U7" s="82" t="e">
        <f>+U5-U6</f>
        <v>#DIV/0!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3550.1044999999999</v>
      </c>
      <c r="AQ7" s="72">
        <f>+AP7/$AP$5</f>
        <v>0.88262525559267002</v>
      </c>
      <c r="AR7" s="82">
        <f>+AR5-AR6</f>
        <v>253.57889285714282</v>
      </c>
      <c r="AS7" s="14">
        <f t="shared" si="0"/>
        <v>710.02089999999998</v>
      </c>
      <c r="AT7" s="64"/>
      <c r="AU7" s="82">
        <f>+AU5-AU6</f>
        <v>50.715778571428565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645.53200000000004</v>
      </c>
      <c r="K8" s="62">
        <f>+J8/J5</f>
        <v>0.7549499102993219</v>
      </c>
      <c r="L8" s="94">
        <f>+J8/L4</f>
        <v>46.109428571428573</v>
      </c>
      <c r="M8" s="11">
        <v>775.29044999999996</v>
      </c>
      <c r="N8" s="62">
        <f>+M8/M5</f>
        <v>0.95977208072435016</v>
      </c>
      <c r="O8" s="94">
        <f>+M8/O4</f>
        <v>55.377889285714282</v>
      </c>
      <c r="P8" s="11">
        <v>656.19884000000002</v>
      </c>
      <c r="Q8" s="62">
        <f>+P8/P5</f>
        <v>0.82123377389311736</v>
      </c>
      <c r="R8" s="94">
        <f>+P8/R4</f>
        <v>46.871345714285717</v>
      </c>
      <c r="S8" s="11">
        <v>0</v>
      </c>
      <c r="T8" s="62" t="e">
        <f>+S8/S5</f>
        <v>#DIV/0!</v>
      </c>
      <c r="U8" s="94" t="e">
        <f>+S8/U4</f>
        <v>#DIV/0!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3380.7905000000001</v>
      </c>
      <c r="AQ8" s="72">
        <f>+AP8/$AP$5</f>
        <v>0.84053049119195522</v>
      </c>
      <c r="AR8" s="94">
        <f>+AP8/AR4</f>
        <v>241.48503571428571</v>
      </c>
      <c r="AS8" s="16">
        <f t="shared" si="0"/>
        <v>676.15809999999999</v>
      </c>
      <c r="AT8" s="64"/>
      <c r="AU8" s="94">
        <f>+AS8/AU4</f>
        <v>48.29700714285714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75.944359999999961</v>
      </c>
      <c r="K9" s="61">
        <f>+J9/J5</f>
        <v>8.8816956819707429E-2</v>
      </c>
      <c r="L9" s="18">
        <f>+L5-L6-L8</f>
        <v>5.4245971428571451</v>
      </c>
      <c r="M9" s="18">
        <f>+M5-M6-M8</f>
        <v>-63.659149999999954</v>
      </c>
      <c r="N9" s="61">
        <f>+M9/M5</f>
        <v>-7.8806948870121477E-2</v>
      </c>
      <c r="O9" s="18">
        <f>+O5-O6-O8</f>
        <v>-4.5470821428571355</v>
      </c>
      <c r="P9" s="18">
        <f>+P5-P6-P8</f>
        <v>34.160110000000032</v>
      </c>
      <c r="Q9" s="61">
        <f>+P9/P5</f>
        <v>4.2751425851200904E-2</v>
      </c>
      <c r="R9" s="18">
        <f>+R5-R6-R8</f>
        <v>2.4400078571428594</v>
      </c>
      <c r="S9" s="18">
        <f>+S5-S6-S8</f>
        <v>0</v>
      </c>
      <c r="T9" s="61" t="e">
        <f>+S9/S5</f>
        <v>#DIV/0!</v>
      </c>
      <c r="U9" s="18" t="e">
        <f>+U5-U6-U8</f>
        <v>#DIV/0!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169.31400000000019</v>
      </c>
      <c r="AQ9" s="71">
        <f>+AP9/$AP$5</f>
        <v>4.2094764400714822E-2</v>
      </c>
      <c r="AR9" s="18">
        <f>+AR5-AR6-AR8</f>
        <v>12.093857142857104</v>
      </c>
      <c r="AS9" s="34">
        <f t="shared" si="0"/>
        <v>33.862800000000036</v>
      </c>
      <c r="AT9" s="64"/>
      <c r="AU9" s="18">
        <f>+AU5-AU6-AU8</f>
        <v>2.418771428571425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17</v>
      </c>
      <c r="K11" s="64"/>
      <c r="L11" s="94">
        <f>+J11/L4</f>
        <v>1.2142857142857142</v>
      </c>
      <c r="M11" s="37">
        <v>17</v>
      </c>
      <c r="N11" s="64"/>
      <c r="O11" s="94">
        <f>+M11/O4</f>
        <v>1.2142857142857142</v>
      </c>
      <c r="P11" s="37">
        <v>17</v>
      </c>
      <c r="Q11" s="64"/>
      <c r="R11" s="94">
        <f>+P11/R4</f>
        <v>1.2142857142857142</v>
      </c>
      <c r="S11" s="37">
        <v>0</v>
      </c>
      <c r="T11" s="64"/>
      <c r="U11" s="94" t="e">
        <f>+S11/U4</f>
        <v>#DIV/0!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85</v>
      </c>
      <c r="AQ11" s="64"/>
      <c r="AR11" s="94">
        <f>+AP11/AR4</f>
        <v>6.0714285714285712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498.50900000000001</v>
      </c>
      <c r="K12" s="64"/>
      <c r="L12" s="94">
        <f>+J12/L4</f>
        <v>35.607785714285718</v>
      </c>
      <c r="M12" s="37">
        <v>481.42412000000002</v>
      </c>
      <c r="N12" s="64"/>
      <c r="O12" s="94">
        <f>+M12/O4</f>
        <v>34.387437142857145</v>
      </c>
      <c r="P12" s="37">
        <v>480.46699999999998</v>
      </c>
      <c r="Q12" s="64"/>
      <c r="R12" s="94">
        <f>+P12/R4</f>
        <v>34.319071428571426</v>
      </c>
      <c r="S12" s="37">
        <v>0</v>
      </c>
      <c r="T12" s="64"/>
      <c r="U12" s="94" t="e">
        <f>+S12/U4</f>
        <v>#DIV/0!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2437.4953399999999</v>
      </c>
      <c r="AQ12" s="64"/>
      <c r="AR12" s="94">
        <f>+AP12/AR4</f>
        <v>174.10681</v>
      </c>
      <c r="AS12" s="16">
        <f t="shared" ref="AS12" si="1">+AP12/$AS$4</f>
        <v>487.49906799999997</v>
      </c>
      <c r="AT12" s="64"/>
      <c r="AU12" s="94">
        <f>+AS12/AU4</f>
        <v>34.821362000000001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>
        <f>+J12/J5</f>
        <v>0.58300645798102135</v>
      </c>
      <c r="K13" s="64"/>
      <c r="L13" s="38"/>
      <c r="M13" s="38">
        <f>+M12/M5</f>
        <v>0.59597977682207914</v>
      </c>
      <c r="N13" s="64"/>
      <c r="O13" s="38"/>
      <c r="P13" s="38">
        <f>+P12/P5</f>
        <v>0.60130512824604265</v>
      </c>
      <c r="Q13" s="64"/>
      <c r="R13" s="38"/>
      <c r="S13" s="38" t="e">
        <f>+S12/S5</f>
        <v>#DIV/0!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0.60600890691342801</v>
      </c>
      <c r="AQ13" s="64"/>
      <c r="AR13" s="38"/>
      <c r="AS13" s="40">
        <f>+AS12/AS5</f>
        <v>0.60600890691342801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>
        <f>+J5/J11</f>
        <v>50.298000000000002</v>
      </c>
      <c r="K14" s="64"/>
      <c r="L14" s="8"/>
      <c r="M14" s="8">
        <f>+M5/M11</f>
        <v>47.516823529411766</v>
      </c>
      <c r="N14" s="64"/>
      <c r="O14" s="8"/>
      <c r="P14" s="8">
        <f>+P5/P11</f>
        <v>47.002367647058826</v>
      </c>
      <c r="Q14" s="64"/>
      <c r="R14" s="8"/>
      <c r="S14" s="8" t="e">
        <f>+S5/S11</f>
        <v>#DIV/0!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47.320122588235286</v>
      </c>
      <c r="AQ14" s="64"/>
      <c r="AR14" s="8"/>
      <c r="AS14" s="41">
        <f>+AS5/AS11</f>
        <v>47.320122588235286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>
        <f>+J12/J11</f>
        <v>29.324058823529413</v>
      </c>
      <c r="K15" s="64"/>
      <c r="L15" s="8"/>
      <c r="M15" s="8">
        <f>+M12/M11</f>
        <v>28.319065882352941</v>
      </c>
      <c r="N15" s="64"/>
      <c r="O15" s="8"/>
      <c r="P15" s="8">
        <f>+P12/P11</f>
        <v>28.262764705882351</v>
      </c>
      <c r="Q15" s="64"/>
      <c r="R15" s="8"/>
      <c r="S15" s="8" t="e">
        <f>+S12/S11</f>
        <v>#DIV/0!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28.676415764705883</v>
      </c>
      <c r="AQ15" s="64"/>
      <c r="AR15" s="8"/>
      <c r="AS15" s="41">
        <f>+AS12/AS11</f>
        <v>28.676415764705879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>
        <f>+J12/J7</f>
        <v>0.69095680418413152</v>
      </c>
      <c r="K16" s="64"/>
      <c r="L16" s="38"/>
      <c r="M16" s="38">
        <f>+M12/M7</f>
        <v>0.67650779272918438</v>
      </c>
      <c r="N16" s="64"/>
      <c r="O16" s="38"/>
      <c r="P16" s="38">
        <f>+P12/P7</f>
        <v>0.69596693140575627</v>
      </c>
      <c r="Q16" s="64"/>
      <c r="R16" s="38"/>
      <c r="S16" s="38" t="e">
        <f>+S12/S7</f>
        <v>#DIV/0!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0.68659819450385196</v>
      </c>
      <c r="AQ16" s="64"/>
      <c r="AR16" s="38"/>
      <c r="AS16" s="40">
        <f>+AS12/AS7</f>
        <v>0.68659819450385184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11509</v>
      </c>
      <c r="K18" s="65">
        <v>11509</v>
      </c>
      <c r="L18" s="80">
        <f>+J18/L4</f>
        <v>822.07142857142856</v>
      </c>
      <c r="M18" s="11">
        <v>11291</v>
      </c>
      <c r="N18" s="65">
        <v>11291</v>
      </c>
      <c r="O18" s="80">
        <f>+M18/O4</f>
        <v>806.5</v>
      </c>
      <c r="P18" s="11">
        <v>11467</v>
      </c>
      <c r="Q18" s="65">
        <v>11467</v>
      </c>
      <c r="R18" s="80">
        <f>+P18/R4</f>
        <v>819.07142857142856</v>
      </c>
      <c r="S18" s="11">
        <v>0</v>
      </c>
      <c r="T18" s="65">
        <v>0</v>
      </c>
      <c r="U18" s="80" t="e">
        <f>+S18/U4</f>
        <v>#DIV/0!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57362</v>
      </c>
      <c r="AQ18" s="27">
        <f t="shared" si="2"/>
        <v>57362</v>
      </c>
      <c r="AR18" s="80">
        <f>+AP18/AR4</f>
        <v>4097.2857142857147</v>
      </c>
      <c r="AS18" s="16">
        <f t="shared" ref="AS18:AT20" si="3">+AP18/$AS$4</f>
        <v>11472.4</v>
      </c>
      <c r="AT18" s="80">
        <f t="shared" si="3"/>
        <v>11472.4</v>
      </c>
      <c r="AU18" s="80">
        <f>+AS18/AU4</f>
        <v>819.4571428571428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1663.49</v>
      </c>
      <c r="K19" s="65">
        <v>1663.49</v>
      </c>
      <c r="L19" s="80">
        <f>+J19/L4</f>
        <v>118.82071428571429</v>
      </c>
      <c r="M19" s="11">
        <v>1553.61</v>
      </c>
      <c r="N19" s="65">
        <v>1553.61</v>
      </c>
      <c r="O19" s="80">
        <f>+M19/O4</f>
        <v>110.97214285714286</v>
      </c>
      <c r="P19" s="11">
        <v>1566.26</v>
      </c>
      <c r="Q19" s="11">
        <v>1566.26</v>
      </c>
      <c r="R19" s="80">
        <f>+P19/R4</f>
        <v>111.87571428571428</v>
      </c>
      <c r="S19" s="11">
        <v>0</v>
      </c>
      <c r="T19" s="65">
        <v>0</v>
      </c>
      <c r="U19" s="80" t="e">
        <f>+S19/U4</f>
        <v>#DIV/0!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7807.62</v>
      </c>
      <c r="AQ19" s="27">
        <f t="shared" si="2"/>
        <v>7807.62</v>
      </c>
      <c r="AR19" s="80">
        <f>+AP19/AR4</f>
        <v>557.68714285714282</v>
      </c>
      <c r="AS19" s="16">
        <f t="shared" si="3"/>
        <v>1561.5239999999999</v>
      </c>
      <c r="AT19" s="80">
        <f t="shared" si="3"/>
        <v>1561.5239999999999</v>
      </c>
      <c r="AU19" s="80">
        <f>+AS19/AU4</f>
        <v>111.53742857142856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f>5.4124+55.6818-0.5389</f>
        <v>60.555300000000003</v>
      </c>
      <c r="K20" s="66">
        <v>60.555329999999998</v>
      </c>
      <c r="L20" s="80">
        <f>+J20/L4</f>
        <v>4.3253785714285717</v>
      </c>
      <c r="M20" s="11">
        <f>3.5257+52.62044-0.3554</f>
        <v>55.79074</v>
      </c>
      <c r="N20" s="66">
        <v>55.790730000000003</v>
      </c>
      <c r="O20" s="80">
        <f>+M20/O4</f>
        <v>3.9850528571428572</v>
      </c>
      <c r="P20" s="11">
        <f>4.1752+52.8475-0.3624</f>
        <v>56.660299999999999</v>
      </c>
      <c r="Q20" s="66">
        <v>56.660299999999999</v>
      </c>
      <c r="R20" s="80">
        <f>+P20/R4</f>
        <v>4.0471642857142855</v>
      </c>
      <c r="S20" s="11">
        <v>0</v>
      </c>
      <c r="T20" s="66">
        <v>0</v>
      </c>
      <c r="U20" s="80" t="e">
        <f>+S20/U4</f>
        <v>#DIV/0!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277.6524</v>
      </c>
      <c r="AQ20" s="27">
        <f t="shared" si="2"/>
        <v>284.90836000000002</v>
      </c>
      <c r="AR20" s="80">
        <f>+AP20/AR4</f>
        <v>19.832314285714286</v>
      </c>
      <c r="AS20" s="16">
        <f t="shared" si="3"/>
        <v>55.530479999999997</v>
      </c>
      <c r="AT20" s="80">
        <f t="shared" si="3"/>
        <v>56.981672000000003</v>
      </c>
      <c r="AU20" s="80">
        <f>+AS20/AU4</f>
        <v>3.9664628571428571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>
        <f t="shared" ref="J21:K21" si="6">+J20/J19*1000</f>
        <v>36.402563285622399</v>
      </c>
      <c r="K21" s="67">
        <f t="shared" si="6"/>
        <v>36.40258131999591</v>
      </c>
      <c r="L21" s="67"/>
      <c r="M21" s="50">
        <f t="shared" ref="M21:N21" si="7">+M20/M19*1000</f>
        <v>35.910389351252888</v>
      </c>
      <c r="N21" s="67">
        <f t="shared" si="7"/>
        <v>35.910382914631093</v>
      </c>
      <c r="O21" s="67"/>
      <c r="P21" s="50">
        <f t="shared" ref="P21:Q21" si="8">+P20/P19*1000</f>
        <v>36.175539182511208</v>
      </c>
      <c r="Q21" s="67">
        <f t="shared" si="8"/>
        <v>36.175539182511208</v>
      </c>
      <c r="R21" s="67"/>
      <c r="S21" s="50" t="e">
        <f t="shared" ref="S21:T21" si="9">+S20/S19*1000</f>
        <v>#DIV/0!</v>
      </c>
      <c r="T21" s="67" t="e">
        <f t="shared" si="9"/>
        <v>#DIV/0!</v>
      </c>
      <c r="U21" s="67"/>
      <c r="V21" s="50" t="e">
        <f t="shared" ref="V21:AC21" si="10">+V20/V19*1000</f>
        <v>#DIV/0!</v>
      </c>
      <c r="W21" s="67" t="e">
        <f t="shared" si="10"/>
        <v>#DIV/0!</v>
      </c>
      <c r="X21" s="67"/>
      <c r="Y21" s="50" t="e">
        <f t="shared" ref="Y21" si="11">+Y20/Y19*1000</f>
        <v>#DIV/0!</v>
      </c>
      <c r="Z21" s="75" t="e">
        <f t="shared" si="10"/>
        <v>#DIV/0!</v>
      </c>
      <c r="AA21" s="75"/>
      <c r="AB21" s="50" t="e">
        <f t="shared" si="10"/>
        <v>#DIV/0!</v>
      </c>
      <c r="AC21" s="67" t="e">
        <f t="shared" si="10"/>
        <v>#DIV/0!</v>
      </c>
      <c r="AD21" s="67"/>
      <c r="AE21" s="50" t="e">
        <f t="shared" ref="AE21:AF21" si="12">+AE20/AE19*1000</f>
        <v>#DIV/0!</v>
      </c>
      <c r="AF21" s="67" t="e">
        <f t="shared" si="12"/>
        <v>#DIV/0!</v>
      </c>
      <c r="AG21" s="67"/>
      <c r="AH21" s="50" t="e">
        <f t="shared" ref="AH21:AI21" si="13">+AH20/AH19*1000</f>
        <v>#DIV/0!</v>
      </c>
      <c r="AI21" s="67" t="e">
        <f t="shared" si="13"/>
        <v>#DIV/0!</v>
      </c>
      <c r="AJ21" s="67"/>
      <c r="AK21" s="50" t="e">
        <f t="shared" ref="AK21" si="14">+AK20/AK19*1000</f>
        <v>#DIV/0!</v>
      </c>
      <c r="AL21" s="19"/>
      <c r="AM21" s="19"/>
      <c r="AN21" s="19"/>
      <c r="AO21" s="19"/>
      <c r="AP21" s="51">
        <f>+AP20/AP19*1000</f>
        <v>35.561720473076306</v>
      </c>
      <c r="AQ21" s="75">
        <f>+AQ20/AQ19*1000</f>
        <v>36.491063858128342</v>
      </c>
      <c r="AR21" s="75"/>
      <c r="AS21" s="51">
        <f>+AS20/AS19*1000</f>
        <v>35.561720473076306</v>
      </c>
      <c r="AT21" s="75">
        <f>+AT20/AT19*1000</f>
        <v>36.491063858128342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>
        <f>+J19/J18</f>
        <v>0.14453818750543054</v>
      </c>
      <c r="K22" s="52">
        <f>+K19/K18</f>
        <v>0.14453818750543054</v>
      </c>
      <c r="L22" s="52"/>
      <c r="M22" s="52">
        <f>+M19/M18</f>
        <v>0.13759720131077849</v>
      </c>
      <c r="N22" s="52">
        <f>+N19/N18</f>
        <v>0.13759720131077849</v>
      </c>
      <c r="O22" s="52"/>
      <c r="P22" s="52">
        <f>+P19/P18</f>
        <v>0.13658847126537019</v>
      </c>
      <c r="Q22" s="52">
        <f>+Q19/Q18</f>
        <v>0.13658847126537019</v>
      </c>
      <c r="R22" s="52"/>
      <c r="S22" s="52" t="e">
        <f>+S19/S18</f>
        <v>#DIV/0!</v>
      </c>
      <c r="T22" s="52" t="e">
        <f>+T19/T18</f>
        <v>#DIV/0!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0.13611136292318957</v>
      </c>
      <c r="AQ22" s="52">
        <f>+AQ19/AQ18</f>
        <v>0.13611136292318957</v>
      </c>
      <c r="AR22" s="76"/>
      <c r="AS22" s="52">
        <f>+AS19/AS18</f>
        <v>0.13611136292318957</v>
      </c>
      <c r="AT22" s="52">
        <f>+AT19/AT18</f>
        <v>0.13611136292318957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>
        <f>+J20*1000/(J18*J21)*100</f>
        <v>14.453818750543052</v>
      </c>
      <c r="K23" s="54">
        <f>+K20*1000/(K18*K21)*100</f>
        <v>14.453818750543052</v>
      </c>
      <c r="L23" s="54"/>
      <c r="M23" s="54">
        <f>+M20*1000/(M18*M21)*100</f>
        <v>13.759720131077849</v>
      </c>
      <c r="N23" s="54">
        <f>+N20*1000/(N18*N21)*100</f>
        <v>13.759720131077845</v>
      </c>
      <c r="O23" s="54"/>
      <c r="P23" s="54">
        <f>+P20*1000/(P18*P21)*100</f>
        <v>13.658847126537019</v>
      </c>
      <c r="Q23" s="54">
        <f>+Q20*1000/(Q18*Q21)*100</f>
        <v>13.658847126537019</v>
      </c>
      <c r="R23" s="54"/>
      <c r="S23" s="54" t="e">
        <f>+S20*1000/(S18*S21)*100</f>
        <v>#DIV/0!</v>
      </c>
      <c r="T23" s="54" t="e">
        <f>+T20*1000/(T18*T21)*100</f>
        <v>#DIV/0!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13.611136292318957</v>
      </c>
      <c r="AQ23" s="54">
        <f>+AQ20*1000/(AQ18*AQ21)*100</f>
        <v>13.61113629231896</v>
      </c>
      <c r="AR23" s="77"/>
      <c r="AS23" s="54">
        <f>+AS20*1000/(AS18*AS21)*100</f>
        <v>13.611136292318953</v>
      </c>
      <c r="AT23" s="54">
        <f>+AT20*1000/(AT18*AT21)*100</f>
        <v>13.61113629231896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>
        <f>+J20/J18*1000</f>
        <v>5.2615605178555906</v>
      </c>
      <c r="K24" s="54">
        <f>+K20/K18*1000</f>
        <v>5.2615631245112517</v>
      </c>
      <c r="L24" s="81"/>
      <c r="M24" s="54">
        <f>+M20/M18*1000</f>
        <v>4.9411690727127802</v>
      </c>
      <c r="N24" s="54">
        <f>+N20/N18*1000</f>
        <v>4.9411681870516349</v>
      </c>
      <c r="O24" s="81"/>
      <c r="P24" s="54">
        <f>+P20/P18*1000</f>
        <v>4.9411615941397047</v>
      </c>
      <c r="Q24" s="54">
        <f>+Q20/Q18*1000</f>
        <v>4.9411615941397047</v>
      </c>
      <c r="R24" s="81"/>
      <c r="S24" s="54" t="e">
        <f>+S20/S18*1000</f>
        <v>#DIV/0!</v>
      </c>
      <c r="T24" s="54" t="e">
        <f>+T20/T18*1000</f>
        <v>#DIV/0!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4.8403542414839089</v>
      </c>
      <c r="AQ24" s="54">
        <f>+AQ20/AQ18*1000</f>
        <v>4.9668484362469929</v>
      </c>
      <c r="AR24" s="77"/>
      <c r="AS24" s="54">
        <f>+AS20/AS18*1000</f>
        <v>4.8403542414839089</v>
      </c>
      <c r="AT24" s="54">
        <f>+AT20/AT18*1000</f>
        <v>4.9668484362469929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4</v>
      </c>
      <c r="O26" s="95">
        <v>4</v>
      </c>
      <c r="R26" s="95">
        <v>4</v>
      </c>
      <c r="U26" s="95">
        <v>0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4</v>
      </c>
      <c r="AU26" s="20">
        <f>+AR26</f>
        <v>4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4</v>
      </c>
      <c r="K27" s="11"/>
      <c r="L27" s="11">
        <f>+J27/L26</f>
        <v>1</v>
      </c>
      <c r="M27" s="11">
        <v>2</v>
      </c>
      <c r="N27" s="11"/>
      <c r="O27" s="11">
        <f>+M27/O26</f>
        <v>0.5</v>
      </c>
      <c r="P27" s="11">
        <v>7</v>
      </c>
      <c r="Q27" s="11"/>
      <c r="R27" s="11">
        <f>+P27/R26</f>
        <v>1.75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5">+V27+AB27+AE27+AH27+AK27+Y27+S27+P27+M27+J27+G27+D27</f>
        <v>35.36</v>
      </c>
      <c r="AR27" s="11">
        <f>+AP27/AR26</f>
        <v>8.84</v>
      </c>
      <c r="AS27" s="16">
        <f t="shared" ref="AS27:AS31" si="16">+AP27/$AS$4</f>
        <v>7.0720000000000001</v>
      </c>
      <c r="AU27" s="11">
        <f>+AS27/AU26</f>
        <v>1.768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672</v>
      </c>
      <c r="K28" s="11"/>
      <c r="L28" s="11">
        <f>+J28/L26</f>
        <v>168</v>
      </c>
      <c r="M28" s="11">
        <v>672</v>
      </c>
      <c r="N28" s="11"/>
      <c r="O28" s="11">
        <f>+M28/O26</f>
        <v>168</v>
      </c>
      <c r="P28" s="11">
        <v>640</v>
      </c>
      <c r="Q28" s="11"/>
      <c r="R28" s="11">
        <f>+P28/R26</f>
        <v>160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5"/>
        <v>3328</v>
      </c>
      <c r="AR28" s="11">
        <f>+AP28/AR26</f>
        <v>832</v>
      </c>
      <c r="AS28" s="16">
        <f t="shared" si="16"/>
        <v>665.6</v>
      </c>
      <c r="AU28" s="11">
        <f>+AS28/AU26</f>
        <v>166.4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>
        <f>+J27/J28</f>
        <v>5.9523809523809521E-3</v>
      </c>
      <c r="K29" s="8"/>
      <c r="L29" s="38">
        <f>+L27/L28</f>
        <v>5.9523809523809521E-3</v>
      </c>
      <c r="M29" s="38">
        <f>+M27/M28</f>
        <v>2.976190476190476E-3</v>
      </c>
      <c r="N29" s="8"/>
      <c r="O29" s="38">
        <f>+O27/O28</f>
        <v>2.976190476190476E-3</v>
      </c>
      <c r="P29" s="38">
        <f>+P27/P28</f>
        <v>1.0937499999999999E-2</v>
      </c>
      <c r="Q29" s="8"/>
      <c r="R29" s="38">
        <f>+R27/R28</f>
        <v>1.0937499999999999E-2</v>
      </c>
      <c r="S29" s="38" t="e">
        <f>+S27/S28</f>
        <v>#DIV/0!</v>
      </c>
      <c r="T29" s="8"/>
      <c r="U29" s="38" t="e">
        <f>+U27/U28</f>
        <v>#DIV/0!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1.0624999999999999E-2</v>
      </c>
      <c r="AR29" s="38">
        <f>+AR27/AR28</f>
        <v>1.0624999999999999E-2</v>
      </c>
      <c r="AS29" s="38">
        <f>+AS27/AS28</f>
        <v>1.0624999999999999E-2</v>
      </c>
      <c r="AU29" s="38">
        <f>+AU27/AU28</f>
        <v>1.0624999999999999E-2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15.01</v>
      </c>
      <c r="K30" s="11"/>
      <c r="L30" s="11">
        <f>+J30/L26</f>
        <v>3.7524999999999999</v>
      </c>
      <c r="M30" s="11">
        <v>10.01</v>
      </c>
      <c r="N30" s="11"/>
      <c r="O30" s="11">
        <f>+M30/O26</f>
        <v>2.5024999999999999</v>
      </c>
      <c r="P30" s="11">
        <v>10.01</v>
      </c>
      <c r="Q30" s="11"/>
      <c r="R30" s="11">
        <f>+P30/R26</f>
        <v>2.5024999999999999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5"/>
        <v>165.06720000000001</v>
      </c>
      <c r="AR30" s="11">
        <f>+AP30/AR26</f>
        <v>41.266800000000003</v>
      </c>
      <c r="AS30" s="16">
        <f t="shared" si="16"/>
        <v>33.013440000000003</v>
      </c>
      <c r="AU30" s="11">
        <f>+AS30/AU26</f>
        <v>8.2533600000000007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0.53890000000000005</v>
      </c>
      <c r="K31" s="27"/>
      <c r="L31" s="11">
        <f>+J31/L26</f>
        <v>0.13472500000000001</v>
      </c>
      <c r="M31" s="11">
        <v>0.35539999999999999</v>
      </c>
      <c r="N31" s="27"/>
      <c r="O31" s="11">
        <f>+M31/O26</f>
        <v>8.8849999999999998E-2</v>
      </c>
      <c r="P31" s="11">
        <v>0.3624</v>
      </c>
      <c r="Q31" s="27"/>
      <c r="R31" s="11">
        <f>+P31/R26</f>
        <v>9.06E-2</v>
      </c>
      <c r="S31" s="11">
        <v>0</v>
      </c>
      <c r="T31" s="27"/>
      <c r="U31" s="11" t="e">
        <f>+S31/U26</f>
        <v>#DIV/0!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5"/>
        <v>17.008600000000001</v>
      </c>
      <c r="AR31" s="11">
        <f>+AP31/AR26</f>
        <v>4.2521500000000003</v>
      </c>
      <c r="AS31" s="16">
        <f t="shared" si="16"/>
        <v>3.4017200000000001</v>
      </c>
      <c r="AU31" s="11">
        <f>+AS31/AU26</f>
        <v>0.85043000000000002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>
        <f>+J31/J30*1000</f>
        <v>35.902731512325119</v>
      </c>
      <c r="M32" s="50">
        <f>+M31/M30*1000</f>
        <v>35.504495504495502</v>
      </c>
      <c r="P32" s="50">
        <f>+P31/P30*1000</f>
        <v>36.203796203796209</v>
      </c>
      <c r="S32" s="50" t="e">
        <f>+S31/S30*1000</f>
        <v>#DIV/0!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103.04045867380073</v>
      </c>
      <c r="AS32" s="50">
        <f>+AS31/AS30*1000</f>
        <v>103.04045867380073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>
        <f>+J30/J27</f>
        <v>3.7524999999999999</v>
      </c>
      <c r="M33" s="52">
        <f>+M30/M27</f>
        <v>5.0049999999999999</v>
      </c>
      <c r="P33" s="52">
        <f>+P30/P27</f>
        <v>1.43</v>
      </c>
      <c r="S33" s="52" t="e">
        <f>+S30/S27</f>
        <v>#DIV/0!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4.6681900452488696</v>
      </c>
      <c r="AS33" s="52">
        <f>+AS30/AS27</f>
        <v>4.6681900452488687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>
        <f>+J31*1000/(J27*J32)*100</f>
        <v>375.25000000000006</v>
      </c>
      <c r="M34" s="54">
        <f>+M31*1000/(M27*M32)*100</f>
        <v>500.5</v>
      </c>
      <c r="P34" s="54">
        <f>+P31*1000/(P27*P32)*100</f>
        <v>142.99999999999997</v>
      </c>
      <c r="S34" s="54" t="e">
        <f>+S31*1000/(S27*S32)*100</f>
        <v>#DIV/0!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466.81900452488696</v>
      </c>
      <c r="AS34" s="54">
        <f>+AS31*1000/(AS27*AS32)*100</f>
        <v>466.81900452488696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>
        <f>+J31/J27*1000</f>
        <v>134.72500000000002</v>
      </c>
      <c r="K35" s="54"/>
      <c r="M35" s="54">
        <f>+M31/M27*1000</f>
        <v>177.7</v>
      </c>
      <c r="N35" s="54"/>
      <c r="P35" s="54">
        <f>+P31/P27*1000</f>
        <v>51.771428571428572</v>
      </c>
      <c r="Q35" s="54"/>
      <c r="S35" s="54" t="e">
        <f>+S31/S27*1000</f>
        <v>#DIV/0!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481.01244343891409</v>
      </c>
      <c r="AS35" s="54">
        <f>+AS31/AS27*1000</f>
        <v>481.01244343891403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>
        <f>+J8/(1-J6/J5)</f>
        <v>765.05966891555545</v>
      </c>
      <c r="M37" s="24">
        <f>+M8/(1-M6/M5)</f>
        <v>880.04669193682173</v>
      </c>
      <c r="P37" s="24">
        <f>+P8/(1-P6/P5)</f>
        <v>759.50240836786429</v>
      </c>
      <c r="S37" s="24" t="e">
        <f>+S8/(1-S6/S5)</f>
        <v>#DIV/0!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3830.3804231500817</v>
      </c>
      <c r="AQ37" s="36"/>
      <c r="AR37" s="36"/>
      <c r="AS37" s="36">
        <f>+AS8/(1-AS6/AS5)</f>
        <v>766.07608463001634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3" sqref="B43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15</v>
      </c>
      <c r="M4" s="56"/>
      <c r="N4" s="3" t="s">
        <v>21</v>
      </c>
      <c r="O4" s="3">
        <v>15</v>
      </c>
      <c r="P4" s="56"/>
      <c r="Q4" s="3" t="s">
        <v>21</v>
      </c>
      <c r="R4" s="3">
        <v>15</v>
      </c>
      <c r="S4" s="56"/>
      <c r="T4" s="3" t="s">
        <v>21</v>
      </c>
      <c r="U4" s="3">
        <v>0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5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f>38.092+779.939</f>
        <v>818.03099999999995</v>
      </c>
      <c r="K5" s="61">
        <f>+J5/J5</f>
        <v>1</v>
      </c>
      <c r="L5" s="93">
        <f>+J5/L4</f>
        <v>54.535399999999996</v>
      </c>
      <c r="M5" s="9">
        <f>42.30331+769.91808</f>
        <v>812.22139000000004</v>
      </c>
      <c r="N5" s="61">
        <f>+M5/M5</f>
        <v>1</v>
      </c>
      <c r="O5" s="93">
        <f>+M5/O4</f>
        <v>54.14809266666667</v>
      </c>
      <c r="P5" s="9">
        <f>46.638+726.547</f>
        <v>773.18500000000006</v>
      </c>
      <c r="Q5" s="61">
        <f>+P5/P5</f>
        <v>1</v>
      </c>
      <c r="R5" s="93">
        <f>+P5/R4</f>
        <v>51.545666666666669</v>
      </c>
      <c r="S5" s="9">
        <v>0</v>
      </c>
      <c r="T5" s="61" t="e">
        <f>+S5/S5</f>
        <v>#DIV/0!</v>
      </c>
      <c r="U5" s="93" t="e">
        <f>+S5/U4</f>
        <v>#DIV/0!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3961.3026</v>
      </c>
      <c r="AQ5" s="71">
        <f>+AP5/$AP$5</f>
        <v>1</v>
      </c>
      <c r="AR5" s="93">
        <f>+AP5/AR4</f>
        <v>264.08684</v>
      </c>
      <c r="AS5" s="35">
        <f>+AP5/$AS$4</f>
        <v>792.26052000000004</v>
      </c>
      <c r="AT5" s="64"/>
      <c r="AU5" s="93">
        <f>+AS5/AU4</f>
        <v>52.817368000000002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f>3.4925+47.2591+0.18949+117.556</f>
        <v>168.49708999999999</v>
      </c>
      <c r="K6" s="62">
        <f>+J6/J5</f>
        <v>0.20597885654700127</v>
      </c>
      <c r="L6" s="94">
        <f>+J6/L4</f>
        <v>11.233139333333332</v>
      </c>
      <c r="M6" s="11">
        <f>2.9016+48.9924+76.57229</f>
        <v>128.46629000000001</v>
      </c>
      <c r="N6" s="62">
        <f>+M6/M5</f>
        <v>0.15816659297780869</v>
      </c>
      <c r="O6" s="94">
        <f>+M6/O4</f>
        <v>8.5644193333333352</v>
      </c>
      <c r="P6" s="11">
        <f>2.9211+44.2339+16.625</f>
        <v>63.78</v>
      </c>
      <c r="Q6" s="62">
        <f>+P6/P5</f>
        <v>8.2489960358775705E-2</v>
      </c>
      <c r="R6" s="94">
        <f>+P6/R4</f>
        <v>4.2519999999999998</v>
      </c>
      <c r="S6" s="11">
        <v>0</v>
      </c>
      <c r="T6" s="62" t="e">
        <f>+S6/S5</f>
        <v>#DIV/0!</v>
      </c>
      <c r="U6" s="94" t="e">
        <f>+S6/U4</f>
        <v>#DIV/0!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556.65111000000002</v>
      </c>
      <c r="AQ6" s="72">
        <f>+AP6/$AP$5</f>
        <v>0.14052223882113929</v>
      </c>
      <c r="AR6" s="94">
        <f>+AP6/AR4</f>
        <v>37.110074000000004</v>
      </c>
      <c r="AS6" s="16">
        <f t="shared" ref="AS6:AS9" si="0">+AP6/$AS$4</f>
        <v>111.33022200000001</v>
      </c>
      <c r="AT6" s="64"/>
      <c r="AU6" s="94">
        <f>+AS6/AU4</f>
        <v>7.4220148000000004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649.53390999999999</v>
      </c>
      <c r="K7" s="63">
        <f>+J7/J5</f>
        <v>0.79402114345299879</v>
      </c>
      <c r="L7" s="82">
        <f>+L5-L6</f>
        <v>43.302260666666662</v>
      </c>
      <c r="M7" s="8">
        <f>+M5-M6</f>
        <v>683.75510000000008</v>
      </c>
      <c r="N7" s="63">
        <f>+M7/M5</f>
        <v>0.84183340702219134</v>
      </c>
      <c r="O7" s="82">
        <f>+O5-O6</f>
        <v>45.583673333333337</v>
      </c>
      <c r="P7" s="8">
        <f>+P5-P6</f>
        <v>709.40500000000009</v>
      </c>
      <c r="Q7" s="63">
        <f>+P7/P5</f>
        <v>0.91751003964122435</v>
      </c>
      <c r="R7" s="82">
        <f>+R5-R6</f>
        <v>47.293666666666667</v>
      </c>
      <c r="S7" s="8">
        <f>+S5-S6</f>
        <v>0</v>
      </c>
      <c r="T7" s="63" t="e">
        <f>+S7/S5</f>
        <v>#DIV/0!</v>
      </c>
      <c r="U7" s="82" t="e">
        <f>+U5-U6</f>
        <v>#DIV/0!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3404.6514900000002</v>
      </c>
      <c r="AQ7" s="72">
        <f>+AP7/$AP$5</f>
        <v>0.85947776117886077</v>
      </c>
      <c r="AR7" s="82">
        <f>+AR5-AR6</f>
        <v>226.976766</v>
      </c>
      <c r="AS7" s="14">
        <f t="shared" si="0"/>
        <v>680.93029799999999</v>
      </c>
      <c r="AT7" s="64"/>
      <c r="AU7" s="82">
        <f>+AU5-AU6</f>
        <v>45.395353200000002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619.40274999999997</v>
      </c>
      <c r="K8" s="62">
        <f>+J8/J5</f>
        <v>0.75718738042934808</v>
      </c>
      <c r="L8" s="94">
        <f>+J8/L4</f>
        <v>41.293516666666662</v>
      </c>
      <c r="M8" s="11">
        <v>622.56885</v>
      </c>
      <c r="N8" s="62">
        <f>+M8/M5</f>
        <v>0.76650142149051259</v>
      </c>
      <c r="O8" s="94">
        <f>+M8/O4</f>
        <v>41.50459</v>
      </c>
      <c r="P8" s="11">
        <v>720.30173000000002</v>
      </c>
      <c r="Q8" s="62">
        <f>+P8/P5</f>
        <v>0.93160334202034434</v>
      </c>
      <c r="R8" s="94">
        <f>+P8/R4</f>
        <v>48.020115333333337</v>
      </c>
      <c r="S8" s="11">
        <v>0</v>
      </c>
      <c r="T8" s="62" t="e">
        <f>+S8/S5</f>
        <v>#DIV/0!</v>
      </c>
      <c r="U8" s="94" t="e">
        <f>+S8/U4</f>
        <v>#DIV/0!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3365.19733</v>
      </c>
      <c r="AQ8" s="72">
        <f>+AP8/$AP$5</f>
        <v>0.84951786566368348</v>
      </c>
      <c r="AR8" s="94">
        <f>+AP8/AR4</f>
        <v>224.34648866666666</v>
      </c>
      <c r="AS8" s="16">
        <f t="shared" si="0"/>
        <v>673.03946599999995</v>
      </c>
      <c r="AT8" s="64"/>
      <c r="AU8" s="94">
        <f>+AS8/AU4</f>
        <v>44.869297733333333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30.131160000000023</v>
      </c>
      <c r="K9" s="61">
        <f>+J9/J5</f>
        <v>3.6833763023650726E-2</v>
      </c>
      <c r="L9" s="18">
        <f>+L5-L6-L8</f>
        <v>2.0087440000000001</v>
      </c>
      <c r="M9" s="18">
        <f>+M5-M6-M8</f>
        <v>61.186250000000086</v>
      </c>
      <c r="N9" s="61">
        <f>+M9/M5</f>
        <v>7.5331985531678844E-2</v>
      </c>
      <c r="O9" s="18">
        <f>+O5-O6-O8</f>
        <v>4.0790833333333367</v>
      </c>
      <c r="P9" s="18">
        <f>+P5-P6-P8</f>
        <v>-10.896729999999934</v>
      </c>
      <c r="Q9" s="61">
        <f>+P9/P5</f>
        <v>-1.4093302379120046E-2</v>
      </c>
      <c r="R9" s="18">
        <f>+R5-R6-R8</f>
        <v>-0.72644866666666985</v>
      </c>
      <c r="S9" s="18">
        <f>+S5-S6-S8</f>
        <v>0</v>
      </c>
      <c r="T9" s="61" t="e">
        <f>+S9/S5</f>
        <v>#DIV/0!</v>
      </c>
      <c r="U9" s="18" t="e">
        <f>+U5-U6-U8</f>
        <v>#DIV/0!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39.454160000000229</v>
      </c>
      <c r="AQ9" s="71">
        <f>+AP9/$AP$5</f>
        <v>9.9598955151773121E-3</v>
      </c>
      <c r="AR9" s="18">
        <f>+AR5-AR6-AR8</f>
        <v>2.6302773333333391</v>
      </c>
      <c r="AS9" s="34">
        <f t="shared" si="0"/>
        <v>7.8908320000000458</v>
      </c>
      <c r="AT9" s="64"/>
      <c r="AU9" s="18">
        <f>+AU5-AU6-AU8</f>
        <v>0.52605546666666925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17</v>
      </c>
      <c r="K11" s="64"/>
      <c r="L11" s="94">
        <f>+J11/L4</f>
        <v>1.1333333333333333</v>
      </c>
      <c r="M11" s="37">
        <v>17</v>
      </c>
      <c r="N11" s="64"/>
      <c r="O11" s="94">
        <f>+M11/O4</f>
        <v>1.1333333333333333</v>
      </c>
      <c r="P11" s="37">
        <v>17</v>
      </c>
      <c r="Q11" s="64"/>
      <c r="R11" s="94">
        <f>+P11/R4</f>
        <v>1.1333333333333333</v>
      </c>
      <c r="S11" s="37">
        <v>0</v>
      </c>
      <c r="T11" s="64"/>
      <c r="U11" s="94" t="e">
        <f>+S11/U4</f>
        <v>#DIV/0!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85</v>
      </c>
      <c r="AQ11" s="64"/>
      <c r="AR11" s="94">
        <f>+AP11/AR4</f>
        <v>5.666666666666667</v>
      </c>
      <c r="AS11" s="33">
        <f>+AP11/AS4</f>
        <v>17</v>
      </c>
      <c r="AT11" s="64"/>
      <c r="AU11" s="94">
        <f>+AS11/AU4</f>
        <v>1.1333333333333333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449.06189000000001</v>
      </c>
      <c r="K12" s="64"/>
      <c r="L12" s="94">
        <f>+J12/L4</f>
        <v>29.937459333333333</v>
      </c>
      <c r="M12" s="37">
        <v>454.91091999999998</v>
      </c>
      <c r="N12" s="64"/>
      <c r="O12" s="94">
        <f>+M12/O4</f>
        <v>30.327394666666667</v>
      </c>
      <c r="P12" s="37">
        <v>515.48330999999996</v>
      </c>
      <c r="Q12" s="64"/>
      <c r="R12" s="94">
        <f>+P12/R4</f>
        <v>34.365553999999996</v>
      </c>
      <c r="S12" s="37">
        <v>0</v>
      </c>
      <c r="T12" s="64"/>
      <c r="U12" s="94" t="e">
        <f>+S12/U4</f>
        <v>#DIV/0!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2464.6734499999998</v>
      </c>
      <c r="AQ12" s="64"/>
      <c r="AR12" s="94">
        <f>+AP12/AR4</f>
        <v>164.31156333333331</v>
      </c>
      <c r="AS12" s="16">
        <f t="shared" ref="AS12" si="1">+AP12/$AS$4</f>
        <v>492.93468999999993</v>
      </c>
      <c r="AT12" s="64"/>
      <c r="AU12" s="94">
        <f>+AS12/AU4</f>
        <v>32.862312666666661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>
        <f>+J12/J5</f>
        <v>0.54895461174454274</v>
      </c>
      <c r="K13" s="64"/>
      <c r="L13" s="38"/>
      <c r="M13" s="38">
        <f>+M12/M5</f>
        <v>0.5600824179230246</v>
      </c>
      <c r="N13" s="64"/>
      <c r="O13" s="38"/>
      <c r="P13" s="38">
        <f>+P12/P5</f>
        <v>0.66670112586250374</v>
      </c>
      <c r="Q13" s="64"/>
      <c r="R13" s="38"/>
      <c r="S13" s="38" t="e">
        <f>+S12/S5</f>
        <v>#DIV/0!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0.62218762333379929</v>
      </c>
      <c r="AQ13" s="64"/>
      <c r="AR13" s="38"/>
      <c r="AS13" s="40">
        <f>+AS12/AS5</f>
        <v>0.62218762333379918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>
        <f>+J5/J11</f>
        <v>48.119470588235288</v>
      </c>
      <c r="K14" s="64"/>
      <c r="L14" s="8"/>
      <c r="M14" s="8">
        <f>+M5/M11</f>
        <v>47.777728823529415</v>
      </c>
      <c r="N14" s="64"/>
      <c r="O14" s="8"/>
      <c r="P14" s="8">
        <f>+P5/P11</f>
        <v>45.481470588235297</v>
      </c>
      <c r="Q14" s="64"/>
      <c r="R14" s="8"/>
      <c r="S14" s="8" t="e">
        <f>+S5/S11</f>
        <v>#DIV/0!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46.603560000000002</v>
      </c>
      <c r="AQ14" s="64"/>
      <c r="AR14" s="8"/>
      <c r="AS14" s="41">
        <f>+AS5/AS11</f>
        <v>46.603560000000002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>
        <f>+J12/J11</f>
        <v>26.415405294117647</v>
      </c>
      <c r="K15" s="64"/>
      <c r="L15" s="8"/>
      <c r="M15" s="8">
        <f>+M12/M11</f>
        <v>26.759465882352941</v>
      </c>
      <c r="N15" s="64"/>
      <c r="O15" s="8"/>
      <c r="P15" s="8">
        <f>+P12/P11</f>
        <v>30.322547647058823</v>
      </c>
      <c r="Q15" s="64"/>
      <c r="R15" s="8"/>
      <c r="S15" s="8" t="e">
        <f>+S12/S11</f>
        <v>#DIV/0!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28.996158235294114</v>
      </c>
      <c r="AQ15" s="64"/>
      <c r="AR15" s="8"/>
      <c r="AS15" s="41">
        <f>+AS12/AS11</f>
        <v>28.996158235294114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>
        <f>+J12/J7</f>
        <v>0.69136019395815684</v>
      </c>
      <c r="K16" s="64"/>
      <c r="L16" s="38"/>
      <c r="M16" s="38">
        <f>+M12/M7</f>
        <v>0.66531265360945746</v>
      </c>
      <c r="N16" s="64"/>
      <c r="O16" s="38"/>
      <c r="P16" s="38">
        <f>+P12/P7</f>
        <v>0.72664177726404511</v>
      </c>
      <c r="Q16" s="64"/>
      <c r="R16" s="38"/>
      <c r="S16" s="38" t="e">
        <f>+S12/S7</f>
        <v>#DIV/0!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0.72391358035885178</v>
      </c>
      <c r="AQ16" s="64"/>
      <c r="AR16" s="38"/>
      <c r="AS16" s="40">
        <f>+AS12/AS7</f>
        <v>0.72391358035885189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11422</v>
      </c>
      <c r="K18" s="65">
        <v>11422</v>
      </c>
      <c r="L18" s="80">
        <f>+J18/L4</f>
        <v>761.4666666666667</v>
      </c>
      <c r="M18" s="11">
        <v>12371</v>
      </c>
      <c r="N18" s="65">
        <v>12371</v>
      </c>
      <c r="O18" s="80">
        <f>+M18/O4</f>
        <v>824.73333333333335</v>
      </c>
      <c r="P18" s="11">
        <v>11117</v>
      </c>
      <c r="Q18" s="65">
        <v>11117</v>
      </c>
      <c r="R18" s="80">
        <f>+P18/R4</f>
        <v>741.13333333333333</v>
      </c>
      <c r="S18" s="11">
        <v>0</v>
      </c>
      <c r="T18" s="65">
        <v>0</v>
      </c>
      <c r="U18" s="80" t="e">
        <f>+S18/U4</f>
        <v>#DIV/0!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57698.11</v>
      </c>
      <c r="AQ18" s="27">
        <f t="shared" si="2"/>
        <v>46108.041669999999</v>
      </c>
      <c r="AR18" s="80">
        <f>+AP18/AR4</f>
        <v>3846.5406666666668</v>
      </c>
      <c r="AS18" s="16">
        <f t="shared" ref="AS18:AT20" si="3">+AP18/$AS$4</f>
        <v>11539.621999999999</v>
      </c>
      <c r="AT18" s="80">
        <f t="shared" si="3"/>
        <v>9221.6083340000005</v>
      </c>
      <c r="AU18" s="80">
        <f>+AS18/AU4</f>
        <v>769.30813333333333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1622.34</v>
      </c>
      <c r="K19" s="65">
        <v>1622.34</v>
      </c>
      <c r="L19" s="80">
        <f>+J19/L4</f>
        <v>108.15599999999999</v>
      </c>
      <c r="M19" s="11">
        <v>1663.19</v>
      </c>
      <c r="N19" s="65">
        <v>1663.19</v>
      </c>
      <c r="O19" s="80">
        <f>+M19/O4</f>
        <v>110.87933333333334</v>
      </c>
      <c r="P19" s="11">
        <v>1421.66</v>
      </c>
      <c r="Q19" s="65">
        <v>1421.66</v>
      </c>
      <c r="R19" s="80">
        <f>+P19/R4</f>
        <v>94.777333333333345</v>
      </c>
      <c r="S19" s="11">
        <v>0</v>
      </c>
      <c r="T19" s="65">
        <v>0</v>
      </c>
      <c r="U19" s="80" t="e">
        <f>+S19/U4</f>
        <v>#DIV/0!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7838.64</v>
      </c>
      <c r="AQ19" s="27">
        <f t="shared" si="2"/>
        <v>7838.64</v>
      </c>
      <c r="AR19" s="80">
        <f>+AP19/AR4</f>
        <v>522.57600000000002</v>
      </c>
      <c r="AS19" s="16">
        <f t="shared" si="3"/>
        <v>1567.7280000000001</v>
      </c>
      <c r="AT19" s="80">
        <f t="shared" si="3"/>
        <v>1567.7280000000001</v>
      </c>
      <c r="AU19" s="80">
        <f>+AS19/AU4</f>
        <v>104.51520000000001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f>3.4925+47.2591-0.628</f>
        <v>50.123599999999996</v>
      </c>
      <c r="K20" s="66">
        <v>50.123609999999999</v>
      </c>
      <c r="L20" s="80">
        <f>+J20/L4</f>
        <v>3.3415733333333333</v>
      </c>
      <c r="M20" s="11">
        <f>2.9016+48.9924-0.15601</f>
        <v>51.737990000000003</v>
      </c>
      <c r="N20" s="66">
        <v>51.738</v>
      </c>
      <c r="O20" s="80">
        <f>+M20/O4</f>
        <v>3.4491993333333335</v>
      </c>
      <c r="P20" s="11">
        <f>2.9211+44.2339-2.5206</f>
        <v>44.634399999999999</v>
      </c>
      <c r="Q20" s="66">
        <v>44.643436999999999</v>
      </c>
      <c r="R20" s="80">
        <f>+P20/R4</f>
        <v>2.9756266666666664</v>
      </c>
      <c r="S20" s="11">
        <v>0</v>
      </c>
      <c r="T20" s="66">
        <v>0</v>
      </c>
      <c r="U20" s="80" t="e">
        <f>+S20/U4</f>
        <v>#DIV/0!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239.25280000000001</v>
      </c>
      <c r="AQ20" s="27">
        <f t="shared" si="2"/>
        <v>240.614047</v>
      </c>
      <c r="AR20" s="80">
        <f>+AP20/AR4</f>
        <v>15.950186666666667</v>
      </c>
      <c r="AS20" s="16">
        <f t="shared" si="3"/>
        <v>47.850560000000002</v>
      </c>
      <c r="AT20" s="80">
        <f t="shared" si="3"/>
        <v>48.122809400000001</v>
      </c>
      <c r="AU20" s="80">
        <f>+AS20/AU4</f>
        <v>3.1900373333333336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>
        <f t="shared" ref="J21:K21" si="6">+J20/J19*1000</f>
        <v>30.895866464489561</v>
      </c>
      <c r="K21" s="67">
        <f t="shared" si="6"/>
        <v>30.895872628425607</v>
      </c>
      <c r="L21" s="67"/>
      <c r="M21" s="50">
        <f t="shared" ref="M21:N21" si="7">+M20/M19*1000</f>
        <v>31.107684630138468</v>
      </c>
      <c r="N21" s="67">
        <f t="shared" si="7"/>
        <v>31.10769064268063</v>
      </c>
      <c r="O21" s="67"/>
      <c r="P21" s="50">
        <f t="shared" ref="P21:Q21" si="8">+P20/P19*1000</f>
        <v>31.395973720861523</v>
      </c>
      <c r="Q21" s="67">
        <f t="shared" si="8"/>
        <v>31.402330374351106</v>
      </c>
      <c r="R21" s="67"/>
      <c r="S21" s="50" t="e">
        <f t="shared" ref="S21:T21" si="9">+S20/S19*1000</f>
        <v>#DIV/0!</v>
      </c>
      <c r="T21" s="67" t="e">
        <f t="shared" si="9"/>
        <v>#DIV/0!</v>
      </c>
      <c r="U21" s="67"/>
      <c r="V21" s="50" t="e">
        <f t="shared" ref="V21" si="10">+V20/V19*1000</f>
        <v>#DIV/0!</v>
      </c>
      <c r="W21" s="67" t="e">
        <f t="shared" ref="W21:AC21" si="11">+W20/W19*1000</f>
        <v>#DIV/0!</v>
      </c>
      <c r="X21" s="67"/>
      <c r="Y21" s="50" t="e">
        <f t="shared" ref="Y21" si="12">+Y20/Y19*1000</f>
        <v>#DIV/0!</v>
      </c>
      <c r="Z21" s="75" t="e">
        <f t="shared" si="11"/>
        <v>#DIV/0!</v>
      </c>
      <c r="AA21" s="75"/>
      <c r="AB21" s="50" t="e">
        <f t="shared" si="11"/>
        <v>#DIV/0!</v>
      </c>
      <c r="AC21" s="67" t="e">
        <f t="shared" si="11"/>
        <v>#DIV/0!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30.52223344865946</v>
      </c>
      <c r="AQ21" s="75">
        <f>+AQ20/AQ19*1000</f>
        <v>30.695892016982537</v>
      </c>
      <c r="AR21" s="75"/>
      <c r="AS21" s="51">
        <f>+AS20/AS19*1000</f>
        <v>30.52223344865946</v>
      </c>
      <c r="AT21" s="75">
        <f>+AT20/AT19*1000</f>
        <v>30.695892016982537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>
        <f>+J19/J18</f>
        <v>0.14203642094204166</v>
      </c>
      <c r="K22" s="52">
        <f>+K19/K18</f>
        <v>0.14203642094204166</v>
      </c>
      <c r="L22" s="52"/>
      <c r="M22" s="52">
        <f>+M19/M18</f>
        <v>0.13444264812868806</v>
      </c>
      <c r="N22" s="52">
        <f>+N19/N18</f>
        <v>0.13444264812868806</v>
      </c>
      <c r="O22" s="52"/>
      <c r="P22" s="52">
        <f>+P19/P18</f>
        <v>0.12788162273994783</v>
      </c>
      <c r="Q22" s="52">
        <f>+Q19/Q18</f>
        <v>0.12788162273994783</v>
      </c>
      <c r="R22" s="52"/>
      <c r="S22" s="52" t="e">
        <f>+S19/S18</f>
        <v>#DIV/0!</v>
      </c>
      <c r="T22" s="52" t="e">
        <f>+T19/T18</f>
        <v>#DIV/0!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0.13585609649952141</v>
      </c>
      <c r="AQ22" s="52">
        <f>+AQ19/AQ18</f>
        <v>0.17000591905641871</v>
      </c>
      <c r="AR22" s="76"/>
      <c r="AS22" s="52">
        <f>+AS19/AS18</f>
        <v>0.13585609649952141</v>
      </c>
      <c r="AT22" s="52">
        <f>+AT19/AT18</f>
        <v>0.17000591905641868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>
        <f>+J20*1000/(J18*J21)*100</f>
        <v>14.203642094204168</v>
      </c>
      <c r="K23" s="54">
        <f>+K20*1000/(K18*K21)*100</f>
        <v>14.203642094204167</v>
      </c>
      <c r="L23" s="54"/>
      <c r="M23" s="54">
        <f>+M20*1000/(M18*M21)*100</f>
        <v>13.444264812868809</v>
      </c>
      <c r="N23" s="54">
        <f>+N20*1000/(N18*N21)*100</f>
        <v>13.444264812868806</v>
      </c>
      <c r="O23" s="54"/>
      <c r="P23" s="54">
        <f>+P20*1000/(P18*P21)*100</f>
        <v>12.788162273994786</v>
      </c>
      <c r="Q23" s="54">
        <f>+Q20*1000/(Q18*Q21)*100</f>
        <v>12.788162273994786</v>
      </c>
      <c r="R23" s="54"/>
      <c r="S23" s="54" t="e">
        <f>+S20*1000/(S18*S21)*100</f>
        <v>#DIV/0!</v>
      </c>
      <c r="T23" s="54" t="e">
        <f>+T20*1000/(T18*T21)*100</f>
        <v>#DIV/0!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13.58560964995214</v>
      </c>
      <c r="AQ23" s="54">
        <f>+AQ20*1000/(AQ18*AQ21)*100</f>
        <v>17.000591905641869</v>
      </c>
      <c r="AR23" s="77"/>
      <c r="AS23" s="54">
        <f>+AS20*1000/(AS18*AS21)*100</f>
        <v>13.58560964995214</v>
      </c>
      <c r="AT23" s="54">
        <f>+AT20*1000/(AT18*AT21)*100</f>
        <v>17.000591905641869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>
        <f>+J20/J18*1000</f>
        <v>4.3883382945193485</v>
      </c>
      <c r="K24" s="54">
        <f>+K20/K18*1000</f>
        <v>4.3883391700227632</v>
      </c>
      <c r="L24" s="81"/>
      <c r="M24" s="54">
        <f>+M20/M18*1000</f>
        <v>4.1821994988279041</v>
      </c>
      <c r="N24" s="54">
        <f>+N20/N18*1000</f>
        <v>4.1822003071699942</v>
      </c>
      <c r="O24" s="81"/>
      <c r="P24" s="54">
        <f>+P20/P18*1000</f>
        <v>4.0149680669245296</v>
      </c>
      <c r="Q24" s="54">
        <f>+Q20/Q18*1000</f>
        <v>4.0157809660879735</v>
      </c>
      <c r="R24" s="81"/>
      <c r="S24" s="54" t="e">
        <f>+S20/S18*1000</f>
        <v>#DIV/0!</v>
      </c>
      <c r="T24" s="54" t="e">
        <f>+T20/T18*1000</f>
        <v>#DIV/0!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4.1466314927819994</v>
      </c>
      <c r="AQ24" s="54">
        <f>+AQ20/AQ18*1000</f>
        <v>5.218483333603702</v>
      </c>
      <c r="AR24" s="77"/>
      <c r="AS24" s="54">
        <f>+AS20/AS18*1000</f>
        <v>4.1466314927819994</v>
      </c>
      <c r="AT24" s="54">
        <f>+AT20/AT18*1000</f>
        <v>5.2184833336037011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3</v>
      </c>
      <c r="I26" s="95">
        <v>3</v>
      </c>
      <c r="L26" s="95">
        <v>3</v>
      </c>
      <c r="O26" s="95">
        <v>3</v>
      </c>
      <c r="R26" s="95">
        <v>3</v>
      </c>
      <c r="U26" s="95">
        <v>0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3</v>
      </c>
      <c r="AU26" s="20">
        <f>+AR26</f>
        <v>3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7.666666666666667</v>
      </c>
      <c r="G27" s="11">
        <v>4.5</v>
      </c>
      <c r="H27" s="11"/>
      <c r="I27" s="11">
        <f>+G27/I26</f>
        <v>1.5</v>
      </c>
      <c r="J27" s="11">
        <v>11</v>
      </c>
      <c r="K27" s="11"/>
      <c r="L27" s="11">
        <f>+J27/L26</f>
        <v>3.6666666666666665</v>
      </c>
      <c r="M27" s="11">
        <v>5</v>
      </c>
      <c r="N27" s="11"/>
      <c r="O27" s="11">
        <f>+M27/O26</f>
        <v>1.6666666666666667</v>
      </c>
      <c r="P27" s="11">
        <v>4</v>
      </c>
      <c r="Q27" s="11"/>
      <c r="R27" s="11">
        <f>+P27/R26</f>
        <v>1.3333333333333333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47.5</v>
      </c>
      <c r="AR27" s="11">
        <f>+AP27/AR26</f>
        <v>15.833333333333334</v>
      </c>
      <c r="AS27" s="16">
        <f t="shared" ref="AS27:AS31" si="17">+AP27/$AS$4</f>
        <v>9.5</v>
      </c>
      <c r="AU27" s="11">
        <f>+AS27/AU26</f>
        <v>3.1666666666666665</v>
      </c>
    </row>
    <row r="28" spans="2:47" ht="15" customHeight="1">
      <c r="B28" s="20" t="s">
        <v>39</v>
      </c>
      <c r="D28" s="11">
        <v>504</v>
      </c>
      <c r="E28" s="11"/>
      <c r="F28" s="11">
        <f>+D28/F26</f>
        <v>168</v>
      </c>
      <c r="G28" s="11">
        <v>480</v>
      </c>
      <c r="H28" s="11"/>
      <c r="I28" s="11">
        <f>+G28/I26</f>
        <v>160</v>
      </c>
      <c r="J28" s="11">
        <v>528</v>
      </c>
      <c r="K28" s="11"/>
      <c r="L28" s="11">
        <f>+J28/L26</f>
        <v>176</v>
      </c>
      <c r="M28" s="11">
        <v>504</v>
      </c>
      <c r="N28" s="11"/>
      <c r="O28" s="11">
        <f>+M28/O26</f>
        <v>168</v>
      </c>
      <c r="P28" s="11">
        <v>456</v>
      </c>
      <c r="Q28" s="11"/>
      <c r="R28" s="11">
        <f>+P28/R26</f>
        <v>152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2472</v>
      </c>
      <c r="AR28" s="11">
        <f>+AP28/AR26</f>
        <v>824</v>
      </c>
      <c r="AS28" s="16">
        <f t="shared" si="17"/>
        <v>494.4</v>
      </c>
      <c r="AU28" s="11">
        <f>+AS28/AU26</f>
        <v>164.79999999999998</v>
      </c>
    </row>
    <row r="29" spans="2:47" ht="15" customHeight="1">
      <c r="B29" s="21" t="s">
        <v>40</v>
      </c>
      <c r="D29" s="38">
        <f>+D27/D28</f>
        <v>4.5634920634920632E-2</v>
      </c>
      <c r="E29" s="8"/>
      <c r="F29" s="38">
        <f>+F27/F28</f>
        <v>4.5634920634920639E-2</v>
      </c>
      <c r="G29" s="38">
        <f>+G27/G28</f>
        <v>9.3749999999999997E-3</v>
      </c>
      <c r="H29" s="8"/>
      <c r="I29" s="38">
        <f>+I27/I28</f>
        <v>9.3749999999999997E-3</v>
      </c>
      <c r="J29" s="38">
        <f>+J27/J28</f>
        <v>2.0833333333333332E-2</v>
      </c>
      <c r="K29" s="8"/>
      <c r="L29" s="38">
        <f>+L27/L28</f>
        <v>2.0833333333333332E-2</v>
      </c>
      <c r="M29" s="38">
        <f>+M27/M28</f>
        <v>9.9206349206349201E-3</v>
      </c>
      <c r="N29" s="8"/>
      <c r="O29" s="38">
        <f>+O27/O28</f>
        <v>9.9206349206349218E-3</v>
      </c>
      <c r="P29" s="38">
        <f>+P27/P28</f>
        <v>8.771929824561403E-3</v>
      </c>
      <c r="Q29" s="8"/>
      <c r="R29" s="38">
        <f>+R27/R28</f>
        <v>8.771929824561403E-3</v>
      </c>
      <c r="S29" s="38" t="e">
        <f>+S27/S28</f>
        <v>#DIV/0!</v>
      </c>
      <c r="T29" s="8"/>
      <c r="U29" s="38" t="e">
        <f>+U27/U28</f>
        <v>#DIV/0!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1.9215210355987056E-2</v>
      </c>
      <c r="AR29" s="38">
        <f>+AR27/AR28</f>
        <v>1.9215210355987056E-2</v>
      </c>
      <c r="AS29" s="38">
        <f>+AS27/AS28</f>
        <v>1.9215210355987056E-2</v>
      </c>
      <c r="AU29" s="38">
        <f>+AU27/AU28</f>
        <v>1.9215210355987056E-2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46.669999999999995</v>
      </c>
      <c r="G30" s="11">
        <v>25.02</v>
      </c>
      <c r="H30" s="11"/>
      <c r="I30" s="11">
        <f>+G30/I26</f>
        <v>8.34</v>
      </c>
      <c r="J30" s="11">
        <v>20</v>
      </c>
      <c r="K30" s="11"/>
      <c r="L30" s="11">
        <f>+J30/L26</f>
        <v>6.666666666666667</v>
      </c>
      <c r="M30" s="11">
        <v>5</v>
      </c>
      <c r="N30" s="11"/>
      <c r="O30" s="11">
        <f>+M30/O26</f>
        <v>1.6666666666666667</v>
      </c>
      <c r="P30" s="11">
        <v>80</v>
      </c>
      <c r="Q30" s="11"/>
      <c r="R30" s="11">
        <f>+P30/R26</f>
        <v>26.666666666666668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270.02999999999997</v>
      </c>
      <c r="AR30" s="11">
        <f>+AP30/AR26</f>
        <v>90.009999999999991</v>
      </c>
      <c r="AS30" s="16">
        <f t="shared" si="17"/>
        <v>54.005999999999993</v>
      </c>
      <c r="AU30" s="11">
        <f>+AS30/AU26</f>
        <v>18.001999999999999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1.4111</v>
      </c>
      <c r="G31" s="11">
        <v>0.74799000000000004</v>
      </c>
      <c r="H31" s="27"/>
      <c r="I31" s="11">
        <f>+G31/I26</f>
        <v>0.24933000000000002</v>
      </c>
      <c r="J31" s="11">
        <v>0.628</v>
      </c>
      <c r="K31" s="27"/>
      <c r="L31" s="11">
        <f>+J31/L26</f>
        <v>0.20933333333333334</v>
      </c>
      <c r="M31" s="11">
        <v>0.15601000000000001</v>
      </c>
      <c r="N31" s="27"/>
      <c r="O31" s="11">
        <f>+M31/O26</f>
        <v>5.2003333333333339E-2</v>
      </c>
      <c r="P31" s="11">
        <v>2.5206</v>
      </c>
      <c r="Q31" s="27"/>
      <c r="R31" s="11">
        <f>+P31/R26</f>
        <v>0.84019999999999995</v>
      </c>
      <c r="S31" s="11">
        <v>0</v>
      </c>
      <c r="T31" s="27"/>
      <c r="U31" s="11" t="e">
        <f>+S31/U26</f>
        <v>#DIV/0!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8.2858999999999998</v>
      </c>
      <c r="AR31" s="11">
        <f>+AP31/AR26</f>
        <v>2.7619666666666665</v>
      </c>
      <c r="AS31" s="16">
        <f t="shared" si="17"/>
        <v>1.6571799999999999</v>
      </c>
      <c r="AU31" s="11">
        <f>+AS31/AU26</f>
        <v>0.55239333333333329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>
        <f>+J31/J30*1000</f>
        <v>31.4</v>
      </c>
      <c r="M32" s="50">
        <f>+M31/M30*1000</f>
        <v>31.202000000000002</v>
      </c>
      <c r="P32" s="50">
        <f>+P31/P30*1000</f>
        <v>31.5075</v>
      </c>
      <c r="S32" s="50" t="e">
        <f>+S31/S30*1000</f>
        <v>#DIV/0!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30.68510906195608</v>
      </c>
      <c r="AS32" s="50">
        <f>+AS31/AS30*1000</f>
        <v>30.68510906195608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>
        <f>+J30/J27</f>
        <v>1.8181818181818181</v>
      </c>
      <c r="M33" s="52">
        <f>+M30/M27</f>
        <v>1</v>
      </c>
      <c r="P33" s="52">
        <f>+P30/P27</f>
        <v>20</v>
      </c>
      <c r="S33" s="52" t="e">
        <f>+S30/S27</f>
        <v>#DIV/0!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5.684842105263157</v>
      </c>
      <c r="AS33" s="52">
        <f>+AS30/AS27</f>
        <v>5.684842105263157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>
        <f>+J31*1000/(J27*J32)*100</f>
        <v>181.81818181818184</v>
      </c>
      <c r="M34" s="54">
        <f>+M31*1000/(M27*M32)*100</f>
        <v>100</v>
      </c>
      <c r="P34" s="54">
        <f>+P31*1000/(P27*P32)*100</f>
        <v>2000</v>
      </c>
      <c r="S34" s="54" t="e">
        <f>+S31*1000/(S27*S32)*100</f>
        <v>#DIV/0!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568.48421052631579</v>
      </c>
      <c r="AS34" s="54">
        <f>+AS31*1000/(AS27*AS32)*100</f>
        <v>568.48421052631568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>
        <f>+J31/J27*1000</f>
        <v>57.090909090909086</v>
      </c>
      <c r="K35" s="54"/>
      <c r="M35" s="54">
        <f>+M31/M27*1000</f>
        <v>31.202000000000002</v>
      </c>
      <c r="N35" s="54"/>
      <c r="P35" s="54">
        <f>+P31/P27*1000</f>
        <v>630.15</v>
      </c>
      <c r="Q35" s="54"/>
      <c r="S35" s="54" t="e">
        <f>+S31/S27*1000</f>
        <v>#DIV/0!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174.44</v>
      </c>
      <c r="AS35" s="54">
        <f>+AS31/AS27*1000</f>
        <v>174.44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>
        <f>+J8/(1-J6/J5)</f>
        <v>780.08344627496047</v>
      </c>
      <c r="M37" s="24">
        <f>+M8/(1-M6/M5)</f>
        <v>739.53925421207316</v>
      </c>
      <c r="P37" s="24">
        <f>+P8/(1-P6/P5)</f>
        <v>785.06141500278397</v>
      </c>
      <c r="S37" s="24" t="e">
        <f>+S8/(1-S6/S5)</f>
        <v>#DIV/0!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3915.3977938699559</v>
      </c>
      <c r="AQ37" s="36"/>
      <c r="AR37" s="36"/>
      <c r="AS37" s="36">
        <f>+AS8/(1-AS6/AS5)</f>
        <v>783.07955877399115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2015-01-28T13:16:01Z</cp:lastPrinted>
  <dcterms:created xsi:type="dcterms:W3CDTF">2014-10-14T11:21:48Z</dcterms:created>
  <dcterms:modified xsi:type="dcterms:W3CDTF">2015-06-30T11:52:49Z</dcterms:modified>
</cp:coreProperties>
</file>