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V20" i="1"/>
  <c r="V6"/>
  <c r="V5"/>
  <c r="V20" i="7"/>
  <c r="V6" l="1"/>
  <c r="V5"/>
  <c r="D5" i="6" s="1"/>
  <c r="I26"/>
  <c r="G31"/>
  <c r="G30"/>
  <c r="G28"/>
  <c r="G27"/>
  <c r="H20"/>
  <c r="H19"/>
  <c r="H18"/>
  <c r="G20"/>
  <c r="G19"/>
  <c r="G18"/>
  <c r="G12"/>
  <c r="G11"/>
  <c r="G8"/>
  <c r="G6"/>
  <c r="G5"/>
  <c r="F26"/>
  <c r="D31"/>
  <c r="D30"/>
  <c r="D28"/>
  <c r="D27"/>
  <c r="E20"/>
  <c r="E19"/>
  <c r="E18"/>
  <c r="D20"/>
  <c r="D19"/>
  <c r="D18"/>
  <c r="D12"/>
  <c r="D11"/>
  <c r="D8"/>
  <c r="D6"/>
  <c r="S20" i="7"/>
  <c r="S20" i="1"/>
  <c r="S6"/>
  <c r="S5"/>
  <c r="S6" i="7"/>
  <c r="S5"/>
  <c r="I4" i="6" l="1"/>
  <c r="F4"/>
  <c r="P20" i="7"/>
  <c r="P20" i="1"/>
  <c r="P7"/>
  <c r="P6"/>
  <c r="P5"/>
  <c r="P6" i="7" l="1"/>
  <c r="P5"/>
  <c r="M20" i="1"/>
  <c r="M6"/>
  <c r="M5"/>
  <c r="M20" i="7"/>
  <c r="M6"/>
  <c r="M5"/>
  <c r="J20" i="1" l="1"/>
  <c r="J6"/>
  <c r="J5"/>
  <c r="J20" i="7" l="1"/>
  <c r="J6"/>
  <c r="J5"/>
  <c r="AP11"/>
  <c r="AS11" s="1"/>
  <c r="AR4"/>
  <c r="AP11" i="1"/>
  <c r="AS11" s="1"/>
  <c r="E20" i="7"/>
  <c r="E19"/>
  <c r="D19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U27"/>
  <c r="U29" s="1"/>
  <c r="R27"/>
  <c r="O27"/>
  <c r="O29" s="1"/>
  <c r="L27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S7"/>
  <c r="P7"/>
  <c r="M7"/>
  <c r="J7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X29" i="7" l="1"/>
  <c r="V16"/>
  <c r="D7" i="6"/>
  <c r="X9" i="7"/>
  <c r="S16"/>
  <c r="R29"/>
  <c r="P16"/>
  <c r="M16"/>
  <c r="L29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M13"/>
  <c r="O20"/>
  <c r="N21"/>
  <c r="N23" s="1"/>
  <c r="M29"/>
  <c r="M37"/>
  <c r="N5"/>
  <c r="N8"/>
  <c r="M9"/>
  <c r="N9" s="1"/>
  <c r="O19"/>
  <c r="M21"/>
  <c r="M23" s="1"/>
  <c r="R5"/>
  <c r="Q6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G7" i="6" s="1"/>
  <c r="V21" i="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3" s="1"/>
  <c r="AS24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<sst xmlns="http://schemas.openxmlformats.org/spreadsheetml/2006/main" count="358" uniqueCount="75">
  <si>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</si>
  <si>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</si>
  <si>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</si>
  <si>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</si>
  <si>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</si>
  <si>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</si>
  <si>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</si>
  <si>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</si>
  <si>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</si>
  <si>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</si>
  <si>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</si>
  <si>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</si>
  <si>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</si>
  <si>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</si>
  <si>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</si>
  <si>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</si>
  <si>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</si>
  <si>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</si>
  <si>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</si>
  <si>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</si>
  <si>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</si>
  <si>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</si>
  <si>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</si>
  <si>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</si>
  <si>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</si>
  <si>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</si>
  <si>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</si>
  <si>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</si>
  <si>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</si>
  <si>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</si>
  <si>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</si>
  <si>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</si>
  <si>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</si>
  <si>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</si>
  <si>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</si>
  <si>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</si>
  <si>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</si>
  <si>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</si>
  <si>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</si>
  <si>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</si>
  <si>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</si>
  <si>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</si>
  <si>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</si>
  <si>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</si>
  <si>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</si>
  <si>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</si>
  <si>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</si>
  <si>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</si>
  <si>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</si>
  <si>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</si>
  <si>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</si>
  <si>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</si>
  <si>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</si>
  <si>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</si>
  <si>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</si>
  <si>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</si>
  <si>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</si>
  <si>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</si>
  <si>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</si>
  <si>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</si>
  <si>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</si>
  <si>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</si>
  <si>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</si>
  <si>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</si>
  <si>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</si>
  <si>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</si>
  <si>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</si>
  <si>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</si>
  <si>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</si>
  <si>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</si>
  <si>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</si>
  <si>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</si>
  <si>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</si>
  <si>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1 - 7 2014</t>
  </si>
  <si>
    <t xml:space="preserve"> 1 - 7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</si>
</sst>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5558.8831199999995</v>
      </c>
      <c r="E5" s="15">
        <f>+D5/$D$5</f>
        <v>1</v>
      </c>
      <c r="F5" s="93">
        <f>+D5/F4</f>
        <v>397.06307999999996</v>
      </c>
      <c r="G5" s="14">
        <f>+'2015'!AP5</f>
        <v>5568.4141100000006</v>
      </c>
      <c r="H5" s="15">
        <f>+G5/$G$5</f>
        <v>1</v>
      </c>
      <c r="I5" s="93">
        <f>+G5/I4</f>
        <v>371.22760733333337</v>
      </c>
      <c r="J5" s="83">
        <f t="shared" ref="J5:J29" si="0">+G5/D5</f>
        <v>1.0017145512496404</v>
      </c>
      <c r="K5" s="84">
        <f>+G5-D5</f>
        <v>9.5309900000011112</v>
      </c>
      <c r="L5" s="84">
        <f>+I5-F5</f>
        <v>-25.83547266666659</v>
      </c>
      <c r="M5" s="19"/>
    </row>
    <row r="6" spans="2:21">
      <c r="B6" s="7" t="s">
        <v>4</v>
      </c>
      <c r="C6" s="19"/>
      <c r="D6" s="11">
        <f>+'2014'!AP6</f>
        <v>767.31859999999983</v>
      </c>
      <c r="E6" s="12">
        <f>+D6/$D$5</f>
        <v>0.13803467053288213</v>
      </c>
      <c r="F6" s="80">
        <f>+D6/F4</f>
        <v>54.808471428571416</v>
      </c>
      <c r="G6" s="16">
        <f>+'2015'!AP6</f>
        <v>873.11588000000006</v>
      </c>
      <c r="H6" s="12">
        <f>+G6/$G$5</f>
        <v>0.15679794331962857</v>
      </c>
      <c r="I6" s="80">
        <f>+G6/I4</f>
        <v>58.207725333333336</v>
      </c>
      <c r="J6" s="85">
        <f t="shared" si="0"/>
        <v>1.1378792068900718</v>
      </c>
      <c r="K6" s="86">
        <f>+G6-D6</f>
        <v>105.79728000000023</v>
      </c>
      <c r="L6" s="86">
        <f>+I6-F6</f>
        <v>3.3992539047619204</v>
      </c>
      <c r="M6" s="19"/>
    </row>
    <row r="7" spans="2:21">
      <c r="B7" s="10" t="s">
        <v>6</v>
      </c>
      <c r="C7" s="19"/>
      <c r="D7" s="8">
        <f>+D5-D6</f>
        <v>4791.5645199999999</v>
      </c>
      <c r="E7" s="17">
        <f>+D7/$D$5</f>
        <v>0.8619653294671179</v>
      </c>
      <c r="F7" s="82">
        <f>+F5-F6</f>
        <v>342.25460857142855</v>
      </c>
      <c r="G7" s="8">
        <f>+G5-G6</f>
        <v>4695.2982300000003</v>
      </c>
      <c r="H7" s="17">
        <f>+G7/$G$5</f>
        <v>0.8432020566803714</v>
      </c>
      <c r="I7" s="82">
        <f>+I5-I6</f>
        <v>313.01988200000005</v>
      </c>
      <c r="J7" s="87">
        <f t="shared" si="0"/>
        <v>0.97990921553947907</v>
      </c>
      <c r="K7" s="84">
        <f>+G7-D7</f>
        <v>-96.266289999999572</v>
      </c>
      <c r="L7" s="84">
        <f>+I7-F7</f>
        <v>-29.234726571428496</v>
      </c>
      <c r="M7" s="19"/>
    </row>
    <row r="8" spans="2:21">
      <c r="B8" s="7" t="s">
        <v>5</v>
      </c>
      <c r="C8" s="19"/>
      <c r="D8" s="11">
        <f>+'2014'!AP8</f>
        <v>4755.5779900000007</v>
      </c>
      <c r="E8" s="12">
        <f>+D8/$D$5</f>
        <v>0.85549163156357222</v>
      </c>
      <c r="F8" s="80">
        <f>+D8/F4</f>
        <v>339.68414214285718</v>
      </c>
      <c r="G8" s="16">
        <f>+'2015'!AP8</f>
        <v>4949.9831199999999</v>
      </c>
      <c r="H8" s="12">
        <f>+G8/$G$5</f>
        <v>0.88893947580346167</v>
      </c>
      <c r="I8" s="80">
        <f>+G8/I4</f>
        <v>329.99887466666667</v>
      </c>
      <c r="J8" s="85">
        <f t="shared" si="0"/>
        <v>1.0408793905617346</v>
      </c>
      <c r="K8" s="86">
        <f>+G8-D8</f>
        <v>194.40512999999919</v>
      </c>
      <c r="L8" s="86">
        <f>+I8-F8</f>
        <v>-9.6852674761905178</v>
      </c>
      <c r="M8" s="19"/>
    </row>
    <row r="9" spans="2:21">
      <c r="B9" s="21" t="s">
        <v>12</v>
      </c>
      <c r="C9" s="19"/>
      <c r="D9" s="18">
        <f>+D5-D6-D8</f>
        <v>35.98652999999922</v>
      </c>
      <c r="E9" s="15">
        <f>+D9/$D$5</f>
        <v>6.4736979035456355E-3</v>
      </c>
      <c r="F9" s="18">
        <f>+F5-F6-F8</f>
        <v>2.5704664285713648</v>
      </c>
      <c r="G9" s="18">
        <f>+G5-G6-G8</f>
        <v>-254.68488999999954</v>
      </c>
      <c r="H9" s="15">
        <f>+G9/$G$5</f>
        <v>-4.5737419123090241E-2</v>
      </c>
      <c r="I9" s="18">
        <f>+I5-I6-I8</f>
        <v>-16.978992666666613</v>
      </c>
      <c r="J9" s="87">
        <f t="shared" si="0"/>
        <v>-7.0772283407154024</v>
      </c>
      <c r="K9" s="84">
        <f>+G9-D9</f>
        <v>-290.67141999999876</v>
      </c>
      <c r="L9" s="84">
        <f>+I9-F9</f>
        <v>-19.549459095237978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119</v>
      </c>
      <c r="E11" s="19"/>
      <c r="F11" s="80">
        <f>+D11/F4</f>
        <v>8.5</v>
      </c>
      <c r="G11" s="33">
        <f>+'2015'!AP11</f>
        <v>120</v>
      </c>
      <c r="H11" s="19"/>
      <c r="I11" s="80">
        <f>+G11/I4</f>
        <v>8</v>
      </c>
      <c r="J11" s="85">
        <f t="shared" si="0"/>
        <v>1.0084033613445378</v>
      </c>
      <c r="K11" s="86">
        <f t="shared" ref="K11:K16" si="1">+G11-D11</f>
        <v>1</v>
      </c>
      <c r="L11" s="86">
        <f>+I11-F11</f>
        <v>-0.5</v>
      </c>
      <c r="M11" s="19"/>
    </row>
    <row r="12" spans="2:21">
      <c r="B12" s="20" t="s">
        <v>13</v>
      </c>
      <c r="C12" s="19"/>
      <c r="D12" s="37">
        <f>+'2014'!AP12</f>
        <v>3533.9181699999999</v>
      </c>
      <c r="E12" s="19"/>
      <c r="F12" s="80">
        <f>+D12/F4</f>
        <v>252.42272642857142</v>
      </c>
      <c r="G12" s="16">
        <f>+'2015'!AP12</f>
        <v>3641.93995</v>
      </c>
      <c r="H12" s="19"/>
      <c r="I12" s="80">
        <f>+G12/I4</f>
        <v>242.79599666666667</v>
      </c>
      <c r="J12" s="85">
        <f t="shared" si="0"/>
        <v>1.0305671424191467</v>
      </c>
      <c r="K12" s="86">
        <f t="shared" si="1"/>
        <v>108.02178000000004</v>
      </c>
      <c r="L12" s="86">
        <f>+I12-F12</f>
        <v>-9.6267297619047554</v>
      </c>
      <c r="M12" s="19"/>
    </row>
    <row r="13" spans="2:21">
      <c r="B13" s="21" t="s">
        <v>16</v>
      </c>
      <c r="C13" s="19"/>
      <c r="D13" s="38">
        <f>+D12/D5</f>
        <v>0.63572449603869352</v>
      </c>
      <c r="E13" s="19"/>
      <c r="F13" s="38"/>
      <c r="G13" s="38">
        <f>+G12/G5</f>
        <v>0.65403540003600769</v>
      </c>
      <c r="H13" s="19"/>
      <c r="I13" s="38"/>
      <c r="J13" s="83">
        <f t="shared" si="0"/>
        <v>1.0288032065956441</v>
      </c>
      <c r="K13" s="61">
        <f t="shared" si="1"/>
        <v>1.8310903997314165E-2</v>
      </c>
      <c r="L13" s="64"/>
      <c r="M13" s="19"/>
    </row>
    <row r="14" spans="2:21">
      <c r="B14" s="21" t="s">
        <v>14</v>
      </c>
      <c r="C14" s="19"/>
      <c r="D14" s="8">
        <f>+D5/D11</f>
        <v>46.71330352941176</v>
      </c>
      <c r="E14" s="19"/>
      <c r="F14" s="8"/>
      <c r="G14" s="8">
        <f>+G5/G11</f>
        <v>46.403450916666671</v>
      </c>
      <c r="H14" s="19"/>
      <c r="I14" s="8"/>
      <c r="J14" s="83">
        <f t="shared" si="0"/>
        <v>0.99336692998922671</v>
      </c>
      <c r="K14" s="84">
        <f t="shared" si="1"/>
        <v>-0.30985261274508957</v>
      </c>
      <c r="L14" s="64"/>
      <c r="M14" s="19"/>
    </row>
    <row r="15" spans="2:21">
      <c r="B15" s="10" t="s">
        <v>41</v>
      </c>
      <c r="C15" s="19"/>
      <c r="D15" s="8">
        <f>+D12/D11</f>
        <v>29.696791344537814</v>
      </c>
      <c r="E15" s="19"/>
      <c r="F15" s="8"/>
      <c r="G15" s="8">
        <f>+G12/G11</f>
        <v>30.349499583333333</v>
      </c>
      <c r="H15" s="19"/>
      <c r="I15" s="8"/>
      <c r="J15" s="83">
        <f t="shared" si="0"/>
        <v>1.0219790828989872</v>
      </c>
      <c r="K15" s="84">
        <f t="shared" si="1"/>
        <v>0.65270823879551898</v>
      </c>
      <c r="L15" s="64"/>
      <c r="M15" s="19"/>
    </row>
    <row r="16" spans="2:21">
      <c r="B16" s="21" t="s">
        <v>17</v>
      </c>
      <c r="C16" s="19"/>
      <c r="D16" s="38">
        <f>+D12/D7</f>
        <v>0.73752907954164415</v>
      </c>
      <c r="E16" s="19"/>
      <c r="F16" s="38"/>
      <c r="G16" s="38">
        <f>+G12/G7</f>
        <v>0.77565678932390192</v>
      </c>
      <c r="H16" s="19"/>
      <c r="I16" s="38"/>
      <c r="J16" s="83">
        <f t="shared" si="0"/>
        <v>1.0516965511460961</v>
      </c>
      <c r="K16" s="61">
        <f t="shared" si="1"/>
        <v>3.8127709782257768E-2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80080</v>
      </c>
      <c r="E18" s="11">
        <f>+'2014'!AQ18</f>
        <v>80080</v>
      </c>
      <c r="F18" s="80">
        <f>+D18/F4</f>
        <v>5720</v>
      </c>
      <c r="G18" s="16">
        <f>+'2015'!AP18</f>
        <v>79565.11</v>
      </c>
      <c r="H18" s="16">
        <f>+'2015'!AQ18</f>
        <v>67975.041670000006</v>
      </c>
      <c r="I18" s="80">
        <f>+G18/I4</f>
        <v>5304.3406666666669</v>
      </c>
      <c r="J18" s="85">
        <f t="shared" si="0"/>
        <v>0.99357030469530472</v>
      </c>
      <c r="K18" s="86">
        <f t="shared" ref="K18:K29" si="2">+G18-D18</f>
        <v>-514.88999999999942</v>
      </c>
      <c r="L18" s="86">
        <f>+I18-F18</f>
        <v>-415.65933333333305</v>
      </c>
      <c r="M18" s="19"/>
    </row>
    <row r="19" spans="2:13">
      <c r="B19" s="20" t="s">
        <v>28</v>
      </c>
      <c r="C19" s="19"/>
      <c r="D19" s="11">
        <f>+'2014'!AP19</f>
        <v>10970.96</v>
      </c>
      <c r="E19" s="27">
        <f>+'2014'!AQ19</f>
        <v>10970.96</v>
      </c>
      <c r="F19" s="80">
        <f>+D19/F4</f>
        <v>783.64</v>
      </c>
      <c r="G19" s="16">
        <f>+'2015'!AP19</f>
        <v>10903.13</v>
      </c>
      <c r="H19" s="16">
        <f>+'2015'!AQ19</f>
        <v>10903.13</v>
      </c>
      <c r="I19" s="80">
        <f>+G19/I4</f>
        <v>726.87533333333329</v>
      </c>
      <c r="J19" s="85">
        <f t="shared" si="0"/>
        <v>0.9938173140727885</v>
      </c>
      <c r="K19" s="86">
        <f t="shared" si="2"/>
        <v>-67.829999999999927</v>
      </c>
      <c r="L19" s="86">
        <f>+I19-F19</f>
        <v>-56.764666666666699</v>
      </c>
      <c r="M19" s="19"/>
    </row>
    <row r="20" spans="2:13">
      <c r="B20" s="20" t="s">
        <v>29</v>
      </c>
      <c r="C20" s="19"/>
      <c r="D20" s="11">
        <f>+'2014'!AP20</f>
        <v>392.30581999999998</v>
      </c>
      <c r="E20" s="27">
        <f>+'2014'!AQ20</f>
        <v>399.56214999999997</v>
      </c>
      <c r="F20" s="80">
        <f>+D20/F4</f>
        <v>28.021844285714284</v>
      </c>
      <c r="G20" s="16">
        <f>+'2015'!AP20</f>
        <v>334.68629999999996</v>
      </c>
      <c r="H20" s="16">
        <f>+'2015'!AQ20</f>
        <v>336.04753700000003</v>
      </c>
      <c r="I20" s="80">
        <f>+G20/I4</f>
        <v>22.312419999999996</v>
      </c>
      <c r="J20" s="85">
        <f t="shared" si="0"/>
        <v>0.85312601276218636</v>
      </c>
      <c r="K20" s="86">
        <f t="shared" si="2"/>
        <v>-57.619520000000023</v>
      </c>
      <c r="L20" s="86">
        <f>+I20-F20</f>
        <v>-5.7094242857142881</v>
      </c>
      <c r="M20" s="19"/>
    </row>
    <row r="21" spans="2:13">
      <c r="B21" s="21" t="s">
        <v>30</v>
      </c>
      <c r="C21" s="19"/>
      <c r="D21" s="50">
        <f>+D20/D19*1000</f>
        <v>35.758568074261504</v>
      </c>
      <c r="E21" s="28">
        <f>+E20/E19*1000</f>
        <v>36.419980566878372</v>
      </c>
      <c r="F21" s="28"/>
      <c r="G21" s="50">
        <f>+G20/G19*1000</f>
        <v>30.696350497517685</v>
      </c>
      <c r="H21" s="50">
        <f>+H20/H19*1000</f>
        <v>30.821198775030663</v>
      </c>
      <c r="I21" s="28"/>
      <c r="J21" s="83">
        <f t="shared" si="0"/>
        <v>0.85843343709315001</v>
      </c>
      <c r="K21" s="84">
        <f t="shared" si="2"/>
        <v>-5.0622175767438193</v>
      </c>
      <c r="L21" s="89">
        <f>+H21/E21</f>
        <v>0.84627169743908537</v>
      </c>
      <c r="M21" s="90">
        <f>+H21-E21</f>
        <v>-5.5987817918477099</v>
      </c>
    </row>
    <row r="22" spans="2:13">
      <c r="B22" s="21" t="s">
        <v>31</v>
      </c>
      <c r="C22" s="19"/>
      <c r="D22" s="52">
        <f>+D19/D18</f>
        <v>0.13699999999999998</v>
      </c>
      <c r="E22" s="52">
        <f>+E19/E18</f>
        <v>0.13699999999999998</v>
      </c>
      <c r="F22" s="52"/>
      <c r="G22" s="60">
        <f>+G19/G18</f>
        <v>0.1370340592754789</v>
      </c>
      <c r="H22" s="52">
        <f>+H19/H18</f>
        <v>0.16039901899481981</v>
      </c>
      <c r="I22" s="52"/>
      <c r="J22" s="83">
        <f t="shared" si="0"/>
        <v>1.0002486078502111</v>
      </c>
      <c r="K22" s="84">
        <f t="shared" si="2"/>
        <v>3.4059275478920403E-5</v>
      </c>
      <c r="L22" s="19"/>
      <c r="M22" s="19"/>
    </row>
    <row r="23" spans="2:13">
      <c r="B23" s="10" t="s">
        <v>26</v>
      </c>
      <c r="C23" s="10"/>
      <c r="D23" s="54">
        <f>+D20*1000/(D18*D21)*100</f>
        <v>13.700000000000001</v>
      </c>
      <c r="E23" s="54">
        <f>+E20*1000/(E18*E21)*100</f>
        <v>13.700000000000001</v>
      </c>
      <c r="F23" s="54"/>
      <c r="G23" s="54">
        <f>+G20/(G18*G21)*1000*100</f>
        <v>13.703405927547887</v>
      </c>
      <c r="H23" s="54">
        <f>+H20*1000/(H18*H21)*100</f>
        <v>16.039901899481979</v>
      </c>
      <c r="I23" s="54"/>
      <c r="J23" s="83">
        <f t="shared" si="0"/>
        <v>1.0002486078502106</v>
      </c>
      <c r="K23" s="84">
        <f t="shared" si="2"/>
        <v>3.4059275478863782E-3</v>
      </c>
      <c r="L23" s="19"/>
      <c r="M23" s="19"/>
    </row>
    <row r="24" spans="2:13">
      <c r="B24" s="21" t="s">
        <v>44</v>
      </c>
      <c r="C24" s="10"/>
      <c r="D24" s="54">
        <f>+D20/D18*1000</f>
        <v>4.8989238261738262</v>
      </c>
      <c r="E24" s="54">
        <f>+E20/E18*1000</f>
        <v>4.9895373376623366</v>
      </c>
      <c r="F24" s="54"/>
      <c r="G24" s="54">
        <f>+G20/G18*1000</f>
        <v>4.206445513617715</v>
      </c>
      <c r="H24" s="54">
        <f>+H20/H18*1000</f>
        <v>4.9436900477592598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8</v>
      </c>
      <c r="G26" s="54"/>
      <c r="H26" s="54"/>
      <c r="I26" s="97">
        <f>+'2015'!AR26</f>
        <v>7.2857142857142856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45.36</v>
      </c>
      <c r="E27" s="54"/>
      <c r="F27" s="11">
        <f>+D27/F26</f>
        <v>5.67</v>
      </c>
      <c r="G27" s="11">
        <f>+'2015'!AP27</f>
        <v>57.5</v>
      </c>
      <c r="H27" s="54"/>
      <c r="I27" s="11">
        <f>+G27/I26</f>
        <v>7.8921568627450984</v>
      </c>
      <c r="J27" s="85">
        <f t="shared" si="0"/>
        <v>1.2676366843033511</v>
      </c>
      <c r="K27" s="86">
        <f t="shared" si="2"/>
        <v>12.14</v>
      </c>
      <c r="L27" s="86">
        <f>+I27-F27</f>
        <v>2.2221568627450985</v>
      </c>
      <c r="M27" s="19"/>
    </row>
    <row r="28" spans="2:13">
      <c r="B28" s="20" t="s">
        <v>39</v>
      </c>
      <c r="C28" s="10"/>
      <c r="D28" s="11">
        <f>+'2014'!AP28</f>
        <v>4736</v>
      </c>
      <c r="E28" s="54"/>
      <c r="F28" s="11">
        <f>+D28/F26</f>
        <v>592</v>
      </c>
      <c r="G28" s="11">
        <f>+'2015'!AP28</f>
        <v>3880</v>
      </c>
      <c r="H28" s="54"/>
      <c r="I28" s="11">
        <f>+G28/I26</f>
        <v>532.54901960784309</v>
      </c>
      <c r="J28" s="85">
        <f t="shared" si="0"/>
        <v>0.8192567567567568</v>
      </c>
      <c r="K28" s="86">
        <f t="shared" si="2"/>
        <v>-856</v>
      </c>
      <c r="L28" s="86">
        <f>+I28-F28</f>
        <v>-59.450980392156907</v>
      </c>
      <c r="M28" s="19"/>
    </row>
    <row r="29" spans="2:13">
      <c r="B29" s="21" t="s">
        <v>40</v>
      </c>
      <c r="C29" s="10"/>
      <c r="D29" s="38">
        <f>+D27/D28</f>
        <v>9.577702702702702E-3</v>
      </c>
      <c r="E29" s="54"/>
      <c r="F29" s="38">
        <f>+F27/F28</f>
        <v>9.577702702702702E-3</v>
      </c>
      <c r="G29" s="38">
        <f>+G27/G28</f>
        <v>1.4819587628865979E-2</v>
      </c>
      <c r="H29" s="54"/>
      <c r="I29" s="38">
        <f>+I27/I28</f>
        <v>1.4819587628865981E-2</v>
      </c>
      <c r="J29" s="83">
        <f t="shared" si="0"/>
        <v>1.5473008600156366</v>
      </c>
      <c r="K29" s="84">
        <f t="shared" si="2"/>
        <v>5.2418849261632768E-3</v>
      </c>
      <c r="L29" s="86">
        <f>+I29-F29</f>
        <v>5.2418849261632785E-3</v>
      </c>
      <c r="M29" s="19"/>
    </row>
    <row r="30" spans="2:13">
      <c r="B30" s="20" t="s">
        <v>32</v>
      </c>
      <c r="C30" s="10"/>
      <c r="D30" s="11">
        <f>+'2014'!AP30</f>
        <v>185.09719999999999</v>
      </c>
      <c r="E30" s="54"/>
      <c r="F30" s="11">
        <f>+D30/F26</f>
        <v>23.137149999999998</v>
      </c>
      <c r="G30" s="11">
        <f>+'2015'!AP30</f>
        <v>300.29999999999995</v>
      </c>
      <c r="H30" s="54"/>
      <c r="I30" s="11">
        <f>+G30/I26</f>
        <v>41.217647058823523</v>
      </c>
      <c r="J30" s="85">
        <f t="shared" ref="J30" si="3">+G30/D30</f>
        <v>1.6223908303313068</v>
      </c>
      <c r="K30" s="86">
        <f t="shared" ref="K30" si="4">+G30-D30</f>
        <v>115.20279999999997</v>
      </c>
      <c r="L30" s="86">
        <f>+I30-F30</f>
        <v>18.080497058823525</v>
      </c>
      <c r="M30" s="19"/>
    </row>
    <row r="31" spans="2:13">
      <c r="B31" s="20" t="s">
        <v>33</v>
      </c>
      <c r="C31" s="10"/>
      <c r="D31" s="11">
        <f>+'2014'!AP31</f>
        <v>17.723689999999998</v>
      </c>
      <c r="E31" s="54"/>
      <c r="F31" s="11">
        <f>+D31/F26</f>
        <v>2.2154612499999997</v>
      </c>
      <c r="G31" s="11">
        <f>+'2015'!AP31</f>
        <v>9.2256099999999996</v>
      </c>
      <c r="H31" s="54"/>
      <c r="I31" s="11">
        <f>+G31/I26</f>
        <v>1.2662601960784314</v>
      </c>
      <c r="J31" s="85">
        <f t="shared" ref="J31:J32" si="5">+G31/D31</f>
        <v>0.52052422492155981</v>
      </c>
      <c r="K31" s="86">
        <f t="shared" ref="K31:K32" si="6">+G31-D31</f>
        <v>-8.4980799999999981</v>
      </c>
      <c r="L31" s="86">
        <f>+I31-F31</f>
        <v>-0.94920105392156828</v>
      </c>
      <c r="M31" s="19"/>
    </row>
    <row r="32" spans="2:13">
      <c r="B32" s="21" t="s">
        <v>34</v>
      </c>
      <c r="C32" s="10"/>
      <c r="D32" s="50">
        <f>+D31/D30*1000</f>
        <v>95.753420365083855</v>
      </c>
      <c r="E32" s="54"/>
      <c r="F32" s="54"/>
      <c r="G32" s="50">
        <f>+G31/G30*1000</f>
        <v>30.721312021312027</v>
      </c>
      <c r="H32" s="54"/>
      <c r="I32" s="54"/>
      <c r="J32" s="83">
        <f t="shared" si="5"/>
        <v>0.3208377507997035</v>
      </c>
      <c r="K32" s="84">
        <f t="shared" si="6"/>
        <v>-65.032108343771824</v>
      </c>
      <c r="L32" s="19"/>
      <c r="M32" s="19"/>
    </row>
    <row r="33" spans="2:13">
      <c r="B33" s="21" t="s">
        <v>35</v>
      </c>
      <c r="C33" s="10"/>
      <c r="D33" s="52">
        <f>+D30/D27</f>
        <v>4.0806261022927686</v>
      </c>
      <c r="E33" s="54"/>
      <c r="F33" s="54"/>
      <c r="G33" s="52">
        <f>+G30/G27</f>
        <v>5.2226086956521733</v>
      </c>
      <c r="H33" s="54"/>
      <c r="I33" s="54"/>
      <c r="J33" s="83">
        <f t="shared" ref="J33" si="7">+G33/D33</f>
        <v>1.2798547489361407</v>
      </c>
      <c r="K33" s="84">
        <f t="shared" ref="K33" si="8">+G33-D33</f>
        <v>1.1419825933594048</v>
      </c>
      <c r="L33" s="19"/>
      <c r="M33" s="19"/>
    </row>
    <row r="34" spans="2:13" ht="15" customHeight="1">
      <c r="B34" s="10" t="s">
        <v>37</v>
      </c>
      <c r="D34" s="54">
        <f>+D31*1000/(D27*D32)*100</f>
        <v>408.06261022927686</v>
      </c>
      <c r="G34" s="54">
        <f>+G31*1000/(G27*G32)*100</f>
        <v>522.26086956521726</v>
      </c>
      <c r="J34" s="83">
        <f t="shared" ref="J34:J35" si="9">+G34/D34</f>
        <v>1.2798547489361405</v>
      </c>
      <c r="K34" s="84">
        <f t="shared" ref="K34:K35" si="10">+G34-D34</f>
        <v>114.19825933594041</v>
      </c>
    </row>
    <row r="35" spans="2:13" ht="15" customHeight="1">
      <c r="B35" s="21" t="s">
        <v>45</v>
      </c>
      <c r="D35" s="54">
        <f>+D31/D27*1000</f>
        <v>390.73390652557316</v>
      </c>
      <c r="G35" s="54">
        <f>+G31/G27*1000</f>
        <v>160.44539130434782</v>
      </c>
      <c r="J35" s="83">
        <f t="shared" si="9"/>
        <v>0.41062571899899047</v>
      </c>
      <c r="K35" s="84">
        <f t="shared" si="10"/>
        <v>-230.28851522122534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5517.1337261789668</v>
      </c>
      <c r="G37" s="24">
        <f>+G8/(1-G6/G5)</f>
        <v>5870.45902080427</v>
      </c>
      <c r="J37" s="43">
        <f>+G37/D37</f>
        <v>1.0640414592361183</v>
      </c>
      <c r="K37" s="24">
        <f>+G37-D37</f>
        <v>353.32529462530329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66</v>
      </c>
      <c r="E3" s="26" t="s">
        <v>19</v>
      </c>
      <c r="F3" s="3" t="s">
        <v>43</v>
      </c>
      <c r="G3" s="4" t="s">
        <v>50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+'2014'!U4</f>
        <v>14</v>
      </c>
      <c r="G4" s="25" t="s">
        <v>20</v>
      </c>
      <c r="H4" s="3" t="s">
        <v>21</v>
      </c>
      <c r="I4" s="3">
        <f>+'2015'!U4</f>
        <v>15</v>
      </c>
      <c r="J4" s="30"/>
    </row>
    <row r="5" spans="2:21">
      <c r="B5" s="10" t="s">
        <v>3</v>
      </c>
      <c r="C5" s="19"/>
      <c r="D5" s="8">
        <f>+'2014'!V5</f>
        <v>831.21669999999995</v>
      </c>
      <c r="E5" s="15">
        <f>+D5/$D$5</f>
        <v>1</v>
      </c>
      <c r="F5" s="93">
        <f>+D5/F4</f>
        <v>59.372621428571428</v>
      </c>
      <c r="G5" s="14">
        <f>+'2015'!V5</f>
        <v>798.68000000000006</v>
      </c>
      <c r="H5" s="15">
        <f>+G5/$G$5</f>
        <v>1</v>
      </c>
      <c r="I5" s="93">
        <f>+G5/I4</f>
        <v>53.245333333333335</v>
      </c>
      <c r="J5" s="83">
        <f t="shared" ref="J5:J23" si="0">+G5/D5</f>
        <v>0.96085653717015085</v>
      </c>
      <c r="K5" s="84">
        <f>+G5-D5</f>
        <v>-32.536699999999882</v>
      </c>
      <c r="L5" s="84">
        <f>+I5-F5</f>
        <v>-6.127288095238093</v>
      </c>
      <c r="M5" s="64"/>
    </row>
    <row r="6" spans="2:21">
      <c r="B6" s="7" t="s">
        <v>4</v>
      </c>
      <c r="C6" s="19"/>
      <c r="D6" s="11">
        <f>+'2014'!V6</f>
        <v>138.87411</v>
      </c>
      <c r="E6" s="12">
        <f>+D6/$D$5</f>
        <v>0.167073291477421</v>
      </c>
      <c r="F6" s="80">
        <f>+D6/F4</f>
        <v>9.9195792857142866</v>
      </c>
      <c r="G6" s="16">
        <f>+'2015'!V6</f>
        <v>120.78608</v>
      </c>
      <c r="H6" s="12">
        <f>+G6/$G$5</f>
        <v>0.15123213301948213</v>
      </c>
      <c r="I6" s="80">
        <f>+G6/I4</f>
        <v>8.0524053333333327</v>
      </c>
      <c r="J6" s="85">
        <f t="shared" si="0"/>
        <v>0.86975232460535656</v>
      </c>
      <c r="K6" s="86">
        <f>+G6-D6</f>
        <v>-18.088030000000003</v>
      </c>
      <c r="L6" s="86">
        <f>+I6-F6</f>
        <v>-1.8671739523809538</v>
      </c>
      <c r="M6" s="64"/>
    </row>
    <row r="7" spans="2:21">
      <c r="B7" s="10" t="s">
        <v>6</v>
      </c>
      <c r="C7" s="19"/>
      <c r="D7" s="8">
        <f>+'2014'!V7</f>
        <v>692.34258999999997</v>
      </c>
      <c r="E7" s="17">
        <f>+D7/$D$5</f>
        <v>0.832926708522579</v>
      </c>
      <c r="F7" s="82">
        <f>+F5-F6</f>
        <v>49.453042142857143</v>
      </c>
      <c r="G7" s="14">
        <f>+'2015'!V7</f>
        <v>677.89392000000009</v>
      </c>
      <c r="H7" s="17">
        <f>+G7/$G$5</f>
        <v>0.84876786698051787</v>
      </c>
      <c r="I7" s="82">
        <f>+I5-I6</f>
        <v>45.192928000000002</v>
      </c>
      <c r="J7" s="87">
        <f t="shared" si="0"/>
        <v>0.97913075086136203</v>
      </c>
      <c r="K7" s="84">
        <f>+G7-D7</f>
        <v>-14.448669999999879</v>
      </c>
      <c r="L7" s="84">
        <f>+I7-F7</f>
        <v>-4.260114142857141</v>
      </c>
      <c r="M7" s="64"/>
    </row>
    <row r="8" spans="2:21">
      <c r="B8" s="7" t="s">
        <v>5</v>
      </c>
      <c r="C8" s="19"/>
      <c r="D8" s="11">
        <f>+'2014'!V8</f>
        <v>787.63800000000003</v>
      </c>
      <c r="E8" s="12">
        <f>+D8/$D$5</f>
        <v>0.94757239598290088</v>
      </c>
      <c r="F8" s="80">
        <f>+D8/F4</f>
        <v>56.259857142857143</v>
      </c>
      <c r="G8" s="16">
        <f>+'2015'!V8</f>
        <v>915.04600000000005</v>
      </c>
      <c r="H8" s="12">
        <f>+G8/$G$5</f>
        <v>1.1456979015375368</v>
      </c>
      <c r="I8" s="80">
        <f>+G8/I4</f>
        <v>61.003066666666669</v>
      </c>
      <c r="J8" s="85">
        <f t="shared" si="0"/>
        <v>1.1617595900654869</v>
      </c>
      <c r="K8" s="86">
        <f>+G8-D8</f>
        <v>127.40800000000002</v>
      </c>
      <c r="L8" s="86">
        <f>+I8-F8</f>
        <v>4.7432095238095258</v>
      </c>
      <c r="M8" s="64"/>
    </row>
    <row r="9" spans="2:21">
      <c r="B9" s="21" t="s">
        <v>12</v>
      </c>
      <c r="C9" s="19"/>
      <c r="D9" s="18">
        <f>+D5-D6-D8</f>
        <v>-95.295410000000061</v>
      </c>
      <c r="E9" s="15">
        <f>+D9/$D$5</f>
        <v>-0.1146456874603218</v>
      </c>
      <c r="F9" s="18">
        <f>+F5-F6-F8</f>
        <v>-6.8068150000000003</v>
      </c>
      <c r="G9" s="18">
        <f>+G5-G6-G8</f>
        <v>-237.15207999999996</v>
      </c>
      <c r="H9" s="15">
        <f>+G9/$G$5</f>
        <v>-0.296930034557019</v>
      </c>
      <c r="I9" s="18">
        <f>+I5-I6-I8</f>
        <v>-15.810138666666667</v>
      </c>
      <c r="J9" s="87">
        <f t="shared" si="0"/>
        <v>2.4885991885653236</v>
      </c>
      <c r="K9" s="84">
        <f>+G9-D9</f>
        <v>-141.85666999999989</v>
      </c>
      <c r="L9" s="84">
        <f>+I9-F9</f>
        <v>-9.0033236666666667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+'2014'!V11</f>
        <v>17</v>
      </c>
      <c r="E11" s="19"/>
      <c r="F11" s="80">
        <f>+D11/F4</f>
        <v>1.2142857142857142</v>
      </c>
      <c r="G11" s="33">
        <f>+'2015'!V11</f>
        <v>18</v>
      </c>
      <c r="H11" s="19"/>
      <c r="I11" s="80">
        <f>+G11/I4</f>
        <v>1.2</v>
      </c>
      <c r="J11" s="85">
        <f t="shared" si="0"/>
        <v>1.0588235294117647</v>
      </c>
      <c r="K11" s="86">
        <f t="shared" ref="K11:K16" si="1">+G11-D11</f>
        <v>1</v>
      </c>
      <c r="L11" s="86">
        <f>+I11-F11</f>
        <v>-1.4285714285714235E-2</v>
      </c>
      <c r="M11" s="64"/>
    </row>
    <row r="12" spans="2:21">
      <c r="B12" s="20" t="s">
        <v>13</v>
      </c>
      <c r="C12" s="19"/>
      <c r="D12" s="37">
        <f>+'2014'!V12</f>
        <v>622.01800000000003</v>
      </c>
      <c r="E12" s="19"/>
      <c r="F12" s="80">
        <f>+D12/F4</f>
        <v>44.429857142857145</v>
      </c>
      <c r="G12" s="33">
        <f>+'2015'!V12</f>
        <v>671.82150000000001</v>
      </c>
      <c r="H12" s="19"/>
      <c r="I12" s="80">
        <f>+G12/I4</f>
        <v>44.7881</v>
      </c>
      <c r="J12" s="85">
        <f t="shared" si="0"/>
        <v>1.0800676186219691</v>
      </c>
      <c r="K12" s="86">
        <f t="shared" si="1"/>
        <v>49.803499999999985</v>
      </c>
      <c r="L12" s="86">
        <f>+I12-F12</f>
        <v>0.35824285714285509</v>
      </c>
      <c r="M12" s="64"/>
    </row>
    <row r="13" spans="2:21">
      <c r="B13" s="21" t="s">
        <v>16</v>
      </c>
      <c r="C13" s="19"/>
      <c r="D13" s="38">
        <f>+D12/D5</f>
        <v>0.74832230873128525</v>
      </c>
      <c r="E13" s="19"/>
      <c r="F13" s="38"/>
      <c r="G13" s="38">
        <f>+G12/G5</f>
        <v>0.84116479691490953</v>
      </c>
      <c r="H13" s="19"/>
      <c r="I13" s="38"/>
      <c r="J13" s="83">
        <f t="shared" si="0"/>
        <v>1.1240675135571336</v>
      </c>
      <c r="K13" s="61">
        <f t="shared" si="1"/>
        <v>9.2842488183624283E-2</v>
      </c>
      <c r="L13" s="64"/>
      <c r="M13" s="64"/>
    </row>
    <row r="14" spans="2:21">
      <c r="B14" s="21" t="s">
        <v>14</v>
      </c>
      <c r="C14" s="19"/>
      <c r="D14" s="8">
        <f>+D5/D11</f>
        <v>48.895099999999999</v>
      </c>
      <c r="E14" s="19"/>
      <c r="F14" s="8"/>
      <c r="G14" s="8">
        <f>+G5/G11</f>
        <v>44.371111111111112</v>
      </c>
      <c r="H14" s="19"/>
      <c r="I14" s="8"/>
      <c r="J14" s="83">
        <f t="shared" si="0"/>
        <v>0.90747561843847568</v>
      </c>
      <c r="K14" s="84">
        <f t="shared" si="1"/>
        <v>-4.5239888888888871</v>
      </c>
      <c r="L14" s="64"/>
      <c r="M14" s="64"/>
    </row>
    <row r="15" spans="2:21">
      <c r="B15" s="10" t="s">
        <v>41</v>
      </c>
      <c r="C15" s="19"/>
      <c r="D15" s="8">
        <f>+D12/D11</f>
        <v>36.589294117647057</v>
      </c>
      <c r="E15" s="19"/>
      <c r="F15" s="8"/>
      <c r="G15" s="8">
        <f>+G12/G11</f>
        <v>37.323416666666667</v>
      </c>
      <c r="H15" s="19"/>
      <c r="I15" s="8"/>
      <c r="J15" s="83">
        <f t="shared" si="0"/>
        <v>1.0200638620318598</v>
      </c>
      <c r="K15" s="84">
        <f t="shared" si="1"/>
        <v>0.73412254901960949</v>
      </c>
      <c r="L15" s="64"/>
      <c r="M15" s="64"/>
    </row>
    <row r="16" spans="2:21">
      <c r="B16" s="21" t="s">
        <v>17</v>
      </c>
      <c r="C16" s="19"/>
      <c r="D16" s="38">
        <f>+D12/D7</f>
        <v>0.8984251568287891</v>
      </c>
      <c r="E16" s="19"/>
      <c r="F16" s="38"/>
      <c r="G16" s="38">
        <f>+G12/G7</f>
        <v>0.99104222678380105</v>
      </c>
      <c r="H16" s="19"/>
      <c r="I16" s="38"/>
      <c r="J16" s="83">
        <f t="shared" si="0"/>
        <v>1.1030882419654482</v>
      </c>
      <c r="K16" s="61">
        <f t="shared" si="1"/>
        <v>9.2617069955011955E-2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+'2014'!V18</f>
        <v>11617</v>
      </c>
      <c r="E18" s="11">
        <f>+'2014'!W18</f>
        <v>11617</v>
      </c>
      <c r="F18" s="80">
        <f>+D18/F4</f>
        <v>829.78571428571433</v>
      </c>
      <c r="G18" s="33">
        <f>+'2015'!V18</f>
        <v>10964</v>
      </c>
      <c r="H18" s="16">
        <f>+'2015'!W18</f>
        <v>10964</v>
      </c>
      <c r="I18" s="80">
        <f>+G18/I4</f>
        <v>730.93333333333328</v>
      </c>
      <c r="J18" s="85">
        <f t="shared" si="0"/>
        <v>0.94378927433933024</v>
      </c>
      <c r="K18" s="86">
        <f t="shared" ref="K18:K23" si="2">+G18-D18</f>
        <v>-653</v>
      </c>
      <c r="L18" s="86">
        <f>+I18-F18</f>
        <v>-98.852380952381054</v>
      </c>
      <c r="M18" s="64"/>
    </row>
    <row r="19" spans="2:13">
      <c r="B19" s="20" t="s">
        <v>28</v>
      </c>
      <c r="C19" s="19"/>
      <c r="D19" s="37">
        <f>+'2014'!V19</f>
        <v>1599.26</v>
      </c>
      <c r="E19" s="11">
        <f>+'2014'!W19</f>
        <v>1599.26</v>
      </c>
      <c r="F19" s="80">
        <f>+D19/F4</f>
        <v>114.23285714285714</v>
      </c>
      <c r="G19" s="33">
        <f>+'2015'!V19</f>
        <v>1549.53</v>
      </c>
      <c r="H19" s="16">
        <f>+'2015'!W19</f>
        <v>1549.53</v>
      </c>
      <c r="I19" s="80">
        <f>+G19/I4</f>
        <v>103.30199999999999</v>
      </c>
      <c r="J19" s="85">
        <f t="shared" si="0"/>
        <v>0.968904368270325</v>
      </c>
      <c r="K19" s="86">
        <f t="shared" si="2"/>
        <v>-49.730000000000018</v>
      </c>
      <c r="L19" s="86">
        <f>+I19-F19</f>
        <v>-10.93085714285715</v>
      </c>
      <c r="M19" s="64"/>
    </row>
    <row r="20" spans="2:13">
      <c r="B20" s="20" t="s">
        <v>29</v>
      </c>
      <c r="C20" s="19"/>
      <c r="D20" s="37">
        <f>+'2014'!V20</f>
        <v>57.878610000000009</v>
      </c>
      <c r="E20" s="11">
        <f>+'2014'!W20</f>
        <v>57.879019999999997</v>
      </c>
      <c r="F20" s="80">
        <f>+D20/F4</f>
        <v>4.1341864285714296</v>
      </c>
      <c r="G20" s="33">
        <f>+'2015'!V20</f>
        <v>47.671900000000001</v>
      </c>
      <c r="H20" s="16">
        <f>+'2015'!W20</f>
        <v>47.671880000000002</v>
      </c>
      <c r="I20" s="80">
        <f>+G20/I4</f>
        <v>3.1781266666666665</v>
      </c>
      <c r="J20" s="85">
        <f t="shared" si="0"/>
        <v>0.82365315960421293</v>
      </c>
      <c r="K20" s="86">
        <f t="shared" si="2"/>
        <v>-10.206710000000008</v>
      </c>
      <c r="L20" s="86">
        <f>+I20-F20</f>
        <v>-0.95605976190476305</v>
      </c>
      <c r="M20" s="64"/>
    </row>
    <row r="21" spans="2:13">
      <c r="B21" s="21" t="s">
        <v>30</v>
      </c>
      <c r="C21" s="19"/>
      <c r="D21" s="50">
        <f>+D20/D19*1000</f>
        <v>36.190869527156309</v>
      </c>
      <c r="E21" s="28">
        <f>+E20/E19*1000</f>
        <v>36.191125895726778</v>
      </c>
      <c r="F21" s="28"/>
      <c r="G21" s="50">
        <f>+G20/G19*1000</f>
        <v>30.76539337734668</v>
      </c>
      <c r="H21" s="50">
        <f>+H20/H19*1000</f>
        <v>30.765380470207099</v>
      </c>
      <c r="I21" s="28"/>
      <c r="J21" s="83">
        <f t="shared" si="0"/>
        <v>0.85008715676923563</v>
      </c>
      <c r="K21" s="84">
        <f t="shared" si="2"/>
        <v>-5.4254761498096293</v>
      </c>
      <c r="L21" s="91">
        <f>+H21/E21</f>
        <v>0.850080778333555</v>
      </c>
      <c r="M21" s="92">
        <f>+H21-E21</f>
        <v>-5.4257454255196791</v>
      </c>
    </row>
    <row r="22" spans="2:13">
      <c r="B22" s="21" t="s">
        <v>31</v>
      </c>
      <c r="C22" s="19"/>
      <c r="D22" s="52">
        <f>+D19/D18</f>
        <v>0.1376654902298356</v>
      </c>
      <c r="E22" s="52">
        <f>+E19/E18</f>
        <v>0.1376654902298356</v>
      </c>
      <c r="F22" s="52"/>
      <c r="G22" s="60">
        <f>+G19/G18</f>
        <v>0.14132889456402772</v>
      </c>
      <c r="H22" s="60">
        <f>+H19/H18</f>
        <v>0.14132889456402772</v>
      </c>
      <c r="I22" s="52"/>
      <c r="J22" s="83">
        <f t="shared" si="0"/>
        <v>1.0266109126410401</v>
      </c>
      <c r="K22" s="84">
        <f t="shared" si="2"/>
        <v>3.6634043341921274E-3</v>
      </c>
      <c r="L22" s="64"/>
      <c r="M22" s="64"/>
    </row>
    <row r="23" spans="2:13">
      <c r="B23" s="10" t="s">
        <v>26</v>
      </c>
      <c r="C23" s="10"/>
      <c r="D23" s="54">
        <f>+D20*1000/(D18*D21)*100</f>
        <v>13.766549022983559</v>
      </c>
      <c r="E23" s="54">
        <f>+E20*1000/(E18*E21)*100</f>
        <v>13.766549022983558</v>
      </c>
      <c r="F23" s="54"/>
      <c r="G23" s="54">
        <f>+G20/(G18*G21)*1000*100</f>
        <v>14.132889456402772</v>
      </c>
      <c r="H23" s="54">
        <f>+H20/(H18*H21)*1000*100</f>
        <v>14.13288945640277</v>
      </c>
      <c r="I23" s="54"/>
      <c r="J23" s="83">
        <f t="shared" si="0"/>
        <v>1.0266109126410401</v>
      </c>
      <c r="K23" s="84">
        <f t="shared" si="2"/>
        <v>0.36634043341921263</v>
      </c>
      <c r="L23" s="64"/>
      <c r="M23" s="64"/>
    </row>
    <row r="24" spans="2:13">
      <c r="B24" s="21" t="s">
        <v>44</v>
      </c>
      <c r="C24" s="10"/>
      <c r="D24" s="54">
        <f>+D20/D18*1000</f>
        <v>4.9822337952999929</v>
      </c>
      <c r="E24" s="54">
        <f>+E20/E18*1000</f>
        <v>4.982269088404923</v>
      </c>
      <c r="F24" s="54"/>
      <c r="G24" s="54">
        <f>+G20/G18*1000</f>
        <v>4.3480390368478652</v>
      </c>
      <c r="H24" s="54">
        <f>+H20/H18*1000</f>
        <v>4.3480372126960969</v>
      </c>
      <c r="I24" s="54"/>
      <c r="J24" s="83">
        <f t="shared" ref="J24" si="3">+G24/D24</f>
        <v>0.87270875183529173</v>
      </c>
      <c r="K24" s="84">
        <f t="shared" ref="K24" si="4">+G24-D24</f>
        <v>-0.63419475845212769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+'2014'!X26</f>
        <v>4</v>
      </c>
      <c r="G26" s="54"/>
      <c r="H26" s="54"/>
      <c r="I26" s="97">
        <f>+'2015'!X26</f>
        <v>4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+'2014'!V27</f>
        <v>6</v>
      </c>
      <c r="E27" s="54"/>
      <c r="F27" s="11">
        <f>+D27/F26</f>
        <v>1.5</v>
      </c>
      <c r="G27" s="33">
        <f>+'2015'!V27</f>
        <v>4</v>
      </c>
      <c r="H27" s="54"/>
      <c r="I27" s="11">
        <f>+G27/I26</f>
        <v>1</v>
      </c>
      <c r="J27" s="85">
        <f t="shared" ref="J27:J34" si="5">+G27/D27</f>
        <v>0.66666666666666663</v>
      </c>
      <c r="K27" s="86">
        <f t="shared" ref="K27:K34" si="6">+G27-D27</f>
        <v>-2</v>
      </c>
      <c r="L27" s="86">
        <f>+I27-F27</f>
        <v>-0.5</v>
      </c>
      <c r="M27" s="64"/>
    </row>
    <row r="28" spans="2:13">
      <c r="B28" s="20" t="s">
        <v>39</v>
      </c>
      <c r="C28" s="10"/>
      <c r="D28" s="37">
        <f>+'2014'!V28</f>
        <v>736</v>
      </c>
      <c r="E28" s="54"/>
      <c r="F28" s="11">
        <f>+D28/F26</f>
        <v>184</v>
      </c>
      <c r="G28" s="33">
        <f>+'2015'!V28</f>
        <v>704</v>
      </c>
      <c r="H28" s="54"/>
      <c r="I28" s="11">
        <f>+G28/I26</f>
        <v>176</v>
      </c>
      <c r="J28" s="85">
        <f t="shared" si="5"/>
        <v>0.95652173913043481</v>
      </c>
      <c r="K28" s="86">
        <f t="shared" si="6"/>
        <v>-32</v>
      </c>
      <c r="L28" s="86">
        <f>+I28-F28</f>
        <v>-8</v>
      </c>
      <c r="M28" s="64"/>
    </row>
    <row r="29" spans="2:13">
      <c r="B29" s="21" t="s">
        <v>40</v>
      </c>
      <c r="C29" s="10"/>
      <c r="D29" s="38">
        <f>+D27/D28</f>
        <v>8.152173913043478E-3</v>
      </c>
      <c r="E29" s="54"/>
      <c r="F29" s="38">
        <f>+F27/F28</f>
        <v>8.152173913043478E-3</v>
      </c>
      <c r="G29" s="38">
        <f>+G27/G28</f>
        <v>5.681818181818182E-3</v>
      </c>
      <c r="H29" s="54"/>
      <c r="I29" s="38">
        <f>+I27/I28</f>
        <v>5.681818181818182E-3</v>
      </c>
      <c r="J29" s="83">
        <f t="shared" si="5"/>
        <v>0.69696969696969702</v>
      </c>
      <c r="K29" s="84">
        <f t="shared" si="6"/>
        <v>-2.4703557312252961E-3</v>
      </c>
      <c r="L29" s="86">
        <f>+I29-F29</f>
        <v>-2.4703557312252961E-3</v>
      </c>
      <c r="M29" s="64"/>
    </row>
    <row r="30" spans="2:13">
      <c r="B30" s="20" t="s">
        <v>32</v>
      </c>
      <c r="C30" s="10"/>
      <c r="D30" s="37">
        <f>+'2014'!V30</f>
        <v>10.029999999999999</v>
      </c>
      <c r="E30" s="54"/>
      <c r="F30" s="11">
        <f>+D30/F26</f>
        <v>2.5074999999999998</v>
      </c>
      <c r="G30" s="33">
        <f>+'2015'!V30</f>
        <v>15.27</v>
      </c>
      <c r="H30" s="54"/>
      <c r="I30" s="11">
        <f>+G30/I26</f>
        <v>3.8174999999999999</v>
      </c>
      <c r="J30" s="85">
        <f t="shared" si="5"/>
        <v>1.5224327018943171</v>
      </c>
      <c r="K30" s="86">
        <f t="shared" si="6"/>
        <v>5.24</v>
      </c>
      <c r="L30" s="86">
        <f>+I30-F30</f>
        <v>1.31</v>
      </c>
      <c r="M30" s="64"/>
    </row>
    <row r="31" spans="2:13">
      <c r="B31" s="20" t="s">
        <v>33</v>
      </c>
      <c r="C31" s="10"/>
      <c r="D31" s="37">
        <f>+'2014'!V31</f>
        <v>0.35610000000000003</v>
      </c>
      <c r="E31" s="54"/>
      <c r="F31" s="11">
        <f>+D31/F26</f>
        <v>8.9025000000000007E-2</v>
      </c>
      <c r="G31" s="33">
        <f>+'2015'!V31</f>
        <v>0.4657</v>
      </c>
      <c r="H31" s="54"/>
      <c r="I31" s="11">
        <f>+G31/I26</f>
        <v>0.116425</v>
      </c>
      <c r="J31" s="85">
        <f t="shared" si="5"/>
        <v>1.3077787138444257</v>
      </c>
      <c r="K31" s="86">
        <f t="shared" si="6"/>
        <v>0.10959999999999998</v>
      </c>
      <c r="L31" s="86">
        <f>+I31-F31</f>
        <v>2.7399999999999994E-2</v>
      </c>
      <c r="M31" s="64"/>
    </row>
    <row r="32" spans="2:13">
      <c r="B32" s="21" t="s">
        <v>34</v>
      </c>
      <c r="C32" s="10"/>
      <c r="D32" s="50">
        <f>+D31/D30*1000</f>
        <v>35.503489531405783</v>
      </c>
      <c r="E32" s="54"/>
      <c r="F32" s="54"/>
      <c r="G32" s="50">
        <f>+G31/G30*1000</f>
        <v>30.497707924034053</v>
      </c>
      <c r="H32" s="54"/>
      <c r="I32" s="54"/>
      <c r="J32" s="83">
        <f t="shared" si="5"/>
        <v>0.85900592664437392</v>
      </c>
      <c r="K32" s="84">
        <f t="shared" si="6"/>
        <v>-5.0057816073717305</v>
      </c>
      <c r="L32" s="64"/>
      <c r="M32" s="64"/>
    </row>
    <row r="33" spans="2:13">
      <c r="B33" s="21" t="s">
        <v>35</v>
      </c>
      <c r="C33" s="10"/>
      <c r="D33" s="52">
        <f>+D30/D27</f>
        <v>1.6716666666666666</v>
      </c>
      <c r="E33" s="54"/>
      <c r="F33" s="54"/>
      <c r="G33" s="52">
        <f>+G30/G27</f>
        <v>3.8174999999999999</v>
      </c>
      <c r="H33" s="54"/>
      <c r="I33" s="54"/>
      <c r="J33" s="83">
        <f t="shared" si="5"/>
        <v>2.2836490528414757</v>
      </c>
      <c r="K33" s="84">
        <f t="shared" si="6"/>
        <v>2.145833333333333</v>
      </c>
      <c r="L33" s="64"/>
      <c r="M33" s="64"/>
    </row>
    <row r="34" spans="2:13">
      <c r="B34" s="10" t="s">
        <v>37</v>
      </c>
      <c r="D34" s="54">
        <f>+D31*1000/(D27*D32)*100</f>
        <v>167.16666666666669</v>
      </c>
      <c r="G34" s="54">
        <f>+G31*1000/(G27*G32)*100</f>
        <v>381.75</v>
      </c>
      <c r="J34" s="83">
        <f t="shared" si="5"/>
        <v>2.2836490528414752</v>
      </c>
      <c r="K34" s="84">
        <f t="shared" si="6"/>
        <v>214.58333333333331</v>
      </c>
      <c r="L34" s="64"/>
      <c r="M34" s="64"/>
    </row>
    <row r="35" spans="2:13">
      <c r="B35" s="21" t="s">
        <v>45</v>
      </c>
      <c r="D35" s="54">
        <f>+D31/D27*1000</f>
        <v>59.350000000000009</v>
      </c>
      <c r="G35" s="54">
        <f>+G31/G27*1000</f>
        <v>116.425</v>
      </c>
      <c r="J35" s="83">
        <f t="shared" ref="J35" si="7">+G35/D35</f>
        <v>1.9616680707666383</v>
      </c>
      <c r="K35" s="84">
        <f t="shared" ref="K35" si="8">+G35-D35</f>
        <v>57.074999999999989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945.6270184889247</v>
      </c>
      <c r="E37" s="44"/>
      <c r="F37" s="44"/>
      <c r="G37" s="24">
        <f>+G8/(1-G6/G5)</f>
        <v>1078.0874672544637</v>
      </c>
      <c r="H37" s="44"/>
      <c r="I37" s="44"/>
      <c r="J37" s="43">
        <f>+G37/D37</f>
        <v>1.1400768444383131</v>
      </c>
      <c r="K37" s="24">
        <f>+G37-D37</f>
        <v>132.46044876553901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14</v>
      </c>
      <c r="S4" s="56"/>
      <c r="T4" s="3" t="s">
        <v>21</v>
      </c>
      <c r="U4" s="3">
        <v>14</v>
      </c>
      <c r="V4" s="56"/>
      <c r="W4" s="3" t="s">
        <v>21</v>
      </c>
      <c r="X4" s="3">
        <v>14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7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f>18.14725+780.893</f>
        <v>799.04025000000001</v>
      </c>
      <c r="Q5" s="61">
        <f>+P5/P5</f>
        <v>1</v>
      </c>
      <c r="R5" s="93">
        <f>+P5/R4</f>
        <v>57.074303571428572</v>
      </c>
      <c r="S5" s="9">
        <f>31.067+674.389</f>
        <v>705.45600000000002</v>
      </c>
      <c r="T5" s="61">
        <f>+S5/S5</f>
        <v>1</v>
      </c>
      <c r="U5" s="93">
        <f>+S5/U4</f>
        <v>50.389714285714284</v>
      </c>
      <c r="V5" s="9">
        <f>31.935+799.2817</f>
        <v>831.21669999999995</v>
      </c>
      <c r="W5" s="61">
        <f>+V5/V5</f>
        <v>1</v>
      </c>
      <c r="X5" s="93">
        <f>+V5/X4</f>
        <v>59.372621428571428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5558.8831199999995</v>
      </c>
      <c r="AQ5" s="71">
        <f>+AP5/$AP$5</f>
        <v>1</v>
      </c>
      <c r="AR5" s="93">
        <f>+AP5/AR4</f>
        <v>397.06307999999996</v>
      </c>
      <c r="AS5" s="35">
        <f>+AP5/$AS$4</f>
        <v>794.12615999999991</v>
      </c>
      <c r="AT5" s="64"/>
      <c r="AU5" s="93">
        <f>+AS5/AU4</f>
        <v>56.723297142857135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f>4.1752+52.8475+51.6586</f>
        <v>108.68129999999999</v>
      </c>
      <c r="Q6" s="62">
        <f>+P6/P5</f>
        <v>0.13601480025568172</v>
      </c>
      <c r="R6" s="94">
        <f>+P6/R4</f>
        <v>7.7629499999999991</v>
      </c>
      <c r="S6" s="11">
        <f>3.913+53.2207+20.59687+78.608</f>
        <v>156.33857</v>
      </c>
      <c r="T6" s="62">
        <f>+S6/S5</f>
        <v>0.22161349538454561</v>
      </c>
      <c r="U6" s="94">
        <f>+S6/U4</f>
        <v>11.167040714285715</v>
      </c>
      <c r="V6" s="11">
        <f>3.9714+54.26371+80.639</f>
        <v>138.87411</v>
      </c>
      <c r="W6" s="62">
        <f>+V6/V5</f>
        <v>0.167073291477421</v>
      </c>
      <c r="X6" s="94">
        <f>+V6/X4</f>
        <v>9.9195792857142866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767.31859999999983</v>
      </c>
      <c r="AQ6" s="72">
        <f>+AP6/$AP$5</f>
        <v>0.13803467053288213</v>
      </c>
      <c r="AR6" s="94">
        <f>+AP6/AR4</f>
        <v>54.808471428571416</v>
      </c>
      <c r="AS6" s="16">
        <f t="shared" ref="AS6:AS9" si="0">+AP6/$AS$4</f>
        <v>109.61694285714283</v>
      </c>
      <c r="AT6" s="64"/>
      <c r="AU6" s="94">
        <f>+AS6/AU4</f>
        <v>7.8297816326530594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690.35895000000005</v>
      </c>
      <c r="Q7" s="63">
        <f>+P7/P5</f>
        <v>0.86398519974431831</v>
      </c>
      <c r="R7" s="82">
        <f>+R5-R6</f>
        <v>49.311353571428576</v>
      </c>
      <c r="S7" s="8">
        <f>+S5-S6</f>
        <v>549.11743000000001</v>
      </c>
      <c r="T7" s="63">
        <f>+S7/S5</f>
        <v>0.77838650461545444</v>
      </c>
      <c r="U7" s="82">
        <f>+U5-U6</f>
        <v>39.222673571428572</v>
      </c>
      <c r="V7" s="8">
        <f>+V5-V6</f>
        <v>692.34258999999997</v>
      </c>
      <c r="W7" s="63">
        <f>+V7/V5</f>
        <v>0.832926708522579</v>
      </c>
      <c r="X7" s="82">
        <f>+X5-X6</f>
        <v>49.453042142857143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4791.5645199999999</v>
      </c>
      <c r="AQ7" s="72">
        <f>+AP7/$AP$5</f>
        <v>0.8619653294671179</v>
      </c>
      <c r="AR7" s="82">
        <f>+AR5-AR6</f>
        <v>342.25460857142855</v>
      </c>
      <c r="AS7" s="14">
        <f t="shared" si="0"/>
        <v>684.5092171428571</v>
      </c>
      <c r="AT7" s="64"/>
      <c r="AU7" s="82">
        <f>+AU5-AU6</f>
        <v>48.893515510204075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656.19884000000002</v>
      </c>
      <c r="Q8" s="62">
        <f>+P8/P5</f>
        <v>0.82123377389311736</v>
      </c>
      <c r="R8" s="94">
        <f>+P8/R4</f>
        <v>46.871345714285717</v>
      </c>
      <c r="S8" s="11">
        <v>587.14949000000001</v>
      </c>
      <c r="T8" s="62">
        <f>+S8/S5</f>
        <v>0.83229781871583774</v>
      </c>
      <c r="U8" s="94">
        <f>+S8/U4</f>
        <v>41.93924928571429</v>
      </c>
      <c r="V8" s="11">
        <v>787.63800000000003</v>
      </c>
      <c r="W8" s="62">
        <f>+V8/V5</f>
        <v>0.94757239598290088</v>
      </c>
      <c r="X8" s="94">
        <f>+V8/X4</f>
        <v>56.259857142857143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4755.5779900000007</v>
      </c>
      <c r="AQ8" s="72">
        <f>+AP8/$AP$5</f>
        <v>0.85549163156357222</v>
      </c>
      <c r="AR8" s="94">
        <f>+AP8/AR4</f>
        <v>339.68414214285718</v>
      </c>
      <c r="AS8" s="16">
        <f t="shared" si="0"/>
        <v>679.36828428571437</v>
      </c>
      <c r="AT8" s="64"/>
      <c r="AU8" s="94">
        <f>+AS8/AU4</f>
        <v>48.526306020408171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34.160110000000032</v>
      </c>
      <c r="Q9" s="61">
        <f>+P9/P5</f>
        <v>4.2751425851200904E-2</v>
      </c>
      <c r="R9" s="18">
        <f>+R5-R6-R8</f>
        <v>2.4400078571428594</v>
      </c>
      <c r="S9" s="18">
        <f>+S5-S6-S8</f>
        <v>-38.032060000000001</v>
      </c>
      <c r="T9" s="61">
        <f>+S9/S5</f>
        <v>-5.3911314100383301E-2</v>
      </c>
      <c r="U9" s="18">
        <f>+U5-U6-U8</f>
        <v>-2.7165757142857174</v>
      </c>
      <c r="V9" s="18">
        <f>+V5-V6-V8</f>
        <v>-95.295410000000061</v>
      </c>
      <c r="W9" s="61">
        <f>+V9/V5</f>
        <v>-0.1146456874603218</v>
      </c>
      <c r="X9" s="18">
        <f>+X5-X6-X8</f>
        <v>-6.8068150000000003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35.98653000000013</v>
      </c>
      <c r="AQ9" s="71">
        <f>+AP9/$AP$5</f>
        <v>6.4736979035457994E-3</v>
      </c>
      <c r="AR9" s="18">
        <f>+AR5-AR6-AR8</f>
        <v>2.5704664285713648</v>
      </c>
      <c r="AS9" s="34">
        <f t="shared" si="0"/>
        <v>5.1409328571428761</v>
      </c>
      <c r="AT9" s="64"/>
      <c r="AU9" s="18">
        <f>+AU5-AU6-AU8</f>
        <v>0.36720948979590418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17</v>
      </c>
      <c r="Q11" s="64"/>
      <c r="R11" s="94">
        <f>+P11/R4</f>
        <v>1.2142857142857142</v>
      </c>
      <c r="S11" s="37">
        <v>17</v>
      </c>
      <c r="T11" s="64"/>
      <c r="U11" s="94">
        <f>+S11/U4</f>
        <v>1.2142857142857142</v>
      </c>
      <c r="V11" s="37">
        <v>17</v>
      </c>
      <c r="W11" s="64"/>
      <c r="X11" s="94">
        <f>+V11/X4</f>
        <v>1.2142857142857142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119</v>
      </c>
      <c r="AQ11" s="64"/>
      <c r="AR11" s="94">
        <f>+AP11/AR4</f>
        <v>8.5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480.46699999999998</v>
      </c>
      <c r="Q12" s="64"/>
      <c r="R12" s="94">
        <f>+P12/R4</f>
        <v>34.319071428571426</v>
      </c>
      <c r="S12" s="37">
        <v>474.40483</v>
      </c>
      <c r="T12" s="64"/>
      <c r="U12" s="94">
        <f>+S12/U4</f>
        <v>33.886059285714289</v>
      </c>
      <c r="V12" s="37">
        <v>622.01800000000003</v>
      </c>
      <c r="W12" s="64"/>
      <c r="X12" s="94">
        <f>+V12/X4</f>
        <v>44.429857142857145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3533.9181699999999</v>
      </c>
      <c r="AQ12" s="64"/>
      <c r="AR12" s="94">
        <f>+AP12/AR4</f>
        <v>252.42272642857142</v>
      </c>
      <c r="AS12" s="16">
        <f t="shared" ref="AS12" si="1">+AP12/$AS$4</f>
        <v>504.84545285714285</v>
      </c>
      <c r="AT12" s="64"/>
      <c r="AU12" s="94">
        <f>+AS12/AU4</f>
        <v>36.060389489795917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>
        <f>+P12/P5</f>
        <v>0.60130512824604265</v>
      </c>
      <c r="Q13" s="64"/>
      <c r="R13" s="38"/>
      <c r="S13" s="38">
        <f>+S12/S5</f>
        <v>0.67247968689755278</v>
      </c>
      <c r="T13" s="64"/>
      <c r="U13" s="38"/>
      <c r="V13" s="38">
        <f>+V12/V5</f>
        <v>0.74832230873128525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0.63572449603869352</v>
      </c>
      <c r="AQ13" s="64"/>
      <c r="AR13" s="38"/>
      <c r="AS13" s="40">
        <f>+AS12/AS5</f>
        <v>0.63572449603869352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>
        <f>+P5/P11</f>
        <v>47.002367647058826</v>
      </c>
      <c r="Q14" s="64"/>
      <c r="R14" s="8"/>
      <c r="S14" s="8">
        <f>+S5/S11</f>
        <v>41.49741176470588</v>
      </c>
      <c r="T14" s="64"/>
      <c r="U14" s="8"/>
      <c r="V14" s="8">
        <f>+V5/V11</f>
        <v>48.895099999999999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46.71330352941176</v>
      </c>
      <c r="AQ14" s="64"/>
      <c r="AR14" s="8"/>
      <c r="AS14" s="41">
        <f>+AS5/AS11</f>
        <v>46.71330352941176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>
        <f>+P12/P11</f>
        <v>28.262764705882351</v>
      </c>
      <c r="Q15" s="64"/>
      <c r="R15" s="8"/>
      <c r="S15" s="8">
        <f>+S12/S11</f>
        <v>27.906166470588236</v>
      </c>
      <c r="T15" s="64"/>
      <c r="U15" s="8"/>
      <c r="V15" s="8">
        <f>+V12/V11</f>
        <v>36.589294117647057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29.696791344537814</v>
      </c>
      <c r="AQ15" s="64"/>
      <c r="AR15" s="8"/>
      <c r="AS15" s="41">
        <f>+AS12/AS11</f>
        <v>29.696791344537814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>
        <f>+P12/P7</f>
        <v>0.69596693140575627</v>
      </c>
      <c r="Q16" s="64"/>
      <c r="R16" s="38"/>
      <c r="S16" s="38">
        <f>+S12/S7</f>
        <v>0.86394057824753445</v>
      </c>
      <c r="T16" s="64"/>
      <c r="U16" s="38"/>
      <c r="V16" s="38">
        <f>+V12/V7</f>
        <v>0.8984251568287891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0.73752907954164415</v>
      </c>
      <c r="AQ16" s="64"/>
      <c r="AR16" s="38"/>
      <c r="AS16" s="40">
        <f>+AS12/AS7</f>
        <v>0.73752907954164415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11467</v>
      </c>
      <c r="Q18" s="65">
        <v>11467</v>
      </c>
      <c r="R18" s="80">
        <f>+P18/R4</f>
        <v>819.07142857142856</v>
      </c>
      <c r="S18" s="11">
        <v>11101</v>
      </c>
      <c r="T18" s="65">
        <v>11101</v>
      </c>
      <c r="U18" s="80">
        <f>+S18/U4</f>
        <v>792.92857142857144</v>
      </c>
      <c r="V18" s="11">
        <v>11617</v>
      </c>
      <c r="W18" s="65">
        <v>11617</v>
      </c>
      <c r="X18" s="80">
        <f>+V18/X4</f>
        <v>829.78571428571433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80080</v>
      </c>
      <c r="AQ18" s="27">
        <f t="shared" si="2"/>
        <v>80080</v>
      </c>
      <c r="AR18" s="80">
        <f>+AP18/AR4</f>
        <v>5720</v>
      </c>
      <c r="AS18" s="16">
        <f t="shared" ref="AS18:AT20" si="3">+AP18/$AS$4</f>
        <v>11440</v>
      </c>
      <c r="AT18" s="80">
        <f t="shared" si="3"/>
        <v>11440</v>
      </c>
      <c r="AU18" s="80">
        <f>+AS18/AU4</f>
        <v>817.14285714285711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1566.26</v>
      </c>
      <c r="Q19" s="11">
        <v>1566.26</v>
      </c>
      <c r="R19" s="80">
        <f>+P19/R4</f>
        <v>111.87571428571428</v>
      </c>
      <c r="S19" s="11">
        <v>1564.08</v>
      </c>
      <c r="T19" s="11">
        <v>1564.08</v>
      </c>
      <c r="U19" s="80">
        <f>+S19/U4</f>
        <v>111.72</v>
      </c>
      <c r="V19" s="11">
        <v>1599.26</v>
      </c>
      <c r="W19" s="65">
        <v>1599.26</v>
      </c>
      <c r="X19" s="80">
        <f>+V19/X4</f>
        <v>114.23285714285714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10970.96</v>
      </c>
      <c r="AQ19" s="27">
        <f t="shared" si="2"/>
        <v>10970.96</v>
      </c>
      <c r="AR19" s="80">
        <f>+AP19/AR4</f>
        <v>783.64</v>
      </c>
      <c r="AS19" s="16">
        <f t="shared" si="3"/>
        <v>1567.28</v>
      </c>
      <c r="AT19" s="80">
        <f t="shared" si="3"/>
        <v>1567.28</v>
      </c>
      <c r="AU19" s="80">
        <f>+AS19/AU4</f>
        <v>111.94857142857143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f>4.1752+52.8475-0.3624</f>
        <v>56.660299999999999</v>
      </c>
      <c r="Q20" s="66">
        <v>56.660299999999999</v>
      </c>
      <c r="R20" s="80">
        <f>+P20/R4</f>
        <v>4.0471642857142855</v>
      </c>
      <c r="S20" s="11">
        <f>53.2207+3.9131-0.35899</f>
        <v>56.774810000000002</v>
      </c>
      <c r="T20" s="66">
        <v>56.774769999999997</v>
      </c>
      <c r="U20" s="80">
        <f>+S20/U4</f>
        <v>4.0553435714285717</v>
      </c>
      <c r="V20" s="11">
        <f>3.971+54.26371-0.3561</f>
        <v>57.878610000000009</v>
      </c>
      <c r="W20" s="66">
        <v>57.879019999999997</v>
      </c>
      <c r="X20" s="80">
        <f>+V20/X4</f>
        <v>4.1341864285714296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392.30581999999998</v>
      </c>
      <c r="AQ20" s="27">
        <f t="shared" si="2"/>
        <v>399.56214999999997</v>
      </c>
      <c r="AR20" s="80">
        <f>+AP20/AR4</f>
        <v>28.021844285714284</v>
      </c>
      <c r="AS20" s="16">
        <f t="shared" si="3"/>
        <v>56.043688571428568</v>
      </c>
      <c r="AT20" s="80">
        <f t="shared" si="3"/>
        <v>57.080307142857137</v>
      </c>
      <c r="AU20" s="80">
        <f>+AS20/AU4</f>
        <v>4.0031206122448975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>
        <f t="shared" ref="P21:Q21" si="8">+P20/P19*1000</f>
        <v>36.175539182511208</v>
      </c>
      <c r="Q21" s="67">
        <f t="shared" si="8"/>
        <v>36.175539182511208</v>
      </c>
      <c r="R21" s="67"/>
      <c r="S21" s="50">
        <f t="shared" ref="S21:T21" si="9">+S20/S19*1000</f>
        <v>36.299172676589436</v>
      </c>
      <c r="T21" s="67">
        <f t="shared" si="9"/>
        <v>36.299147102450007</v>
      </c>
      <c r="U21" s="67"/>
      <c r="V21" s="50">
        <f t="shared" ref="V21:AC21" si="10">+V20/V19*1000</f>
        <v>36.190869527156309</v>
      </c>
      <c r="W21" s="67">
        <f t="shared" si="10"/>
        <v>36.191125895726778</v>
      </c>
      <c r="X21" s="67"/>
      <c r="Y21" s="50" t="e">
        <f t="shared" ref="Y21" si="11">+Y20/Y19*1000</f>
        <v>#DIV/0!</v>
      </c>
      <c r="Z21" s="75" t="e">
        <f t="shared" si="10"/>
        <v>#DIV/0!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35.758568074261504</v>
      </c>
      <c r="AQ21" s="75">
        <f>+AQ20/AQ19*1000</f>
        <v>36.419980566878372</v>
      </c>
      <c r="AR21" s="75"/>
      <c r="AS21" s="51">
        <f>+AS20/AS19*1000</f>
        <v>35.758568074261504</v>
      </c>
      <c r="AT21" s="75">
        <f>+AT20/AT19*1000</f>
        <v>36.419980566878372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>
        <f>+P19/P18</f>
        <v>0.13658847126537019</v>
      </c>
      <c r="Q22" s="52">
        <f>+Q19/Q18</f>
        <v>0.13658847126537019</v>
      </c>
      <c r="R22" s="52"/>
      <c r="S22" s="52">
        <f>+S19/S18</f>
        <v>0.14089541482749302</v>
      </c>
      <c r="T22" s="52">
        <f>+T19/T18</f>
        <v>0.14089541482749302</v>
      </c>
      <c r="U22" s="52"/>
      <c r="V22" s="52">
        <f>+V19/V18</f>
        <v>0.1376654902298356</v>
      </c>
      <c r="W22" s="52">
        <f>+W19/W18</f>
        <v>0.1376654902298356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0.13699999999999998</v>
      </c>
      <c r="AQ22" s="52">
        <f>+AQ19/AQ18</f>
        <v>0.13699999999999998</v>
      </c>
      <c r="AR22" s="76"/>
      <c r="AS22" s="52">
        <f>+AS19/AS18</f>
        <v>0.13700000000000001</v>
      </c>
      <c r="AT22" s="52">
        <f>+AT19/AT18</f>
        <v>0.13700000000000001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>
        <f>+P20*1000/(P18*P21)*100</f>
        <v>13.658847126537019</v>
      </c>
      <c r="Q23" s="54">
        <f>+Q20*1000/(Q18*Q21)*100</f>
        <v>13.658847126537019</v>
      </c>
      <c r="R23" s="54"/>
      <c r="S23" s="54">
        <f>+S20*1000/(S18*S21)*100</f>
        <v>14.089541482749301</v>
      </c>
      <c r="T23" s="54">
        <f>+T20*1000/(T18*T21)*100</f>
        <v>14.089541482749299</v>
      </c>
      <c r="U23" s="54"/>
      <c r="V23" s="54">
        <f>+V20*1000/(V18*V21)*100</f>
        <v>13.766549022983559</v>
      </c>
      <c r="W23" s="54">
        <f>+W20*1000/(W18*W21)*100</f>
        <v>13.766549022983558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13.699999999999998</v>
      </c>
      <c r="AQ23" s="54">
        <f>+AQ20*1000/(AQ18*AQ21)*100</f>
        <v>13.700000000000001</v>
      </c>
      <c r="AR23" s="77"/>
      <c r="AS23" s="54">
        <f>+AS20*1000/(AS18*AS21)*100</f>
        <v>13.700000000000001</v>
      </c>
      <c r="AT23" s="54">
        <f>+AT20*1000/(AT18*AT21)*100</f>
        <v>13.700000000000001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>
        <f>+P20/P18*1000</f>
        <v>4.9411615941397047</v>
      </c>
      <c r="Q24" s="54">
        <f>+Q20/Q18*1000</f>
        <v>4.9411615941397047</v>
      </c>
      <c r="R24" s="81"/>
      <c r="S24" s="54">
        <f>+S20/S18*1000</f>
        <v>5.1143869921628689</v>
      </c>
      <c r="T24" s="54">
        <f>+T20/T18*1000</f>
        <v>5.1143833888838843</v>
      </c>
      <c r="U24" s="81"/>
      <c r="V24" s="54">
        <f>+V20/V18*1000</f>
        <v>4.9822337952999929</v>
      </c>
      <c r="W24" s="54">
        <f>+W20/W18*1000</f>
        <v>4.982269088404923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4.8989238261738262</v>
      </c>
      <c r="AQ24" s="54">
        <f>+AQ20/AQ18*1000</f>
        <v>4.9895373376623366</v>
      </c>
      <c r="AR24" s="77"/>
      <c r="AS24" s="54">
        <f>+AS20/AS18*1000</f>
        <v>4.8989238261738262</v>
      </c>
      <c r="AT24" s="54">
        <f>+AT20/AT18*1000</f>
        <v>4.9895373376623366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4</v>
      </c>
      <c r="U26" s="95">
        <v>4</v>
      </c>
      <c r="X26" s="95">
        <v>4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8</v>
      </c>
      <c r="AU26" s="20">
        <f>+AR26</f>
        <v>8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7</v>
      </c>
      <c r="Q27" s="11"/>
      <c r="R27" s="11">
        <f>+P27/R26</f>
        <v>1.75</v>
      </c>
      <c r="S27" s="11">
        <v>4</v>
      </c>
      <c r="T27" s="11"/>
      <c r="U27" s="11">
        <f>+S27/U26</f>
        <v>1</v>
      </c>
      <c r="V27" s="11">
        <v>6</v>
      </c>
      <c r="W27" s="11"/>
      <c r="X27" s="11">
        <f>+V27/X26</f>
        <v>1.5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45.36</v>
      </c>
      <c r="AR27" s="11">
        <f>+AP27/AR26</f>
        <v>5.67</v>
      </c>
      <c r="AS27" s="16">
        <f t="shared" ref="AS27:AS31" si="16">+AP27/$AS$4</f>
        <v>6.4799999999999995</v>
      </c>
      <c r="AU27" s="11">
        <f>+AS27/AU26</f>
        <v>0.80999999999999994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640</v>
      </c>
      <c r="Q28" s="11"/>
      <c r="R28" s="11">
        <f>+P28/R26</f>
        <v>160</v>
      </c>
      <c r="S28" s="11">
        <v>672</v>
      </c>
      <c r="T28" s="11"/>
      <c r="U28" s="11">
        <f>+S28/U26</f>
        <v>168</v>
      </c>
      <c r="V28" s="11">
        <v>736</v>
      </c>
      <c r="W28" s="11"/>
      <c r="X28" s="11">
        <f>+V28/X26</f>
        <v>184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4736</v>
      </c>
      <c r="AR28" s="11">
        <f>+AP28/AR26</f>
        <v>592</v>
      </c>
      <c r="AS28" s="16">
        <f t="shared" si="16"/>
        <v>676.57142857142856</v>
      </c>
      <c r="AU28" s="11">
        <f>+AS28/AU26</f>
        <v>84.571428571428569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>
        <f>+P27/P28</f>
        <v>1.0937499999999999E-2</v>
      </c>
      <c r="Q29" s="8"/>
      <c r="R29" s="38">
        <f>+R27/R28</f>
        <v>1.0937499999999999E-2</v>
      </c>
      <c r="S29" s="38">
        <f>+S27/S28</f>
        <v>5.9523809523809521E-3</v>
      </c>
      <c r="T29" s="8"/>
      <c r="U29" s="38">
        <f>+U27/U28</f>
        <v>5.9523809523809521E-3</v>
      </c>
      <c r="V29" s="38">
        <f>+V27/V28</f>
        <v>8.152173913043478E-3</v>
      </c>
      <c r="W29" s="8"/>
      <c r="X29" s="38">
        <f>+X27/X28</f>
        <v>8.152173913043478E-3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9.577702702702702E-3</v>
      </c>
      <c r="AR29" s="38">
        <f>+AR27/AR28</f>
        <v>9.577702702702702E-3</v>
      </c>
      <c r="AS29" s="38">
        <f>+AS27/AS28</f>
        <v>9.577702702702702E-3</v>
      </c>
      <c r="AU29" s="38">
        <f>+AU27/AU28</f>
        <v>9.577702702702702E-3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10.01</v>
      </c>
      <c r="Q30" s="11"/>
      <c r="R30" s="11">
        <f>+P30/R26</f>
        <v>2.5024999999999999</v>
      </c>
      <c r="S30" s="11">
        <v>10</v>
      </c>
      <c r="T30" s="11"/>
      <c r="U30" s="11">
        <f>+S30/U26</f>
        <v>2.5</v>
      </c>
      <c r="V30" s="11">
        <v>10.029999999999999</v>
      </c>
      <c r="W30" s="11"/>
      <c r="X30" s="11">
        <f>+V30/X26</f>
        <v>2.5074999999999998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185.09719999999999</v>
      </c>
      <c r="AR30" s="11">
        <f>+AP30/AR26</f>
        <v>23.137149999999998</v>
      </c>
      <c r="AS30" s="16">
        <f t="shared" si="16"/>
        <v>26.44245714285714</v>
      </c>
      <c r="AU30" s="11">
        <f>+AS30/AU26</f>
        <v>3.3053071428571426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0.3624</v>
      </c>
      <c r="Q31" s="27"/>
      <c r="R31" s="11">
        <f>+P31/R26</f>
        <v>9.06E-2</v>
      </c>
      <c r="S31" s="11">
        <v>0.35898999999999998</v>
      </c>
      <c r="T31" s="27"/>
      <c r="U31" s="11">
        <f>+S31/U26</f>
        <v>8.9747499999999994E-2</v>
      </c>
      <c r="V31" s="11">
        <v>0.35610000000000003</v>
      </c>
      <c r="W31" s="27"/>
      <c r="X31" s="11">
        <f>+V31/X26</f>
        <v>8.9025000000000007E-2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17.723689999999998</v>
      </c>
      <c r="AR31" s="11">
        <f>+AP31/AR26</f>
        <v>2.2154612499999997</v>
      </c>
      <c r="AS31" s="16">
        <f t="shared" si="16"/>
        <v>2.5319557142857141</v>
      </c>
      <c r="AU31" s="11">
        <f>+AS31/AU26</f>
        <v>0.31649446428571426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>
        <f>+P31/P30*1000</f>
        <v>36.203796203796209</v>
      </c>
      <c r="S32" s="50">
        <f>+S31/S30*1000</f>
        <v>35.899000000000001</v>
      </c>
      <c r="V32" s="50">
        <f>+V31/V30*1000</f>
        <v>35.503489531405783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95.753420365083855</v>
      </c>
      <c r="AS32" s="50">
        <f>+AS31/AS30*1000</f>
        <v>95.753420365083855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>
        <f>+P30/P27</f>
        <v>1.43</v>
      </c>
      <c r="S33" s="52">
        <f>+S30/S27</f>
        <v>2.5</v>
      </c>
      <c r="V33" s="52">
        <f>+V30/V27</f>
        <v>1.6716666666666666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4.0806261022927686</v>
      </c>
      <c r="AS33" s="52">
        <f>+AS30/AS27</f>
        <v>4.0806261022927686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>
        <f>+P31*1000/(P27*P32)*100</f>
        <v>142.99999999999997</v>
      </c>
      <c r="S34" s="54">
        <f>+S31*1000/(S27*S32)*100</f>
        <v>249.99999999999994</v>
      </c>
      <c r="V34" s="54">
        <f>+V31*1000/(V27*V32)*100</f>
        <v>167.16666666666669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408.06261022927686</v>
      </c>
      <c r="AS34" s="54">
        <f>+AS31*1000/(AS27*AS32)*100</f>
        <v>408.06261022927697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>
        <f>+P31/P27*1000</f>
        <v>51.771428571428572</v>
      </c>
      <c r="Q35" s="54"/>
      <c r="S35" s="54">
        <f>+S31/S27*1000</f>
        <v>89.747499999999988</v>
      </c>
      <c r="T35" s="54"/>
      <c r="V35" s="54">
        <f>+V31/V27*1000</f>
        <v>59.350000000000009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390.73390652557316</v>
      </c>
      <c r="AS35" s="54">
        <f>+AS31/AS27*1000</f>
        <v>390.73390652557322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>
        <f>+P8/(1-P6/P5)</f>
        <v>759.50240836786429</v>
      </c>
      <c r="S37" s="24">
        <f>+S8/(1-S6/S5)</f>
        <v>754.31612254129334</v>
      </c>
      <c r="V37" s="24">
        <f>+V8/(1-V6/V5)</f>
        <v>945.6270184889247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5517.1337261789668</v>
      </c>
      <c r="AQ37" s="36"/>
      <c r="AR37" s="36"/>
      <c r="AS37" s="36">
        <f>+AS8/(1-AS6/AS5)</f>
        <v>788.16196088270942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V1" sqref="V1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15</v>
      </c>
      <c r="S4" s="56"/>
      <c r="T4" s="3" t="s">
        <v>21</v>
      </c>
      <c r="U4" s="3">
        <v>15</v>
      </c>
      <c r="V4" s="56"/>
      <c r="W4" s="3" t="s">
        <v>21</v>
      </c>
      <c r="X4" s="3">
        <v>15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7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f>46.638+726.547</f>
        <v>773.18500000000006</v>
      </c>
      <c r="Q5" s="61">
        <f>+P5/P5</f>
        <v>1</v>
      </c>
      <c r="R5" s="93">
        <f>+P5/R4</f>
        <v>51.545666666666669</v>
      </c>
      <c r="S5" s="9">
        <f>37.88851+770.543</f>
        <v>808.43151</v>
      </c>
      <c r="T5" s="61">
        <f>+S5/S5</f>
        <v>1</v>
      </c>
      <c r="U5" s="93">
        <f>+S5/U4</f>
        <v>53.895434000000002</v>
      </c>
      <c r="V5" s="9">
        <f>31.012+767.668</f>
        <v>798.68000000000006</v>
      </c>
      <c r="W5" s="61">
        <f>+V5/V5</f>
        <v>1</v>
      </c>
      <c r="X5" s="93">
        <f>+V5/X4</f>
        <v>53.245333333333335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5568.4141100000006</v>
      </c>
      <c r="AQ5" s="71">
        <f>+AP5/$AP$5</f>
        <v>1</v>
      </c>
      <c r="AR5" s="93">
        <f>+AP5/AR4</f>
        <v>371.22760733333337</v>
      </c>
      <c r="AS5" s="35">
        <f>+AP5/$AS$4</f>
        <v>795.48773000000006</v>
      </c>
      <c r="AT5" s="64"/>
      <c r="AU5" s="93">
        <f>+AS5/AU4</f>
        <v>53.032515333333336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f>2.9211+44.2339+16.625</f>
        <v>63.78</v>
      </c>
      <c r="Q6" s="62">
        <f>+P6/P5</f>
        <v>8.2489960358775705E-2</v>
      </c>
      <c r="R6" s="94">
        <f>+P6/R4</f>
        <v>4.2519999999999998</v>
      </c>
      <c r="S6" s="11">
        <f>3.5743+44.6613+11.51909+135.924</f>
        <v>195.67869000000002</v>
      </c>
      <c r="T6" s="62">
        <f>+S6/S5</f>
        <v>0.24204733187601757</v>
      </c>
      <c r="U6" s="94">
        <f>+S6/U4</f>
        <v>13.045246000000001</v>
      </c>
      <c r="V6" s="11">
        <f>4.0714+44.0662+18.96208+53.6864</f>
        <v>120.78608</v>
      </c>
      <c r="W6" s="62">
        <f>+V6/V5</f>
        <v>0.15123213301948213</v>
      </c>
      <c r="X6" s="94">
        <f>+V6/X4</f>
        <v>8.0524053333333327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873.11588000000006</v>
      </c>
      <c r="AQ6" s="72">
        <f>+AP6/$AP$5</f>
        <v>0.15679794331962857</v>
      </c>
      <c r="AR6" s="94">
        <f>+AP6/AR4</f>
        <v>58.207725333333336</v>
      </c>
      <c r="AS6" s="16">
        <f t="shared" ref="AS6:AS9" si="0">+AP6/$AS$4</f>
        <v>124.73084000000001</v>
      </c>
      <c r="AT6" s="64"/>
      <c r="AU6" s="94">
        <f>+AS6/AU4</f>
        <v>8.315389333333334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709.40500000000009</v>
      </c>
      <c r="Q7" s="63">
        <f>+P7/P5</f>
        <v>0.91751003964122435</v>
      </c>
      <c r="R7" s="82">
        <f>+R5-R6</f>
        <v>47.293666666666667</v>
      </c>
      <c r="S7" s="8">
        <f>+S5-S6</f>
        <v>612.75281999999993</v>
      </c>
      <c r="T7" s="63">
        <f>+S7/S5</f>
        <v>0.75795266812398232</v>
      </c>
      <c r="U7" s="82">
        <f>+U5-U6</f>
        <v>40.850188000000003</v>
      </c>
      <c r="V7" s="8">
        <f>+V5-V6</f>
        <v>677.89392000000009</v>
      </c>
      <c r="W7" s="63">
        <f>+V7/V5</f>
        <v>0.84876786698051787</v>
      </c>
      <c r="X7" s="82">
        <f>+X5-X6</f>
        <v>45.192928000000002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4695.2982300000003</v>
      </c>
      <c r="AQ7" s="72">
        <f>+AP7/$AP$5</f>
        <v>0.8432020566803714</v>
      </c>
      <c r="AR7" s="82">
        <f>+AR5-AR6</f>
        <v>313.01988200000005</v>
      </c>
      <c r="AS7" s="14">
        <f t="shared" si="0"/>
        <v>670.75689</v>
      </c>
      <c r="AT7" s="64"/>
      <c r="AU7" s="82">
        <f>+AU5-AU6</f>
        <v>44.717126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720.30173000000002</v>
      </c>
      <c r="Q8" s="62">
        <f>+P8/P5</f>
        <v>0.93160334202034434</v>
      </c>
      <c r="R8" s="94">
        <f>+P8/R4</f>
        <v>48.020115333333337</v>
      </c>
      <c r="S8" s="11">
        <v>669.73978999999997</v>
      </c>
      <c r="T8" s="62">
        <f>+S8/S5</f>
        <v>0.82844345094861527</v>
      </c>
      <c r="U8" s="94">
        <f>+S8/U4</f>
        <v>44.649319333333331</v>
      </c>
      <c r="V8" s="11">
        <v>915.04600000000005</v>
      </c>
      <c r="W8" s="62">
        <f>+V8/V5</f>
        <v>1.1456979015375368</v>
      </c>
      <c r="X8" s="94">
        <f>+V8/X4</f>
        <v>61.003066666666669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4949.9831199999999</v>
      </c>
      <c r="AQ8" s="72">
        <f>+AP8/$AP$5</f>
        <v>0.88893947580346167</v>
      </c>
      <c r="AR8" s="94">
        <f>+AP8/AR4</f>
        <v>329.99887466666667</v>
      </c>
      <c r="AS8" s="16">
        <f t="shared" si="0"/>
        <v>707.14044571428565</v>
      </c>
      <c r="AT8" s="64"/>
      <c r="AU8" s="94">
        <f>+AS8/AU4</f>
        <v>47.14269638095238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-10.896729999999934</v>
      </c>
      <c r="Q9" s="61">
        <f>+P9/P5</f>
        <v>-1.4093302379120046E-2</v>
      </c>
      <c r="R9" s="18">
        <f>+R5-R6-R8</f>
        <v>-0.72644866666666985</v>
      </c>
      <c r="S9" s="18">
        <f>+S5-S6-S8</f>
        <v>-56.986970000000042</v>
      </c>
      <c r="T9" s="61">
        <f>+S9/S5</f>
        <v>-7.0490782824632905E-2</v>
      </c>
      <c r="U9" s="18">
        <f>+U5-U6-U8</f>
        <v>-3.7991313333333281</v>
      </c>
      <c r="V9" s="18">
        <f>+V5-V6-V8</f>
        <v>-237.15207999999996</v>
      </c>
      <c r="W9" s="61">
        <f>+V9/V5</f>
        <v>-0.296930034557019</v>
      </c>
      <c r="X9" s="18">
        <f>+X5-X6-X8</f>
        <v>-15.810138666666667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-254.68488999999977</v>
      </c>
      <c r="AQ9" s="71">
        <f>+AP9/$AP$5</f>
        <v>-4.5737419123090282E-2</v>
      </c>
      <c r="AR9" s="18">
        <f>+AR5-AR6-AR8</f>
        <v>-16.978992666666613</v>
      </c>
      <c r="AS9" s="34">
        <f t="shared" si="0"/>
        <v>-36.383555714285684</v>
      </c>
      <c r="AT9" s="64"/>
      <c r="AU9" s="18">
        <f>+AU5-AU6-AU8</f>
        <v>-2.4255703809523794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17</v>
      </c>
      <c r="Q11" s="64"/>
      <c r="R11" s="94">
        <f>+P11/R4</f>
        <v>1.1333333333333333</v>
      </c>
      <c r="S11" s="37">
        <v>17</v>
      </c>
      <c r="T11" s="64"/>
      <c r="U11" s="94">
        <f>+S11/U4</f>
        <v>1.1333333333333333</v>
      </c>
      <c r="V11" s="37">
        <v>18</v>
      </c>
      <c r="W11" s="64"/>
      <c r="X11" s="94">
        <f>+V11/X4</f>
        <v>1.2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120</v>
      </c>
      <c r="AQ11" s="64"/>
      <c r="AR11" s="94">
        <f>+AP11/AR4</f>
        <v>8</v>
      </c>
      <c r="AS11" s="33">
        <f>+AP11/AS4</f>
        <v>17.142857142857142</v>
      </c>
      <c r="AT11" s="64"/>
      <c r="AU11" s="94">
        <f>+AS11/AU4</f>
        <v>1.1428571428571428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515.48330999999996</v>
      </c>
      <c r="Q12" s="64"/>
      <c r="R12" s="94">
        <f>+P12/R4</f>
        <v>34.365553999999996</v>
      </c>
      <c r="S12" s="37">
        <v>505.44499999999999</v>
      </c>
      <c r="T12" s="64"/>
      <c r="U12" s="94">
        <f>+S12/U4</f>
        <v>33.696333333333335</v>
      </c>
      <c r="V12" s="37">
        <v>671.82150000000001</v>
      </c>
      <c r="W12" s="64"/>
      <c r="X12" s="94">
        <f>+V12/X4</f>
        <v>44.7881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3641.93995</v>
      </c>
      <c r="AQ12" s="64"/>
      <c r="AR12" s="94">
        <f>+AP12/AR4</f>
        <v>242.79599666666667</v>
      </c>
      <c r="AS12" s="16">
        <f t="shared" ref="AS12" si="1">+AP12/$AS$4</f>
        <v>520.27713571428569</v>
      </c>
      <c r="AT12" s="64"/>
      <c r="AU12" s="94">
        <f>+AS12/AU4</f>
        <v>34.685142380952378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>
        <f>+P12/P5</f>
        <v>0.66670112586250374</v>
      </c>
      <c r="Q13" s="64"/>
      <c r="R13" s="38"/>
      <c r="S13" s="38">
        <f>+S12/S5</f>
        <v>0.62521684737399708</v>
      </c>
      <c r="T13" s="64"/>
      <c r="U13" s="38"/>
      <c r="V13" s="38">
        <f>+V12/V5</f>
        <v>0.84116479691490953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0.65403540003600769</v>
      </c>
      <c r="AQ13" s="64"/>
      <c r="AR13" s="38"/>
      <c r="AS13" s="40">
        <f>+AS12/AS5</f>
        <v>0.65403540003600769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>
        <f>+P5/P11</f>
        <v>45.481470588235297</v>
      </c>
      <c r="Q14" s="64"/>
      <c r="R14" s="8"/>
      <c r="S14" s="8">
        <f>+S5/S11</f>
        <v>47.554794705882351</v>
      </c>
      <c r="T14" s="64"/>
      <c r="U14" s="8"/>
      <c r="V14" s="8">
        <f>+V5/V11</f>
        <v>44.371111111111112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46.403450916666671</v>
      </c>
      <c r="AQ14" s="64"/>
      <c r="AR14" s="8"/>
      <c r="AS14" s="41">
        <f>+AS5/AS11</f>
        <v>46.403450916666671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>
        <f>+P12/P11</f>
        <v>30.322547647058823</v>
      </c>
      <c r="Q15" s="64"/>
      <c r="R15" s="8"/>
      <c r="S15" s="8">
        <f>+S12/S11</f>
        <v>29.73205882352941</v>
      </c>
      <c r="T15" s="64"/>
      <c r="U15" s="8"/>
      <c r="V15" s="8">
        <f>+V12/V11</f>
        <v>37.323416666666667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30.349499583333333</v>
      </c>
      <c r="AQ15" s="64"/>
      <c r="AR15" s="8"/>
      <c r="AS15" s="41">
        <f>+AS12/AS11</f>
        <v>30.349499583333333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>
        <f>+P12/P7</f>
        <v>0.72664177726404511</v>
      </c>
      <c r="Q16" s="64"/>
      <c r="R16" s="38"/>
      <c r="S16" s="38">
        <f>+S12/S7</f>
        <v>0.82487584471663478</v>
      </c>
      <c r="T16" s="64"/>
      <c r="U16" s="38"/>
      <c r="V16" s="38">
        <f>+V12/V7</f>
        <v>0.99104222678380105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0.77565678932390192</v>
      </c>
      <c r="AQ16" s="64"/>
      <c r="AR16" s="38"/>
      <c r="AS16" s="40">
        <f>+AS12/AS7</f>
        <v>0.77565678932390203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11117</v>
      </c>
      <c r="Q18" s="65">
        <v>11117</v>
      </c>
      <c r="R18" s="80">
        <f>+P18/R4</f>
        <v>741.13333333333333</v>
      </c>
      <c r="S18" s="11">
        <v>10903</v>
      </c>
      <c r="T18" s="65">
        <v>10903</v>
      </c>
      <c r="U18" s="80">
        <f>+S18/U4</f>
        <v>726.86666666666667</v>
      </c>
      <c r="V18" s="11">
        <v>10964</v>
      </c>
      <c r="W18" s="65">
        <v>10964</v>
      </c>
      <c r="X18" s="80">
        <f>+V18/X4</f>
        <v>730.93333333333328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79565.11</v>
      </c>
      <c r="AQ18" s="27">
        <f t="shared" si="2"/>
        <v>67975.041670000006</v>
      </c>
      <c r="AR18" s="80">
        <f>+AP18/AR4</f>
        <v>5304.3406666666669</v>
      </c>
      <c r="AS18" s="16">
        <f t="shared" ref="AS18:AT20" si="3">+AP18/$AS$4</f>
        <v>11366.444285714286</v>
      </c>
      <c r="AT18" s="80">
        <f t="shared" si="3"/>
        <v>9710.7202385714299</v>
      </c>
      <c r="AU18" s="80">
        <f>+AS18/AU4</f>
        <v>757.76295238095236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1421.66</v>
      </c>
      <c r="Q19" s="65">
        <v>1421.66</v>
      </c>
      <c r="R19" s="80">
        <f>+P19/R4</f>
        <v>94.777333333333345</v>
      </c>
      <c r="S19" s="11">
        <v>1514.96</v>
      </c>
      <c r="T19" s="65">
        <v>1514.96</v>
      </c>
      <c r="U19" s="80">
        <f>+S19/U4</f>
        <v>100.99733333333333</v>
      </c>
      <c r="V19" s="11">
        <v>1549.53</v>
      </c>
      <c r="W19" s="11">
        <v>1549.53</v>
      </c>
      <c r="X19" s="80">
        <f>+V19/X4</f>
        <v>103.30199999999999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10903.13</v>
      </c>
      <c r="AQ19" s="27">
        <f t="shared" si="2"/>
        <v>10903.13</v>
      </c>
      <c r="AR19" s="80">
        <f>+AP19/AR4</f>
        <v>726.87533333333329</v>
      </c>
      <c r="AS19" s="16">
        <f t="shared" si="3"/>
        <v>1557.59</v>
      </c>
      <c r="AT19" s="80">
        <f t="shared" si="3"/>
        <v>1557.59</v>
      </c>
      <c r="AU19" s="80">
        <f>+AS19/AU4</f>
        <v>103.83933333333333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f>2.9211+44.2339-2.5206</f>
        <v>44.634399999999999</v>
      </c>
      <c r="Q20" s="66">
        <v>44.643436999999999</v>
      </c>
      <c r="R20" s="80">
        <f>+P20/R4</f>
        <v>2.9756266666666664</v>
      </c>
      <c r="S20" s="11">
        <f>3.5743+44.6613-0.474</f>
        <v>47.761600000000001</v>
      </c>
      <c r="T20" s="66">
        <v>47.761609999999997</v>
      </c>
      <c r="U20" s="80">
        <f>+S20/U4</f>
        <v>3.1841066666666666</v>
      </c>
      <c r="V20" s="11">
        <f>4.0714+44.0662-0.4657</f>
        <v>47.671900000000001</v>
      </c>
      <c r="W20" s="66">
        <v>47.671880000000002</v>
      </c>
      <c r="X20" s="80">
        <f>+V20/X4</f>
        <v>3.1781266666666665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334.68629999999996</v>
      </c>
      <c r="AQ20" s="27">
        <f t="shared" si="2"/>
        <v>336.04753700000003</v>
      </c>
      <c r="AR20" s="80">
        <f>+AP20/AR4</f>
        <v>22.312419999999996</v>
      </c>
      <c r="AS20" s="16">
        <f t="shared" si="3"/>
        <v>47.812328571428566</v>
      </c>
      <c r="AT20" s="80">
        <f t="shared" si="3"/>
        <v>48.006791000000007</v>
      </c>
      <c r="AU20" s="80">
        <f>+AS20/AU4</f>
        <v>3.1874885714285712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>
        <f t="shared" ref="P21:Q21" si="8">+P20/P19*1000</f>
        <v>31.395973720861523</v>
      </c>
      <c r="Q21" s="67">
        <f t="shared" si="8"/>
        <v>31.402330374351106</v>
      </c>
      <c r="R21" s="67"/>
      <c r="S21" s="50">
        <f t="shared" ref="S21:T21" si="9">+S20/S19*1000</f>
        <v>31.526640967418277</v>
      </c>
      <c r="T21" s="67">
        <f t="shared" si="9"/>
        <v>31.526647568252624</v>
      </c>
      <c r="U21" s="67"/>
      <c r="V21" s="50">
        <f t="shared" ref="V21" si="10">+V20/V19*1000</f>
        <v>30.76539337734668</v>
      </c>
      <c r="W21" s="67">
        <f t="shared" ref="W21:AC21" si="11">+W20/W19*1000</f>
        <v>30.765380470207099</v>
      </c>
      <c r="X21" s="67"/>
      <c r="Y21" s="50" t="e">
        <f t="shared" ref="Y21" si="12">+Y20/Y19*1000</f>
        <v>#DIV/0!</v>
      </c>
      <c r="Z21" s="75" t="e">
        <f t="shared" si="11"/>
        <v>#DIV/0!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30.696350497517685</v>
      </c>
      <c r="AQ21" s="75">
        <f>+AQ20/AQ19*1000</f>
        <v>30.821198775030663</v>
      </c>
      <c r="AR21" s="75"/>
      <c r="AS21" s="51">
        <f>+AS20/AS19*1000</f>
        <v>30.696350497517685</v>
      </c>
      <c r="AT21" s="75">
        <f>+AT20/AT19*1000</f>
        <v>30.821198775030663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>
        <f>+P19/P18</f>
        <v>0.12788162273994783</v>
      </c>
      <c r="Q22" s="52">
        <f>+Q19/Q18</f>
        <v>0.12788162273994783</v>
      </c>
      <c r="R22" s="52"/>
      <c r="S22" s="52">
        <f>+S19/S18</f>
        <v>0.13894891314317162</v>
      </c>
      <c r="T22" s="52">
        <f>+T19/T18</f>
        <v>0.13894891314317162</v>
      </c>
      <c r="U22" s="52"/>
      <c r="V22" s="52">
        <f>+V19/V18</f>
        <v>0.14132889456402772</v>
      </c>
      <c r="W22" s="52">
        <f>+W19/W18</f>
        <v>0.14132889456402772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0.1370340592754789</v>
      </c>
      <c r="AQ22" s="52">
        <f>+AQ19/AQ18</f>
        <v>0.16039901899481981</v>
      </c>
      <c r="AR22" s="76"/>
      <c r="AS22" s="52">
        <f>+AS19/AS18</f>
        <v>0.1370340592754789</v>
      </c>
      <c r="AT22" s="52">
        <f>+AT19/AT18</f>
        <v>0.16039901899481981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>
        <f>+P20*1000/(P18*P21)*100</f>
        <v>12.788162273994786</v>
      </c>
      <c r="Q23" s="54">
        <f>+Q20*1000/(Q18*Q21)*100</f>
        <v>12.788162273994786</v>
      </c>
      <c r="R23" s="54"/>
      <c r="S23" s="54">
        <f>+S20*1000/(S18*S21)*100</f>
        <v>13.894891314317162</v>
      </c>
      <c r="T23" s="54">
        <f>+T20*1000/(T18*T21)*100</f>
        <v>13.894891314317162</v>
      </c>
      <c r="U23" s="54"/>
      <c r="V23" s="54">
        <f>+V20*1000/(V18*V21)*100</f>
        <v>14.132889456402772</v>
      </c>
      <c r="W23" s="54">
        <f>+W20*1000/(W18*W21)*100</f>
        <v>14.132889456402772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13.703405927547887</v>
      </c>
      <c r="AQ23" s="54">
        <f>+AQ20*1000/(AQ18*AQ21)*100</f>
        <v>16.039901899481979</v>
      </c>
      <c r="AR23" s="77"/>
      <c r="AS23" s="54">
        <f>+AS20*1000/(AS18*AS21)*100</f>
        <v>13.703405927547891</v>
      </c>
      <c r="AT23" s="54">
        <f>+AT20*1000/(AT18*AT21)*100</f>
        <v>16.039901899481979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>
        <f>+P20/P18*1000</f>
        <v>4.0149680669245296</v>
      </c>
      <c r="Q24" s="54">
        <f>+Q20/Q18*1000</f>
        <v>4.0157809660879735</v>
      </c>
      <c r="R24" s="81"/>
      <c r="S24" s="54">
        <f>+S20/S18*1000</f>
        <v>4.3805924974777586</v>
      </c>
      <c r="T24" s="54">
        <f>+T20/T18*1000</f>
        <v>4.3805934146565164</v>
      </c>
      <c r="U24" s="81"/>
      <c r="V24" s="54">
        <f>+V20/V18*1000</f>
        <v>4.3480390368478652</v>
      </c>
      <c r="W24" s="54">
        <f>+W20/W18*1000</f>
        <v>4.3480372126960969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4.206445513617715</v>
      </c>
      <c r="AQ24" s="54">
        <f>+AQ20/AQ18*1000</f>
        <v>4.9436900477592598</v>
      </c>
      <c r="AR24" s="77"/>
      <c r="AS24" s="54">
        <f>+AS20/AS18*1000</f>
        <v>4.206445513617715</v>
      </c>
      <c r="AT24" s="54">
        <f>+AT20/AT18*1000</f>
        <v>4.9436900477592598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3</v>
      </c>
      <c r="U26" s="95">
        <v>4</v>
      </c>
      <c r="X26" s="95">
        <v>4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7.2857142857142856</v>
      </c>
      <c r="AU26" s="20">
        <f>+AR26</f>
        <v>7.2857142857142856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4</v>
      </c>
      <c r="Q27" s="11"/>
      <c r="R27" s="11">
        <f>+P27/R26</f>
        <v>1.3333333333333333</v>
      </c>
      <c r="S27" s="11">
        <v>6</v>
      </c>
      <c r="T27" s="11"/>
      <c r="U27" s="11">
        <f>+S27/U26</f>
        <v>1.5</v>
      </c>
      <c r="V27" s="11">
        <v>4</v>
      </c>
      <c r="W27" s="11"/>
      <c r="X27" s="11">
        <f>+V27/X26</f>
        <v>1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57.5</v>
      </c>
      <c r="AR27" s="11">
        <f>+AP27/AR26</f>
        <v>7.8921568627450984</v>
      </c>
      <c r="AS27" s="16">
        <f t="shared" ref="AS27:AS31" si="17">+AP27/$AS$4</f>
        <v>8.2142857142857135</v>
      </c>
      <c r="AU27" s="11">
        <f>+AS27/AU26</f>
        <v>1.1274509803921569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456</v>
      </c>
      <c r="Q28" s="11"/>
      <c r="R28" s="11">
        <f>+P28/R26</f>
        <v>152</v>
      </c>
      <c r="S28" s="11">
        <v>704</v>
      </c>
      <c r="T28" s="11"/>
      <c r="U28" s="11">
        <f>+S28/U26</f>
        <v>176</v>
      </c>
      <c r="V28" s="11">
        <v>704</v>
      </c>
      <c r="W28" s="11"/>
      <c r="X28" s="11">
        <f>+V28/X26</f>
        <v>176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3880</v>
      </c>
      <c r="AR28" s="11">
        <f>+AP28/AR26</f>
        <v>532.54901960784309</v>
      </c>
      <c r="AS28" s="16">
        <f t="shared" si="17"/>
        <v>554.28571428571433</v>
      </c>
      <c r="AU28" s="11">
        <f>+AS28/AU26</f>
        <v>76.078431372549034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>
        <f>+P27/P28</f>
        <v>8.771929824561403E-3</v>
      </c>
      <c r="Q29" s="8"/>
      <c r="R29" s="38">
        <f>+R27/R28</f>
        <v>8.771929824561403E-3</v>
      </c>
      <c r="S29" s="38">
        <f>+S27/S28</f>
        <v>8.5227272727272721E-3</v>
      </c>
      <c r="T29" s="8"/>
      <c r="U29" s="38">
        <f>+U27/U28</f>
        <v>8.5227272727272721E-3</v>
      </c>
      <c r="V29" s="38">
        <f>+V27/V28</f>
        <v>5.681818181818182E-3</v>
      </c>
      <c r="W29" s="8"/>
      <c r="X29" s="38">
        <f>+X27/X28</f>
        <v>5.681818181818182E-3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1.4819587628865979E-2</v>
      </c>
      <c r="AR29" s="38">
        <f>+AR27/AR28</f>
        <v>1.4819587628865981E-2</v>
      </c>
      <c r="AS29" s="38">
        <f>+AS27/AS28</f>
        <v>1.4819587628865977E-2</v>
      </c>
      <c r="AU29" s="38">
        <f>+AU27/AU28</f>
        <v>1.4819587628865977E-2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80</v>
      </c>
      <c r="Q30" s="11"/>
      <c r="R30" s="11">
        <f>+P30/R26</f>
        <v>26.666666666666668</v>
      </c>
      <c r="S30" s="11">
        <v>15</v>
      </c>
      <c r="T30" s="11"/>
      <c r="U30" s="11">
        <f>+S30/U26</f>
        <v>3.75</v>
      </c>
      <c r="V30" s="11">
        <v>15.27</v>
      </c>
      <c r="W30" s="11"/>
      <c r="X30" s="11">
        <f>+V30/X26</f>
        <v>3.8174999999999999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300.29999999999995</v>
      </c>
      <c r="AR30" s="11">
        <f>+AP30/AR26</f>
        <v>41.217647058823523</v>
      </c>
      <c r="AS30" s="16">
        <f t="shared" si="17"/>
        <v>42.899999999999991</v>
      </c>
      <c r="AU30" s="11">
        <f>+AS30/AU26</f>
        <v>5.8882352941176457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2.5206</v>
      </c>
      <c r="Q31" s="27"/>
      <c r="R31" s="11">
        <f>+P31/R26</f>
        <v>0.84019999999999995</v>
      </c>
      <c r="S31" s="11">
        <v>0.47400999999999999</v>
      </c>
      <c r="T31" s="27"/>
      <c r="U31" s="11">
        <f>+S31/U26</f>
        <v>0.1185025</v>
      </c>
      <c r="V31" s="11">
        <v>0.4657</v>
      </c>
      <c r="W31" s="27"/>
      <c r="X31" s="11">
        <f>+V31/X26</f>
        <v>0.116425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9.2256099999999996</v>
      </c>
      <c r="AR31" s="11">
        <f>+AP31/AR26</f>
        <v>1.2662601960784314</v>
      </c>
      <c r="AS31" s="16">
        <f t="shared" si="17"/>
        <v>1.3179442857142856</v>
      </c>
      <c r="AU31" s="11">
        <f>+AS31/AU26</f>
        <v>0.18089431372549017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>
        <f>+P31/P30*1000</f>
        <v>31.5075</v>
      </c>
      <c r="S32" s="50">
        <f>+S31/S30*1000</f>
        <v>31.600666666666665</v>
      </c>
      <c r="V32" s="50">
        <f>+V31/V30*1000</f>
        <v>30.497707924034053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30.721312021312027</v>
      </c>
      <c r="AS32" s="50">
        <f>+AS31/AS30*1000</f>
        <v>30.721312021312027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>
        <f>+P30/P27</f>
        <v>20</v>
      </c>
      <c r="S33" s="52">
        <f>+S30/S27</f>
        <v>2.5</v>
      </c>
      <c r="V33" s="52">
        <f>+V30/V27</f>
        <v>3.8174999999999999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5.2226086956521733</v>
      </c>
      <c r="AS33" s="52">
        <f>+AS30/AS27</f>
        <v>5.2226086956521733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>
        <f>+P31*1000/(P27*P32)*100</f>
        <v>2000</v>
      </c>
      <c r="S34" s="54">
        <f>+S31*1000/(S27*S32)*100</f>
        <v>250</v>
      </c>
      <c r="V34" s="54">
        <f>+V31*1000/(V27*V32)*100</f>
        <v>381.75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522.26086956521726</v>
      </c>
      <c r="AS34" s="54">
        <f>+AS31*1000/(AS27*AS32)*100</f>
        <v>522.26086956521738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>
        <f>+P31/P27*1000</f>
        <v>630.15</v>
      </c>
      <c r="Q35" s="54"/>
      <c r="S35" s="54">
        <f>+S31/S27*1000</f>
        <v>79.001666666666665</v>
      </c>
      <c r="T35" s="54"/>
      <c r="V35" s="54">
        <f>+V31/V27*1000</f>
        <v>116.425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160.44539130434782</v>
      </c>
      <c r="AS35" s="54">
        <f>+AS31/AS27*1000</f>
        <v>160.44539130434782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>
        <f>+P8/(1-P6/P5)</f>
        <v>785.06141500278397</v>
      </c>
      <c r="S37" s="24">
        <f>+S8/(1-S6/S5)</f>
        <v>883.61690401813723</v>
      </c>
      <c r="V37" s="24">
        <f>+V8/(1-V6/V5)</f>
        <v>1078.0874672544637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5870.45902080427</v>
      </c>
      <c r="AQ37" s="36"/>
      <c r="AR37" s="36"/>
      <c r="AS37" s="36">
        <f>+AS8/(1-AS6/AS5)</f>
        <v>838.63700297203854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2015-01-28T13:16:01Z</cp:lastPrinted>
  <dcterms:created xsi:type="dcterms:W3CDTF">2014-10-14T11:21:48Z</dcterms:created>
  <dcterms:modified xsi:type="dcterms:W3CDTF">2015-08-24T11:47:50Z</dcterms:modified>
</cp:coreProperties>
</file>