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Y20" i="1"/>
  <c r="Y5" i="7"/>
  <c r="D5" i="6" s="1"/>
  <c r="Y6" i="7"/>
  <c r="D6" i="6" s="1"/>
  <c r="Y20" i="7"/>
  <c r="G20" i="6"/>
  <c r="Y6" i="1"/>
  <c r="Y5"/>
  <c r="G31" i="6"/>
  <c r="G30"/>
  <c r="G28"/>
  <c r="G27"/>
  <c r="I26"/>
  <c r="H20"/>
  <c r="H19"/>
  <c r="H18"/>
  <c r="G19"/>
  <c r="G18"/>
  <c r="G12"/>
  <c r="G11"/>
  <c r="G8"/>
  <c r="G6"/>
  <c r="G5"/>
  <c r="F26"/>
  <c r="D31"/>
  <c r="D30"/>
  <c r="D28"/>
  <c r="D27"/>
  <c r="E20"/>
  <c r="E19"/>
  <c r="E18"/>
  <c r="D20"/>
  <c r="D19"/>
  <c r="D18"/>
  <c r="D12"/>
  <c r="D11"/>
  <c r="D8"/>
  <c r="V20" i="1"/>
  <c r="V6"/>
  <c r="V5"/>
  <c r="V20" i="7"/>
  <c r="V6" l="1"/>
  <c r="V5"/>
  <c r="S20"/>
  <c r="S20" i="1"/>
  <c r="S6"/>
  <c r="S5"/>
  <c r="S6" i="7"/>
  <c r="S5"/>
  <c r="I4" i="6" l="1"/>
  <c r="F4"/>
  <c r="P20" i="7"/>
  <c r="P20" i="1"/>
  <c r="P7"/>
  <c r="P6"/>
  <c r="P5"/>
  <c r="P6" i="7" l="1"/>
  <c r="P5"/>
  <c r="M20" i="1"/>
  <c r="M6"/>
  <c r="M5"/>
  <c r="M20" i="7"/>
  <c r="M6"/>
  <c r="M5"/>
  <c r="J20" i="1" l="1"/>
  <c r="J6"/>
  <c r="J5"/>
  <c r="J20" i="7" l="1"/>
  <c r="J6"/>
  <c r="J5"/>
  <c r="AP11"/>
  <c r="AS11" s="1"/>
  <c r="AR4"/>
  <c r="AP11" i="1"/>
  <c r="AS11" s="1"/>
  <c r="E20" i="7"/>
  <c r="E19"/>
  <c r="D19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U27"/>
  <c r="U29" s="1"/>
  <c r="R27"/>
  <c r="O27"/>
  <c r="O29" s="1"/>
  <c r="L27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V7"/>
  <c r="S7"/>
  <c r="P7"/>
  <c r="M7"/>
  <c r="J7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Y16" i="7" l="1"/>
  <c r="D7" i="6"/>
  <c r="X29" i="7"/>
  <c r="V16"/>
  <c r="X9"/>
  <c r="S16"/>
  <c r="R29"/>
  <c r="P16"/>
  <c r="M16"/>
  <c r="L29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G7" i="6" s="1"/>
  <c r="Y13" i="1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3" s="1"/>
  <c r="AS24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<sst xmlns="http://schemas.openxmlformats.org/spreadsheetml/2006/main" count="358" uniqueCount="75">
  <si>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</si>
  <si>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</si>
  <si>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</si>
  <si>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</si>
  <si>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</si>
  <si>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</si>
  <si>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</si>
  <si>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</si>
  <si>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</si>
  <si>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</si>
  <si>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</si>
  <si>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</si>
  <si>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</si>
  <si>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</si>
  <si>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</si>
  <si>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</si>
  <si>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</si>
  <si>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</si>
  <si>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</si>
  <si>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</si>
  <si>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</si>
  <si>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</si>
  <si>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</si>
  <si>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</si>
  <si>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</si>
  <si>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</si>
  <si>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</si>
  <si>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</si>
  <si>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</si>
  <si>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</si>
  <si>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</si>
  <si>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</si>
  <si>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</si>
  <si>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</si>
  <si>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</si>
  <si>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</si>
  <si>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</si>
  <si>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</si>
  <si>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</si>
  <si>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</si>
  <si>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</si>
  <si>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</si>
  <si>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</si>
  <si>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</si>
  <si>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</si>
  <si>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</si>
  <si>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</si>
  <si>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</si>
  <si>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</si>
  <si>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</si>
  <si>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</si>
  <si>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</si>
  <si>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</si>
  <si>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</si>
  <si>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</si>
  <si>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</si>
  <si>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</si>
  <si>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</si>
  <si>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</si>
  <si>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</si>
  <si>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</si>
  <si>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</si>
  <si>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</si>
  <si>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</si>
  <si>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</si>
  <si>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</si>
  <si>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</si>
  <si>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</si>
  <si>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</si>
  <si>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</si>
  <si>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</si>
  <si>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</si>
  <si>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</si>
  <si>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1 - 8 2014</t>
  </si>
  <si>
    <t xml:space="preserve"> 1 - 8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</si>
</sst>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3" sqref="G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6308.1585599999999</v>
      </c>
      <c r="E5" s="15">
        <f>+D5/$D$5</f>
        <v>1</v>
      </c>
      <c r="F5" s="93">
        <f>+D5/F4</f>
        <v>450.58275428571426</v>
      </c>
      <c r="G5" s="14">
        <f>+'2015'!AP5</f>
        <v>6348.4371099999998</v>
      </c>
      <c r="H5" s="15">
        <f>+G5/$G$5</f>
        <v>1</v>
      </c>
      <c r="I5" s="93">
        <f>+G5/I4</f>
        <v>423.22914066666664</v>
      </c>
      <c r="J5" s="83">
        <f t="shared" ref="J5:J29" si="0">+G5/D5</f>
        <v>1.0063851518025253</v>
      </c>
      <c r="K5" s="84">
        <f>+G5-D5</f>
        <v>40.278549999999996</v>
      </c>
      <c r="L5" s="84">
        <f>+I5-F5</f>
        <v>-27.353613619047621</v>
      </c>
      <c r="M5" s="19"/>
    </row>
    <row r="6" spans="2:21">
      <c r="B6" s="7" t="s">
        <v>4</v>
      </c>
      <c r="C6" s="19"/>
      <c r="D6" s="11">
        <f>+'2014'!AP6</f>
        <v>897.5001299999999</v>
      </c>
      <c r="E6" s="12">
        <f>+D6/$D$5</f>
        <v>0.14227608920470761</v>
      </c>
      <c r="F6" s="80">
        <f>+D6/F4</f>
        <v>64.107152142857132</v>
      </c>
      <c r="G6" s="16">
        <f>+'2015'!AP6</f>
        <v>922.36379000000011</v>
      </c>
      <c r="H6" s="12">
        <f>+G6/$G$5</f>
        <v>0.14528989954820551</v>
      </c>
      <c r="I6" s="80">
        <f>+G6/I4</f>
        <v>61.490919333333338</v>
      </c>
      <c r="J6" s="85">
        <f t="shared" si="0"/>
        <v>1.0277032383271079</v>
      </c>
      <c r="K6" s="86">
        <f>+G6-D6</f>
        <v>24.863660000000209</v>
      </c>
      <c r="L6" s="86">
        <f>+I6-F6</f>
        <v>-2.6162328095237939</v>
      </c>
      <c r="M6" s="19"/>
    </row>
    <row r="7" spans="2:21">
      <c r="B7" s="10" t="s">
        <v>6</v>
      </c>
      <c r="C7" s="19"/>
      <c r="D7" s="8">
        <f>+D5-D6</f>
        <v>5410.6584299999995</v>
      </c>
      <c r="E7" s="17">
        <f>+D7/$D$5</f>
        <v>0.85772391079529231</v>
      </c>
      <c r="F7" s="82">
        <f>+F5-F6</f>
        <v>386.47560214285716</v>
      </c>
      <c r="G7" s="8">
        <f>+G5-G6</f>
        <v>5426.0733199999995</v>
      </c>
      <c r="H7" s="17">
        <f>+G7/$G$5</f>
        <v>0.85471010045179441</v>
      </c>
      <c r="I7" s="82">
        <f>+I5-I6</f>
        <v>361.73822133333329</v>
      </c>
      <c r="J7" s="87">
        <f t="shared" si="0"/>
        <v>1.0028489859782186</v>
      </c>
      <c r="K7" s="84">
        <f>+G7-D7</f>
        <v>15.414890000000014</v>
      </c>
      <c r="L7" s="84">
        <f>+I7-F7</f>
        <v>-24.73738080952387</v>
      </c>
      <c r="M7" s="19"/>
    </row>
    <row r="8" spans="2:21">
      <c r="B8" s="7" t="s">
        <v>5</v>
      </c>
      <c r="C8" s="19"/>
      <c r="D8" s="11">
        <f>+'2014'!AP8</f>
        <v>5435.3516799999989</v>
      </c>
      <c r="E8" s="12">
        <f>+D8/$D$5</f>
        <v>0.86163840498010547</v>
      </c>
      <c r="F8" s="80">
        <f>+D8/F4</f>
        <v>388.23940571428562</v>
      </c>
      <c r="G8" s="16">
        <f>+'2015'!AP8</f>
        <v>5633.7951200000007</v>
      </c>
      <c r="H8" s="12">
        <f>+G8/$G$5</f>
        <v>0.8874302481670171</v>
      </c>
      <c r="I8" s="80">
        <f>+G8/I4</f>
        <v>375.58634133333339</v>
      </c>
      <c r="J8" s="85">
        <f t="shared" si="0"/>
        <v>1.0365097700541066</v>
      </c>
      <c r="K8" s="86">
        <f>+G8-D8</f>
        <v>198.44344000000183</v>
      </c>
      <c r="L8" s="86">
        <f>+I8-F8</f>
        <v>-12.65306438095223</v>
      </c>
      <c r="M8" s="19"/>
    </row>
    <row r="9" spans="2:21">
      <c r="B9" s="21" t="s">
        <v>12</v>
      </c>
      <c r="C9" s="19"/>
      <c r="D9" s="18">
        <f>+D5-D6-D8</f>
        <v>-24.693249999999352</v>
      </c>
      <c r="E9" s="15">
        <f>+D9/$D$5</f>
        <v>-3.9144941848131597E-3</v>
      </c>
      <c r="F9" s="18">
        <f>+F5-F6-F8</f>
        <v>-1.7638035714284683</v>
      </c>
      <c r="G9" s="18">
        <f>+G5-G6-G8</f>
        <v>-207.72180000000117</v>
      </c>
      <c r="H9" s="15">
        <f>+G9/$G$5</f>
        <v>-3.272014771522265E-2</v>
      </c>
      <c r="I9" s="18">
        <f>+I5-I6-I8</f>
        <v>-13.848120000000108</v>
      </c>
      <c r="J9" s="87">
        <f t="shared" si="0"/>
        <v>8.412088323732462</v>
      </c>
      <c r="K9" s="84">
        <f>+G9-D9</f>
        <v>-183.02855000000181</v>
      </c>
      <c r="L9" s="84">
        <f>+I9-F9</f>
        <v>-12.08431642857164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136</v>
      </c>
      <c r="E11" s="19"/>
      <c r="F11" s="80">
        <f>+D11/F4</f>
        <v>9.7142857142857135</v>
      </c>
      <c r="G11" s="33">
        <f>+'2015'!AP11</f>
        <v>138</v>
      </c>
      <c r="H11" s="19"/>
      <c r="I11" s="80">
        <f>+G11/I4</f>
        <v>9.1999999999999993</v>
      </c>
      <c r="J11" s="85">
        <f t="shared" si="0"/>
        <v>1.0147058823529411</v>
      </c>
      <c r="K11" s="86">
        <f t="shared" ref="K11:K16" si="1">+G11-D11</f>
        <v>2</v>
      </c>
      <c r="L11" s="86">
        <f>+I11-F11</f>
        <v>-0.51428571428571423</v>
      </c>
      <c r="M11" s="19"/>
    </row>
    <row r="12" spans="2:21">
      <c r="B12" s="20" t="s">
        <v>13</v>
      </c>
      <c r="C12" s="19"/>
      <c r="D12" s="37">
        <f>+'2014'!AP12</f>
        <v>4033.0336299999999</v>
      </c>
      <c r="E12" s="19"/>
      <c r="F12" s="80">
        <f>+D12/F4</f>
        <v>288.07383071428569</v>
      </c>
      <c r="G12" s="16">
        <f>+'2015'!AP12</f>
        <v>4164.4355399999995</v>
      </c>
      <c r="H12" s="19"/>
      <c r="I12" s="80">
        <f>+G12/I4</f>
        <v>277.62903599999999</v>
      </c>
      <c r="J12" s="85">
        <f t="shared" si="0"/>
        <v>1.0325814069643648</v>
      </c>
      <c r="K12" s="86">
        <f t="shared" si="1"/>
        <v>131.40190999999959</v>
      </c>
      <c r="L12" s="86">
        <f>+I12-F12</f>
        <v>-10.444794714285706</v>
      </c>
      <c r="M12" s="19"/>
    </row>
    <row r="13" spans="2:21">
      <c r="B13" s="21" t="s">
        <v>16</v>
      </c>
      <c r="C13" s="19"/>
      <c r="D13" s="38">
        <f>+D12/D5</f>
        <v>0.6393361218872089</v>
      </c>
      <c r="E13" s="19"/>
      <c r="F13" s="38"/>
      <c r="G13" s="38">
        <f>+G12/G5</f>
        <v>0.65597807268819264</v>
      </c>
      <c r="H13" s="19"/>
      <c r="I13" s="38"/>
      <c r="J13" s="83">
        <f t="shared" si="0"/>
        <v>1.0260300493453423</v>
      </c>
      <c r="K13" s="61">
        <f t="shared" si="1"/>
        <v>1.664195080098374E-2</v>
      </c>
      <c r="L13" s="64"/>
      <c r="M13" s="19"/>
    </row>
    <row r="14" spans="2:21">
      <c r="B14" s="21" t="s">
        <v>14</v>
      </c>
      <c r="C14" s="19"/>
      <c r="D14" s="8">
        <f>+D5/D11</f>
        <v>46.383518823529414</v>
      </c>
      <c r="E14" s="19"/>
      <c r="F14" s="8"/>
      <c r="G14" s="8">
        <f>+G5/G11</f>
        <v>46.003167463768115</v>
      </c>
      <c r="H14" s="19"/>
      <c r="I14" s="8"/>
      <c r="J14" s="83">
        <f t="shared" si="0"/>
        <v>0.99179985974741625</v>
      </c>
      <c r="K14" s="84">
        <f t="shared" si="1"/>
        <v>-0.38035135976129908</v>
      </c>
      <c r="L14" s="64"/>
      <c r="M14" s="19"/>
    </row>
    <row r="15" spans="2:21">
      <c r="B15" s="10" t="s">
        <v>41</v>
      </c>
      <c r="C15" s="19"/>
      <c r="D15" s="8">
        <f>+D12/D11</f>
        <v>29.654659044117647</v>
      </c>
      <c r="E15" s="19"/>
      <c r="F15" s="8"/>
      <c r="G15" s="8">
        <f>+G12/G11</f>
        <v>30.177069130434781</v>
      </c>
      <c r="H15" s="19"/>
      <c r="I15" s="8"/>
      <c r="J15" s="83">
        <f t="shared" si="0"/>
        <v>1.0176164590373451</v>
      </c>
      <c r="K15" s="84">
        <f t="shared" si="1"/>
        <v>0.5224100863171337</v>
      </c>
      <c r="L15" s="64"/>
      <c r="M15" s="19"/>
    </row>
    <row r="16" spans="2:21">
      <c r="B16" s="21" t="s">
        <v>17</v>
      </c>
      <c r="C16" s="19"/>
      <c r="D16" s="38">
        <f>+D12/D7</f>
        <v>0.74538684749316175</v>
      </c>
      <c r="E16" s="19"/>
      <c r="F16" s="38"/>
      <c r="G16" s="38">
        <f>+G12/G7</f>
        <v>0.76748604274296828</v>
      </c>
      <c r="H16" s="19"/>
      <c r="I16" s="38"/>
      <c r="J16" s="83">
        <f t="shared" si="0"/>
        <v>1.0296479543798354</v>
      </c>
      <c r="K16" s="61">
        <f t="shared" si="1"/>
        <v>2.2099195249806525E-2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90725</v>
      </c>
      <c r="E18" s="11">
        <f>+'2014'!AQ18</f>
        <v>90725</v>
      </c>
      <c r="F18" s="80">
        <f>+D18/F4</f>
        <v>6480.3571428571431</v>
      </c>
      <c r="G18" s="16">
        <f>+'2015'!AP18</f>
        <v>90409.11</v>
      </c>
      <c r="H18" s="16">
        <f>+'2015'!AQ18</f>
        <v>78819.041670000006</v>
      </c>
      <c r="I18" s="80">
        <f>+G18/I4</f>
        <v>6027.2740000000003</v>
      </c>
      <c r="J18" s="85">
        <f t="shared" si="0"/>
        <v>0.99651815927252685</v>
      </c>
      <c r="K18" s="86">
        <f t="shared" ref="K18:K29" si="2">+G18-D18</f>
        <v>-315.88999999999942</v>
      </c>
      <c r="L18" s="86">
        <f>+I18-F18</f>
        <v>-453.08314285714278</v>
      </c>
      <c r="M18" s="19"/>
    </row>
    <row r="19" spans="2:13">
      <c r="B19" s="20" t="s">
        <v>28</v>
      </c>
      <c r="C19" s="19"/>
      <c r="D19" s="11">
        <f>+'2014'!AP19</f>
        <v>12554.2</v>
      </c>
      <c r="E19" s="27">
        <f>+'2014'!AQ19</f>
        <v>12554.2</v>
      </c>
      <c r="F19" s="80">
        <f>+D19/F4</f>
        <v>896.72857142857151</v>
      </c>
      <c r="G19" s="16">
        <f>+'2015'!AP19</f>
        <v>12330.679999999998</v>
      </c>
      <c r="H19" s="16">
        <f>+'2015'!AQ19</f>
        <v>12330.679999999998</v>
      </c>
      <c r="I19" s="80">
        <f>+G19/I4</f>
        <v>822.04533333333325</v>
      </c>
      <c r="J19" s="85">
        <f t="shared" si="0"/>
        <v>0.9821955998789248</v>
      </c>
      <c r="K19" s="86">
        <f t="shared" si="2"/>
        <v>-223.52000000000226</v>
      </c>
      <c r="L19" s="86">
        <f>+I19-F19</f>
        <v>-74.683238095238266</v>
      </c>
      <c r="M19" s="19"/>
    </row>
    <row r="20" spans="2:13">
      <c r="B20" s="20" t="s">
        <v>29</v>
      </c>
      <c r="C20" s="19"/>
      <c r="D20" s="11">
        <f>+'2014'!AP20</f>
        <v>449.31472000000002</v>
      </c>
      <c r="E20" s="27">
        <f>+'2014'!AQ20</f>
        <v>456.57014999999996</v>
      </c>
      <c r="F20" s="80">
        <f>+D20/F4</f>
        <v>32.093908571428571</v>
      </c>
      <c r="G20" s="16">
        <f>+'2015'!AP20</f>
        <v>376.4384</v>
      </c>
      <c r="H20" s="16">
        <f>+'2015'!AQ20</f>
        <v>377.79963699999996</v>
      </c>
      <c r="I20" s="80">
        <f>+G20/I4</f>
        <v>25.095893333333333</v>
      </c>
      <c r="J20" s="85">
        <f t="shared" si="0"/>
        <v>0.83780562541997283</v>
      </c>
      <c r="K20" s="86">
        <f t="shared" si="2"/>
        <v>-72.876320000000021</v>
      </c>
      <c r="L20" s="86">
        <f>+I20-F20</f>
        <v>-6.9980152380952383</v>
      </c>
      <c r="M20" s="19"/>
    </row>
    <row r="21" spans="2:13">
      <c r="B21" s="21" t="s">
        <v>30</v>
      </c>
      <c r="C21" s="19"/>
      <c r="D21" s="50">
        <f>+D20/D19*1000</f>
        <v>35.789992193847482</v>
      </c>
      <c r="E21" s="28">
        <f>+E20/E19*1000</f>
        <v>36.367920695862736</v>
      </c>
      <c r="F21" s="28"/>
      <c r="G21" s="50">
        <f>+G20/G19*1000</f>
        <v>30.52860020696345</v>
      </c>
      <c r="H21" s="50">
        <f>+H20/H19*1000</f>
        <v>30.638994524227375</v>
      </c>
      <c r="I21" s="28"/>
      <c r="J21" s="83">
        <f t="shared" si="0"/>
        <v>0.85299264782213347</v>
      </c>
      <c r="K21" s="84">
        <f t="shared" si="2"/>
        <v>-5.261391986884032</v>
      </c>
      <c r="L21" s="89">
        <f>+H21/E21</f>
        <v>0.84247308996450021</v>
      </c>
      <c r="M21" s="90">
        <f>+H21-E21</f>
        <v>-5.7289261716353614</v>
      </c>
    </row>
    <row r="22" spans="2:13">
      <c r="B22" s="21" t="s">
        <v>31</v>
      </c>
      <c r="C22" s="19"/>
      <c r="D22" s="52">
        <f>+D19/D18</f>
        <v>0.13837641223477543</v>
      </c>
      <c r="E22" s="52">
        <f>+E19/E18</f>
        <v>0.13837641223477543</v>
      </c>
      <c r="F22" s="52"/>
      <c r="G22" s="60">
        <f>+G19/G18</f>
        <v>0.13638758306546761</v>
      </c>
      <c r="H22" s="52">
        <f>+H19/H18</f>
        <v>0.15644290692630033</v>
      </c>
      <c r="I22" s="52"/>
      <c r="J22" s="83">
        <f t="shared" si="0"/>
        <v>0.98562739749363149</v>
      </c>
      <c r="K22" s="84">
        <f t="shared" si="2"/>
        <v>-1.9888291693078153E-3</v>
      </c>
      <c r="L22" s="19"/>
      <c r="M22" s="19"/>
    </row>
    <row r="23" spans="2:13">
      <c r="B23" s="10" t="s">
        <v>26</v>
      </c>
      <c r="C23" s="10"/>
      <c r="D23" s="54">
        <f>+D20*1000/(D18*D21)*100</f>
        <v>13.837641223477542</v>
      </c>
      <c r="E23" s="54">
        <f>+E20*1000/(E18*E21)*100</f>
        <v>13.837641223477542</v>
      </c>
      <c r="F23" s="54"/>
      <c r="G23" s="54">
        <f>+G20/(G18*G21)*1000*100</f>
        <v>13.638758306546759</v>
      </c>
      <c r="H23" s="54">
        <f>+H20*1000/(H18*H21)*100</f>
        <v>15.644290692630037</v>
      </c>
      <c r="I23" s="54"/>
      <c r="J23" s="83">
        <f t="shared" si="0"/>
        <v>0.98562739749363137</v>
      </c>
      <c r="K23" s="84">
        <f t="shared" si="2"/>
        <v>-0.19888291693078308</v>
      </c>
      <c r="L23" s="19"/>
      <c r="M23" s="19"/>
    </row>
    <row r="24" spans="2:13">
      <c r="B24" s="21" t="s">
        <v>44</v>
      </c>
      <c r="C24" s="10"/>
      <c r="D24" s="54">
        <f>+D20/D18*1000</f>
        <v>4.9524907136952336</v>
      </c>
      <c r="E24" s="54">
        <f>+E20/E18*1000</f>
        <v>5.0324623863323223</v>
      </c>
      <c r="F24" s="54"/>
      <c r="G24" s="54">
        <f>+G20/G18*1000</f>
        <v>4.163721996599679</v>
      </c>
      <c r="H24" s="54">
        <f>+H20/H18*1000</f>
        <v>4.793253368669129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7.5</v>
      </c>
      <c r="G26" s="54"/>
      <c r="H26" s="54"/>
      <c r="I26" s="97">
        <f>+'2015'!AR26</f>
        <v>6.875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48.36</v>
      </c>
      <c r="E27" s="54"/>
      <c r="F27" s="11">
        <f>+D27/F26</f>
        <v>6.4479999999999995</v>
      </c>
      <c r="G27" s="11">
        <f>+'2015'!AP27</f>
        <v>59.5</v>
      </c>
      <c r="H27" s="54"/>
      <c r="I27" s="11">
        <f>+G27/I26</f>
        <v>8.6545454545454543</v>
      </c>
      <c r="J27" s="85">
        <f t="shared" si="0"/>
        <v>1.2303556658395369</v>
      </c>
      <c r="K27" s="86">
        <f t="shared" si="2"/>
        <v>11.14</v>
      </c>
      <c r="L27" s="86">
        <f>+I27-F27</f>
        <v>2.2065454545454548</v>
      </c>
      <c r="M27" s="19"/>
    </row>
    <row r="28" spans="2:13">
      <c r="B28" s="20" t="s">
        <v>39</v>
      </c>
      <c r="C28" s="10"/>
      <c r="D28" s="11">
        <f>+'2014'!AP28</f>
        <v>5408</v>
      </c>
      <c r="E28" s="54"/>
      <c r="F28" s="11">
        <f>+D28/F26</f>
        <v>721.06666666666672</v>
      </c>
      <c r="G28" s="11">
        <f>+'2015'!AP28</f>
        <v>4552</v>
      </c>
      <c r="H28" s="54"/>
      <c r="I28" s="11">
        <f>+G28/I26</f>
        <v>662.10909090909092</v>
      </c>
      <c r="J28" s="85">
        <f t="shared" si="0"/>
        <v>0.84171597633136097</v>
      </c>
      <c r="K28" s="86">
        <f t="shared" si="2"/>
        <v>-856</v>
      </c>
      <c r="L28" s="86">
        <f>+I28-F28</f>
        <v>-58.957575757575796</v>
      </c>
      <c r="M28" s="19"/>
    </row>
    <row r="29" spans="2:13">
      <c r="B29" s="21" t="s">
        <v>40</v>
      </c>
      <c r="C29" s="10"/>
      <c r="D29" s="38">
        <f>+D27/D28</f>
        <v>8.9423076923076921E-3</v>
      </c>
      <c r="E29" s="54"/>
      <c r="F29" s="38">
        <f>+F27/F28</f>
        <v>8.9423076923076904E-3</v>
      </c>
      <c r="G29" s="38">
        <f>+G27/G28</f>
        <v>1.3071177504393672E-2</v>
      </c>
      <c r="H29" s="54"/>
      <c r="I29" s="38">
        <f>+I27/I28</f>
        <v>1.3071177504393672E-2</v>
      </c>
      <c r="J29" s="83">
        <f t="shared" si="0"/>
        <v>1.4617230757601527</v>
      </c>
      <c r="K29" s="84">
        <f t="shared" si="2"/>
        <v>4.1288698120859803E-3</v>
      </c>
      <c r="L29" s="86">
        <f>+I29-F29</f>
        <v>4.1288698120859821E-3</v>
      </c>
      <c r="M29" s="19"/>
    </row>
    <row r="30" spans="2:13">
      <c r="B30" s="20" t="s">
        <v>32</v>
      </c>
      <c r="C30" s="10"/>
      <c r="D30" s="11">
        <f>+'2014'!AP30</f>
        <v>200.09719999999999</v>
      </c>
      <c r="E30" s="54"/>
      <c r="F30" s="11">
        <f>+D30/F26</f>
        <v>26.679626666666664</v>
      </c>
      <c r="G30" s="11">
        <f>+'2015'!AP30</f>
        <v>305.32</v>
      </c>
      <c r="H30" s="54"/>
      <c r="I30" s="11">
        <f>+G30/I26</f>
        <v>44.410181818181819</v>
      </c>
      <c r="J30" s="85">
        <f t="shared" ref="J30" si="3">+G30/D30</f>
        <v>1.5258584328016584</v>
      </c>
      <c r="K30" s="86">
        <f t="shared" ref="K30" si="4">+G30-D30</f>
        <v>105.22280000000001</v>
      </c>
      <c r="L30" s="86">
        <f>+I30-F30</f>
        <v>17.730555151515155</v>
      </c>
      <c r="M30" s="19"/>
    </row>
    <row r="31" spans="2:13">
      <c r="B31" s="20" t="s">
        <v>33</v>
      </c>
      <c r="C31" s="10"/>
      <c r="D31" s="11">
        <f>+'2014'!AP31</f>
        <v>18.25619</v>
      </c>
      <c r="E31" s="54"/>
      <c r="F31" s="11">
        <f>+D31/F26</f>
        <v>2.4341586666666668</v>
      </c>
      <c r="G31" s="11">
        <f>+'2015'!AP31</f>
        <v>9.3732100000000003</v>
      </c>
      <c r="H31" s="54"/>
      <c r="I31" s="11">
        <f>+G31/I26</f>
        <v>1.3633760000000001</v>
      </c>
      <c r="J31" s="85">
        <f t="shared" ref="J31:J32" si="5">+G31/D31</f>
        <v>0.5134264049618239</v>
      </c>
      <c r="K31" s="86">
        <f t="shared" ref="K31:K32" si="6">+G31-D31</f>
        <v>-8.8829799999999999</v>
      </c>
      <c r="L31" s="86">
        <f>+I31-F31</f>
        <v>-1.0707826666666667</v>
      </c>
      <c r="M31" s="19"/>
    </row>
    <row r="32" spans="2:13">
      <c r="B32" s="21" t="s">
        <v>34</v>
      </c>
      <c r="C32" s="10"/>
      <c r="D32" s="50">
        <f>+D31/D30*1000</f>
        <v>91.2366090080221</v>
      </c>
      <c r="E32" s="54"/>
      <c r="F32" s="54"/>
      <c r="G32" s="50">
        <f>+G31/G30*1000</f>
        <v>30.699626621249838</v>
      </c>
      <c r="H32" s="54"/>
      <c r="I32" s="54"/>
      <c r="J32" s="83">
        <f t="shared" si="5"/>
        <v>0.33648364351803706</v>
      </c>
      <c r="K32" s="84">
        <f t="shared" si="6"/>
        <v>-60.536982386772266</v>
      </c>
      <c r="L32" s="19"/>
      <c r="M32" s="19"/>
    </row>
    <row r="33" spans="2:13">
      <c r="B33" s="21" t="s">
        <v>35</v>
      </c>
      <c r="C33" s="10"/>
      <c r="D33" s="52">
        <f>+D30/D27</f>
        <v>4.1376592224979323</v>
      </c>
      <c r="E33" s="54"/>
      <c r="F33" s="54"/>
      <c r="G33" s="52">
        <f>+G30/G27</f>
        <v>5.1314285714285717</v>
      </c>
      <c r="H33" s="54"/>
      <c r="I33" s="54"/>
      <c r="J33" s="83">
        <f t="shared" ref="J33" si="7">+G33/D33</f>
        <v>1.2401767026939194</v>
      </c>
      <c r="K33" s="84">
        <f t="shared" ref="K33" si="8">+G33-D33</f>
        <v>0.9937693489306394</v>
      </c>
      <c r="L33" s="19"/>
      <c r="M33" s="19"/>
    </row>
    <row r="34" spans="2:13" ht="15" customHeight="1">
      <c r="B34" s="10" t="s">
        <v>37</v>
      </c>
      <c r="D34" s="54">
        <f>+D31*1000/(D27*D32)*100</f>
        <v>413.76592224979316</v>
      </c>
      <c r="G34" s="54">
        <f>+G31*1000/(G27*G32)*100</f>
        <v>513.14285714285711</v>
      </c>
      <c r="J34" s="83">
        <f t="shared" ref="J34:J35" si="9">+G34/D34</f>
        <v>1.2401767026939194</v>
      </c>
      <c r="K34" s="84">
        <f t="shared" ref="K34:K35" si="10">+G34-D34</f>
        <v>99.376934893063947</v>
      </c>
    </row>
    <row r="35" spans="2:13" ht="15" customHeight="1">
      <c r="B35" s="21" t="s">
        <v>45</v>
      </c>
      <c r="D35" s="54">
        <f>+D31/D27*1000</f>
        <v>377.50599669148056</v>
      </c>
      <c r="G35" s="54">
        <f>+G31/G27*1000</f>
        <v>157.53294117647059</v>
      </c>
      <c r="J35" s="83">
        <f t="shared" si="9"/>
        <v>0.41729917552863538</v>
      </c>
      <c r="K35" s="84">
        <f t="shared" si="10"/>
        <v>-219.97305551500997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6336.9478355340152</v>
      </c>
      <c r="G37" s="24">
        <f>+G8/(1-G6/G5)</f>
        <v>6591.468986995721</v>
      </c>
      <c r="J37" s="43">
        <f>+G37/D37</f>
        <v>1.0401646278409451</v>
      </c>
      <c r="K37" s="24">
        <f>+G37-D37</f>
        <v>254.52115146170581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67</v>
      </c>
      <c r="E3" s="26" t="s">
        <v>19</v>
      </c>
      <c r="F3" s="3" t="s">
        <v>43</v>
      </c>
      <c r="G3" s="4" t="s">
        <v>49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+'2014'!U4</f>
        <v>14</v>
      </c>
      <c r="G4" s="25" t="s">
        <v>20</v>
      </c>
      <c r="H4" s="3" t="s">
        <v>21</v>
      </c>
      <c r="I4" s="3">
        <f>+'2015'!U4</f>
        <v>15</v>
      </c>
      <c r="J4" s="30"/>
    </row>
    <row r="5" spans="2:21">
      <c r="B5" s="10" t="s">
        <v>3</v>
      </c>
      <c r="C5" s="19"/>
      <c r="D5" s="8">
        <f>+'2014'!Y5</f>
        <v>749.27544</v>
      </c>
      <c r="E5" s="15">
        <f>+D5/$D$5</f>
        <v>1</v>
      </c>
      <c r="F5" s="93">
        <f>+D5/F4</f>
        <v>53.519674285714288</v>
      </c>
      <c r="G5" s="14">
        <f>+'2015'!Y5</f>
        <v>780.02300000000002</v>
      </c>
      <c r="H5" s="15">
        <f>+G5/$G$5</f>
        <v>1</v>
      </c>
      <c r="I5" s="93">
        <f>+G5/I4</f>
        <v>52.001533333333334</v>
      </c>
      <c r="J5" s="83">
        <f t="shared" ref="J5:J23" si="0">+G5/D5</f>
        <v>1.0410363911033838</v>
      </c>
      <c r="K5" s="84">
        <f>+G5-D5</f>
        <v>30.747560000000021</v>
      </c>
      <c r="L5" s="84">
        <f>+I5-F5</f>
        <v>-1.5181409523809535</v>
      </c>
      <c r="M5" s="64"/>
    </row>
    <row r="6" spans="2:21">
      <c r="B6" s="7" t="s">
        <v>4</v>
      </c>
      <c r="C6" s="19"/>
      <c r="D6" s="11">
        <f>+'2014'!Y6</f>
        <v>130.18153000000001</v>
      </c>
      <c r="E6" s="12">
        <f>+D6/$D$5</f>
        <v>0.17374322318638924</v>
      </c>
      <c r="F6" s="80">
        <f>+D6/F4</f>
        <v>9.2986807142857142</v>
      </c>
      <c r="G6" s="16">
        <f>+'2015'!Y6</f>
        <v>49.247910000000005</v>
      </c>
      <c r="H6" s="12">
        <f>+G6/$G$5</f>
        <v>6.3136484436997375E-2</v>
      </c>
      <c r="I6" s="80">
        <f>+G6/I4</f>
        <v>3.2831940000000004</v>
      </c>
      <c r="J6" s="85">
        <f t="shared" si="0"/>
        <v>0.37830182207875418</v>
      </c>
      <c r="K6" s="86">
        <f>+G6-D6</f>
        <v>-80.933620000000005</v>
      </c>
      <c r="L6" s="86">
        <f>+I6-F6</f>
        <v>-6.0154867142857142</v>
      </c>
      <c r="M6" s="64"/>
    </row>
    <row r="7" spans="2:21">
      <c r="B7" s="10" t="s">
        <v>6</v>
      </c>
      <c r="C7" s="19"/>
      <c r="D7" s="8">
        <f>+'2014'!Y7</f>
        <v>619.09391000000005</v>
      </c>
      <c r="E7" s="17">
        <f>+D7/$D$5</f>
        <v>0.82625677681361087</v>
      </c>
      <c r="F7" s="82">
        <f>+F5-F6</f>
        <v>44.220993571428572</v>
      </c>
      <c r="G7" s="14">
        <f>+'2015'!Y7</f>
        <v>730.77508999999998</v>
      </c>
      <c r="H7" s="17">
        <f>+G7/$G$5</f>
        <v>0.93686351556300262</v>
      </c>
      <c r="I7" s="82">
        <f>+I5-I6</f>
        <v>48.718339333333333</v>
      </c>
      <c r="J7" s="87">
        <f t="shared" si="0"/>
        <v>1.1803945705103123</v>
      </c>
      <c r="K7" s="84">
        <f>+G7-D7</f>
        <v>111.68117999999993</v>
      </c>
      <c r="L7" s="84">
        <f>+I7-F7</f>
        <v>4.4973457619047608</v>
      </c>
      <c r="M7" s="64"/>
    </row>
    <row r="8" spans="2:21">
      <c r="B8" s="7" t="s">
        <v>5</v>
      </c>
      <c r="C8" s="19"/>
      <c r="D8" s="11">
        <f>+'2014'!Y8</f>
        <v>679.77368999999999</v>
      </c>
      <c r="E8" s="12">
        <f>+D8/$D$5</f>
        <v>0.90724138775988705</v>
      </c>
      <c r="F8" s="80">
        <f>+D8/F4</f>
        <v>48.555263571428569</v>
      </c>
      <c r="G8" s="16">
        <f>+'2015'!Y8</f>
        <v>683.81200000000001</v>
      </c>
      <c r="H8" s="12">
        <f>+G8/$G$5</f>
        <v>0.87665620116329901</v>
      </c>
      <c r="I8" s="80">
        <f>+G8/I4</f>
        <v>45.587466666666664</v>
      </c>
      <c r="J8" s="85">
        <f t="shared" si="0"/>
        <v>1.005940668283293</v>
      </c>
      <c r="K8" s="86">
        <f>+G8-D8</f>
        <v>4.038310000000024</v>
      </c>
      <c r="L8" s="86">
        <f>+I8-F8</f>
        <v>-2.9677969047619044</v>
      </c>
      <c r="M8" s="64"/>
    </row>
    <row r="9" spans="2:21">
      <c r="B9" s="21" t="s">
        <v>12</v>
      </c>
      <c r="C9" s="19"/>
      <c r="D9" s="18">
        <f>+D5-D6-D8</f>
        <v>-60.679779999999937</v>
      </c>
      <c r="E9" s="15">
        <f>+D9/$D$5</f>
        <v>-8.0984610946276223E-2</v>
      </c>
      <c r="F9" s="18">
        <f>+F5-F6-F8</f>
        <v>-4.3342699999999965</v>
      </c>
      <c r="G9" s="18">
        <f>+G5-G6-G8</f>
        <v>46.963089999999966</v>
      </c>
      <c r="H9" s="15">
        <f>+G9/$G$5</f>
        <v>6.0207314399703553E-2</v>
      </c>
      <c r="I9" s="18">
        <f>+I5-I6-I8</f>
        <v>3.1308726666666686</v>
      </c>
      <c r="J9" s="87">
        <f t="shared" si="0"/>
        <v>-0.7739495759542967</v>
      </c>
      <c r="K9" s="84">
        <f>+G9-D9</f>
        <v>107.6428699999999</v>
      </c>
      <c r="L9" s="84">
        <f>+I9-F9</f>
        <v>7.4651426666666651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+'2014'!Y11</f>
        <v>17</v>
      </c>
      <c r="E11" s="19"/>
      <c r="F11" s="80">
        <f>+D11/F4</f>
        <v>1.2142857142857142</v>
      </c>
      <c r="G11" s="33">
        <f>+'2015'!Y11</f>
        <v>18</v>
      </c>
      <c r="H11" s="19"/>
      <c r="I11" s="80">
        <f>+G11/I4</f>
        <v>1.2</v>
      </c>
      <c r="J11" s="85">
        <f t="shared" si="0"/>
        <v>1.0588235294117647</v>
      </c>
      <c r="K11" s="86">
        <f t="shared" ref="K11:K16" si="1">+G11-D11</f>
        <v>1</v>
      </c>
      <c r="L11" s="86">
        <f>+I11-F11</f>
        <v>-1.4285714285714235E-2</v>
      </c>
      <c r="M11" s="64"/>
    </row>
    <row r="12" spans="2:21">
      <c r="B12" s="20" t="s">
        <v>13</v>
      </c>
      <c r="C12" s="19"/>
      <c r="D12" s="37">
        <f>+'2014'!Y12</f>
        <v>499.11545999999998</v>
      </c>
      <c r="E12" s="19"/>
      <c r="F12" s="80">
        <f>+D12/F4</f>
        <v>35.651104285714283</v>
      </c>
      <c r="G12" s="33">
        <f>+'2015'!Y12</f>
        <v>522.49558999999999</v>
      </c>
      <c r="H12" s="19"/>
      <c r="I12" s="80">
        <f>+G12/I4</f>
        <v>34.833039333333332</v>
      </c>
      <c r="J12" s="85">
        <f t="shared" si="0"/>
        <v>1.0468431292430813</v>
      </c>
      <c r="K12" s="86">
        <f t="shared" si="1"/>
        <v>23.380130000000008</v>
      </c>
      <c r="L12" s="86">
        <f>+I12-F12</f>
        <v>-0.81806495238095067</v>
      </c>
      <c r="M12" s="64"/>
    </row>
    <row r="13" spans="2:21">
      <c r="B13" s="21" t="s">
        <v>16</v>
      </c>
      <c r="C13" s="19"/>
      <c r="D13" s="38">
        <f>+D12/D5</f>
        <v>0.66613081565839127</v>
      </c>
      <c r="E13" s="19"/>
      <c r="F13" s="38"/>
      <c r="G13" s="38">
        <f>+G12/G5</f>
        <v>0.66984638914493544</v>
      </c>
      <c r="H13" s="19"/>
      <c r="I13" s="38"/>
      <c r="J13" s="83">
        <f t="shared" si="0"/>
        <v>1.0055778435694673</v>
      </c>
      <c r="K13" s="61">
        <f t="shared" si="1"/>
        <v>3.7155734865441659E-3</v>
      </c>
      <c r="L13" s="64"/>
      <c r="M13" s="64"/>
    </row>
    <row r="14" spans="2:21">
      <c r="B14" s="21" t="s">
        <v>14</v>
      </c>
      <c r="C14" s="19"/>
      <c r="D14" s="8">
        <f>+D5/D11</f>
        <v>44.075025882352939</v>
      </c>
      <c r="E14" s="19"/>
      <c r="F14" s="8"/>
      <c r="G14" s="8">
        <f>+G5/G11</f>
        <v>43.334611111111116</v>
      </c>
      <c r="H14" s="19"/>
      <c r="I14" s="8"/>
      <c r="J14" s="83">
        <f t="shared" si="0"/>
        <v>0.98320103604208486</v>
      </c>
      <c r="K14" s="84">
        <f t="shared" si="1"/>
        <v>-0.74041477124182364</v>
      </c>
      <c r="L14" s="64"/>
      <c r="M14" s="64"/>
    </row>
    <row r="15" spans="2:21">
      <c r="B15" s="10" t="s">
        <v>41</v>
      </c>
      <c r="C15" s="19"/>
      <c r="D15" s="8">
        <f>+D12/D11</f>
        <v>29.359732941176471</v>
      </c>
      <c r="E15" s="19"/>
      <c r="F15" s="8"/>
      <c r="G15" s="8">
        <f>+G12/G11</f>
        <v>29.027532777777779</v>
      </c>
      <c r="H15" s="19"/>
      <c r="I15" s="8"/>
      <c r="J15" s="83">
        <f t="shared" si="0"/>
        <v>0.98868517761846575</v>
      </c>
      <c r="K15" s="84">
        <f t="shared" si="1"/>
        <v>-0.33220016339869218</v>
      </c>
      <c r="L15" s="64"/>
      <c r="M15" s="64"/>
    </row>
    <row r="16" spans="2:21">
      <c r="B16" s="21" t="s">
        <v>17</v>
      </c>
      <c r="C16" s="19"/>
      <c r="D16" s="38">
        <f>+D12/D7</f>
        <v>0.80620314937357396</v>
      </c>
      <c r="E16" s="19"/>
      <c r="F16" s="38"/>
      <c r="G16" s="38">
        <f>+G12/G7</f>
        <v>0.71498823256277111</v>
      </c>
      <c r="H16" s="19"/>
      <c r="I16" s="38"/>
      <c r="J16" s="83">
        <f t="shared" si="0"/>
        <v>0.88685864489405986</v>
      </c>
      <c r="K16" s="61">
        <f t="shared" si="1"/>
        <v>-9.1214916810802849E-2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+'2014'!Y18</f>
        <v>10645</v>
      </c>
      <c r="E18" s="11">
        <f>+'2014'!Z18</f>
        <v>10645</v>
      </c>
      <c r="F18" s="80">
        <f>+D18/F4</f>
        <v>760.35714285714289</v>
      </c>
      <c r="G18" s="33">
        <f>+'2015'!Y18</f>
        <v>10844</v>
      </c>
      <c r="H18" s="16">
        <f>+'2015'!Z18</f>
        <v>10844</v>
      </c>
      <c r="I18" s="80">
        <f>+G18/I4</f>
        <v>722.93333333333328</v>
      </c>
      <c r="J18" s="85">
        <f t="shared" si="0"/>
        <v>1.0186942226397369</v>
      </c>
      <c r="K18" s="86">
        <f t="shared" ref="K18:K23" si="2">+G18-D18</f>
        <v>199</v>
      </c>
      <c r="L18" s="86">
        <f>+I18-F18</f>
        <v>-37.423809523809609</v>
      </c>
      <c r="M18" s="64"/>
    </row>
    <row r="19" spans="2:13">
      <c r="B19" s="20" t="s">
        <v>28</v>
      </c>
      <c r="C19" s="19"/>
      <c r="D19" s="37">
        <f>+'2014'!Y19</f>
        <v>1583.24</v>
      </c>
      <c r="E19" s="11">
        <f>+'2014'!Z19</f>
        <v>1583.24</v>
      </c>
      <c r="F19" s="80">
        <f>+D19/F4</f>
        <v>113.08857142857143</v>
      </c>
      <c r="G19" s="33">
        <f>+'2015'!Y19</f>
        <v>1427.55</v>
      </c>
      <c r="H19" s="16">
        <f>+'2015'!Z19</f>
        <v>1427.55</v>
      </c>
      <c r="I19" s="80">
        <f>+G19/I4</f>
        <v>95.17</v>
      </c>
      <c r="J19" s="85">
        <f t="shared" si="0"/>
        <v>0.90166367701675043</v>
      </c>
      <c r="K19" s="86">
        <f t="shared" si="2"/>
        <v>-155.69000000000005</v>
      </c>
      <c r="L19" s="86">
        <f>+I19-F19</f>
        <v>-17.918571428571425</v>
      </c>
      <c r="M19" s="64"/>
    </row>
    <row r="20" spans="2:13">
      <c r="B20" s="20" t="s">
        <v>29</v>
      </c>
      <c r="C20" s="19"/>
      <c r="D20" s="37">
        <f>+'2014'!Y20</f>
        <v>57.008899999999997</v>
      </c>
      <c r="E20" s="11">
        <f>+'2014'!Z20</f>
        <v>57.008000000000003</v>
      </c>
      <c r="F20" s="80">
        <f>+D20/F4</f>
        <v>4.0720642857142852</v>
      </c>
      <c r="G20" s="33">
        <f>+'2015'!Y20</f>
        <v>41.752100000000006</v>
      </c>
      <c r="H20" s="16">
        <f>+'2015'!Z20</f>
        <v>41.752099999999999</v>
      </c>
      <c r="I20" s="80">
        <f>+G20/I4</f>
        <v>2.7834733333333337</v>
      </c>
      <c r="J20" s="85">
        <f t="shared" si="0"/>
        <v>0.73237862860009595</v>
      </c>
      <c r="K20" s="86">
        <f t="shared" si="2"/>
        <v>-15.256799999999991</v>
      </c>
      <c r="L20" s="86">
        <f>+I20-F20</f>
        <v>-1.2885909523809516</v>
      </c>
      <c r="M20" s="64"/>
    </row>
    <row r="21" spans="2:13">
      <c r="B21" s="21" t="s">
        <v>30</v>
      </c>
      <c r="C21" s="19"/>
      <c r="D21" s="50">
        <f>+D20/D19*1000</f>
        <v>36.007743614360429</v>
      </c>
      <c r="E21" s="28">
        <f>+E20/E19*1000</f>
        <v>36.007175159798891</v>
      </c>
      <c r="F21" s="28"/>
      <c r="G21" s="50">
        <f>+G20/G19*1000</f>
        <v>29.247381878042805</v>
      </c>
      <c r="H21" s="50">
        <f>+H20/H19*1000</f>
        <v>29.247381878042802</v>
      </c>
      <c r="I21" s="28"/>
      <c r="J21" s="83">
        <f t="shared" si="0"/>
        <v>0.81225255854072764</v>
      </c>
      <c r="K21" s="84">
        <f t="shared" si="2"/>
        <v>-6.7603617363176234</v>
      </c>
      <c r="L21" s="91">
        <f>+H21/E21</f>
        <v>0.81226538178137264</v>
      </c>
      <c r="M21" s="92">
        <f>+H21-E21</f>
        <v>-6.7597932817560888</v>
      </c>
    </row>
    <row r="22" spans="2:13">
      <c r="B22" s="21" t="s">
        <v>31</v>
      </c>
      <c r="C22" s="19"/>
      <c r="D22" s="52">
        <f>+D19/D18</f>
        <v>0.14873085955847817</v>
      </c>
      <c r="E22" s="52">
        <f>+E19/E18</f>
        <v>0.14873085955847817</v>
      </c>
      <c r="F22" s="52"/>
      <c r="G22" s="60">
        <f>+G19/G18</f>
        <v>0.13164422722242713</v>
      </c>
      <c r="H22" s="60">
        <f>+H19/H18</f>
        <v>0.13164422722242713</v>
      </c>
      <c r="I22" s="52"/>
      <c r="J22" s="83">
        <f t="shared" si="0"/>
        <v>0.8851171008708324</v>
      </c>
      <c r="K22" s="84">
        <f t="shared" si="2"/>
        <v>-1.7086632336051039E-2</v>
      </c>
      <c r="L22" s="64"/>
      <c r="M22" s="64"/>
    </row>
    <row r="23" spans="2:13">
      <c r="B23" s="10" t="s">
        <v>26</v>
      </c>
      <c r="C23" s="10"/>
      <c r="D23" s="54">
        <f>+D20*1000/(D18*D21)*100</f>
        <v>14.873085955847811</v>
      </c>
      <c r="E23" s="54">
        <f>+E20*1000/(E18*E21)*100</f>
        <v>14.873085955847817</v>
      </c>
      <c r="F23" s="54"/>
      <c r="G23" s="54">
        <f>+G20/(G18*G21)*1000*100</f>
        <v>13.164422722242714</v>
      </c>
      <c r="H23" s="54">
        <f>+H20/(H18*H21)*1000*100</f>
        <v>13.164422722242714</v>
      </c>
      <c r="I23" s="54"/>
      <c r="J23" s="83">
        <f t="shared" si="0"/>
        <v>0.88511710087083284</v>
      </c>
      <c r="K23" s="84">
        <f t="shared" si="2"/>
        <v>-1.7086632336050975</v>
      </c>
      <c r="L23" s="64"/>
      <c r="M23" s="64"/>
    </row>
    <row r="24" spans="2:13">
      <c r="B24" s="21" t="s">
        <v>44</v>
      </c>
      <c r="C24" s="10"/>
      <c r="D24" s="54">
        <f>+D20/D18*1000</f>
        <v>5.3554626585251288</v>
      </c>
      <c r="E24" s="54">
        <f>+E20/E18*1000</f>
        <v>5.3553781117895722</v>
      </c>
      <c r="F24" s="54"/>
      <c r="G24" s="54">
        <f>+G20/G18*1000</f>
        <v>3.8502489856141651</v>
      </c>
      <c r="H24" s="54">
        <f>+H20/H18*1000</f>
        <v>3.8502489856141642</v>
      </c>
      <c r="I24" s="54"/>
      <c r="J24" s="83">
        <f t="shared" ref="J24" si="3">+G24/D24</f>
        <v>0.71893862979048517</v>
      </c>
      <c r="K24" s="84">
        <f t="shared" ref="K24" si="4">+G24-D24</f>
        <v>-1.5052136729109638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+'2014'!AA26</f>
        <v>4</v>
      </c>
      <c r="G26" s="54"/>
      <c r="H26" s="54"/>
      <c r="I26" s="97">
        <f>+'2015'!AA26</f>
        <v>4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+'2014'!Y27</f>
        <v>3</v>
      </c>
      <c r="E27" s="54"/>
      <c r="F27" s="11">
        <f>+D27/F26</f>
        <v>0.75</v>
      </c>
      <c r="G27" s="33">
        <f>+'2015'!Y27</f>
        <v>2</v>
      </c>
      <c r="H27" s="54"/>
      <c r="I27" s="11">
        <f>+G27/I26</f>
        <v>0.5</v>
      </c>
      <c r="J27" s="85">
        <f t="shared" ref="J27:J34" si="5">+G27/D27</f>
        <v>0.66666666666666663</v>
      </c>
      <c r="K27" s="86">
        <f t="shared" ref="K27:K34" si="6">+G27-D27</f>
        <v>-1</v>
      </c>
      <c r="L27" s="86">
        <f>+I27-F27</f>
        <v>-0.25</v>
      </c>
      <c r="M27" s="64"/>
    </row>
    <row r="28" spans="2:13">
      <c r="B28" s="20" t="s">
        <v>39</v>
      </c>
      <c r="C28" s="10"/>
      <c r="D28" s="37">
        <f>+'2014'!Y28</f>
        <v>672</v>
      </c>
      <c r="E28" s="54"/>
      <c r="F28" s="11">
        <f>+D28/F26</f>
        <v>168</v>
      </c>
      <c r="G28" s="33">
        <f>+'2015'!Y28</f>
        <v>672</v>
      </c>
      <c r="H28" s="54"/>
      <c r="I28" s="11">
        <f>+G28/I26</f>
        <v>168</v>
      </c>
      <c r="J28" s="85">
        <f t="shared" si="5"/>
        <v>1</v>
      </c>
      <c r="K28" s="86">
        <f t="shared" si="6"/>
        <v>0</v>
      </c>
      <c r="L28" s="86">
        <f>+I28-F28</f>
        <v>0</v>
      </c>
      <c r="M28" s="64"/>
    </row>
    <row r="29" spans="2:13">
      <c r="B29" s="21" t="s">
        <v>40</v>
      </c>
      <c r="C29" s="10"/>
      <c r="D29" s="38">
        <f>+D27/D28</f>
        <v>4.464285714285714E-3</v>
      </c>
      <c r="E29" s="54"/>
      <c r="F29" s="38">
        <f>+F27/F28</f>
        <v>4.464285714285714E-3</v>
      </c>
      <c r="G29" s="38">
        <f>+G27/G28</f>
        <v>2.976190476190476E-3</v>
      </c>
      <c r="H29" s="54"/>
      <c r="I29" s="38">
        <f>+I27/I28</f>
        <v>2.976190476190476E-3</v>
      </c>
      <c r="J29" s="83">
        <f t="shared" si="5"/>
        <v>0.66666666666666663</v>
      </c>
      <c r="K29" s="84">
        <f t="shared" si="6"/>
        <v>-1.488095238095238E-3</v>
      </c>
      <c r="L29" s="86">
        <f>+I29-F29</f>
        <v>-1.488095238095238E-3</v>
      </c>
      <c r="M29" s="64"/>
    </row>
    <row r="30" spans="2:13">
      <c r="B30" s="20" t="s">
        <v>32</v>
      </c>
      <c r="C30" s="10"/>
      <c r="D30" s="37">
        <f>+'2014'!Y30</f>
        <v>15</v>
      </c>
      <c r="E30" s="54"/>
      <c r="F30" s="11">
        <f>+D30/F26</f>
        <v>3.75</v>
      </c>
      <c r="G30" s="33">
        <f>+'2015'!Y30</f>
        <v>5.0199999999999996</v>
      </c>
      <c r="H30" s="54"/>
      <c r="I30" s="11">
        <f>+G30/I26</f>
        <v>1.2549999999999999</v>
      </c>
      <c r="J30" s="85">
        <f t="shared" si="5"/>
        <v>0.33466666666666661</v>
      </c>
      <c r="K30" s="86">
        <f t="shared" si="6"/>
        <v>-9.98</v>
      </c>
      <c r="L30" s="86">
        <f>+I30-F30</f>
        <v>-2.4950000000000001</v>
      </c>
      <c r="M30" s="64"/>
    </row>
    <row r="31" spans="2:13">
      <c r="B31" s="20" t="s">
        <v>33</v>
      </c>
      <c r="C31" s="10"/>
      <c r="D31" s="37">
        <f>+'2014'!Y31</f>
        <v>0.53249999999999997</v>
      </c>
      <c r="E31" s="54"/>
      <c r="F31" s="11">
        <f>+D31/F26</f>
        <v>0.13312499999999999</v>
      </c>
      <c r="G31" s="33">
        <f>+'2015'!Y31</f>
        <v>0.14760000000000001</v>
      </c>
      <c r="H31" s="54"/>
      <c r="I31" s="11">
        <f>+G31/I26</f>
        <v>3.6900000000000002E-2</v>
      </c>
      <c r="J31" s="85">
        <f t="shared" si="5"/>
        <v>0.27718309859154933</v>
      </c>
      <c r="K31" s="86">
        <f t="shared" si="6"/>
        <v>-0.38489999999999996</v>
      </c>
      <c r="L31" s="86">
        <f>+I31-F31</f>
        <v>-9.6224999999999991E-2</v>
      </c>
      <c r="M31" s="64"/>
    </row>
    <row r="32" spans="2:13">
      <c r="B32" s="21" t="s">
        <v>34</v>
      </c>
      <c r="C32" s="10"/>
      <c r="D32" s="50">
        <f>+D31/D30*1000</f>
        <v>35.5</v>
      </c>
      <c r="E32" s="54"/>
      <c r="F32" s="54"/>
      <c r="G32" s="50">
        <f>+G31/G30*1000</f>
        <v>29.402390438247014</v>
      </c>
      <c r="H32" s="54"/>
      <c r="I32" s="54"/>
      <c r="J32" s="83">
        <f t="shared" si="5"/>
        <v>0.82823635037315535</v>
      </c>
      <c r="K32" s="84">
        <f t="shared" si="6"/>
        <v>-6.0976095617529857</v>
      </c>
      <c r="L32" s="64"/>
      <c r="M32" s="64"/>
    </row>
    <row r="33" spans="2:13">
      <c r="B33" s="21" t="s">
        <v>35</v>
      </c>
      <c r="C33" s="10"/>
      <c r="D33" s="52">
        <f>+D30/D27</f>
        <v>5</v>
      </c>
      <c r="E33" s="54"/>
      <c r="F33" s="54"/>
      <c r="G33" s="52">
        <f>+G30/G27</f>
        <v>2.5099999999999998</v>
      </c>
      <c r="H33" s="54"/>
      <c r="I33" s="54"/>
      <c r="J33" s="83">
        <f t="shared" si="5"/>
        <v>0.502</v>
      </c>
      <c r="K33" s="84">
        <f t="shared" si="6"/>
        <v>-2.4900000000000002</v>
      </c>
      <c r="L33" s="64"/>
      <c r="M33" s="64"/>
    </row>
    <row r="34" spans="2:13">
      <c r="B34" s="10" t="s">
        <v>37</v>
      </c>
      <c r="D34" s="54">
        <f>+D31*1000/(D27*D32)*100</f>
        <v>500</v>
      </c>
      <c r="G34" s="54">
        <f>+G31*1000/(G27*G32)*100</f>
        <v>251.00000000000003</v>
      </c>
      <c r="J34" s="83">
        <f t="shared" si="5"/>
        <v>0.502</v>
      </c>
      <c r="K34" s="84">
        <f t="shared" si="6"/>
        <v>-248.99999999999997</v>
      </c>
      <c r="L34" s="64"/>
      <c r="M34" s="64"/>
    </row>
    <row r="35" spans="2:13">
      <c r="B35" s="21" t="s">
        <v>45</v>
      </c>
      <c r="D35" s="54">
        <f>+D31/D27*1000</f>
        <v>177.5</v>
      </c>
      <c r="G35" s="54">
        <f>+G31/G27*1000</f>
        <v>73.800000000000011</v>
      </c>
      <c r="J35" s="83">
        <f t="shared" ref="J35" si="7">+G35/D35</f>
        <v>0.41577464788732399</v>
      </c>
      <c r="K35" s="84">
        <f t="shared" ref="K35" si="8">+G35-D35</f>
        <v>-103.69999999999999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822.71481345241079</v>
      </c>
      <c r="E37" s="44"/>
      <c r="F37" s="44"/>
      <c r="G37" s="24">
        <f>+G8/(1-G6/G5)</f>
        <v>729.89500459847363</v>
      </c>
      <c r="H37" s="44"/>
      <c r="I37" s="44"/>
      <c r="J37" s="43">
        <f>+G37/D37</f>
        <v>0.8871786342773732</v>
      </c>
      <c r="K37" s="24">
        <f>+G37-D37</f>
        <v>-92.819808853937161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R5" activePane="bottomRight" state="frozen"/>
      <selection pane="topRight" activeCell="C1" sqref="C1"/>
      <selection pane="bottomLeft" activeCell="A5" sqref="A5"/>
      <selection pane="bottomRight" activeCell="Y13" sqref="Y13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14</v>
      </c>
      <c r="S4" s="56"/>
      <c r="T4" s="3" t="s">
        <v>21</v>
      </c>
      <c r="U4" s="3">
        <v>14</v>
      </c>
      <c r="V4" s="56"/>
      <c r="W4" s="3" t="s">
        <v>21</v>
      </c>
      <c r="X4" s="3">
        <v>14</v>
      </c>
      <c r="Y4" s="56"/>
      <c r="Z4" s="39" t="s">
        <v>21</v>
      </c>
      <c r="AA4" s="3">
        <v>14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8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f>18.14725+780.893</f>
        <v>799.04025000000001</v>
      </c>
      <c r="Q5" s="61">
        <f>+P5/P5</f>
        <v>1</v>
      </c>
      <c r="R5" s="93">
        <f>+P5/R4</f>
        <v>57.074303571428572</v>
      </c>
      <c r="S5" s="9">
        <f>31.067+674.389</f>
        <v>705.45600000000002</v>
      </c>
      <c r="T5" s="61">
        <f>+S5/S5</f>
        <v>1</v>
      </c>
      <c r="U5" s="93">
        <f>+S5/U4</f>
        <v>50.389714285714284</v>
      </c>
      <c r="V5" s="9">
        <f>31.935+799.2817</f>
        <v>831.21669999999995</v>
      </c>
      <c r="W5" s="61">
        <f>+V5/V5</f>
        <v>1</v>
      </c>
      <c r="X5" s="93">
        <f>+V5/X4</f>
        <v>59.372621428571428</v>
      </c>
      <c r="Y5" s="9">
        <f>23.14496+726.13048</f>
        <v>749.27544</v>
      </c>
      <c r="Z5" s="71">
        <f>+Y5/Y5</f>
        <v>1</v>
      </c>
      <c r="AA5" s="93">
        <f>+Y5/AA4</f>
        <v>53.519674285714288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6308.1585599999999</v>
      </c>
      <c r="AQ5" s="71">
        <f>+AP5/$AP$5</f>
        <v>1</v>
      </c>
      <c r="AR5" s="93">
        <f>+AP5/AR4</f>
        <v>450.58275428571426</v>
      </c>
      <c r="AS5" s="35">
        <f>+AP5/$AS$4</f>
        <v>788.51981999999998</v>
      </c>
      <c r="AT5" s="64"/>
      <c r="AU5" s="93">
        <f>+AS5/AU4</f>
        <v>56.322844285714282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f>4.1752+52.8475+51.6586</f>
        <v>108.68129999999999</v>
      </c>
      <c r="Q6" s="62">
        <f>+P6/P5</f>
        <v>0.13601480025568172</v>
      </c>
      <c r="R6" s="94">
        <f>+P6/R4</f>
        <v>7.7629499999999991</v>
      </c>
      <c r="S6" s="11">
        <f>3.913+53.2207+20.59687+78.608</f>
        <v>156.33857</v>
      </c>
      <c r="T6" s="62">
        <f>+S6/S5</f>
        <v>0.22161349538454561</v>
      </c>
      <c r="U6" s="94">
        <f>+S6/U4</f>
        <v>11.167040714285715</v>
      </c>
      <c r="V6" s="11">
        <f>3.9714+54.26371+80.639</f>
        <v>138.87411</v>
      </c>
      <c r="W6" s="62">
        <f>+V6/V5</f>
        <v>0.167073291477421</v>
      </c>
      <c r="X6" s="94">
        <f>+V6/X4</f>
        <v>9.9195792857142866</v>
      </c>
      <c r="Y6" s="11">
        <f>3.9948+53.5466+5.25413+67.386</f>
        <v>130.18153000000001</v>
      </c>
      <c r="Z6" s="72">
        <f>+Y6/Y5</f>
        <v>0.17374322318638924</v>
      </c>
      <c r="AA6" s="94">
        <f>+Y6/AA4</f>
        <v>9.2986807142857142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897.5001299999999</v>
      </c>
      <c r="AQ6" s="72">
        <f>+AP6/$AP$5</f>
        <v>0.14227608920470761</v>
      </c>
      <c r="AR6" s="94">
        <f>+AP6/AR4</f>
        <v>64.107152142857132</v>
      </c>
      <c r="AS6" s="16">
        <f t="shared" ref="AS6:AS9" si="0">+AP6/$AS$4</f>
        <v>112.18751624999999</v>
      </c>
      <c r="AT6" s="64"/>
      <c r="AU6" s="94">
        <f>+AS6/AU4</f>
        <v>8.0133940178571414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690.35895000000005</v>
      </c>
      <c r="Q7" s="63">
        <f>+P7/P5</f>
        <v>0.86398519974431831</v>
      </c>
      <c r="R7" s="82">
        <f>+R5-R6</f>
        <v>49.311353571428576</v>
      </c>
      <c r="S7" s="8">
        <f>+S5-S6</f>
        <v>549.11743000000001</v>
      </c>
      <c r="T7" s="63">
        <f>+S7/S5</f>
        <v>0.77838650461545444</v>
      </c>
      <c r="U7" s="82">
        <f>+U5-U6</f>
        <v>39.222673571428572</v>
      </c>
      <c r="V7" s="8">
        <f>+V5-V6</f>
        <v>692.34258999999997</v>
      </c>
      <c r="W7" s="63">
        <f>+V7/V5</f>
        <v>0.832926708522579</v>
      </c>
      <c r="X7" s="82">
        <f>+X5-X6</f>
        <v>49.453042142857143</v>
      </c>
      <c r="Y7" s="8">
        <f>+Y5-Y6</f>
        <v>619.09391000000005</v>
      </c>
      <c r="Z7" s="72">
        <f>+Y7/Y5</f>
        <v>0.82625677681361087</v>
      </c>
      <c r="AA7" s="82">
        <f>+AA5-AA6</f>
        <v>44.220993571428572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5410.6584299999995</v>
      </c>
      <c r="AQ7" s="72">
        <f>+AP7/$AP$5</f>
        <v>0.85772391079529231</v>
      </c>
      <c r="AR7" s="82">
        <f>+AR5-AR6</f>
        <v>386.47560214285716</v>
      </c>
      <c r="AS7" s="14">
        <f t="shared" si="0"/>
        <v>676.33230374999994</v>
      </c>
      <c r="AT7" s="64"/>
      <c r="AU7" s="82">
        <f>+AU5-AU6</f>
        <v>48.309450267857144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656.19884000000002</v>
      </c>
      <c r="Q8" s="62">
        <f>+P8/P5</f>
        <v>0.82123377389311736</v>
      </c>
      <c r="R8" s="94">
        <f>+P8/R4</f>
        <v>46.871345714285717</v>
      </c>
      <c r="S8" s="11">
        <v>587.14949000000001</v>
      </c>
      <c r="T8" s="62">
        <f>+S8/S5</f>
        <v>0.83229781871583774</v>
      </c>
      <c r="U8" s="94">
        <f>+S8/U4</f>
        <v>41.93924928571429</v>
      </c>
      <c r="V8" s="11">
        <v>787.63800000000003</v>
      </c>
      <c r="W8" s="62">
        <f>+V8/V5</f>
        <v>0.94757239598290088</v>
      </c>
      <c r="X8" s="94">
        <f>+V8/X4</f>
        <v>56.259857142857143</v>
      </c>
      <c r="Y8" s="11">
        <v>679.77368999999999</v>
      </c>
      <c r="Z8" s="72">
        <f>+Y8/Y5</f>
        <v>0.90724138775988705</v>
      </c>
      <c r="AA8" s="94">
        <f>+Y8/AA4</f>
        <v>48.555263571428569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5435.3516799999989</v>
      </c>
      <c r="AQ8" s="72">
        <f>+AP8/$AP$5</f>
        <v>0.86163840498010547</v>
      </c>
      <c r="AR8" s="94">
        <f>+AP8/AR4</f>
        <v>388.23940571428562</v>
      </c>
      <c r="AS8" s="16">
        <f t="shared" si="0"/>
        <v>679.41895999999986</v>
      </c>
      <c r="AT8" s="64"/>
      <c r="AU8" s="94">
        <f>+AS8/AU4</f>
        <v>48.529925714285703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34.160110000000032</v>
      </c>
      <c r="Q9" s="61">
        <f>+P9/P5</f>
        <v>4.2751425851200904E-2</v>
      </c>
      <c r="R9" s="18">
        <f>+R5-R6-R8</f>
        <v>2.4400078571428594</v>
      </c>
      <c r="S9" s="18">
        <f>+S5-S6-S8</f>
        <v>-38.032060000000001</v>
      </c>
      <c r="T9" s="61">
        <f>+S9/S5</f>
        <v>-5.3911314100383301E-2</v>
      </c>
      <c r="U9" s="18">
        <f>+U5-U6-U8</f>
        <v>-2.7165757142857174</v>
      </c>
      <c r="V9" s="18">
        <f>+V5-V6-V8</f>
        <v>-95.295410000000061</v>
      </c>
      <c r="W9" s="61">
        <f>+V9/V5</f>
        <v>-0.1146456874603218</v>
      </c>
      <c r="X9" s="18">
        <f>+X5-X6-X8</f>
        <v>-6.8068150000000003</v>
      </c>
      <c r="Y9" s="18">
        <f>+Y5-Y6-Y8</f>
        <v>-60.679779999999937</v>
      </c>
      <c r="Z9" s="71">
        <f>+Y9/Y5</f>
        <v>-8.0984610946276223E-2</v>
      </c>
      <c r="AA9" s="18">
        <f>+AA5-AA6-AA8</f>
        <v>-4.3342699999999965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-24.693249999999807</v>
      </c>
      <c r="AQ9" s="71">
        <f>+AP9/$AP$5</f>
        <v>-3.9144941848132317E-3</v>
      </c>
      <c r="AR9" s="18">
        <f>+AR5-AR6-AR8</f>
        <v>-1.7638035714284683</v>
      </c>
      <c r="AS9" s="34">
        <f t="shared" si="0"/>
        <v>-3.0866562499999759</v>
      </c>
      <c r="AT9" s="64"/>
      <c r="AU9" s="18">
        <f>+AU5-AU6-AU8</f>
        <v>-0.22047544642855854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17</v>
      </c>
      <c r="Q11" s="64"/>
      <c r="R11" s="94">
        <f>+P11/R4</f>
        <v>1.2142857142857142</v>
      </c>
      <c r="S11" s="37">
        <v>17</v>
      </c>
      <c r="T11" s="64"/>
      <c r="U11" s="94">
        <f>+S11/U4</f>
        <v>1.2142857142857142</v>
      </c>
      <c r="V11" s="37">
        <v>17</v>
      </c>
      <c r="W11" s="64"/>
      <c r="X11" s="94">
        <f>+V11/X4</f>
        <v>1.2142857142857142</v>
      </c>
      <c r="Y11" s="37">
        <v>17</v>
      </c>
      <c r="Z11" s="73"/>
      <c r="AA11" s="94">
        <f>+Y11/AA4</f>
        <v>1.2142857142857142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136</v>
      </c>
      <c r="AQ11" s="64"/>
      <c r="AR11" s="94">
        <f>+AP11/AR4</f>
        <v>9.7142857142857135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480.46699999999998</v>
      </c>
      <c r="Q12" s="64"/>
      <c r="R12" s="94">
        <f>+P12/R4</f>
        <v>34.319071428571426</v>
      </c>
      <c r="S12" s="37">
        <v>474.40483</v>
      </c>
      <c r="T12" s="64"/>
      <c r="U12" s="94">
        <f>+S12/U4</f>
        <v>33.886059285714289</v>
      </c>
      <c r="V12" s="37">
        <v>622.01800000000003</v>
      </c>
      <c r="W12" s="64"/>
      <c r="X12" s="94">
        <f>+V12/X4</f>
        <v>44.429857142857145</v>
      </c>
      <c r="Y12" s="37">
        <v>499.11545999999998</v>
      </c>
      <c r="Z12" s="73"/>
      <c r="AA12" s="94">
        <f>+Y12/AA4</f>
        <v>35.651104285714283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4033.0336299999999</v>
      </c>
      <c r="AQ12" s="64"/>
      <c r="AR12" s="94">
        <f>+AP12/AR4</f>
        <v>288.07383071428569</v>
      </c>
      <c r="AS12" s="16">
        <f t="shared" ref="AS12" si="1">+AP12/$AS$4</f>
        <v>504.12920374999999</v>
      </c>
      <c r="AT12" s="64"/>
      <c r="AU12" s="94">
        <f>+AS12/AU4</f>
        <v>36.009228839285711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>
        <f>+P12/P5</f>
        <v>0.60130512824604265</v>
      </c>
      <c r="Q13" s="64"/>
      <c r="R13" s="38"/>
      <c r="S13" s="38">
        <f>+S12/S5</f>
        <v>0.67247968689755278</v>
      </c>
      <c r="T13" s="64"/>
      <c r="U13" s="38"/>
      <c r="V13" s="38">
        <f>+V12/V5</f>
        <v>0.74832230873128525</v>
      </c>
      <c r="W13" s="64"/>
      <c r="X13" s="38"/>
      <c r="Y13" s="38">
        <f>+Y12/Y5</f>
        <v>0.66613081565839127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0.6393361218872089</v>
      </c>
      <c r="AQ13" s="64"/>
      <c r="AR13" s="38"/>
      <c r="AS13" s="40">
        <f>+AS12/AS5</f>
        <v>0.6393361218872089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>
        <f>+P5/P11</f>
        <v>47.002367647058826</v>
      </c>
      <c r="Q14" s="64"/>
      <c r="R14" s="8"/>
      <c r="S14" s="8">
        <f>+S5/S11</f>
        <v>41.49741176470588</v>
      </c>
      <c r="T14" s="64"/>
      <c r="U14" s="8"/>
      <c r="V14" s="8">
        <f>+V5/V11</f>
        <v>48.895099999999999</v>
      </c>
      <c r="W14" s="64"/>
      <c r="X14" s="8"/>
      <c r="Y14" s="8">
        <f>+Y5/Y11</f>
        <v>44.075025882352939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46.383518823529414</v>
      </c>
      <c r="AQ14" s="64"/>
      <c r="AR14" s="8"/>
      <c r="AS14" s="41">
        <f>+AS5/AS11</f>
        <v>46.383518823529414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>
        <f>+P12/P11</f>
        <v>28.262764705882351</v>
      </c>
      <c r="Q15" s="64"/>
      <c r="R15" s="8"/>
      <c r="S15" s="8">
        <f>+S12/S11</f>
        <v>27.906166470588236</v>
      </c>
      <c r="T15" s="64"/>
      <c r="U15" s="8"/>
      <c r="V15" s="8">
        <f>+V12/V11</f>
        <v>36.589294117647057</v>
      </c>
      <c r="W15" s="64"/>
      <c r="X15" s="8"/>
      <c r="Y15" s="8">
        <f>+Y12/Y11</f>
        <v>29.359732941176471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29.654659044117647</v>
      </c>
      <c r="AQ15" s="64"/>
      <c r="AR15" s="8"/>
      <c r="AS15" s="41">
        <f>+AS12/AS11</f>
        <v>29.654659044117647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>
        <f>+P12/P7</f>
        <v>0.69596693140575627</v>
      </c>
      <c r="Q16" s="64"/>
      <c r="R16" s="38"/>
      <c r="S16" s="38">
        <f>+S12/S7</f>
        <v>0.86394057824753445</v>
      </c>
      <c r="T16" s="64"/>
      <c r="U16" s="38"/>
      <c r="V16" s="38">
        <f>+V12/V7</f>
        <v>0.8984251568287891</v>
      </c>
      <c r="W16" s="64"/>
      <c r="X16" s="38"/>
      <c r="Y16" s="38">
        <f>+Y12/Y7</f>
        <v>0.80620314937357396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0.74538684749316175</v>
      </c>
      <c r="AQ16" s="64"/>
      <c r="AR16" s="38"/>
      <c r="AS16" s="40">
        <f>+AS12/AS7</f>
        <v>0.74538684749316175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11467</v>
      </c>
      <c r="Q18" s="65">
        <v>11467</v>
      </c>
      <c r="R18" s="80">
        <f>+P18/R4</f>
        <v>819.07142857142856</v>
      </c>
      <c r="S18" s="11">
        <v>11101</v>
      </c>
      <c r="T18" s="65">
        <v>11101</v>
      </c>
      <c r="U18" s="80">
        <f>+S18/U4</f>
        <v>792.92857142857144</v>
      </c>
      <c r="V18" s="11">
        <v>11617</v>
      </c>
      <c r="W18" s="65">
        <v>11617</v>
      </c>
      <c r="X18" s="80">
        <f>+V18/X4</f>
        <v>829.78571428571433</v>
      </c>
      <c r="Y18" s="11">
        <v>10645</v>
      </c>
      <c r="Z18" s="65">
        <v>10645</v>
      </c>
      <c r="AA18" s="80">
        <f>+Y18/AA4</f>
        <v>760.35714285714289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90725</v>
      </c>
      <c r="AQ18" s="27">
        <f t="shared" si="2"/>
        <v>90725</v>
      </c>
      <c r="AR18" s="80">
        <f>+AP18/AR4</f>
        <v>6480.3571428571431</v>
      </c>
      <c r="AS18" s="16">
        <f t="shared" ref="AS18:AT20" si="3">+AP18/$AS$4</f>
        <v>11340.625</v>
      </c>
      <c r="AT18" s="80">
        <f t="shared" si="3"/>
        <v>11340.625</v>
      </c>
      <c r="AU18" s="80">
        <f>+AS18/AU4</f>
        <v>810.04464285714289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1566.26</v>
      </c>
      <c r="Q19" s="11">
        <v>1566.26</v>
      </c>
      <c r="R19" s="80">
        <f>+P19/R4</f>
        <v>111.87571428571428</v>
      </c>
      <c r="S19" s="11">
        <v>1564.08</v>
      </c>
      <c r="T19" s="11">
        <v>1564.08</v>
      </c>
      <c r="U19" s="80">
        <f>+S19/U4</f>
        <v>111.72</v>
      </c>
      <c r="V19" s="11">
        <v>1599.26</v>
      </c>
      <c r="W19" s="65">
        <v>1599.26</v>
      </c>
      <c r="X19" s="80">
        <f>+V19/X4</f>
        <v>114.23285714285714</v>
      </c>
      <c r="Y19" s="11">
        <v>1583.24</v>
      </c>
      <c r="Z19" s="65">
        <v>1583.24</v>
      </c>
      <c r="AA19" s="80">
        <f>+Y19/AA4</f>
        <v>113.08857142857143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12554.2</v>
      </c>
      <c r="AQ19" s="27">
        <f t="shared" si="2"/>
        <v>12554.2</v>
      </c>
      <c r="AR19" s="80">
        <f>+AP19/AR4</f>
        <v>896.72857142857151</v>
      </c>
      <c r="AS19" s="16">
        <f t="shared" si="3"/>
        <v>1569.2750000000001</v>
      </c>
      <c r="AT19" s="80">
        <f t="shared" si="3"/>
        <v>1569.2750000000001</v>
      </c>
      <c r="AU19" s="80">
        <f>+AS19/AU4</f>
        <v>112.09107142857144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f>4.1752+52.8475-0.3624</f>
        <v>56.660299999999999</v>
      </c>
      <c r="Q20" s="66">
        <v>56.660299999999999</v>
      </c>
      <c r="R20" s="80">
        <f>+P20/R4</f>
        <v>4.0471642857142855</v>
      </c>
      <c r="S20" s="11">
        <f>53.2207+3.9131-0.35899</f>
        <v>56.774810000000002</v>
      </c>
      <c r="T20" s="66">
        <v>56.774769999999997</v>
      </c>
      <c r="U20" s="80">
        <f>+S20/U4</f>
        <v>4.0553435714285717</v>
      </c>
      <c r="V20" s="11">
        <f>3.971+54.26371-0.3561</f>
        <v>57.878610000000009</v>
      </c>
      <c r="W20" s="66">
        <v>57.879019999999997</v>
      </c>
      <c r="X20" s="80">
        <f>+V20/X4</f>
        <v>4.1341864285714296</v>
      </c>
      <c r="Y20" s="11">
        <f>3.9948+53.5466-0.5325</f>
        <v>57.008899999999997</v>
      </c>
      <c r="Z20" s="66">
        <v>57.008000000000003</v>
      </c>
      <c r="AA20" s="80">
        <f>+Y20/AA4</f>
        <v>4.0720642857142852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449.31472000000002</v>
      </c>
      <c r="AQ20" s="27">
        <f t="shared" si="2"/>
        <v>456.57014999999996</v>
      </c>
      <c r="AR20" s="80">
        <f>+AP20/AR4</f>
        <v>32.093908571428571</v>
      </c>
      <c r="AS20" s="16">
        <f t="shared" si="3"/>
        <v>56.164340000000003</v>
      </c>
      <c r="AT20" s="80">
        <f t="shared" si="3"/>
        <v>57.071268749999994</v>
      </c>
      <c r="AU20" s="80">
        <f>+AS20/AU4</f>
        <v>4.0117385714285714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>
        <f t="shared" ref="P21:Q21" si="8">+P20/P19*1000</f>
        <v>36.175539182511208</v>
      </c>
      <c r="Q21" s="67">
        <f t="shared" si="8"/>
        <v>36.175539182511208</v>
      </c>
      <c r="R21" s="67"/>
      <c r="S21" s="50">
        <f t="shared" ref="S21:T21" si="9">+S20/S19*1000</f>
        <v>36.299172676589436</v>
      </c>
      <c r="T21" s="67">
        <f t="shared" si="9"/>
        <v>36.299147102450007</v>
      </c>
      <c r="U21" s="67"/>
      <c r="V21" s="50">
        <f t="shared" ref="V21:AC21" si="10">+V20/V19*1000</f>
        <v>36.190869527156309</v>
      </c>
      <c r="W21" s="67">
        <f t="shared" si="10"/>
        <v>36.191125895726778</v>
      </c>
      <c r="X21" s="67"/>
      <c r="Y21" s="50">
        <f t="shared" ref="Y21" si="11">+Y20/Y19*1000</f>
        <v>36.007743614360429</v>
      </c>
      <c r="Z21" s="75">
        <f t="shared" si="10"/>
        <v>36.007175159798891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35.789992193847482</v>
      </c>
      <c r="AQ21" s="75">
        <f>+AQ20/AQ19*1000</f>
        <v>36.367920695862736</v>
      </c>
      <c r="AR21" s="75"/>
      <c r="AS21" s="51">
        <f>+AS20/AS19*1000</f>
        <v>35.789992193847482</v>
      </c>
      <c r="AT21" s="75">
        <f>+AT20/AT19*1000</f>
        <v>36.367920695862736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>
        <f>+P19/P18</f>
        <v>0.13658847126537019</v>
      </c>
      <c r="Q22" s="52">
        <f>+Q19/Q18</f>
        <v>0.13658847126537019</v>
      </c>
      <c r="R22" s="52"/>
      <c r="S22" s="52">
        <f>+S19/S18</f>
        <v>0.14089541482749302</v>
      </c>
      <c r="T22" s="52">
        <f>+T19/T18</f>
        <v>0.14089541482749302</v>
      </c>
      <c r="U22" s="52"/>
      <c r="V22" s="52">
        <f>+V19/V18</f>
        <v>0.1376654902298356</v>
      </c>
      <c r="W22" s="52">
        <f>+W19/W18</f>
        <v>0.1376654902298356</v>
      </c>
      <c r="X22" s="52"/>
      <c r="Y22" s="52">
        <f>+Y19/Y18</f>
        <v>0.14873085955847817</v>
      </c>
      <c r="Z22" s="52">
        <f>+Z19/Z18</f>
        <v>0.14873085955847817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0.13837641223477543</v>
      </c>
      <c r="AQ22" s="52">
        <f>+AQ19/AQ18</f>
        <v>0.13837641223477543</v>
      </c>
      <c r="AR22" s="76"/>
      <c r="AS22" s="52">
        <f>+AS19/AS18</f>
        <v>0.13837641223477543</v>
      </c>
      <c r="AT22" s="52">
        <f>+AT19/AT18</f>
        <v>0.13837641223477543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>
        <f>+P20*1000/(P18*P21)*100</f>
        <v>13.658847126537019</v>
      </c>
      <c r="Q23" s="54">
        <f>+Q20*1000/(Q18*Q21)*100</f>
        <v>13.658847126537019</v>
      </c>
      <c r="R23" s="54"/>
      <c r="S23" s="54">
        <f>+S20*1000/(S18*S21)*100</f>
        <v>14.089541482749301</v>
      </c>
      <c r="T23" s="54">
        <f>+T20*1000/(T18*T21)*100</f>
        <v>14.089541482749299</v>
      </c>
      <c r="U23" s="54"/>
      <c r="V23" s="54">
        <f>+V20*1000/(V18*V21)*100</f>
        <v>13.766549022983559</v>
      </c>
      <c r="W23" s="54">
        <f>+W20*1000/(W18*W21)*100</f>
        <v>13.766549022983558</v>
      </c>
      <c r="X23" s="54"/>
      <c r="Y23" s="54">
        <f>+Y20*1000/(Y18*Y21)*100</f>
        <v>14.873085955847811</v>
      </c>
      <c r="Z23" s="54">
        <f>+Z20*1000/(Z18*Z21)*100</f>
        <v>14.873085955847817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13.83764122347754</v>
      </c>
      <c r="AQ23" s="54">
        <f>+AQ20*1000/(AQ18*AQ21)*100</f>
        <v>13.837641223477542</v>
      </c>
      <c r="AR23" s="77"/>
      <c r="AS23" s="54">
        <f>+AS20*1000/(AS18*AS21)*100</f>
        <v>13.837641223477542</v>
      </c>
      <c r="AT23" s="54">
        <f>+AT20*1000/(AT18*AT21)*100</f>
        <v>13.837641223477542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>
        <f>+P20/P18*1000</f>
        <v>4.9411615941397047</v>
      </c>
      <c r="Q24" s="54">
        <f>+Q20/Q18*1000</f>
        <v>4.9411615941397047</v>
      </c>
      <c r="R24" s="81"/>
      <c r="S24" s="54">
        <f>+S20/S18*1000</f>
        <v>5.1143869921628689</v>
      </c>
      <c r="T24" s="54">
        <f>+T20/T18*1000</f>
        <v>5.1143833888838843</v>
      </c>
      <c r="U24" s="81"/>
      <c r="V24" s="54">
        <f>+V20/V18*1000</f>
        <v>4.9822337952999929</v>
      </c>
      <c r="W24" s="54">
        <f>+W20/W18*1000</f>
        <v>4.982269088404923</v>
      </c>
      <c r="X24" s="81"/>
      <c r="Y24" s="54">
        <f>+Y20/Y18*1000</f>
        <v>5.3554626585251288</v>
      </c>
      <c r="Z24" s="54">
        <f>+Z20/Z18*1000</f>
        <v>5.3553781117895722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4.9524907136952336</v>
      </c>
      <c r="AQ24" s="54">
        <f>+AQ20/AQ18*1000</f>
        <v>5.0324623863323223</v>
      </c>
      <c r="AR24" s="77"/>
      <c r="AS24" s="54">
        <f>+AS20/AS18*1000</f>
        <v>4.9524907136952336</v>
      </c>
      <c r="AT24" s="54">
        <f>+AT20/AT18*1000</f>
        <v>5.0324623863323223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4</v>
      </c>
      <c r="U26" s="95">
        <v>4</v>
      </c>
      <c r="X26" s="95">
        <v>4</v>
      </c>
      <c r="Z26" s="78"/>
      <c r="AA26" s="95">
        <v>4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7.5</v>
      </c>
      <c r="AU26" s="20">
        <f>+AR26</f>
        <v>7.5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7</v>
      </c>
      <c r="Q27" s="11"/>
      <c r="R27" s="11">
        <f>+P27/R26</f>
        <v>1.75</v>
      </c>
      <c r="S27" s="11">
        <v>4</v>
      </c>
      <c r="T27" s="11"/>
      <c r="U27" s="11">
        <f>+S27/U26</f>
        <v>1</v>
      </c>
      <c r="V27" s="11">
        <v>6</v>
      </c>
      <c r="W27" s="11"/>
      <c r="X27" s="11">
        <f>+V27/X26</f>
        <v>1.5</v>
      </c>
      <c r="Y27" s="11">
        <v>3</v>
      </c>
      <c r="Z27" s="74"/>
      <c r="AA27" s="11">
        <f>+Y27/AA26</f>
        <v>0.75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48.36</v>
      </c>
      <c r="AR27" s="11">
        <f>+AP27/AR26</f>
        <v>6.4479999999999995</v>
      </c>
      <c r="AS27" s="16">
        <f t="shared" ref="AS27:AS31" si="16">+AP27/$AS$4</f>
        <v>6.0449999999999999</v>
      </c>
      <c r="AU27" s="11">
        <f>+AS27/AU26</f>
        <v>0.80599999999999994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640</v>
      </c>
      <c r="Q28" s="11"/>
      <c r="R28" s="11">
        <f>+P28/R26</f>
        <v>160</v>
      </c>
      <c r="S28" s="11">
        <v>672</v>
      </c>
      <c r="T28" s="11"/>
      <c r="U28" s="11">
        <f>+S28/U26</f>
        <v>168</v>
      </c>
      <c r="V28" s="11">
        <v>736</v>
      </c>
      <c r="W28" s="11"/>
      <c r="X28" s="11">
        <f>+V28/X26</f>
        <v>184</v>
      </c>
      <c r="Y28" s="11">
        <v>672</v>
      </c>
      <c r="Z28" s="74"/>
      <c r="AA28" s="11">
        <f>+Y28/AA26</f>
        <v>168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5408</v>
      </c>
      <c r="AR28" s="11">
        <f>+AP28/AR26</f>
        <v>721.06666666666672</v>
      </c>
      <c r="AS28" s="16">
        <f t="shared" si="16"/>
        <v>676</v>
      </c>
      <c r="AU28" s="11">
        <f>+AS28/AU26</f>
        <v>90.13333333333334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>
        <f>+P27/P28</f>
        <v>1.0937499999999999E-2</v>
      </c>
      <c r="Q29" s="8"/>
      <c r="R29" s="38">
        <f>+R27/R28</f>
        <v>1.0937499999999999E-2</v>
      </c>
      <c r="S29" s="38">
        <f>+S27/S28</f>
        <v>5.9523809523809521E-3</v>
      </c>
      <c r="T29" s="8"/>
      <c r="U29" s="38">
        <f>+U27/U28</f>
        <v>5.9523809523809521E-3</v>
      </c>
      <c r="V29" s="38">
        <f>+V27/V28</f>
        <v>8.152173913043478E-3</v>
      </c>
      <c r="W29" s="8"/>
      <c r="X29" s="38">
        <f>+X27/X28</f>
        <v>8.152173913043478E-3</v>
      </c>
      <c r="Y29" s="38">
        <f>+Y27/Y28</f>
        <v>4.464285714285714E-3</v>
      </c>
      <c r="Z29" s="74"/>
      <c r="AA29" s="38">
        <f>+AA27/AA28</f>
        <v>4.464285714285714E-3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8.9423076923076921E-3</v>
      </c>
      <c r="AR29" s="38">
        <f>+AR27/AR28</f>
        <v>8.9423076923076904E-3</v>
      </c>
      <c r="AS29" s="38">
        <f>+AS27/AS28</f>
        <v>8.9423076923076921E-3</v>
      </c>
      <c r="AU29" s="38">
        <f>+AU27/AU28</f>
        <v>8.9423076923076904E-3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10.01</v>
      </c>
      <c r="Q30" s="11"/>
      <c r="R30" s="11">
        <f>+P30/R26</f>
        <v>2.5024999999999999</v>
      </c>
      <c r="S30" s="11">
        <v>10</v>
      </c>
      <c r="T30" s="11"/>
      <c r="U30" s="11">
        <f>+S30/U26</f>
        <v>2.5</v>
      </c>
      <c r="V30" s="11">
        <v>10.029999999999999</v>
      </c>
      <c r="W30" s="11"/>
      <c r="X30" s="11">
        <f>+V30/X26</f>
        <v>2.5074999999999998</v>
      </c>
      <c r="Y30" s="11">
        <v>15</v>
      </c>
      <c r="Z30" s="74"/>
      <c r="AA30" s="11">
        <f>+Y30/AA26</f>
        <v>3.75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200.09719999999999</v>
      </c>
      <c r="AR30" s="11">
        <f>+AP30/AR26</f>
        <v>26.679626666666664</v>
      </c>
      <c r="AS30" s="16">
        <f t="shared" si="16"/>
        <v>25.012149999999998</v>
      </c>
      <c r="AU30" s="11">
        <f>+AS30/AU26</f>
        <v>3.334953333333333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0.3624</v>
      </c>
      <c r="Q31" s="27"/>
      <c r="R31" s="11">
        <f>+P31/R26</f>
        <v>9.06E-2</v>
      </c>
      <c r="S31" s="11">
        <v>0.35898999999999998</v>
      </c>
      <c r="T31" s="27"/>
      <c r="U31" s="11">
        <f>+S31/U26</f>
        <v>8.9747499999999994E-2</v>
      </c>
      <c r="V31" s="11">
        <v>0.35610000000000003</v>
      </c>
      <c r="W31" s="27"/>
      <c r="X31" s="11">
        <f>+V31/X26</f>
        <v>8.9025000000000007E-2</v>
      </c>
      <c r="Y31" s="11">
        <v>0.53249999999999997</v>
      </c>
      <c r="Z31" s="74"/>
      <c r="AA31" s="11">
        <f>+Y31/AA26</f>
        <v>0.13312499999999999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18.25619</v>
      </c>
      <c r="AR31" s="11">
        <f>+AP31/AR26</f>
        <v>2.4341586666666668</v>
      </c>
      <c r="AS31" s="16">
        <f t="shared" si="16"/>
        <v>2.28202375</v>
      </c>
      <c r="AU31" s="11">
        <f>+AS31/AU26</f>
        <v>0.30426983333333335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>
        <f>+P31/P30*1000</f>
        <v>36.203796203796209</v>
      </c>
      <c r="S32" s="50">
        <f>+S31/S30*1000</f>
        <v>35.899000000000001</v>
      </c>
      <c r="V32" s="50">
        <f>+V31/V30*1000</f>
        <v>35.503489531405783</v>
      </c>
      <c r="Y32" s="50">
        <f>+Y31/Y30*1000</f>
        <v>35.5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91.2366090080221</v>
      </c>
      <c r="AS32" s="50">
        <f>+AS31/AS30*1000</f>
        <v>91.2366090080221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>
        <f>+P30/P27</f>
        <v>1.43</v>
      </c>
      <c r="S33" s="52">
        <f>+S30/S27</f>
        <v>2.5</v>
      </c>
      <c r="V33" s="52">
        <f>+V30/V27</f>
        <v>1.6716666666666666</v>
      </c>
      <c r="Y33" s="52">
        <f>+Y30/Y27</f>
        <v>5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4.1376592224979323</v>
      </c>
      <c r="AS33" s="52">
        <f>+AS30/AS27</f>
        <v>4.1376592224979323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>
        <f>+P31*1000/(P27*P32)*100</f>
        <v>142.99999999999997</v>
      </c>
      <c r="S34" s="54">
        <f>+S31*1000/(S27*S32)*100</f>
        <v>249.99999999999994</v>
      </c>
      <c r="V34" s="54">
        <f>+V31*1000/(V27*V32)*100</f>
        <v>167.16666666666669</v>
      </c>
      <c r="Y34" s="54">
        <f>+Y31*1000/(Y27*Y32)*100</f>
        <v>500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413.76592224979316</v>
      </c>
      <c r="AS34" s="54">
        <f>+AS31*1000/(AS27*AS32)*100</f>
        <v>413.76592224979316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>
        <f>+P31/P27*1000</f>
        <v>51.771428571428572</v>
      </c>
      <c r="Q35" s="54"/>
      <c r="S35" s="54">
        <f>+S31/S27*1000</f>
        <v>89.747499999999988</v>
      </c>
      <c r="T35" s="54"/>
      <c r="V35" s="54">
        <f>+V31/V27*1000</f>
        <v>59.350000000000009</v>
      </c>
      <c r="W35" s="54"/>
      <c r="Y35" s="54">
        <f>+Y31/Y27*1000</f>
        <v>177.5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377.50599669148056</v>
      </c>
      <c r="AS35" s="54">
        <f>+AS31/AS27*1000</f>
        <v>377.50599669148056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>
        <f>+P8/(1-P6/P5)</f>
        <v>759.50240836786429</v>
      </c>
      <c r="S37" s="24">
        <f>+S8/(1-S6/S5)</f>
        <v>754.31612254129334</v>
      </c>
      <c r="V37" s="24">
        <f>+V8/(1-V6/V5)</f>
        <v>945.6270184889247</v>
      </c>
      <c r="Y37" s="24">
        <f>+Y8/(1-Y6/Y5)</f>
        <v>822.71481345241079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6336.9478355340152</v>
      </c>
      <c r="AQ37" s="36"/>
      <c r="AR37" s="36"/>
      <c r="AS37" s="36">
        <f>+AS8/(1-AS6/AS5)</f>
        <v>792.1184794417519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I5" activePane="bottomRight" state="frozen"/>
      <selection pane="topRight" activeCell="C1" sqref="C1"/>
      <selection pane="bottomLeft" activeCell="A5" sqref="A5"/>
      <selection pane="bottomRight" activeCell="AG1" sqref="AG1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15</v>
      </c>
      <c r="S4" s="56"/>
      <c r="T4" s="3" t="s">
        <v>21</v>
      </c>
      <c r="U4" s="3">
        <v>15</v>
      </c>
      <c r="V4" s="56"/>
      <c r="W4" s="3" t="s">
        <v>21</v>
      </c>
      <c r="X4" s="3">
        <v>15</v>
      </c>
      <c r="Y4" s="56"/>
      <c r="Z4" s="39" t="s">
        <v>21</v>
      </c>
      <c r="AA4" s="3">
        <v>15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8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f>46.638+726.547</f>
        <v>773.18500000000006</v>
      </c>
      <c r="Q5" s="61">
        <f>+P5/P5</f>
        <v>1</v>
      </c>
      <c r="R5" s="93">
        <f>+P5/R4</f>
        <v>51.545666666666669</v>
      </c>
      <c r="S5" s="9">
        <f>37.88851+770.543</f>
        <v>808.43151</v>
      </c>
      <c r="T5" s="61">
        <f>+S5/S5</f>
        <v>1</v>
      </c>
      <c r="U5" s="93">
        <f>+S5/U4</f>
        <v>53.895434000000002</v>
      </c>
      <c r="V5" s="9">
        <f>31.012+767.668</f>
        <v>798.68000000000006</v>
      </c>
      <c r="W5" s="61">
        <f>+V5/V5</f>
        <v>1</v>
      </c>
      <c r="X5" s="93">
        <f>+V5/X4</f>
        <v>53.245333333333335</v>
      </c>
      <c r="Y5" s="9">
        <f>38.529+741.494</f>
        <v>780.02300000000002</v>
      </c>
      <c r="Z5" s="71">
        <f>+Y5/Y5</f>
        <v>1</v>
      </c>
      <c r="AA5" s="93">
        <f>+Y5/AA4</f>
        <v>52.001533333333334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6348.4371099999998</v>
      </c>
      <c r="AQ5" s="71">
        <f>+AP5/$AP$5</f>
        <v>1</v>
      </c>
      <c r="AR5" s="93">
        <f>+AP5/AR4</f>
        <v>423.22914066666664</v>
      </c>
      <c r="AS5" s="35">
        <f>+AP5/$AS$4</f>
        <v>793.55463874999998</v>
      </c>
      <c r="AT5" s="64"/>
      <c r="AU5" s="93">
        <f>+AS5/AU4</f>
        <v>52.90364258333333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f>2.9211+44.2339+16.625</f>
        <v>63.78</v>
      </c>
      <c r="Q6" s="62">
        <f>+P6/P5</f>
        <v>8.2489960358775705E-2</v>
      </c>
      <c r="R6" s="94">
        <f>+P6/R4</f>
        <v>4.2519999999999998</v>
      </c>
      <c r="S6" s="11">
        <f>3.5743+44.6613+11.51909+135.924</f>
        <v>195.67869000000002</v>
      </c>
      <c r="T6" s="62">
        <f>+S6/S5</f>
        <v>0.24204733187601757</v>
      </c>
      <c r="U6" s="94">
        <f>+S6/U4</f>
        <v>13.045246000000001</v>
      </c>
      <c r="V6" s="11">
        <f>4.0714+44.0662+18.96208+53.6864</f>
        <v>120.78608</v>
      </c>
      <c r="W6" s="62">
        <f>+V6/V5</f>
        <v>0.15123213301948213</v>
      </c>
      <c r="X6" s="94">
        <f>+V6/X4</f>
        <v>8.0524053333333327</v>
      </c>
      <c r="Y6" s="11">
        <f>3.8297+38.07+2.53721+4.811</f>
        <v>49.247910000000005</v>
      </c>
      <c r="Z6" s="72">
        <f>+Y6/Y5</f>
        <v>6.3136484436997375E-2</v>
      </c>
      <c r="AA6" s="94">
        <f>+Y6/AA4</f>
        <v>3.2831940000000004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922.36379000000011</v>
      </c>
      <c r="AQ6" s="72">
        <f>+AP6/$AP$5</f>
        <v>0.14528989954820551</v>
      </c>
      <c r="AR6" s="94">
        <f>+AP6/AR4</f>
        <v>61.490919333333338</v>
      </c>
      <c r="AS6" s="16">
        <f t="shared" ref="AS6:AS9" si="0">+AP6/$AS$4</f>
        <v>115.29547375000001</v>
      </c>
      <c r="AT6" s="64"/>
      <c r="AU6" s="94">
        <f>+AS6/AU4</f>
        <v>7.6863649166666672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709.40500000000009</v>
      </c>
      <c r="Q7" s="63">
        <f>+P7/P5</f>
        <v>0.91751003964122435</v>
      </c>
      <c r="R7" s="82">
        <f>+R5-R6</f>
        <v>47.293666666666667</v>
      </c>
      <c r="S7" s="8">
        <f>+S5-S6</f>
        <v>612.75281999999993</v>
      </c>
      <c r="T7" s="63">
        <f>+S7/S5</f>
        <v>0.75795266812398232</v>
      </c>
      <c r="U7" s="82">
        <f>+U5-U6</f>
        <v>40.850188000000003</v>
      </c>
      <c r="V7" s="8">
        <f>+V5-V6</f>
        <v>677.89392000000009</v>
      </c>
      <c r="W7" s="63">
        <f>+V7/V5</f>
        <v>0.84876786698051787</v>
      </c>
      <c r="X7" s="82">
        <f>+X5-X6</f>
        <v>45.192928000000002</v>
      </c>
      <c r="Y7" s="8">
        <f>+Y5-Y6</f>
        <v>730.77508999999998</v>
      </c>
      <c r="Z7" s="72">
        <f>+Y7/Y5</f>
        <v>0.93686351556300262</v>
      </c>
      <c r="AA7" s="82">
        <f>+AA5-AA6</f>
        <v>48.718339333333333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5426.0733200000004</v>
      </c>
      <c r="AQ7" s="72">
        <f>+AP7/$AP$5</f>
        <v>0.85471010045179463</v>
      </c>
      <c r="AR7" s="82">
        <f>+AR5-AR6</f>
        <v>361.73822133333329</v>
      </c>
      <c r="AS7" s="14">
        <f t="shared" si="0"/>
        <v>678.25916500000005</v>
      </c>
      <c r="AT7" s="64"/>
      <c r="AU7" s="82">
        <f>+AU5-AU6</f>
        <v>45.217277666666661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720.30173000000002</v>
      </c>
      <c r="Q8" s="62">
        <f>+P8/P5</f>
        <v>0.93160334202034434</v>
      </c>
      <c r="R8" s="94">
        <f>+P8/R4</f>
        <v>48.020115333333337</v>
      </c>
      <c r="S8" s="11">
        <v>669.73978999999997</v>
      </c>
      <c r="T8" s="62">
        <f>+S8/S5</f>
        <v>0.82844345094861527</v>
      </c>
      <c r="U8" s="94">
        <f>+S8/U4</f>
        <v>44.649319333333331</v>
      </c>
      <c r="V8" s="11">
        <v>915.04600000000005</v>
      </c>
      <c r="W8" s="62">
        <f>+V8/V5</f>
        <v>1.1456979015375368</v>
      </c>
      <c r="X8" s="94">
        <f>+V8/X4</f>
        <v>61.003066666666669</v>
      </c>
      <c r="Y8" s="11">
        <v>683.81200000000001</v>
      </c>
      <c r="Z8" s="72">
        <f>+Y8/Y5</f>
        <v>0.87665620116329901</v>
      </c>
      <c r="AA8" s="94">
        <f>+Y8/AA4</f>
        <v>45.587466666666664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5633.7951200000007</v>
      </c>
      <c r="AQ8" s="72">
        <f>+AP8/$AP$5</f>
        <v>0.8874302481670171</v>
      </c>
      <c r="AR8" s="94">
        <f>+AP8/AR4</f>
        <v>375.58634133333339</v>
      </c>
      <c r="AS8" s="16">
        <f t="shared" si="0"/>
        <v>704.22439000000008</v>
      </c>
      <c r="AT8" s="64"/>
      <c r="AU8" s="94">
        <f>+AS8/AU4</f>
        <v>46.948292666666674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-10.896729999999934</v>
      </c>
      <c r="Q9" s="61">
        <f>+P9/P5</f>
        <v>-1.4093302379120046E-2</v>
      </c>
      <c r="R9" s="18">
        <f>+R5-R6-R8</f>
        <v>-0.72644866666666985</v>
      </c>
      <c r="S9" s="18">
        <f>+S5-S6-S8</f>
        <v>-56.986970000000042</v>
      </c>
      <c r="T9" s="61">
        <f>+S9/S5</f>
        <v>-7.0490782824632905E-2</v>
      </c>
      <c r="U9" s="18">
        <f>+U5-U6-U8</f>
        <v>-3.7991313333333281</v>
      </c>
      <c r="V9" s="18">
        <f>+V5-V6-V8</f>
        <v>-237.15207999999996</v>
      </c>
      <c r="W9" s="61">
        <f>+V9/V5</f>
        <v>-0.296930034557019</v>
      </c>
      <c r="X9" s="18">
        <f>+X5-X6-X8</f>
        <v>-15.810138666666667</v>
      </c>
      <c r="Y9" s="18">
        <f>+Y5-Y6-Y8</f>
        <v>46.963089999999966</v>
      </c>
      <c r="Z9" s="71">
        <f>+Y9/Y5</f>
        <v>6.0207314399703553E-2</v>
      </c>
      <c r="AA9" s="18">
        <f>+AA5-AA6-AA8</f>
        <v>3.1308726666666686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-207.7217999999998</v>
      </c>
      <c r="AQ9" s="71">
        <f>+AP9/$AP$5</f>
        <v>-3.2720147715222435E-2</v>
      </c>
      <c r="AR9" s="18">
        <f>+AR5-AR6-AR8</f>
        <v>-13.848120000000108</v>
      </c>
      <c r="AS9" s="34">
        <f t="shared" si="0"/>
        <v>-25.965224999999975</v>
      </c>
      <c r="AT9" s="64"/>
      <c r="AU9" s="18">
        <f>+AU5-AU6-AU8</f>
        <v>-1.7310150000000135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17</v>
      </c>
      <c r="Q11" s="64"/>
      <c r="R11" s="94">
        <f>+P11/R4</f>
        <v>1.1333333333333333</v>
      </c>
      <c r="S11" s="37">
        <v>17</v>
      </c>
      <c r="T11" s="64"/>
      <c r="U11" s="94">
        <f>+S11/U4</f>
        <v>1.1333333333333333</v>
      </c>
      <c r="V11" s="37">
        <v>18</v>
      </c>
      <c r="W11" s="64"/>
      <c r="X11" s="94">
        <f>+V11/X4</f>
        <v>1.2</v>
      </c>
      <c r="Y11" s="37">
        <v>18</v>
      </c>
      <c r="Z11" s="73"/>
      <c r="AA11" s="94">
        <f>+Y11/AA4</f>
        <v>1.2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138</v>
      </c>
      <c r="AQ11" s="64"/>
      <c r="AR11" s="94">
        <f>+AP11/AR4</f>
        <v>9.1999999999999993</v>
      </c>
      <c r="AS11" s="33">
        <f>+AP11/AS4</f>
        <v>17.25</v>
      </c>
      <c r="AT11" s="64"/>
      <c r="AU11" s="94">
        <f>+AS11/AU4</f>
        <v>1.1499999999999999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515.48330999999996</v>
      </c>
      <c r="Q12" s="64"/>
      <c r="R12" s="94">
        <f>+P12/R4</f>
        <v>34.365553999999996</v>
      </c>
      <c r="S12" s="37">
        <v>505.44499999999999</v>
      </c>
      <c r="T12" s="64"/>
      <c r="U12" s="94">
        <f>+S12/U4</f>
        <v>33.696333333333335</v>
      </c>
      <c r="V12" s="37">
        <v>671.82150000000001</v>
      </c>
      <c r="W12" s="64"/>
      <c r="X12" s="94">
        <f>+V12/X4</f>
        <v>44.7881</v>
      </c>
      <c r="Y12" s="37">
        <v>522.49558999999999</v>
      </c>
      <c r="Z12" s="73"/>
      <c r="AA12" s="94">
        <f>+Y12/AA4</f>
        <v>34.833039333333332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4164.4355399999995</v>
      </c>
      <c r="AQ12" s="64"/>
      <c r="AR12" s="94">
        <f>+AP12/AR4</f>
        <v>277.62903599999999</v>
      </c>
      <c r="AS12" s="16">
        <f t="shared" ref="AS12" si="1">+AP12/$AS$4</f>
        <v>520.55444249999994</v>
      </c>
      <c r="AT12" s="64"/>
      <c r="AU12" s="94">
        <f>+AS12/AU4</f>
        <v>34.703629499999998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>
        <f>+P12/P5</f>
        <v>0.66670112586250374</v>
      </c>
      <c r="Q13" s="64"/>
      <c r="R13" s="38"/>
      <c r="S13" s="38">
        <f>+S12/S5</f>
        <v>0.62521684737399708</v>
      </c>
      <c r="T13" s="64"/>
      <c r="U13" s="38"/>
      <c r="V13" s="38">
        <f>+V12/V5</f>
        <v>0.84116479691490953</v>
      </c>
      <c r="W13" s="64"/>
      <c r="X13" s="38"/>
      <c r="Y13" s="38">
        <f>+Y12/Y5</f>
        <v>0.66984638914493544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0.65597807268819264</v>
      </c>
      <c r="AQ13" s="64"/>
      <c r="AR13" s="38"/>
      <c r="AS13" s="40">
        <f>+AS12/AS5</f>
        <v>0.65597807268819264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>
        <f>+P5/P11</f>
        <v>45.481470588235297</v>
      </c>
      <c r="Q14" s="64"/>
      <c r="R14" s="8"/>
      <c r="S14" s="8">
        <f>+S5/S11</f>
        <v>47.554794705882351</v>
      </c>
      <c r="T14" s="64"/>
      <c r="U14" s="8"/>
      <c r="V14" s="8">
        <f>+V5/V11</f>
        <v>44.371111111111112</v>
      </c>
      <c r="W14" s="64"/>
      <c r="X14" s="8"/>
      <c r="Y14" s="8">
        <f>+Y5/Y11</f>
        <v>43.334611111111116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46.003167463768115</v>
      </c>
      <c r="AQ14" s="64"/>
      <c r="AR14" s="8"/>
      <c r="AS14" s="41">
        <f>+AS5/AS11</f>
        <v>46.003167463768115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>
        <f>+P12/P11</f>
        <v>30.322547647058823</v>
      </c>
      <c r="Q15" s="64"/>
      <c r="R15" s="8"/>
      <c r="S15" s="8">
        <f>+S12/S11</f>
        <v>29.73205882352941</v>
      </c>
      <c r="T15" s="64"/>
      <c r="U15" s="8"/>
      <c r="V15" s="8">
        <f>+V12/V11</f>
        <v>37.323416666666667</v>
      </c>
      <c r="W15" s="64"/>
      <c r="X15" s="8"/>
      <c r="Y15" s="8">
        <f>+Y12/Y11</f>
        <v>29.027532777777779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30.177069130434781</v>
      </c>
      <c r="AQ15" s="64"/>
      <c r="AR15" s="8"/>
      <c r="AS15" s="41">
        <f>+AS12/AS11</f>
        <v>30.177069130434781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>
        <f>+P12/P7</f>
        <v>0.72664177726404511</v>
      </c>
      <c r="Q16" s="64"/>
      <c r="R16" s="38"/>
      <c r="S16" s="38">
        <f>+S12/S7</f>
        <v>0.82487584471663478</v>
      </c>
      <c r="T16" s="64"/>
      <c r="U16" s="38"/>
      <c r="V16" s="38">
        <f>+V12/V7</f>
        <v>0.99104222678380105</v>
      </c>
      <c r="W16" s="64"/>
      <c r="X16" s="38"/>
      <c r="Y16" s="38">
        <f>+Y12/Y7</f>
        <v>0.71498823256277111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0.76748604274296817</v>
      </c>
      <c r="AQ16" s="64"/>
      <c r="AR16" s="38"/>
      <c r="AS16" s="40">
        <f>+AS12/AS7</f>
        <v>0.76748604274296817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11117</v>
      </c>
      <c r="Q18" s="65">
        <v>11117</v>
      </c>
      <c r="R18" s="80">
        <f>+P18/R4</f>
        <v>741.13333333333333</v>
      </c>
      <c r="S18" s="11">
        <v>10903</v>
      </c>
      <c r="T18" s="65">
        <v>10903</v>
      </c>
      <c r="U18" s="80">
        <f>+S18/U4</f>
        <v>726.86666666666667</v>
      </c>
      <c r="V18" s="11">
        <v>10964</v>
      </c>
      <c r="W18" s="65">
        <v>10964</v>
      </c>
      <c r="X18" s="80">
        <f>+V18/X4</f>
        <v>730.93333333333328</v>
      </c>
      <c r="Y18" s="11">
        <v>10844</v>
      </c>
      <c r="Z18" s="65">
        <v>10844</v>
      </c>
      <c r="AA18" s="80">
        <f>+Y18/AA4</f>
        <v>722.93333333333328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90409.11</v>
      </c>
      <c r="AQ18" s="27">
        <f t="shared" si="2"/>
        <v>78819.041670000006</v>
      </c>
      <c r="AR18" s="80">
        <f>+AP18/AR4</f>
        <v>6027.2740000000003</v>
      </c>
      <c r="AS18" s="16">
        <f t="shared" ref="AS18:AT20" si="3">+AP18/$AS$4</f>
        <v>11301.13875</v>
      </c>
      <c r="AT18" s="80">
        <f t="shared" si="3"/>
        <v>9852.3802087500007</v>
      </c>
      <c r="AU18" s="80">
        <f>+AS18/AU4</f>
        <v>753.40925000000004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1421.66</v>
      </c>
      <c r="Q19" s="65">
        <v>1421.66</v>
      </c>
      <c r="R19" s="80">
        <f>+P19/R4</f>
        <v>94.777333333333345</v>
      </c>
      <c r="S19" s="11">
        <v>1514.96</v>
      </c>
      <c r="T19" s="65">
        <v>1514.96</v>
      </c>
      <c r="U19" s="80">
        <f>+S19/U4</f>
        <v>100.99733333333333</v>
      </c>
      <c r="V19" s="11">
        <v>1549.53</v>
      </c>
      <c r="W19" s="11">
        <v>1549.53</v>
      </c>
      <c r="X19" s="80">
        <f>+V19/X4</f>
        <v>103.30199999999999</v>
      </c>
      <c r="Y19" s="11">
        <v>1427.55</v>
      </c>
      <c r="Z19" s="65">
        <v>1427.55</v>
      </c>
      <c r="AA19" s="80">
        <f>+Y19/AA4</f>
        <v>95.17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12330.679999999998</v>
      </c>
      <c r="AQ19" s="27">
        <f t="shared" si="2"/>
        <v>12330.679999999998</v>
      </c>
      <c r="AR19" s="80">
        <f>+AP19/AR4</f>
        <v>822.04533333333325</v>
      </c>
      <c r="AS19" s="16">
        <f t="shared" si="3"/>
        <v>1541.3349999999998</v>
      </c>
      <c r="AT19" s="80">
        <f t="shared" si="3"/>
        <v>1541.3349999999998</v>
      </c>
      <c r="AU19" s="80">
        <f>+AS19/AU4</f>
        <v>102.75566666666666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f>2.9211+44.2339-2.5206</f>
        <v>44.634399999999999</v>
      </c>
      <c r="Q20" s="66">
        <v>44.643436999999999</v>
      </c>
      <c r="R20" s="80">
        <f>+P20/R4</f>
        <v>2.9756266666666664</v>
      </c>
      <c r="S20" s="11">
        <f>3.5743+44.6613-0.474</f>
        <v>47.761600000000001</v>
      </c>
      <c r="T20" s="66">
        <v>47.761609999999997</v>
      </c>
      <c r="U20" s="80">
        <f>+S20/U4</f>
        <v>3.1841066666666666</v>
      </c>
      <c r="V20" s="11">
        <f>4.0714+44.0662-0.4657</f>
        <v>47.671900000000001</v>
      </c>
      <c r="W20" s="66">
        <v>47.671880000000002</v>
      </c>
      <c r="X20" s="80">
        <f>+V20/X4</f>
        <v>3.1781266666666665</v>
      </c>
      <c r="Y20" s="11">
        <f>3.8297+38.07-0.1476</f>
        <v>41.752100000000006</v>
      </c>
      <c r="Z20" s="66">
        <v>41.752099999999999</v>
      </c>
      <c r="AA20" s="80">
        <f>+Y20/AA4</f>
        <v>2.7834733333333337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376.4384</v>
      </c>
      <c r="AQ20" s="27">
        <f t="shared" si="2"/>
        <v>377.79963699999996</v>
      </c>
      <c r="AR20" s="80">
        <f>+AP20/AR4</f>
        <v>25.095893333333333</v>
      </c>
      <c r="AS20" s="16">
        <f t="shared" si="3"/>
        <v>47.0548</v>
      </c>
      <c r="AT20" s="80">
        <f t="shared" si="3"/>
        <v>47.224954624999995</v>
      </c>
      <c r="AU20" s="80">
        <f>+AS20/AU4</f>
        <v>3.1369866666666666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>
        <f t="shared" ref="P21:Q21" si="8">+P20/P19*1000</f>
        <v>31.395973720861523</v>
      </c>
      <c r="Q21" s="67">
        <f t="shared" si="8"/>
        <v>31.402330374351106</v>
      </c>
      <c r="R21" s="67"/>
      <c r="S21" s="50">
        <f t="shared" ref="S21:T21" si="9">+S20/S19*1000</f>
        <v>31.526640967418277</v>
      </c>
      <c r="T21" s="67">
        <f t="shared" si="9"/>
        <v>31.526647568252624</v>
      </c>
      <c r="U21" s="67"/>
      <c r="V21" s="50">
        <f t="shared" ref="V21" si="10">+V20/V19*1000</f>
        <v>30.76539337734668</v>
      </c>
      <c r="W21" s="67">
        <f t="shared" ref="W21:AC21" si="11">+W20/W19*1000</f>
        <v>30.765380470207099</v>
      </c>
      <c r="X21" s="67"/>
      <c r="Y21" s="50">
        <f t="shared" ref="Y21" si="12">+Y20/Y19*1000</f>
        <v>29.247381878042805</v>
      </c>
      <c r="Z21" s="75">
        <f t="shared" si="11"/>
        <v>29.247381878042802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30.52860020696345</v>
      </c>
      <c r="AQ21" s="75">
        <f>+AQ20/AQ19*1000</f>
        <v>30.638994524227375</v>
      </c>
      <c r="AR21" s="75"/>
      <c r="AS21" s="51">
        <f>+AS20/AS19*1000</f>
        <v>30.52860020696345</v>
      </c>
      <c r="AT21" s="75">
        <f>+AT20/AT19*1000</f>
        <v>30.638994524227375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>
        <f>+P19/P18</f>
        <v>0.12788162273994783</v>
      </c>
      <c r="Q22" s="52">
        <f>+Q19/Q18</f>
        <v>0.12788162273994783</v>
      </c>
      <c r="R22" s="52"/>
      <c r="S22" s="52">
        <f>+S19/S18</f>
        <v>0.13894891314317162</v>
      </c>
      <c r="T22" s="52">
        <f>+T19/T18</f>
        <v>0.13894891314317162</v>
      </c>
      <c r="U22" s="52"/>
      <c r="V22" s="52">
        <f>+V19/V18</f>
        <v>0.14132889456402772</v>
      </c>
      <c r="W22" s="52">
        <f>+W19/W18</f>
        <v>0.14132889456402772</v>
      </c>
      <c r="X22" s="52"/>
      <c r="Y22" s="52">
        <f>+Y19/Y18</f>
        <v>0.13164422722242713</v>
      </c>
      <c r="Z22" s="52">
        <f>+Z19/Z18</f>
        <v>0.13164422722242713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0.13638758306546761</v>
      </c>
      <c r="AQ22" s="52">
        <f>+AQ19/AQ18</f>
        <v>0.15644290692630033</v>
      </c>
      <c r="AR22" s="76"/>
      <c r="AS22" s="52">
        <f>+AS19/AS18</f>
        <v>0.13638758306546761</v>
      </c>
      <c r="AT22" s="52">
        <f>+AT19/AT18</f>
        <v>0.15644290692630033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>
        <f>+P20*1000/(P18*P21)*100</f>
        <v>12.788162273994786</v>
      </c>
      <c r="Q23" s="54">
        <f>+Q20*1000/(Q18*Q21)*100</f>
        <v>12.788162273994786</v>
      </c>
      <c r="R23" s="54"/>
      <c r="S23" s="54">
        <f>+S20*1000/(S18*S21)*100</f>
        <v>13.894891314317162</v>
      </c>
      <c r="T23" s="54">
        <f>+T20*1000/(T18*T21)*100</f>
        <v>13.894891314317162</v>
      </c>
      <c r="U23" s="54"/>
      <c r="V23" s="54">
        <f>+V20*1000/(V18*V21)*100</f>
        <v>14.132889456402772</v>
      </c>
      <c r="W23" s="54">
        <f>+W20*1000/(W18*W21)*100</f>
        <v>14.132889456402772</v>
      </c>
      <c r="X23" s="54"/>
      <c r="Y23" s="54">
        <f>+Y20*1000/(Y18*Y21)*100</f>
        <v>13.164422722242715</v>
      </c>
      <c r="Z23" s="54">
        <f>+Z20*1000/(Z18*Z21)*100</f>
        <v>13.164422722242714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13.638758306546759</v>
      </c>
      <c r="AQ23" s="54">
        <f>+AQ20*1000/(AQ18*AQ21)*100</f>
        <v>15.644290692630037</v>
      </c>
      <c r="AR23" s="77"/>
      <c r="AS23" s="54">
        <f>+AS20*1000/(AS18*AS21)*100</f>
        <v>13.638758306546761</v>
      </c>
      <c r="AT23" s="54">
        <f>+AT20*1000/(AT18*AT21)*100</f>
        <v>15.644290692630037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>
        <f>+P20/P18*1000</f>
        <v>4.0149680669245296</v>
      </c>
      <c r="Q24" s="54">
        <f>+Q20/Q18*1000</f>
        <v>4.0157809660879735</v>
      </c>
      <c r="R24" s="81"/>
      <c r="S24" s="54">
        <f>+S20/S18*1000</f>
        <v>4.3805924974777586</v>
      </c>
      <c r="T24" s="54">
        <f>+T20/T18*1000</f>
        <v>4.3805934146565164</v>
      </c>
      <c r="U24" s="81"/>
      <c r="V24" s="54">
        <f>+V20/V18*1000</f>
        <v>4.3480390368478652</v>
      </c>
      <c r="W24" s="54">
        <f>+W20/W18*1000</f>
        <v>4.3480372126960969</v>
      </c>
      <c r="X24" s="81"/>
      <c r="Y24" s="54">
        <f>+Y20/Y18*1000</f>
        <v>3.8502489856141651</v>
      </c>
      <c r="Z24" s="54">
        <f>+Z20/Z18*1000</f>
        <v>3.8502489856141642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4.163721996599679</v>
      </c>
      <c r="AQ24" s="54">
        <f>+AQ20/AQ18*1000</f>
        <v>4.793253368669129</v>
      </c>
      <c r="AR24" s="77"/>
      <c r="AS24" s="54">
        <f>+AS20/AS18*1000</f>
        <v>4.163721996599679</v>
      </c>
      <c r="AT24" s="54">
        <f>+AT20/AT18*1000</f>
        <v>4.793253368669129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3</v>
      </c>
      <c r="U26" s="95">
        <v>4</v>
      </c>
      <c r="X26" s="95">
        <v>4</v>
      </c>
      <c r="Z26" s="78"/>
      <c r="AA26" s="95">
        <v>4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6.875</v>
      </c>
      <c r="AU26" s="20">
        <f>+AR26</f>
        <v>6.875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4</v>
      </c>
      <c r="Q27" s="11"/>
      <c r="R27" s="11">
        <f>+P27/R26</f>
        <v>1.3333333333333333</v>
      </c>
      <c r="S27" s="11">
        <v>6</v>
      </c>
      <c r="T27" s="11"/>
      <c r="U27" s="11">
        <f>+S27/U26</f>
        <v>1.5</v>
      </c>
      <c r="V27" s="11">
        <v>4</v>
      </c>
      <c r="W27" s="11"/>
      <c r="X27" s="11">
        <f>+V27/X26</f>
        <v>1</v>
      </c>
      <c r="Y27" s="11">
        <v>2</v>
      </c>
      <c r="Z27" s="74"/>
      <c r="AA27" s="11">
        <f>+Y27/AA26</f>
        <v>0.5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59.5</v>
      </c>
      <c r="AR27" s="11">
        <f>+AP27/AR26</f>
        <v>8.6545454545454543</v>
      </c>
      <c r="AS27" s="16">
        <f t="shared" ref="AS27:AS31" si="17">+AP27/$AS$4</f>
        <v>7.4375</v>
      </c>
      <c r="AU27" s="11">
        <f>+AS27/AU26</f>
        <v>1.0818181818181818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456</v>
      </c>
      <c r="Q28" s="11"/>
      <c r="R28" s="11">
        <f>+P28/R26</f>
        <v>152</v>
      </c>
      <c r="S28" s="11">
        <v>704</v>
      </c>
      <c r="T28" s="11"/>
      <c r="U28" s="11">
        <f>+S28/U26</f>
        <v>176</v>
      </c>
      <c r="V28" s="11">
        <v>704</v>
      </c>
      <c r="W28" s="11"/>
      <c r="X28" s="11">
        <f>+V28/X26</f>
        <v>176</v>
      </c>
      <c r="Y28" s="11">
        <v>672</v>
      </c>
      <c r="Z28" s="74"/>
      <c r="AA28" s="11">
        <f>+Y28/AA26</f>
        <v>168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4552</v>
      </c>
      <c r="AR28" s="11">
        <f>+AP28/AR26</f>
        <v>662.10909090909092</v>
      </c>
      <c r="AS28" s="16">
        <f t="shared" si="17"/>
        <v>569</v>
      </c>
      <c r="AU28" s="11">
        <f>+AS28/AU26</f>
        <v>82.763636363636365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>
        <f>+P27/P28</f>
        <v>8.771929824561403E-3</v>
      </c>
      <c r="Q29" s="8"/>
      <c r="R29" s="38">
        <f>+R27/R28</f>
        <v>8.771929824561403E-3</v>
      </c>
      <c r="S29" s="38">
        <f>+S27/S28</f>
        <v>8.5227272727272721E-3</v>
      </c>
      <c r="T29" s="8"/>
      <c r="U29" s="38">
        <f>+U27/U28</f>
        <v>8.5227272727272721E-3</v>
      </c>
      <c r="V29" s="38">
        <f>+V27/V28</f>
        <v>5.681818181818182E-3</v>
      </c>
      <c r="W29" s="8"/>
      <c r="X29" s="38">
        <f>+X27/X28</f>
        <v>5.681818181818182E-3</v>
      </c>
      <c r="Y29" s="38">
        <f>+Y27/Y28</f>
        <v>2.976190476190476E-3</v>
      </c>
      <c r="Z29" s="74"/>
      <c r="AA29" s="38">
        <f>+AA27/AA28</f>
        <v>2.976190476190476E-3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1.3071177504393672E-2</v>
      </c>
      <c r="AR29" s="38">
        <f>+AR27/AR28</f>
        <v>1.3071177504393672E-2</v>
      </c>
      <c r="AS29" s="38">
        <f>+AS27/AS28</f>
        <v>1.3071177504393672E-2</v>
      </c>
      <c r="AU29" s="38">
        <f>+AU27/AU28</f>
        <v>1.3071177504393672E-2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80</v>
      </c>
      <c r="Q30" s="11"/>
      <c r="R30" s="11">
        <f>+P30/R26</f>
        <v>26.666666666666668</v>
      </c>
      <c r="S30" s="11">
        <v>15</v>
      </c>
      <c r="T30" s="11"/>
      <c r="U30" s="11">
        <f>+S30/U26</f>
        <v>3.75</v>
      </c>
      <c r="V30" s="11">
        <v>15.27</v>
      </c>
      <c r="W30" s="11"/>
      <c r="X30" s="11">
        <f>+V30/X26</f>
        <v>3.8174999999999999</v>
      </c>
      <c r="Y30" s="11">
        <v>5.0199999999999996</v>
      </c>
      <c r="Z30" s="74"/>
      <c r="AA30" s="11">
        <f>+Y30/AA26</f>
        <v>1.2549999999999999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305.32</v>
      </c>
      <c r="AR30" s="11">
        <f>+AP30/AR26</f>
        <v>44.410181818181819</v>
      </c>
      <c r="AS30" s="16">
        <f t="shared" si="17"/>
        <v>38.164999999999999</v>
      </c>
      <c r="AU30" s="11">
        <f>+AS30/AU26</f>
        <v>5.5512727272727274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2.5206</v>
      </c>
      <c r="Q31" s="27"/>
      <c r="R31" s="11">
        <f>+P31/R26</f>
        <v>0.84019999999999995</v>
      </c>
      <c r="S31" s="11">
        <v>0.47400999999999999</v>
      </c>
      <c r="T31" s="27"/>
      <c r="U31" s="11">
        <f>+S31/U26</f>
        <v>0.1185025</v>
      </c>
      <c r="V31" s="11">
        <v>0.4657</v>
      </c>
      <c r="W31" s="27"/>
      <c r="X31" s="11">
        <f>+V31/X26</f>
        <v>0.116425</v>
      </c>
      <c r="Y31" s="11">
        <v>0.14760000000000001</v>
      </c>
      <c r="Z31" s="74"/>
      <c r="AA31" s="11">
        <f>+Y31/AA26</f>
        <v>3.6900000000000002E-2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9.3732100000000003</v>
      </c>
      <c r="AR31" s="11">
        <f>+AP31/AR26</f>
        <v>1.3633760000000001</v>
      </c>
      <c r="AS31" s="16">
        <f t="shared" si="17"/>
        <v>1.17165125</v>
      </c>
      <c r="AU31" s="11">
        <f>+AS31/AU26</f>
        <v>0.17042200000000002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>
        <f>+P31/P30*1000</f>
        <v>31.5075</v>
      </c>
      <c r="S32" s="50">
        <f>+S31/S30*1000</f>
        <v>31.600666666666665</v>
      </c>
      <c r="V32" s="50">
        <f>+V31/V30*1000</f>
        <v>30.497707924034053</v>
      </c>
      <c r="Y32" s="50">
        <f>+Y31/Y30*1000</f>
        <v>29.402390438247014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30.699626621249838</v>
      </c>
      <c r="AS32" s="50">
        <f>+AS31/AS30*1000</f>
        <v>30.699626621249838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>
        <f>+P30/P27</f>
        <v>20</v>
      </c>
      <c r="S33" s="52">
        <f>+S30/S27</f>
        <v>2.5</v>
      </c>
      <c r="V33" s="52">
        <f>+V30/V27</f>
        <v>3.8174999999999999</v>
      </c>
      <c r="Y33" s="52">
        <f>+Y30/Y27</f>
        <v>2.5099999999999998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5.1314285714285717</v>
      </c>
      <c r="AS33" s="52">
        <f>+AS30/AS27</f>
        <v>5.1314285714285717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>
        <f>+P31*1000/(P27*P32)*100</f>
        <v>2000</v>
      </c>
      <c r="S34" s="54">
        <f>+S31*1000/(S27*S32)*100</f>
        <v>250</v>
      </c>
      <c r="V34" s="54">
        <f>+V31*1000/(V27*V32)*100</f>
        <v>381.75</v>
      </c>
      <c r="Y34" s="54">
        <f>+Y31*1000/(Y27*Y32)*100</f>
        <v>251.00000000000003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513.14285714285711</v>
      </c>
      <c r="AS34" s="54">
        <f>+AS31*1000/(AS27*AS32)*100</f>
        <v>513.14285714285711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>
        <f>+P31/P27*1000</f>
        <v>630.15</v>
      </c>
      <c r="Q35" s="54"/>
      <c r="S35" s="54">
        <f>+S31/S27*1000</f>
        <v>79.001666666666665</v>
      </c>
      <c r="T35" s="54"/>
      <c r="V35" s="54">
        <f>+V31/V27*1000</f>
        <v>116.425</v>
      </c>
      <c r="W35" s="54"/>
      <c r="Y35" s="54">
        <f>+Y31/Y27*1000</f>
        <v>73.800000000000011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157.53294117647059</v>
      </c>
      <c r="AS35" s="54">
        <f>+AS31/AS27*1000</f>
        <v>157.53294117647059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>
        <f>+P8/(1-P6/P5)</f>
        <v>785.06141500278397</v>
      </c>
      <c r="S37" s="24">
        <f>+S8/(1-S6/S5)</f>
        <v>883.61690401813723</v>
      </c>
      <c r="V37" s="24">
        <f>+V8/(1-V6/V5)</f>
        <v>1078.0874672544637</v>
      </c>
      <c r="Y37" s="24">
        <f>+Y8/(1-Y6/Y5)</f>
        <v>729.89500459847363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6591.468986995721</v>
      </c>
      <c r="AQ37" s="36"/>
      <c r="AR37" s="36"/>
      <c r="AS37" s="36">
        <f>+AS8/(1-AS6/AS5)</f>
        <v>823.93362337446513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2015-01-28T13:16:01Z</cp:lastPrinted>
  <dcterms:created xsi:type="dcterms:W3CDTF">2014-10-14T11:21:48Z</dcterms:created>
  <dcterms:modified xsi:type="dcterms:W3CDTF">2015-09-18T07:50:35Z</dcterms:modified>
</cp:coreProperties>
</file>