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Y8" i="7"/>
  <c r="D8" i="6"/>
  <c r="Y6" i="7"/>
  <c r="H20" i="6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6"/>
  <c r="D5"/>
  <c r="V6" i="1"/>
  <c r="V8" i="7"/>
  <c r="V6"/>
  <c r="S5" i="1"/>
  <c r="S6"/>
  <c r="S8" i="7"/>
  <c r="I4" i="6"/>
  <c r="F4"/>
  <c r="P6" i="7"/>
  <c r="P8" i="1"/>
  <c r="P6"/>
  <c r="M8" i="7"/>
  <c r="M6"/>
  <c r="M6" i="1"/>
  <c r="J6"/>
  <c r="D20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V7"/>
  <c r="S7"/>
  <c r="P7"/>
  <c r="M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8"/>
  <c r="U8"/>
  <c r="S7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W6"/>
  <c r="W5"/>
  <c r="Y24"/>
  <c r="Y22"/>
  <c r="Y21"/>
  <c r="Y23" s="1"/>
  <c r="Y15"/>
  <c r="Y14"/>
  <c r="Y13"/>
  <c r="Y9"/>
  <c r="Y7"/>
  <c r="Z6"/>
  <c r="Z5"/>
  <c r="Y16" l="1"/>
  <c r="G7" i="6"/>
  <c r="Z9" i="1"/>
  <c r="G9" i="6"/>
  <c r="Y16" i="7"/>
  <c r="D7" i="6"/>
  <c r="V16" i="1"/>
  <c r="W7" i="7"/>
  <c r="V16"/>
  <c r="T9" i="1"/>
  <c r="T7"/>
  <c r="S16" i="7"/>
  <c r="R9"/>
  <c r="Q7"/>
  <c r="P16"/>
  <c r="Q7" i="1"/>
  <c r="M16" i="7"/>
  <c r="K7"/>
  <c r="J16"/>
  <c r="K7" i="1"/>
  <c r="AT18" i="7"/>
  <c r="AT20"/>
  <c r="AQ22"/>
  <c r="E19" i="5"/>
  <c r="AT19" i="7"/>
  <c r="AT22" s="1"/>
  <c r="AS19"/>
  <c r="D19" i="5"/>
  <c r="AQ24" i="7"/>
  <c r="AS18"/>
  <c r="D18" i="5"/>
  <c r="AU4" i="7"/>
  <c r="AU18" s="1"/>
  <c r="AS20"/>
  <c r="AS21" s="1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R6"/>
  <c r="I7"/>
  <c r="O7"/>
  <c r="U7"/>
  <c r="AA7"/>
  <c r="AG7"/>
  <c r="AM7"/>
  <c r="AR8"/>
  <c r="AU11"/>
  <c r="AS12"/>
  <c r="AP13"/>
  <c r="AP14"/>
  <c r="AP15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Y26"/>
  <c r="Z8"/>
  <c r="AS23" i="7" l="1"/>
  <c r="W9" i="1"/>
  <c r="AP16" i="7"/>
  <c r="AS22"/>
  <c r="AT21"/>
  <c r="AT23" s="1"/>
  <c r="AT24"/>
  <c r="AS24"/>
  <c r="AS9"/>
  <c r="AS26"/>
  <c r="AU19"/>
  <c r="AU8"/>
  <c r="AU6"/>
  <c r="AU7" s="1"/>
  <c r="AU20"/>
  <c r="AR9"/>
  <c r="AS7"/>
  <c r="AS16" s="1"/>
  <c r="AS15"/>
  <c r="AS13"/>
  <c r="AU12"/>
  <c r="AR7"/>
  <c r="AS14"/>
  <c r="AL24" i="1"/>
  <c r="AL22"/>
  <c r="AL21"/>
  <c r="AL23" s="1"/>
  <c r="AU9" i="7" l="1"/>
  <c r="AM20" i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<sst xmlns="http://schemas.openxmlformats.org/spreadsheetml/2006/main" count="327" uniqueCount="65">
  <si>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</si>
  <si>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</si>
  <si>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</si>
  <si>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</si>
  <si>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</si>
  <si>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</si>
  <si>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</si>
  <si>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</si>
  <si>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</si>
  <si>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</si>
  <si>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</si>
  <si>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</si>
  <si>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</si>
  <si>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</si>
  <si>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</si>
  <si>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</si>
  <si>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</si>
  <si>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</si>
  <si>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</si>
  <si>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</si>
  <si>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</si>
  <si>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</si>
  <si>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</si>
  <si>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</si>
  <si>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</si>
  <si>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</si>
  <si>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</si>
  <si>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</si>
  <si>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</si>
  <si>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</si>
  <si>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</si>
  <si>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</si>
  <si>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</si>
  <si>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</si>
  <si>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</si>
  <si>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</si>
  <si>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</si>
  <si>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</si>
  <si>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</si>
  <si>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</si>
  <si>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</si>
  <si>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</si>
  <si>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</si>
  <si>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</si>
  <si>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</si>
  <si>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</si>
  <si>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</si>
  <si>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</si>
  <si>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</si>
  <si>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</si>
  <si>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</si>
  <si>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</si>
  <si>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</si>
  <si>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</si>
  <si>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</si>
  <si>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</si>
  <si>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</si>
  <si>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</si>
  <si>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</si>
  <si>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</si>
  <si>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</si>
  <si>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</si>
  <si>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</si>
  <si>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1 - 8 2014</t>
  </si>
  <si>
    <t xml:space="preserve"> 1 - 8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</si>
</sst>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9.25</v>
      </c>
      <c r="J4" s="25"/>
    </row>
    <row r="5" spans="2:21">
      <c r="B5" s="10" t="s">
        <v>3</v>
      </c>
      <c r="C5" s="16"/>
      <c r="D5" s="8">
        <f>+'2014'!AP5</f>
        <v>5517.231130000001</v>
      </c>
      <c r="E5" s="54">
        <f>+D5/$D$5</f>
        <v>1</v>
      </c>
      <c r="F5" s="83">
        <f>+D5/F4</f>
        <v>788.17587571428589</v>
      </c>
      <c r="G5" s="13">
        <f>+'2015'!AP5</f>
        <v>4956.4361799999997</v>
      </c>
      <c r="H5" s="54">
        <f>+G5/$G$5</f>
        <v>1</v>
      </c>
      <c r="I5" s="83">
        <f>+G5/I4</f>
        <v>535.83093837837839</v>
      </c>
      <c r="J5" s="75">
        <f t="shared" ref="J5:J24" si="0">+G5/D5</f>
        <v>0.89835572648920348</v>
      </c>
      <c r="K5" s="76">
        <f>+G5-D5</f>
        <v>-560.79495000000134</v>
      </c>
      <c r="L5" s="76">
        <f>+I5-F5</f>
        <v>-252.3449373359075</v>
      </c>
      <c r="M5" s="57"/>
    </row>
    <row r="6" spans="2:21">
      <c r="B6" s="7" t="s">
        <v>4</v>
      </c>
      <c r="C6" s="16"/>
      <c r="D6" s="11">
        <f>+'2014'!AP6</f>
        <v>2091.2291771830801</v>
      </c>
      <c r="E6" s="55">
        <f>+D6/$D$5</f>
        <v>0.37903599249485848</v>
      </c>
      <c r="F6" s="67">
        <f>+D6/F4</f>
        <v>298.74702531186858</v>
      </c>
      <c r="G6" s="14">
        <f>+'2015'!AP6</f>
        <v>1504.8525400000001</v>
      </c>
      <c r="H6" s="55">
        <f>+G6/$G$5</f>
        <v>0.30361584117078255</v>
      </c>
      <c r="I6" s="67">
        <f>+G6/I4</f>
        <v>162.6867610810811</v>
      </c>
      <c r="J6" s="77">
        <f t="shared" si="0"/>
        <v>0.71960192427453651</v>
      </c>
      <c r="K6" s="78">
        <f>+G6-D6</f>
        <v>-586.37663718307999</v>
      </c>
      <c r="L6" s="78">
        <f>+I6-F6</f>
        <v>-136.06026423078748</v>
      </c>
      <c r="M6" s="57"/>
    </row>
    <row r="7" spans="2:21">
      <c r="B7" s="10" t="s">
        <v>7</v>
      </c>
      <c r="C7" s="16"/>
      <c r="D7" s="8">
        <f>+D5-D6</f>
        <v>3426.0019528169209</v>
      </c>
      <c r="E7" s="56">
        <f>+D7/$D$5</f>
        <v>0.62096400750514147</v>
      </c>
      <c r="F7" s="85">
        <f>+F5-F6</f>
        <v>489.42885040241731</v>
      </c>
      <c r="G7" s="8">
        <f>+G5-G6</f>
        <v>3451.5836399999998</v>
      </c>
      <c r="H7" s="56">
        <f>+G7/$G$5</f>
        <v>0.69638415882921745</v>
      </c>
      <c r="I7" s="85">
        <f>+I5-I6</f>
        <v>373.14417729729729</v>
      </c>
      <c r="J7" s="79">
        <f t="shared" si="0"/>
        <v>1.0074669213664764</v>
      </c>
      <c r="K7" s="76">
        <f>+G7-D7</f>
        <v>25.581687183078884</v>
      </c>
      <c r="L7" s="76">
        <f>+I7-F7</f>
        <v>-116.28467310512002</v>
      </c>
      <c r="M7" s="57"/>
    </row>
    <row r="8" spans="2:21">
      <c r="B8" s="7" t="s">
        <v>5</v>
      </c>
      <c r="C8" s="16"/>
      <c r="D8" s="11">
        <f>+'2014'!AP8</f>
        <v>3192.8375678659995</v>
      </c>
      <c r="E8" s="55">
        <f>+D8/$D$5</f>
        <v>0.57870288422482652</v>
      </c>
      <c r="F8" s="67">
        <f>+D8/F4</f>
        <v>456.11965255228563</v>
      </c>
      <c r="G8" s="14">
        <f>+'2015'!AP8</f>
        <v>3254.15346</v>
      </c>
      <c r="H8" s="55">
        <f>+G8/$G$5</f>
        <v>0.65655106649633088</v>
      </c>
      <c r="I8" s="67">
        <f>+G8/I4</f>
        <v>351.80037405405403</v>
      </c>
      <c r="J8" s="77">
        <f t="shared" si="0"/>
        <v>1.0192042002860116</v>
      </c>
      <c r="K8" s="78">
        <f>+G8-D8</f>
        <v>61.315892134000478</v>
      </c>
      <c r="L8" s="78">
        <f>+I8-F8</f>
        <v>-104.3192784982316</v>
      </c>
      <c r="M8" s="57"/>
    </row>
    <row r="9" spans="2:21">
      <c r="B9" s="18" t="s">
        <v>13</v>
      </c>
      <c r="C9" s="16"/>
      <c r="D9" s="15">
        <f>+D5-D6-D8</f>
        <v>233.16438495092143</v>
      </c>
      <c r="E9" s="54">
        <f>+D9/$D$5</f>
        <v>4.2261123280314956E-2</v>
      </c>
      <c r="F9" s="15">
        <f>+F5-F6-F8</f>
        <v>33.309197850131682</v>
      </c>
      <c r="G9" s="15">
        <f>+G5-G6-G8</f>
        <v>197.43017999999984</v>
      </c>
      <c r="H9" s="54">
        <f>+G9/$G$5</f>
        <v>3.9833092332886622E-2</v>
      </c>
      <c r="I9" s="15">
        <f>+I5-I6-I8</f>
        <v>21.343803243243258</v>
      </c>
      <c r="J9" s="79">
        <f t="shared" si="0"/>
        <v>0.84674243899451773</v>
      </c>
      <c r="K9" s="76">
        <f>+G9-D9</f>
        <v>-35.734204950921594</v>
      </c>
      <c r="L9" s="76">
        <f>+I9-F9</f>
        <v>-11.965394606888424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48</v>
      </c>
      <c r="E11" s="57"/>
      <c r="F11" s="67">
        <f>+D11/F4</f>
        <v>6.8571428571428568</v>
      </c>
      <c r="G11" s="28">
        <f>+'2015'!AP11</f>
        <v>60</v>
      </c>
      <c r="H11" s="57"/>
      <c r="I11" s="67">
        <f>+G11/I4</f>
        <v>6.4864864864864868</v>
      </c>
      <c r="J11" s="77">
        <f t="shared" si="0"/>
        <v>1.25</v>
      </c>
      <c r="K11" s="78">
        <f t="shared" ref="K11:K16" si="1">+G11-D11</f>
        <v>12</v>
      </c>
      <c r="L11" s="78">
        <f>+I11-F11</f>
        <v>-0.37065637065636992</v>
      </c>
      <c r="M11" s="57"/>
    </row>
    <row r="12" spans="2:21">
      <c r="B12" s="17" t="s">
        <v>14</v>
      </c>
      <c r="C12" s="16"/>
      <c r="D12" s="32">
        <f>+'2014'!AP12</f>
        <v>2156.613444784</v>
      </c>
      <c r="E12" s="57"/>
      <c r="F12" s="67">
        <f>+D12/F4</f>
        <v>308.08763496914287</v>
      </c>
      <c r="G12" s="14">
        <f>+'2015'!AP12</f>
        <v>2166.5690500000001</v>
      </c>
      <c r="H12" s="57"/>
      <c r="I12" s="67">
        <f>+G12/I4</f>
        <v>234.22368108108108</v>
      </c>
      <c r="J12" s="77">
        <f t="shared" si="0"/>
        <v>1.0046163141753932</v>
      </c>
      <c r="K12" s="78">
        <f t="shared" si="1"/>
        <v>9.9556052160000945</v>
      </c>
      <c r="L12" s="78">
        <f>+I12-F12</f>
        <v>-73.863953888061786</v>
      </c>
      <c r="M12" s="57"/>
    </row>
    <row r="13" spans="2:21">
      <c r="B13" s="18" t="s">
        <v>19</v>
      </c>
      <c r="C13" s="16"/>
      <c r="D13" s="33">
        <f>+D12/D5</f>
        <v>0.39088691301283213</v>
      </c>
      <c r="E13" s="57"/>
      <c r="F13" s="33"/>
      <c r="G13" s="33">
        <f>+G12/G5</f>
        <v>0.43712235390873128</v>
      </c>
      <c r="H13" s="57"/>
      <c r="I13" s="33"/>
      <c r="J13" s="75">
        <f t="shared" si="0"/>
        <v>1.1182834199782516</v>
      </c>
      <c r="K13" s="54">
        <f t="shared" si="1"/>
        <v>4.6235440895899149E-2</v>
      </c>
      <c r="L13" s="57"/>
      <c r="M13" s="57"/>
    </row>
    <row r="14" spans="2:21">
      <c r="B14" s="18" t="s">
        <v>15</v>
      </c>
      <c r="C14" s="16"/>
      <c r="D14" s="8">
        <f>+D5/D11</f>
        <v>114.94231520833335</v>
      </c>
      <c r="E14" s="57"/>
      <c r="F14" s="8"/>
      <c r="G14" s="8">
        <f>+G5/G11</f>
        <v>82.607269666666667</v>
      </c>
      <c r="H14" s="57"/>
      <c r="I14" s="8"/>
      <c r="J14" s="75">
        <f t="shared" si="0"/>
        <v>0.7186845811913628</v>
      </c>
      <c r="K14" s="76">
        <f t="shared" si="1"/>
        <v>-32.335045541666688</v>
      </c>
      <c r="L14" s="57"/>
      <c r="M14" s="57"/>
    </row>
    <row r="15" spans="2:21">
      <c r="B15" s="10" t="s">
        <v>33</v>
      </c>
      <c r="C15" s="16"/>
      <c r="D15" s="8">
        <f>+D12/D11</f>
        <v>44.929446766333335</v>
      </c>
      <c r="E15" s="57"/>
      <c r="F15" s="8"/>
      <c r="G15" s="8">
        <f>+G12/G11</f>
        <v>36.109484166666668</v>
      </c>
      <c r="H15" s="57"/>
      <c r="I15" s="8"/>
      <c r="J15" s="75">
        <f t="shared" si="0"/>
        <v>0.80369305134031455</v>
      </c>
      <c r="K15" s="76">
        <f t="shared" si="1"/>
        <v>-8.8199625996666668</v>
      </c>
      <c r="L15" s="57"/>
      <c r="M15" s="57"/>
    </row>
    <row r="16" spans="2:21">
      <c r="B16" s="18" t="s">
        <v>20</v>
      </c>
      <c r="C16" s="16"/>
      <c r="D16" s="33">
        <f>+D12/D7</f>
        <v>0.62948400919935066</v>
      </c>
      <c r="E16" s="57"/>
      <c r="F16" s="33"/>
      <c r="G16" s="33">
        <f>+G12/G7</f>
        <v>0.62770289698093484</v>
      </c>
      <c r="H16" s="57"/>
      <c r="I16" s="33"/>
      <c r="J16" s="75">
        <f t="shared" si="0"/>
        <v>0.99717052031126063</v>
      </c>
      <c r="K16" s="54">
        <f t="shared" si="1"/>
        <v>-1.7811122184158146E-3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317545.30121000001</v>
      </c>
      <c r="E18" s="58">
        <f>+'2014'!AQ18</f>
        <v>317545.30121000001</v>
      </c>
      <c r="F18" s="67">
        <f>+D18/F4</f>
        <v>45363.614458571428</v>
      </c>
      <c r="G18" s="14">
        <f>+'2015'!AP18</f>
        <v>360646</v>
      </c>
      <c r="H18" s="67">
        <f>+'2015'!AQ18</f>
        <v>360646</v>
      </c>
      <c r="I18" s="67">
        <f>+G18/I4</f>
        <v>38988.75675675676</v>
      </c>
      <c r="J18" s="77">
        <f t="shared" si="0"/>
        <v>1.1357308661969352</v>
      </c>
      <c r="K18" s="78">
        <f t="shared" ref="K18:K24" si="2">+G18-D18</f>
        <v>43100.698789999995</v>
      </c>
      <c r="L18" s="78">
        <f>+I18-F18</f>
        <v>-6374.857701814668</v>
      </c>
      <c r="M18" s="57"/>
    </row>
    <row r="19" spans="2:13">
      <c r="B19" s="17" t="s">
        <v>16</v>
      </c>
      <c r="C19" s="16"/>
      <c r="D19" s="11">
        <f>+'2014'!AP19</f>
        <v>29210.90294</v>
      </c>
      <c r="E19" s="59">
        <f>+'2014'!AQ19</f>
        <v>29210.90294</v>
      </c>
      <c r="F19" s="67">
        <f>+D19/F4</f>
        <v>4172.9861342857139</v>
      </c>
      <c r="G19" s="14">
        <f>+'2015'!AP19</f>
        <v>31705.34</v>
      </c>
      <c r="H19" s="67">
        <f>+'2015'!AQ19</f>
        <v>31705.34</v>
      </c>
      <c r="I19" s="67">
        <f>+G19/I4</f>
        <v>3427.6043243243244</v>
      </c>
      <c r="J19" s="77">
        <f t="shared" si="0"/>
        <v>1.0853940415715202</v>
      </c>
      <c r="K19" s="78">
        <f t="shared" si="2"/>
        <v>2494.4370600000002</v>
      </c>
      <c r="L19" s="78">
        <f>+I19-F19</f>
        <v>-745.38180996138954</v>
      </c>
      <c r="M19" s="57"/>
    </row>
    <row r="20" spans="2:13">
      <c r="B20" s="17" t="s">
        <v>27</v>
      </c>
      <c r="C20" s="16"/>
      <c r="D20" s="11">
        <f>+'2014'!AP20</f>
        <v>1069.6707260999999</v>
      </c>
      <c r="E20" s="59">
        <f>+'2014'!AQ20</f>
        <v>1072.7767629</v>
      </c>
      <c r="F20" s="67">
        <f>+D20/F4</f>
        <v>152.81010372857142</v>
      </c>
      <c r="G20" s="14">
        <f>+'2015'!AP20</f>
        <v>960.6155</v>
      </c>
      <c r="H20" s="67">
        <f>+'2015'!AQ20</f>
        <v>960.61621999999988</v>
      </c>
      <c r="I20" s="67">
        <f>+G20/I4</f>
        <v>103.85032432432432</v>
      </c>
      <c r="J20" s="77">
        <f t="shared" si="0"/>
        <v>0.89804785394322861</v>
      </c>
      <c r="K20" s="78">
        <f t="shared" si="2"/>
        <v>-109.05522609999991</v>
      </c>
      <c r="L20" s="78">
        <f>+I20-F20</f>
        <v>-48.959779404247101</v>
      </c>
      <c r="M20" s="57"/>
    </row>
    <row r="21" spans="2:13">
      <c r="B21" s="18" t="s">
        <v>18</v>
      </c>
      <c r="C21" s="16"/>
      <c r="D21" s="44">
        <f>+D20/D19*1000</f>
        <v>36.618886047347907</v>
      </c>
      <c r="E21" s="60">
        <f>+E20/E19*1000</f>
        <v>36.725217467721315</v>
      </c>
      <c r="F21" s="60"/>
      <c r="G21" s="44">
        <f>+G20/G19*1000</f>
        <v>30.298224210811178</v>
      </c>
      <c r="H21" s="74">
        <f>+H20/H19*1000</f>
        <v>30.298246919919478</v>
      </c>
      <c r="I21" s="74"/>
      <c r="J21" s="75">
        <f t="shared" si="0"/>
        <v>0.82739338852732525</v>
      </c>
      <c r="K21" s="76">
        <f t="shared" si="2"/>
        <v>-6.3206618365367291</v>
      </c>
      <c r="L21" s="81">
        <f>+H21/E21</f>
        <v>0.82499843456473321</v>
      </c>
      <c r="M21" s="82">
        <f>+H21-E21</f>
        <v>-6.4269705478018366</v>
      </c>
    </row>
    <row r="22" spans="2:13">
      <c r="B22" s="18" t="s">
        <v>21</v>
      </c>
      <c r="C22" s="16"/>
      <c r="D22" s="46">
        <f>+D19/D18</f>
        <v>9.1989718722627734E-2</v>
      </c>
      <c r="E22" s="46">
        <f>+E19/E18</f>
        <v>9.1989718722627734E-2</v>
      </c>
      <c r="F22" s="61"/>
      <c r="G22" s="53">
        <f>+G19/G18</f>
        <v>8.7912634550223759E-2</v>
      </c>
      <c r="H22" s="46">
        <f>+H19/H18</f>
        <v>8.7912634550223759E-2</v>
      </c>
      <c r="I22" s="61"/>
      <c r="J22" s="75">
        <f t="shared" si="0"/>
        <v>0.95567891467635191</v>
      </c>
      <c r="K22" s="76">
        <f t="shared" si="2"/>
        <v>-4.0770841724039747E-3</v>
      </c>
      <c r="L22" s="57"/>
      <c r="M22" s="57"/>
    </row>
    <row r="23" spans="2:13">
      <c r="B23" s="10" t="s">
        <v>28</v>
      </c>
      <c r="C23" s="10"/>
      <c r="D23" s="48">
        <f>+D20*1000/(D18*D21)*100</f>
        <v>9.1989718722627725</v>
      </c>
      <c r="E23" s="48">
        <f>+E20*1000/(E18*E21)*100</f>
        <v>9.1989718722627742</v>
      </c>
      <c r="F23" s="62"/>
      <c r="G23" s="48">
        <f>+G20/(G18*G21)*1000*100</f>
        <v>8.791263455022376</v>
      </c>
      <c r="H23" s="48">
        <f>+H20*1000/(H18*H21)*100</f>
        <v>8.7912634550223778</v>
      </c>
      <c r="I23" s="62"/>
      <c r="J23" s="75">
        <f t="shared" si="0"/>
        <v>0.95567891467635202</v>
      </c>
      <c r="K23" s="76">
        <f t="shared" si="2"/>
        <v>-0.40770841724039641</v>
      </c>
      <c r="L23" s="57"/>
      <c r="M23" s="57"/>
    </row>
    <row r="24" spans="2:13">
      <c r="B24" s="18" t="s">
        <v>38</v>
      </c>
      <c r="C24" s="10"/>
      <c r="D24" s="48">
        <f>+D20/D18*1000</f>
        <v>3.368561027431491</v>
      </c>
      <c r="E24" s="48">
        <f>+E20/E18*1000</f>
        <v>3.3783424248830189</v>
      </c>
      <c r="F24" s="62"/>
      <c r="G24" s="48">
        <f>+G20/G18*1000</f>
        <v>2.6635967125657847</v>
      </c>
      <c r="H24" s="48">
        <f>+H20/H18*1000</f>
        <v>2.663598708983324</v>
      </c>
      <c r="I24" s="62"/>
      <c r="J24" s="75">
        <f t="shared" si="0"/>
        <v>0.79072241555818346</v>
      </c>
      <c r="K24" s="76">
        <f t="shared" si="2"/>
        <v>-0.70496431486570632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5141.7433688208785</v>
      </c>
      <c r="E26" s="63"/>
      <c r="F26" s="62"/>
      <c r="G26" s="21">
        <f>+G8/(1-G6/G5)</f>
        <v>4672.9286109422465</v>
      </c>
      <c r="H26" s="63"/>
      <c r="I26" s="63"/>
      <c r="J26" s="37">
        <f>+G26/D26</f>
        <v>0.90882182865806038</v>
      </c>
      <c r="K26" s="21">
        <f>+G26-D26</f>
        <v>-468.81475787863201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40</v>
      </c>
      <c r="E3" s="23" t="s">
        <v>24</v>
      </c>
      <c r="F3" s="3" t="s">
        <v>37</v>
      </c>
      <c r="G3" s="4" t="s">
        <v>43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+'2014'!U4</f>
        <v>7</v>
      </c>
      <c r="G4" s="22" t="s">
        <v>25</v>
      </c>
      <c r="H4" s="3" t="s">
        <v>26</v>
      </c>
      <c r="I4" s="3">
        <f>+'2015'!U4</f>
        <v>10</v>
      </c>
      <c r="J4" s="25"/>
      <c r="M4" s="3"/>
    </row>
    <row r="5" spans="2:21">
      <c r="B5" s="10" t="s">
        <v>3</v>
      </c>
      <c r="C5" s="16"/>
      <c r="D5" s="8">
        <f>+'2014'!Y5</f>
        <v>1012.727</v>
      </c>
      <c r="E5" s="54">
        <f>+D5/$D$5</f>
        <v>1</v>
      </c>
      <c r="F5" s="83">
        <f>+D5/F4</f>
        <v>144.67528571428571</v>
      </c>
      <c r="G5" s="13">
        <f>+'2015'!Y5</f>
        <v>589.22829000000002</v>
      </c>
      <c r="H5" s="54">
        <f>+G5/$G$5</f>
        <v>1</v>
      </c>
      <c r="I5" s="83">
        <f>+G5/I4</f>
        <v>58.922829</v>
      </c>
      <c r="J5" s="75">
        <f t="shared" ref="J5:J23" si="0">+G5/D5</f>
        <v>0.58182342329176573</v>
      </c>
      <c r="K5" s="76">
        <f>+G5-D5</f>
        <v>-423.49870999999996</v>
      </c>
      <c r="L5" s="76">
        <f>+I5-F5</f>
        <v>-85.752456714285699</v>
      </c>
      <c r="M5" s="76"/>
    </row>
    <row r="6" spans="2:21">
      <c r="B6" s="7" t="s">
        <v>4</v>
      </c>
      <c r="C6" s="16"/>
      <c r="D6" s="11">
        <f>+'2014'!Y6</f>
        <v>298.19549999999998</v>
      </c>
      <c r="E6" s="55">
        <f>+D6/$D$5</f>
        <v>0.29444805954615605</v>
      </c>
      <c r="F6" s="67">
        <f>+D6/F4</f>
        <v>42.599357142857137</v>
      </c>
      <c r="G6" s="14">
        <f>+'2015'!Y6</f>
        <v>144.93299999999999</v>
      </c>
      <c r="H6" s="55">
        <f>+G6/$G$5</f>
        <v>0.24597087828216802</v>
      </c>
      <c r="I6" s="67">
        <f>+G6/I4</f>
        <v>14.4933</v>
      </c>
      <c r="J6" s="77">
        <f t="shared" si="0"/>
        <v>0.48603349145107821</v>
      </c>
      <c r="K6" s="78">
        <f>+G6-D6</f>
        <v>-153.26249999999999</v>
      </c>
      <c r="L6" s="78">
        <f>+I6-F6</f>
        <v>-28.106057142857139</v>
      </c>
      <c r="M6" s="76"/>
    </row>
    <row r="7" spans="2:21">
      <c r="B7" s="10" t="s">
        <v>7</v>
      </c>
      <c r="C7" s="16"/>
      <c r="D7" s="9">
        <f>+'2014'!Y7</f>
        <v>714.53150000000005</v>
      </c>
      <c r="E7" s="56">
        <f>+D7/$D$5</f>
        <v>0.70555194045384395</v>
      </c>
      <c r="F7" s="85">
        <f>+F5-F6</f>
        <v>102.07592857142856</v>
      </c>
      <c r="G7" s="8">
        <f>+'2015'!Y7</f>
        <v>444.29529000000002</v>
      </c>
      <c r="H7" s="56">
        <f>+G7/$G$5</f>
        <v>0.75402912171783198</v>
      </c>
      <c r="I7" s="85">
        <f>+I5-I6</f>
        <v>44.429529000000002</v>
      </c>
      <c r="J7" s="79">
        <f t="shared" si="0"/>
        <v>0.62179944481104055</v>
      </c>
      <c r="K7" s="76">
        <f>+G7-D7</f>
        <v>-270.23621000000003</v>
      </c>
      <c r="L7" s="76">
        <f>+I7-F7</f>
        <v>-57.64639957142856</v>
      </c>
      <c r="M7" s="57"/>
    </row>
    <row r="8" spans="2:21">
      <c r="B8" s="7" t="s">
        <v>5</v>
      </c>
      <c r="C8" s="16"/>
      <c r="D8" s="11">
        <f>+'2014'!Y8</f>
        <v>387.15800000000002</v>
      </c>
      <c r="E8" s="55">
        <f>+D8/$D$5</f>
        <v>0.38229256255634542</v>
      </c>
      <c r="F8" s="67">
        <f>+D8/F4</f>
        <v>55.308285714285716</v>
      </c>
      <c r="G8" s="14">
        <f>+'2015'!Y8</f>
        <v>461.39699999999999</v>
      </c>
      <c r="H8" s="55">
        <f>+G8/$G$5</f>
        <v>0.7830530336552578</v>
      </c>
      <c r="I8" s="67">
        <f>+G8/I4</f>
        <v>46.139699999999998</v>
      </c>
      <c r="J8" s="77">
        <f t="shared" si="0"/>
        <v>1.1917537542811978</v>
      </c>
      <c r="K8" s="78">
        <f>+G8-D8</f>
        <v>74.238999999999976</v>
      </c>
      <c r="L8" s="78">
        <f>+I8-F8</f>
        <v>-9.1685857142857188</v>
      </c>
      <c r="M8" s="57"/>
    </row>
    <row r="9" spans="2:21">
      <c r="B9" s="18" t="s">
        <v>13</v>
      </c>
      <c r="C9" s="16"/>
      <c r="D9" s="15">
        <f>+D5-D6-D8</f>
        <v>327.37350000000004</v>
      </c>
      <c r="E9" s="54">
        <f>+D9/$D$5</f>
        <v>0.32325937789749859</v>
      </c>
      <c r="F9" s="15">
        <f>+F5-F6-F8</f>
        <v>46.767642857142846</v>
      </c>
      <c r="G9" s="15">
        <f>+'2015'!Y9</f>
        <v>-17.101709999999969</v>
      </c>
      <c r="H9" s="54">
        <f>+G9/$G$5</f>
        <v>-2.9023911937425761E-2</v>
      </c>
      <c r="I9" s="15">
        <f>+I5-I6-I8</f>
        <v>-1.7101709999999954</v>
      </c>
      <c r="J9" s="79">
        <f t="shared" si="0"/>
        <v>-5.2239139698234481E-2</v>
      </c>
      <c r="K9" s="76">
        <f>+G9-D9</f>
        <v>-344.47521</v>
      </c>
      <c r="L9" s="76">
        <f>+I9-F9</f>
        <v>-48.477813857142841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+'2014'!Y11</f>
        <v>6</v>
      </c>
      <c r="E11" s="87"/>
      <c r="F11" s="67">
        <f>+D11/F4</f>
        <v>0.8571428571428571</v>
      </c>
      <c r="G11" s="14">
        <f>+'2015'!Y11</f>
        <v>9</v>
      </c>
      <c r="H11" s="87"/>
      <c r="I11" s="67">
        <f>+G11/I4</f>
        <v>0.9</v>
      </c>
      <c r="J11" s="77">
        <f t="shared" si="0"/>
        <v>1.5</v>
      </c>
      <c r="K11" s="78">
        <f t="shared" ref="K11:K16" si="1">+G11-D11</f>
        <v>3</v>
      </c>
      <c r="L11" s="78">
        <f>+I11-F11</f>
        <v>4.2857142857142927E-2</v>
      </c>
      <c r="M11" s="57"/>
    </row>
    <row r="12" spans="2:21">
      <c r="B12" s="17" t="s">
        <v>14</v>
      </c>
      <c r="C12" s="16"/>
      <c r="D12" s="11">
        <f>+'2014'!Y12</f>
        <v>242.28100000000001</v>
      </c>
      <c r="E12" s="87"/>
      <c r="F12" s="67">
        <f>+D12/F4</f>
        <v>34.61157142857143</v>
      </c>
      <c r="G12" s="14">
        <f>+'2015'!Y12</f>
        <v>333.71</v>
      </c>
      <c r="H12" s="87"/>
      <c r="I12" s="67">
        <f>+G12/I4</f>
        <v>33.370999999999995</v>
      </c>
      <c r="J12" s="77">
        <f t="shared" si="0"/>
        <v>1.3773676020818799</v>
      </c>
      <c r="K12" s="78">
        <f t="shared" si="1"/>
        <v>91.428999999999974</v>
      </c>
      <c r="L12" s="78">
        <f>+I12-F12</f>
        <v>-1.2405714285714353</v>
      </c>
      <c r="M12" s="57"/>
    </row>
    <row r="13" spans="2:21">
      <c r="B13" s="18" t="s">
        <v>19</v>
      </c>
      <c r="C13" s="16"/>
      <c r="D13" s="33">
        <f>+D12/D5</f>
        <v>0.23923624036882596</v>
      </c>
      <c r="E13" s="57"/>
      <c r="F13" s="33"/>
      <c r="G13" s="33">
        <f>+G12/G5</f>
        <v>0.56635094693094246</v>
      </c>
      <c r="H13" s="57"/>
      <c r="I13" s="33"/>
      <c r="J13" s="75">
        <f t="shared" si="0"/>
        <v>2.3673292393234822</v>
      </c>
      <c r="K13" s="54">
        <f t="shared" si="1"/>
        <v>0.3271147065621165</v>
      </c>
      <c r="L13" s="57"/>
      <c r="M13" s="57"/>
    </row>
    <row r="14" spans="2:21">
      <c r="B14" s="18" t="s">
        <v>15</v>
      </c>
      <c r="C14" s="16"/>
      <c r="D14" s="8">
        <f>+D5/D11</f>
        <v>168.78783333333334</v>
      </c>
      <c r="E14" s="57"/>
      <c r="F14" s="8"/>
      <c r="G14" s="8">
        <f>+G5/G11</f>
        <v>65.469809999999995</v>
      </c>
      <c r="H14" s="57"/>
      <c r="I14" s="8"/>
      <c r="J14" s="75">
        <f t="shared" si="0"/>
        <v>0.38788228219451043</v>
      </c>
      <c r="K14" s="76">
        <f t="shared" si="1"/>
        <v>-103.31802333333334</v>
      </c>
      <c r="L14" s="57"/>
      <c r="M14" s="57"/>
    </row>
    <row r="15" spans="2:21">
      <c r="B15" s="10" t="s">
        <v>33</v>
      </c>
      <c r="C15" s="16"/>
      <c r="D15" s="8">
        <f>+D12/D11</f>
        <v>40.380166666666668</v>
      </c>
      <c r="E15" s="57"/>
      <c r="F15" s="8"/>
      <c r="G15" s="8">
        <f>+G12/G11</f>
        <v>37.078888888888883</v>
      </c>
      <c r="H15" s="57"/>
      <c r="I15" s="8"/>
      <c r="J15" s="75">
        <f t="shared" si="0"/>
        <v>0.91824506805458661</v>
      </c>
      <c r="K15" s="76">
        <f t="shared" si="1"/>
        <v>-3.3012777777777842</v>
      </c>
      <c r="L15" s="57"/>
      <c r="M15" s="57"/>
    </row>
    <row r="16" spans="2:21">
      <c r="B16" s="18" t="s">
        <v>20</v>
      </c>
      <c r="C16" s="16"/>
      <c r="D16" s="33">
        <f>+D12/D7</f>
        <v>0.33907672369937503</v>
      </c>
      <c r="E16" s="57"/>
      <c r="F16" s="33"/>
      <c r="G16" s="33">
        <f>+G12/G7</f>
        <v>0.75109956713698212</v>
      </c>
      <c r="H16" s="57"/>
      <c r="I16" s="33"/>
      <c r="J16" s="75">
        <f t="shared" si="0"/>
        <v>2.2151316048544398</v>
      </c>
      <c r="K16" s="54">
        <f t="shared" si="1"/>
        <v>0.41202284343760709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+'2014'!Y18</f>
        <v>41590.779600000002</v>
      </c>
      <c r="E18" s="58">
        <f>+'2014'!Z18</f>
        <v>41590.779600000002</v>
      </c>
      <c r="F18" s="67">
        <f>+D18/F4</f>
        <v>5941.5399428571427</v>
      </c>
      <c r="G18" s="14">
        <f>+'2015'!Y18</f>
        <v>46486</v>
      </c>
      <c r="H18" s="67">
        <f>+'2015'!Z18</f>
        <v>46486</v>
      </c>
      <c r="I18" s="67">
        <f>+G18/I4</f>
        <v>4648.6000000000004</v>
      </c>
      <c r="J18" s="77">
        <f t="shared" si="0"/>
        <v>1.1176996547571327</v>
      </c>
      <c r="K18" s="78">
        <f t="shared" ref="K18:K23" si="2">+G18-D18</f>
        <v>4895.2203999999983</v>
      </c>
      <c r="L18" s="78">
        <f>+I18-F18</f>
        <v>-1292.9399428571423</v>
      </c>
      <c r="M18" s="84"/>
    </row>
    <row r="19" spans="2:13">
      <c r="B19" s="17" t="s">
        <v>16</v>
      </c>
      <c r="C19" s="16"/>
      <c r="D19" s="11">
        <f>+'2014'!Y19</f>
        <v>3632.96</v>
      </c>
      <c r="E19" s="59">
        <f>+'2014'!Z19</f>
        <v>3632.96</v>
      </c>
      <c r="F19" s="67">
        <f>+D19/F4</f>
        <v>518.99428571428575</v>
      </c>
      <c r="G19" s="14">
        <f>+'2015'!Y19</f>
        <v>4065.54</v>
      </c>
      <c r="H19" s="67">
        <f>+'2015'!Z19</f>
        <v>4065.54</v>
      </c>
      <c r="I19" s="67">
        <f>+G19/I4</f>
        <v>406.55399999999997</v>
      </c>
      <c r="J19" s="77">
        <f t="shared" si="0"/>
        <v>1.1190709504095833</v>
      </c>
      <c r="K19" s="78">
        <f t="shared" si="2"/>
        <v>432.57999999999993</v>
      </c>
      <c r="L19" s="78">
        <f>+I19-F19</f>
        <v>-112.44028571428578</v>
      </c>
      <c r="M19" s="84"/>
    </row>
    <row r="20" spans="2:13">
      <c r="B20" s="17" t="s">
        <v>27</v>
      </c>
      <c r="C20" s="16"/>
      <c r="D20" s="11">
        <f>+'2014'!Y20</f>
        <v>133.05995799999999</v>
      </c>
      <c r="E20" s="59">
        <f>+'2014'!Z20</f>
        <v>133.05995799999999</v>
      </c>
      <c r="F20" s="67">
        <f>+D20/F4</f>
        <v>19.008565428571426</v>
      </c>
      <c r="G20" s="14">
        <f>+'2015'!Y20</f>
        <v>116.1734</v>
      </c>
      <c r="H20" s="67">
        <f>+'2015'!Z20</f>
        <v>116.17343</v>
      </c>
      <c r="I20" s="67">
        <f>+G20/I4</f>
        <v>11.61734</v>
      </c>
      <c r="J20" s="77">
        <f t="shared" si="0"/>
        <v>0.87309061077563244</v>
      </c>
      <c r="K20" s="78">
        <f t="shared" si="2"/>
        <v>-16.886557999999994</v>
      </c>
      <c r="L20" s="78">
        <f>+I20-F20</f>
        <v>-7.3912254285714258</v>
      </c>
      <c r="M20" s="57"/>
    </row>
    <row r="21" spans="2:13">
      <c r="B21" s="18" t="s">
        <v>18</v>
      </c>
      <c r="C21" s="16"/>
      <c r="D21" s="44">
        <f>+D20/D19*1000</f>
        <v>36.625770170879946</v>
      </c>
      <c r="E21" s="60">
        <f>+E20/E19*1000</f>
        <v>36.625770170879946</v>
      </c>
      <c r="F21" s="60"/>
      <c r="G21" s="44">
        <f>+G20/G19*1000</f>
        <v>28.575146229037227</v>
      </c>
      <c r="H21" s="74">
        <f>+H20/H19*1000</f>
        <v>28.575153608130776</v>
      </c>
      <c r="I21" s="60"/>
      <c r="J21" s="75">
        <f t="shared" si="0"/>
        <v>0.78019236443951889</v>
      </c>
      <c r="K21" s="76">
        <f t="shared" si="2"/>
        <v>-8.0506239418427192</v>
      </c>
      <c r="L21" s="81">
        <f>+H21/E21</f>
        <v>0.78019256591223918</v>
      </c>
      <c r="M21" s="82">
        <f>+H21-E21</f>
        <v>-8.0506165627491697</v>
      </c>
    </row>
    <row r="22" spans="2:13">
      <c r="B22" s="18" t="s">
        <v>21</v>
      </c>
      <c r="C22" s="16"/>
      <c r="D22" s="46">
        <f>+D19/D18</f>
        <v>8.735012988311476E-2</v>
      </c>
      <c r="E22" s="46">
        <f>+E19/E18</f>
        <v>8.735012988311476E-2</v>
      </c>
      <c r="F22" s="61"/>
      <c r="G22" s="53">
        <f>+G19/G18</f>
        <v>8.7457298971733419E-2</v>
      </c>
      <c r="H22" s="46">
        <f>+H19/H18</f>
        <v>8.7457298971733419E-2</v>
      </c>
      <c r="I22" s="61"/>
      <c r="J22" s="75">
        <f t="shared" si="0"/>
        <v>1.001226891004765</v>
      </c>
      <c r="K22" s="76">
        <f t="shared" si="2"/>
        <v>1.0716908861865826E-4</v>
      </c>
      <c r="L22" s="57"/>
      <c r="M22" s="57"/>
    </row>
    <row r="23" spans="2:13">
      <c r="B23" s="10" t="s">
        <v>28</v>
      </c>
      <c r="C23" s="10"/>
      <c r="D23" s="48">
        <f>+D20*1000/(D18*D21)*100</f>
        <v>8.7350129883114747</v>
      </c>
      <c r="E23" s="48">
        <f>+E20*1000/(E18*E21)*100</f>
        <v>8.7350129883114747</v>
      </c>
      <c r="F23" s="62"/>
      <c r="G23" s="48">
        <f>+G20/(G18*G21)*1000*100</f>
        <v>8.7457298971733408</v>
      </c>
      <c r="H23" s="48">
        <f>+H20*1000/(H18*H21)*100</f>
        <v>8.7457298971733426</v>
      </c>
      <c r="I23" s="62"/>
      <c r="J23" s="75">
        <f t="shared" si="0"/>
        <v>1.0012268910047653</v>
      </c>
      <c r="K23" s="76">
        <f t="shared" si="2"/>
        <v>1.0716908861866159E-2</v>
      </c>
      <c r="L23" s="57"/>
      <c r="M23" s="57"/>
    </row>
    <row r="24" spans="2:13">
      <c r="B24" s="18" t="s">
        <v>38</v>
      </c>
      <c r="C24" s="10"/>
      <c r="D24" s="48">
        <f>+D20/D18*1000</f>
        <v>3.1992657814954732</v>
      </c>
      <c r="E24" s="48">
        <f>+E20/E18*1000</f>
        <v>3.1992657814954732</v>
      </c>
      <c r="F24" s="62"/>
      <c r="G24" s="48">
        <f>+G20/G18*1000</f>
        <v>2.4991051069139099</v>
      </c>
      <c r="H24" s="48">
        <f>+H20/H18*1000</f>
        <v>2.4991057522695002</v>
      </c>
      <c r="I24" s="62"/>
      <c r="J24" s="75">
        <f t="shared" ref="J24" si="3">+G24/D24</f>
        <v>0.78114957543343633</v>
      </c>
      <c r="K24" s="76">
        <f t="shared" ref="K24" si="4">+G24-D24</f>
        <v>-0.70016067458156339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548.73068558349075</v>
      </c>
      <c r="E26" s="57"/>
      <c r="F26" s="63"/>
      <c r="G26" s="21">
        <f>+G8/(1-G6/G5)</f>
        <v>611.9087270115557</v>
      </c>
      <c r="H26" s="57"/>
      <c r="I26" s="63"/>
      <c r="J26" s="37">
        <f>+G26/D26</f>
        <v>1.1151348796192886</v>
      </c>
      <c r="K26" s="21">
        <f>+G26-D26</f>
        <v>63.178041428064944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S5" activePane="bottomRight" state="frozen"/>
      <selection pane="topRight" activeCell="C1" sqref="C1"/>
      <selection pane="bottomLeft" activeCell="A5" sqref="A5"/>
      <selection pane="bottomRight" activeCell="Y20" sqref="Y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7</v>
      </c>
      <c r="S4" s="89"/>
      <c r="T4" s="34" t="s">
        <v>26</v>
      </c>
      <c r="U4" s="3">
        <v>7</v>
      </c>
      <c r="V4" s="89"/>
      <c r="W4" s="34" t="s">
        <v>26</v>
      </c>
      <c r="X4" s="3">
        <v>7</v>
      </c>
      <c r="Y4" s="89"/>
      <c r="Z4" s="34" t="s">
        <v>26</v>
      </c>
      <c r="AA4" s="3">
        <v>7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8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1826.5730000000001</v>
      </c>
      <c r="Q5" s="64">
        <f>+P5/P5</f>
        <v>1</v>
      </c>
      <c r="R5" s="83">
        <f>+P5/R4</f>
        <v>260.93900000000002</v>
      </c>
      <c r="S5" s="90">
        <v>760.69399999999996</v>
      </c>
      <c r="T5" s="64">
        <f>+S5/S5</f>
        <v>1</v>
      </c>
      <c r="U5" s="83">
        <f>+S5/U4</f>
        <v>108.67057142857142</v>
      </c>
      <c r="V5" s="90">
        <v>439.464</v>
      </c>
      <c r="W5" s="64">
        <f>+V5/V5</f>
        <v>1</v>
      </c>
      <c r="X5" s="83">
        <f>+V5/X4</f>
        <v>62.780571428571427</v>
      </c>
      <c r="Y5" s="90">
        <v>1012.727</v>
      </c>
      <c r="Z5" s="64">
        <f>+Y5/Y5</f>
        <v>1</v>
      </c>
      <c r="AA5" s="83">
        <f>+Y5/AA4</f>
        <v>144.67528571428571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5517.231130000001</v>
      </c>
      <c r="AQ5" s="64">
        <f>+AP5/$AP$5</f>
        <v>1</v>
      </c>
      <c r="AR5" s="83">
        <f>+AP5/AR4</f>
        <v>788.17587571428589</v>
      </c>
      <c r="AS5" s="30">
        <f>+AP5/$AS$4</f>
        <v>689.65389125000013</v>
      </c>
      <c r="AT5" s="57"/>
      <c r="AU5" s="83">
        <f>+AS5/AU4</f>
        <v>98.521984464285737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f>139.7244248+214.985219</f>
        <v>354.70964379999998</v>
      </c>
      <c r="Q6" s="65">
        <f>+P6/P5</f>
        <v>0.19419406933092734</v>
      </c>
      <c r="R6" s="84">
        <f>+P6/R4</f>
        <v>50.672806257142852</v>
      </c>
      <c r="S6" s="91">
        <v>215.63942</v>
      </c>
      <c r="T6" s="65">
        <f>+S6/S5</f>
        <v>0.28347721948641635</v>
      </c>
      <c r="U6" s="84">
        <f>+S6/U4</f>
        <v>30.805631428571427</v>
      </c>
      <c r="V6" s="91">
        <f>133.8187069+79.078321</f>
        <v>212.89702790000001</v>
      </c>
      <c r="W6" s="65">
        <f>+V6/V5</f>
        <v>0.48444702615003737</v>
      </c>
      <c r="X6" s="84">
        <f>+V6/X4</f>
        <v>30.41386112857143</v>
      </c>
      <c r="Y6" s="91">
        <f>133.059958+165.135542</f>
        <v>298.19549999999998</v>
      </c>
      <c r="Z6" s="65">
        <f>+Y6/Y5</f>
        <v>0.29444805954615605</v>
      </c>
      <c r="AA6" s="84">
        <f>+Y6/AA4</f>
        <v>42.599357142857137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2091.2291771830801</v>
      </c>
      <c r="AQ6" s="65">
        <f>+AP6/$AP$5</f>
        <v>0.37903599249485848</v>
      </c>
      <c r="AR6" s="84">
        <f>+AP6/AR4</f>
        <v>298.74702531186858</v>
      </c>
      <c r="AS6" s="14">
        <f t="shared" ref="AS6:AS9" si="0">+AP6/$AS$4</f>
        <v>261.40364714788501</v>
      </c>
      <c r="AT6" s="57"/>
      <c r="AU6" s="84">
        <f>+AS6/AU4</f>
        <v>37.343378163983573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1471.8633562</v>
      </c>
      <c r="Q7" s="65">
        <f>+P7/P5</f>
        <v>0.80580593066907258</v>
      </c>
      <c r="R7" s="85">
        <f>+R5-R6</f>
        <v>210.26619374285718</v>
      </c>
      <c r="S7" s="36">
        <f>+S5-S6</f>
        <v>545.05457999999999</v>
      </c>
      <c r="T7" s="65">
        <f>+S7/S5</f>
        <v>0.71652278051358365</v>
      </c>
      <c r="U7" s="85">
        <f>+U5-U6</f>
        <v>77.86493999999999</v>
      </c>
      <c r="V7" s="36">
        <f>+V5-V6</f>
        <v>226.56697209999999</v>
      </c>
      <c r="W7" s="65">
        <f>+V7/V5</f>
        <v>0.51555297384996268</v>
      </c>
      <c r="X7" s="85">
        <f>+X5-X6</f>
        <v>32.366710299999994</v>
      </c>
      <c r="Y7" s="36">
        <f>+Y5-Y6</f>
        <v>714.53150000000005</v>
      </c>
      <c r="Z7" s="65">
        <f>+Y7/Y5</f>
        <v>0.70555194045384395</v>
      </c>
      <c r="AA7" s="85">
        <f>+AA5-AA6</f>
        <v>102.07592857142856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3426.00195281692</v>
      </c>
      <c r="AQ7" s="65">
        <f>+AP7/$AP$5</f>
        <v>0.62096400750514136</v>
      </c>
      <c r="AR7" s="85">
        <f>+AR5-AR6</f>
        <v>489.42885040241731</v>
      </c>
      <c r="AS7" s="13">
        <f t="shared" si="0"/>
        <v>428.250244102115</v>
      </c>
      <c r="AT7" s="57"/>
      <c r="AU7" s="85">
        <f>+AU5-AU6</f>
        <v>61.178606300302164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286.7699599</v>
      </c>
      <c r="Q8" s="65">
        <f>+P8/P5</f>
        <v>0.15699890445112238</v>
      </c>
      <c r="R8" s="84">
        <f>+P8/R4</f>
        <v>40.96713712857143</v>
      </c>
      <c r="S8" s="91">
        <f>86.824895+279.36344</f>
        <v>366.18833500000005</v>
      </c>
      <c r="T8" s="65">
        <f>+S8/S5</f>
        <v>0.48138717408051079</v>
      </c>
      <c r="U8" s="84">
        <f>+S8/U4</f>
        <v>52.312619285714291</v>
      </c>
      <c r="V8" s="91">
        <f>104.7584502+351.9918399</f>
        <v>456.75029010000003</v>
      </c>
      <c r="W8" s="65">
        <f>+V8/V5</f>
        <v>1.03933494006335</v>
      </c>
      <c r="X8" s="84">
        <f>+V8/X4</f>
        <v>65.250041442857153</v>
      </c>
      <c r="Y8" s="91">
        <f>242.281+144.877</f>
        <v>387.15800000000002</v>
      </c>
      <c r="Z8" s="65">
        <f>+Y8/Y5</f>
        <v>0.38229256255634542</v>
      </c>
      <c r="AA8" s="84">
        <f>+Y8/AA4</f>
        <v>55.308285714285716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3192.8375678659995</v>
      </c>
      <c r="AQ8" s="65">
        <f>+AP8/$AP$5</f>
        <v>0.57870288422482652</v>
      </c>
      <c r="AR8" s="84">
        <f>+AP8/AR4</f>
        <v>456.11965255228563</v>
      </c>
      <c r="AS8" s="14">
        <f t="shared" si="0"/>
        <v>399.10469598324994</v>
      </c>
      <c r="AT8" s="57"/>
      <c r="AU8" s="84">
        <f>+AS8/AU4</f>
        <v>57.014956569035704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1185.0933963</v>
      </c>
      <c r="Q9" s="64">
        <f>+P9/P5</f>
        <v>0.64880702621795017</v>
      </c>
      <c r="R9" s="15">
        <f>+R5-R6-R8</f>
        <v>169.29905661428575</v>
      </c>
      <c r="S9" s="92">
        <f>+S5-S6-S8</f>
        <v>178.86624499999994</v>
      </c>
      <c r="T9" s="64">
        <f>+S9/S5</f>
        <v>0.23513560643307288</v>
      </c>
      <c r="U9" s="15">
        <f>+U5-U6-U8</f>
        <v>25.552320714285699</v>
      </c>
      <c r="V9" s="92">
        <f>+V5-V6-V8</f>
        <v>-230.18331800000004</v>
      </c>
      <c r="W9" s="64">
        <f>+V9/V5</f>
        <v>-0.52378196621338735</v>
      </c>
      <c r="X9" s="15">
        <f>+X5-X6-X8</f>
        <v>-32.883331142857159</v>
      </c>
      <c r="Y9" s="92">
        <f>+Y5-Y6-Y8</f>
        <v>327.37350000000004</v>
      </c>
      <c r="Z9" s="64">
        <f>+Y9/Y5</f>
        <v>0.32325937789749859</v>
      </c>
      <c r="AA9" s="15">
        <f>+AA5-AA6-AA8</f>
        <v>46.767642857142846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233.16438495092007</v>
      </c>
      <c r="AQ9" s="64">
        <f>+AP9/$AP$5</f>
        <v>4.2261123280314707E-2</v>
      </c>
      <c r="AR9" s="15">
        <f>+AR5-AR6-AR8</f>
        <v>33.309197850131682</v>
      </c>
      <c r="AS9" s="29">
        <f t="shared" si="0"/>
        <v>29.145548118865008</v>
      </c>
      <c r="AT9" s="57"/>
      <c r="AU9" s="15">
        <f>+AU5-AU6-AU8</f>
        <v>4.1636497312664602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6</v>
      </c>
      <c r="Q11" s="72"/>
      <c r="R11" s="84">
        <f>+P11/R4</f>
        <v>0.8571428571428571</v>
      </c>
      <c r="S11" s="93">
        <v>6</v>
      </c>
      <c r="T11" s="72"/>
      <c r="U11" s="84">
        <f>+S11/U4</f>
        <v>0.8571428571428571</v>
      </c>
      <c r="V11" s="93">
        <v>6</v>
      </c>
      <c r="W11" s="72"/>
      <c r="X11" s="84">
        <f>+V11/X4</f>
        <v>0.8571428571428571</v>
      </c>
      <c r="Y11" s="93">
        <v>6</v>
      </c>
      <c r="Z11" s="72"/>
      <c r="AA11" s="84">
        <f>+Y11/AA4</f>
        <v>0.8571428571428571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48</v>
      </c>
      <c r="AQ11" s="57"/>
      <c r="AR11" s="84">
        <f>+AP11/AR4</f>
        <v>6.8571428571428568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263.86286969999998</v>
      </c>
      <c r="Q12" s="72"/>
      <c r="R12" s="84">
        <f>+P12/R4</f>
        <v>37.694695671428569</v>
      </c>
      <c r="S12" s="93">
        <v>279.363</v>
      </c>
      <c r="T12" s="72"/>
      <c r="U12" s="84">
        <f>+S12/U4</f>
        <v>39.908999999999999</v>
      </c>
      <c r="V12" s="93">
        <v>351.9918399</v>
      </c>
      <c r="W12" s="72"/>
      <c r="X12" s="84">
        <f>+V12/X4</f>
        <v>50.284548557142855</v>
      </c>
      <c r="Y12" s="93">
        <v>242.28100000000001</v>
      </c>
      <c r="Z12" s="72"/>
      <c r="AA12" s="84">
        <f>+Y12/AA4</f>
        <v>34.61157142857143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2156.613444784</v>
      </c>
      <c r="AQ12" s="57"/>
      <c r="AR12" s="84">
        <f>+AP12/AR4</f>
        <v>308.08763496914287</v>
      </c>
      <c r="AS12" s="14">
        <f t="shared" ref="AS12" si="1">+AP12/$AS$4</f>
        <v>269.576680598</v>
      </c>
      <c r="AT12" s="57"/>
      <c r="AU12" s="84">
        <f>+AS12/AU4</f>
        <v>38.510954371142859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>
        <f>+P12/P5</f>
        <v>0.14445788353380892</v>
      </c>
      <c r="Q13" s="72"/>
      <c r="R13" s="33"/>
      <c r="S13" s="35">
        <f>+S12/S5</f>
        <v>0.36724753974659985</v>
      </c>
      <c r="T13" s="72"/>
      <c r="U13" s="33"/>
      <c r="V13" s="35">
        <f>+V12/V5</f>
        <v>0.80095716577467102</v>
      </c>
      <c r="W13" s="72"/>
      <c r="X13" s="33"/>
      <c r="Y13" s="35">
        <f>+Y12/Y5</f>
        <v>0.23923624036882596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0.39088691301283213</v>
      </c>
      <c r="AQ13" s="57"/>
      <c r="AR13" s="33"/>
      <c r="AS13" s="35">
        <f>+AS12/AS5</f>
        <v>0.39088691301283213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>
        <f>+P5/P11</f>
        <v>304.42883333333333</v>
      </c>
      <c r="Q14" s="72"/>
      <c r="R14" s="8"/>
      <c r="S14" s="36">
        <f>+S5/S11</f>
        <v>126.78233333333333</v>
      </c>
      <c r="T14" s="72"/>
      <c r="U14" s="8"/>
      <c r="V14" s="36">
        <f>+V5/V11</f>
        <v>73.244</v>
      </c>
      <c r="W14" s="72"/>
      <c r="X14" s="8"/>
      <c r="Y14" s="36">
        <f>+Y5/Y11</f>
        <v>168.78783333333334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114.94231520833335</v>
      </c>
      <c r="AQ14" s="57"/>
      <c r="AR14" s="8"/>
      <c r="AS14" s="36">
        <f>+AS5/AS11</f>
        <v>114.94231520833335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>
        <f>+P12/P11</f>
        <v>43.977144949999996</v>
      </c>
      <c r="Q15" s="72"/>
      <c r="R15" s="8"/>
      <c r="S15" s="36">
        <f>+S12/S11</f>
        <v>46.560499999999998</v>
      </c>
      <c r="T15" s="72"/>
      <c r="U15" s="8"/>
      <c r="V15" s="36">
        <f>+V12/V11</f>
        <v>58.665306649999998</v>
      </c>
      <c r="W15" s="72"/>
      <c r="X15" s="8"/>
      <c r="Y15" s="36">
        <f>+Y12/Y11</f>
        <v>40.380166666666668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44.929446766333335</v>
      </c>
      <c r="AQ15" s="57"/>
      <c r="AR15" s="8"/>
      <c r="AS15" s="36">
        <f>+AS12/AS11</f>
        <v>44.929446766333335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>
        <f>+P12/P7</f>
        <v>0.17927130843261901</v>
      </c>
      <c r="Q16" s="72"/>
      <c r="R16" s="33"/>
      <c r="S16" s="35">
        <f>+S12/S7</f>
        <v>0.5125413311819158</v>
      </c>
      <c r="T16" s="72"/>
      <c r="U16" s="33"/>
      <c r="V16" s="35">
        <f>+V12/V7</f>
        <v>1.5535884892553589</v>
      </c>
      <c r="W16" s="72"/>
      <c r="X16" s="33"/>
      <c r="Y16" s="35">
        <f>+Y12/Y7</f>
        <v>0.33907672369937503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0.62948400919935077</v>
      </c>
      <c r="AQ16" s="57"/>
      <c r="AR16" s="33"/>
      <c r="AS16" s="35">
        <f>+AS12/AS7</f>
        <v>0.62948400919935077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39963.395069999999</v>
      </c>
      <c r="Q18" s="91">
        <v>39963.395069999999</v>
      </c>
      <c r="R18" s="67">
        <f>+P18/R4</f>
        <v>5709.0564385714288</v>
      </c>
      <c r="S18" s="91">
        <v>38488.271800000002</v>
      </c>
      <c r="T18" s="91">
        <v>38488.271800000002</v>
      </c>
      <c r="U18" s="67">
        <f>+S18/U4</f>
        <v>5498.3245428571436</v>
      </c>
      <c r="V18" s="91">
        <v>42743.274740000001</v>
      </c>
      <c r="W18" s="91">
        <v>42743.274740000001</v>
      </c>
      <c r="X18" s="67">
        <f>+V18/X4</f>
        <v>6106.1821057142861</v>
      </c>
      <c r="Y18" s="91">
        <v>41590.779600000002</v>
      </c>
      <c r="Z18" s="58">
        <v>41590.779600000002</v>
      </c>
      <c r="AA18" s="67">
        <f>+Y18/AA4</f>
        <v>5941.5399428571427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317545.30121000001</v>
      </c>
      <c r="AQ18" s="67">
        <f>+W18+AC18+AF18+AI18+AL18+Z18+T18+Q18+N18+K18+H18+E18</f>
        <v>317545.30121000001</v>
      </c>
      <c r="AR18" s="67">
        <f>+AP18/AR4</f>
        <v>45363.614458571428</v>
      </c>
      <c r="AS18" s="14">
        <f t="shared" ref="AS18:AT20" si="2">+AP18/$AS$4</f>
        <v>39693.162651250001</v>
      </c>
      <c r="AT18" s="67">
        <f t="shared" si="2"/>
        <v>39693.162651250001</v>
      </c>
      <c r="AU18" s="67">
        <f>+AS18/AU4</f>
        <v>5670.4518073214285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3830.22514</v>
      </c>
      <c r="Q19" s="91">
        <v>3830.22514</v>
      </c>
      <c r="R19" s="67">
        <f>+P19/R4</f>
        <v>547.17502000000002</v>
      </c>
      <c r="S19" s="91">
        <v>3562.5659999999998</v>
      </c>
      <c r="T19" s="91">
        <v>3562.5659999999998</v>
      </c>
      <c r="U19" s="67">
        <f>+S19/U4</f>
        <v>508.93799999999999</v>
      </c>
      <c r="V19" s="91">
        <v>3656.9065999999998</v>
      </c>
      <c r="W19" s="91">
        <v>3656.9065999999998</v>
      </c>
      <c r="X19" s="67">
        <f>+V19/X4</f>
        <v>522.41522857142854</v>
      </c>
      <c r="Y19" s="91">
        <v>3632.96</v>
      </c>
      <c r="Z19" s="91">
        <v>3632.96</v>
      </c>
      <c r="AA19" s="67">
        <f>+Y19/AA4</f>
        <v>518.99428571428575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29210.90294</v>
      </c>
      <c r="AQ19" s="67">
        <f>+W19+AC19+AF19+AI19+AL19+Z19+T19+Q19+N19+K19+H19+E19</f>
        <v>29210.90294</v>
      </c>
      <c r="AR19" s="67">
        <f>+AP19/AR4</f>
        <v>4172.9861342857139</v>
      </c>
      <c r="AS19" s="14">
        <f t="shared" si="2"/>
        <v>3651.3628675</v>
      </c>
      <c r="AT19" s="67">
        <f t="shared" si="2"/>
        <v>3651.3628675</v>
      </c>
      <c r="AU19" s="67">
        <f>+AS19/AU4</f>
        <v>521.62326678571424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139.72442000000001</v>
      </c>
      <c r="Q20" s="59">
        <v>139.72444089999999</v>
      </c>
      <c r="R20" s="67">
        <f>+P20/R4</f>
        <v>19.960631428571428</v>
      </c>
      <c r="S20" s="91">
        <v>131.6156805</v>
      </c>
      <c r="T20" s="59">
        <v>131.61565999999999</v>
      </c>
      <c r="U20" s="67">
        <f>+S20/U4</f>
        <v>18.802240071428571</v>
      </c>
      <c r="V20" s="91">
        <v>133.8187069</v>
      </c>
      <c r="W20" s="59">
        <v>133.8187715</v>
      </c>
      <c r="X20" s="67">
        <f>+V20/X4</f>
        <v>19.116958128571429</v>
      </c>
      <c r="Y20" s="91">
        <v>133.05995799999999</v>
      </c>
      <c r="Z20" s="59">
        <v>133.05995799999999</v>
      </c>
      <c r="AA20" s="67">
        <f>+Y20/AA4</f>
        <v>19.008565428571426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1069.6707260999999</v>
      </c>
      <c r="AQ20" s="67">
        <f>+W20+AC20+AF20+AI20+AL20+Z20+T20+Q20+N20+K20+H20+E20</f>
        <v>1072.7767629</v>
      </c>
      <c r="AR20" s="67">
        <f>+AP20/AR4</f>
        <v>152.81010372857142</v>
      </c>
      <c r="AS20" s="14">
        <f t="shared" si="2"/>
        <v>133.70884076249999</v>
      </c>
      <c r="AT20" s="67">
        <f t="shared" si="2"/>
        <v>134.0970953625</v>
      </c>
      <c r="AU20" s="67">
        <f>+AS20/AU4</f>
        <v>19.101262966071427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>
        <f t="shared" ref="P21:Q21" si="7">+P20/P19*1000</f>
        <v>36.479427420812137</v>
      </c>
      <c r="Q21" s="68">
        <f t="shared" si="7"/>
        <v>36.479432877410439</v>
      </c>
      <c r="R21" s="60"/>
      <c r="S21" s="45">
        <f t="shared" ref="S21:T21" si="8">+S20/S19*1000</f>
        <v>36.94406798358262</v>
      </c>
      <c r="T21" s="68">
        <f t="shared" si="8"/>
        <v>36.944062229303263</v>
      </c>
      <c r="U21" s="60"/>
      <c r="V21" s="45">
        <f t="shared" ref="V21:W21" si="9">+V20/V19*1000</f>
        <v>36.593416659862193</v>
      </c>
      <c r="W21" s="68">
        <f t="shared" si="9"/>
        <v>36.593434325065893</v>
      </c>
      <c r="X21" s="60"/>
      <c r="Y21" s="45">
        <f t="shared" ref="Y21:AC21" si="10">+Y20/Y19*1000</f>
        <v>36.625770170879946</v>
      </c>
      <c r="Z21" s="68">
        <f t="shared" si="10"/>
        <v>36.625770170879946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36.618886047347907</v>
      </c>
      <c r="AQ21" s="68">
        <f>+AQ20/AQ19*1000</f>
        <v>36.725217467721315</v>
      </c>
      <c r="AR21" s="60"/>
      <c r="AS21" s="45">
        <f>+AS20/AS19*1000</f>
        <v>36.618886047347907</v>
      </c>
      <c r="AT21" s="68">
        <f>+AT20/AT19*1000</f>
        <v>36.725217467721315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>
        <f>+P19/P18</f>
        <v>9.5843336966015186E-2</v>
      </c>
      <c r="Q22" s="46">
        <f>+Q19/Q18</f>
        <v>9.5843336966015186E-2</v>
      </c>
      <c r="R22" s="61"/>
      <c r="S22" s="94">
        <f>+S19/S18</f>
        <v>9.256237896345347E-2</v>
      </c>
      <c r="T22" s="46">
        <f>+T19/T18</f>
        <v>9.256237896345347E-2</v>
      </c>
      <c r="U22" s="61"/>
      <c r="V22" s="94">
        <f>+V19/V18</f>
        <v>8.5555134047270234E-2</v>
      </c>
      <c r="W22" s="46">
        <f>+W19/W18</f>
        <v>8.5555134047270234E-2</v>
      </c>
      <c r="X22" s="61"/>
      <c r="Y22" s="94">
        <f>+Y19/Y18</f>
        <v>8.735012988311476E-2</v>
      </c>
      <c r="Z22" s="46">
        <f>+Z19/Z18</f>
        <v>8.735012988311476E-2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9.1989718722627734E-2</v>
      </c>
      <c r="AQ22" s="46">
        <f>+AQ19/AQ18</f>
        <v>9.1989718722627734E-2</v>
      </c>
      <c r="AR22" s="61"/>
      <c r="AS22" s="47">
        <f>+AS19/AS18</f>
        <v>9.1989718722627734E-2</v>
      </c>
      <c r="AT22" s="46">
        <f>+AT19/AT18</f>
        <v>9.1989718722627734E-2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>
        <f>+P20*1000/(P18*P21)*100</f>
        <v>9.5843336966015205</v>
      </c>
      <c r="Q23" s="48">
        <f>+Q20*1000/(Q18*Q21)*100</f>
        <v>9.5843336966015187</v>
      </c>
      <c r="R23" s="62"/>
      <c r="S23" s="49">
        <f>+S20*1000/(S18*S21)*100</f>
        <v>9.2562378963453469</v>
      </c>
      <c r="T23" s="48">
        <f>+T20*1000/(T18*T21)*100</f>
        <v>9.2562378963453469</v>
      </c>
      <c r="U23" s="62"/>
      <c r="V23" s="49">
        <f>+V20*1000/(V18*V21)*100</f>
        <v>8.5555134047270229</v>
      </c>
      <c r="W23" s="48">
        <f>+W20*1000/(W18*W21)*100</f>
        <v>8.5555134047270229</v>
      </c>
      <c r="X23" s="62"/>
      <c r="Y23" s="49">
        <f>+Y20*1000/(Y18*Y21)*100</f>
        <v>8.7350129883114747</v>
      </c>
      <c r="Z23" s="48">
        <f>+Z20*1000/(Z18*Z21)*100</f>
        <v>8.7350129883114747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9.1989718722627725</v>
      </c>
      <c r="AQ23" s="48">
        <f>+AQ20*1000/(AQ18*AQ21)*100</f>
        <v>9.1989718722627742</v>
      </c>
      <c r="AR23" s="62"/>
      <c r="AS23" s="49">
        <f>+AS20/(AS18*AS21)*1000*100</f>
        <v>9.1989718722627725</v>
      </c>
      <c r="AT23" s="48">
        <f>+AT20*1000/(AT18*AT21)*100</f>
        <v>9.1989718722627742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>
        <f>+P20/P18*1000</f>
        <v>3.4963100546201917</v>
      </c>
      <c r="Q24" s="48">
        <f>+Q20/Q18*1000</f>
        <v>3.4963105775987815</v>
      </c>
      <c r="R24" s="62"/>
      <c r="S24" s="49">
        <f>+S20/S18*1000</f>
        <v>3.4196308211479627</v>
      </c>
      <c r="T24" s="48">
        <f>+T20/T18*1000</f>
        <v>3.4196302885181762</v>
      </c>
      <c r="U24" s="62"/>
      <c r="V24" s="49">
        <f>+V20/V18*1000</f>
        <v>3.1307546675821216</v>
      </c>
      <c r="W24" s="48">
        <f>+W20/W18*1000</f>
        <v>3.1307561789309921</v>
      </c>
      <c r="X24" s="62"/>
      <c r="Y24" s="49">
        <f>+Y20/Y18*1000</f>
        <v>3.1992657814954732</v>
      </c>
      <c r="Z24" s="48">
        <f>+Z20/Z18*1000</f>
        <v>3.1992657814954732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3.368561027431491</v>
      </c>
      <c r="AQ24" s="48">
        <f>+AQ20/AQ18*1000</f>
        <v>3.3783424248830189</v>
      </c>
      <c r="AR24" s="62"/>
      <c r="AS24" s="48">
        <f t="shared" ref="AS24:AT24" si="14">+AS20/AS18*1000</f>
        <v>3.368561027431491</v>
      </c>
      <c r="AT24" s="48">
        <f t="shared" si="14"/>
        <v>3.3783424248830189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>
        <f>+P8/(1-P6/P5)</f>
        <v>355.87968391085263</v>
      </c>
      <c r="Q26" s="73"/>
      <c r="R26" s="63"/>
      <c r="S26" s="31">
        <f>+S8/(1-S6/S5)</f>
        <v>511.06307427870809</v>
      </c>
      <c r="T26" s="73"/>
      <c r="U26" s="63"/>
      <c r="V26" s="31">
        <f>+V8/(1-V6/V5)</f>
        <v>885.94249915610897</v>
      </c>
      <c r="W26" s="73"/>
      <c r="X26" s="63"/>
      <c r="Y26" s="31">
        <f>+Y8/(1-Y6/Y5)</f>
        <v>548.73068558349075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5141.7433688208785</v>
      </c>
      <c r="AQ26" s="69"/>
      <c r="AR26" s="63"/>
      <c r="AS26" s="31">
        <f>+AS8/(1-AS6/AS5)</f>
        <v>642.71792110260981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T5" activePane="bottomRight" state="frozen"/>
      <selection pane="topRight" activeCell="C1" sqref="C1"/>
      <selection pane="bottomLeft" activeCell="A5" sqref="A5"/>
      <selection pane="bottomRight" activeCell="X1" sqref="X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10</v>
      </c>
      <c r="S4" s="89"/>
      <c r="T4" s="34" t="s">
        <v>26</v>
      </c>
      <c r="U4" s="3">
        <v>10</v>
      </c>
      <c r="V4" s="89"/>
      <c r="W4" s="34" t="s">
        <v>26</v>
      </c>
      <c r="X4" s="3">
        <v>10</v>
      </c>
      <c r="Y4" s="89"/>
      <c r="Z4" s="34" t="s">
        <v>26</v>
      </c>
      <c r="AA4" s="3">
        <v>10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9.25</v>
      </c>
      <c r="AS4" s="42">
        <v>8</v>
      </c>
      <c r="AT4" s="3" t="s">
        <v>26</v>
      </c>
      <c r="AU4" s="3">
        <f>+AR4</f>
        <v>9.25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756.16600000000005</v>
      </c>
      <c r="Q5" s="64">
        <f>+P5/P5</f>
        <v>1</v>
      </c>
      <c r="R5" s="83">
        <f>+P5/R4</f>
        <v>75.616600000000005</v>
      </c>
      <c r="S5" s="90">
        <f>1032.889</f>
        <v>1032.8889999999999</v>
      </c>
      <c r="T5" s="64">
        <f>+S5/S5</f>
        <v>1</v>
      </c>
      <c r="U5" s="83">
        <f>+S5/U4</f>
        <v>103.28889999999998</v>
      </c>
      <c r="V5" s="90">
        <v>673.56066999999996</v>
      </c>
      <c r="W5" s="64">
        <f>+V5/V5</f>
        <v>1</v>
      </c>
      <c r="X5" s="83">
        <f>+V5/X4</f>
        <v>67.356066999999996</v>
      </c>
      <c r="Y5" s="90">
        <v>589.22829000000002</v>
      </c>
      <c r="Z5" s="64">
        <f>+Y5/Y5</f>
        <v>1</v>
      </c>
      <c r="AA5" s="83">
        <f>+Y5/AA4</f>
        <v>58.922829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4956.4361799999997</v>
      </c>
      <c r="AQ5" s="64">
        <f>+AP5/$AP$5</f>
        <v>1</v>
      </c>
      <c r="AR5" s="83">
        <f>+AP5/AR4</f>
        <v>535.83093837837839</v>
      </c>
      <c r="AS5" s="30">
        <f>+AP5/$AS$4</f>
        <v>619.55452249999996</v>
      </c>
      <c r="AT5" s="57"/>
      <c r="AU5" s="83">
        <f>+AS5/AU4</f>
        <v>66.978867297297299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f>139.7292+12.44024+19.401</f>
        <v>171.57043999999999</v>
      </c>
      <c r="Q6" s="65">
        <f>+P6/P5</f>
        <v>0.22689520555010406</v>
      </c>
      <c r="R6" s="84">
        <f>+P6/R4</f>
        <v>17.157043999999999</v>
      </c>
      <c r="S6" s="91">
        <f>145.6989+16.88917+80.06</f>
        <v>242.64807000000002</v>
      </c>
      <c r="T6" s="65">
        <f>+S6/S5</f>
        <v>0.23492172924680196</v>
      </c>
      <c r="U6" s="84">
        <f>+S6/U4</f>
        <v>24.264807000000001</v>
      </c>
      <c r="V6" s="91">
        <f>124.8358+61.991</f>
        <v>186.82679999999999</v>
      </c>
      <c r="W6" s="65">
        <f>+V6/V5</f>
        <v>0.27737189583827693</v>
      </c>
      <c r="X6" s="84">
        <f>+V6/X4</f>
        <v>18.682679999999998</v>
      </c>
      <c r="Y6" s="91">
        <v>144.93299999999999</v>
      </c>
      <c r="Z6" s="65">
        <f>+Y6/Y5</f>
        <v>0.24597087828216802</v>
      </c>
      <c r="AA6" s="84">
        <f>+Y6/AA4</f>
        <v>14.4933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1504.8525400000001</v>
      </c>
      <c r="AQ6" s="65">
        <f>+AP6/$AP$5</f>
        <v>0.30361584117078255</v>
      </c>
      <c r="AR6" s="84">
        <f>+AP6/AR4</f>
        <v>162.6867610810811</v>
      </c>
      <c r="AS6" s="14">
        <f t="shared" ref="AS6:AS9" si="0">+AP6/$AS$4</f>
        <v>188.10656750000001</v>
      </c>
      <c r="AT6" s="57"/>
      <c r="AU6" s="84">
        <f>+AS6/AU4</f>
        <v>20.335845135135138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584.59556000000009</v>
      </c>
      <c r="Q7" s="65">
        <f>+P7/P5</f>
        <v>0.77310479444989599</v>
      </c>
      <c r="R7" s="85">
        <f>+R5-R6</f>
        <v>58.459556000000006</v>
      </c>
      <c r="S7" s="36">
        <f>+S5-S6</f>
        <v>790.24092999999993</v>
      </c>
      <c r="T7" s="65">
        <f>+S7/S5</f>
        <v>0.76507827075319812</v>
      </c>
      <c r="U7" s="85">
        <f>+U5-U6</f>
        <v>79.024092999999979</v>
      </c>
      <c r="V7" s="36">
        <f>+V5-V6</f>
        <v>486.73386999999997</v>
      </c>
      <c r="W7" s="65">
        <f>+V7/V5</f>
        <v>0.72262810416172307</v>
      </c>
      <c r="X7" s="85">
        <f>+X5-X6</f>
        <v>48.673386999999998</v>
      </c>
      <c r="Y7" s="36">
        <f>+Y5-Y6</f>
        <v>444.29529000000002</v>
      </c>
      <c r="Z7" s="65">
        <f>+Y7/Y5</f>
        <v>0.75402912171783198</v>
      </c>
      <c r="AA7" s="85">
        <f>+AA5-AA6</f>
        <v>44.429529000000002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3451.5836400000003</v>
      </c>
      <c r="AQ7" s="65">
        <f>+AP7/$AP$5</f>
        <v>0.69638415882921756</v>
      </c>
      <c r="AR7" s="85">
        <f>+AR5-AR6</f>
        <v>373.14417729729729</v>
      </c>
      <c r="AS7" s="13">
        <f t="shared" si="0"/>
        <v>431.44795500000004</v>
      </c>
      <c r="AT7" s="57"/>
      <c r="AU7" s="85">
        <f>+AU5-AU6</f>
        <v>46.643022162162161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f>544.18659+32.20211-139.729-12.44024-19.401</f>
        <v>404.8184599999999</v>
      </c>
      <c r="Q8" s="65">
        <f>+P8/P5</f>
        <v>0.53535660159277176</v>
      </c>
      <c r="R8" s="84">
        <f>+P8/R4</f>
        <v>40.48184599999999</v>
      </c>
      <c r="S8" s="91">
        <v>335.07400000000001</v>
      </c>
      <c r="T8" s="65">
        <f>+S8/S5</f>
        <v>0.32440465529209822</v>
      </c>
      <c r="U8" s="84">
        <f>+S8/U4</f>
        <v>33.507400000000004</v>
      </c>
      <c r="V8" s="91">
        <v>936.70100000000002</v>
      </c>
      <c r="W8" s="65">
        <f>+V8/V5</f>
        <v>1.3906705686957643</v>
      </c>
      <c r="X8" s="84">
        <f>+V8/X4</f>
        <v>93.670100000000005</v>
      </c>
      <c r="Y8" s="91">
        <v>461.39699999999999</v>
      </c>
      <c r="Z8" s="65">
        <f>+Y8/Y5</f>
        <v>0.7830530336552578</v>
      </c>
      <c r="AA8" s="84">
        <f>+Y8/AA4</f>
        <v>46.139699999999998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3254.15346</v>
      </c>
      <c r="AQ8" s="65">
        <f>+AP8/$AP$5</f>
        <v>0.65655106649633088</v>
      </c>
      <c r="AR8" s="84">
        <f>+AP8/AR4</f>
        <v>351.80037405405403</v>
      </c>
      <c r="AS8" s="14">
        <f t="shared" si="0"/>
        <v>406.7691825</v>
      </c>
      <c r="AT8" s="57"/>
      <c r="AU8" s="84">
        <f>+AS8/AU4</f>
        <v>43.975046756756754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179.77710000000019</v>
      </c>
      <c r="Q9" s="64">
        <f>+P9/P5</f>
        <v>0.2377481928571242</v>
      </c>
      <c r="R9" s="15">
        <f>+R5-R6-R8</f>
        <v>17.977710000000016</v>
      </c>
      <c r="S9" s="92">
        <f>+S5-S6-S8</f>
        <v>455.16692999999992</v>
      </c>
      <c r="T9" s="64">
        <f>+S9/S5</f>
        <v>0.44067361546109984</v>
      </c>
      <c r="U9" s="15">
        <f>+U5-U6-U8</f>
        <v>45.516692999999975</v>
      </c>
      <c r="V9" s="92">
        <f>+V5-V6-V8</f>
        <v>-449.96713000000005</v>
      </c>
      <c r="W9" s="64">
        <f>+V9/V5</f>
        <v>-0.66804246453404126</v>
      </c>
      <c r="X9" s="15">
        <f>+X5-X6-X8</f>
        <v>-44.996713000000007</v>
      </c>
      <c r="Y9" s="92">
        <f>+Y5-Y6-Y8</f>
        <v>-17.101709999999969</v>
      </c>
      <c r="Z9" s="64">
        <f>+Y9/Y5</f>
        <v>-2.9023911937425761E-2</v>
      </c>
      <c r="AA9" s="15">
        <f>+AA5-AA6-AA8</f>
        <v>-1.7101709999999954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197.43018000000001</v>
      </c>
      <c r="AQ9" s="64">
        <f>+AP9/$AP$5</f>
        <v>3.9833092332886656E-2</v>
      </c>
      <c r="AR9" s="15">
        <f>+AR5-AR6-AR8</f>
        <v>21.343803243243258</v>
      </c>
      <c r="AS9" s="29">
        <f t="shared" si="0"/>
        <v>24.678772500000001</v>
      </c>
      <c r="AT9" s="57"/>
      <c r="AU9" s="15">
        <f>+AU5-AU6-AU8</f>
        <v>2.6679754054054072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9</v>
      </c>
      <c r="Q11" s="72"/>
      <c r="R11" s="84">
        <f>+P11/R4</f>
        <v>0.9</v>
      </c>
      <c r="S11" s="93">
        <v>9</v>
      </c>
      <c r="T11" s="72"/>
      <c r="U11" s="84">
        <f>+S11/U4</f>
        <v>0.9</v>
      </c>
      <c r="V11" s="93">
        <v>9</v>
      </c>
      <c r="W11" s="72"/>
      <c r="X11" s="84">
        <f>+V11/X4</f>
        <v>0.9</v>
      </c>
      <c r="Y11" s="93">
        <v>9</v>
      </c>
      <c r="Z11" s="72"/>
      <c r="AA11" s="84">
        <f>+Y11/AA4</f>
        <v>0.9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60</v>
      </c>
      <c r="AQ11" s="57"/>
      <c r="AR11" s="84">
        <f>+AP11/AR4</f>
        <v>6.4864864864864868</v>
      </c>
      <c r="AS11" s="28">
        <f>+AP11/AS4</f>
        <v>7.5</v>
      </c>
      <c r="AT11" s="57"/>
      <c r="AU11" s="84">
        <f>+AS11/AU4</f>
        <v>0.81081081081081086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307.30099999999999</v>
      </c>
      <c r="Q12" s="72"/>
      <c r="R12" s="84">
        <f>+P12/R4</f>
        <v>30.7301</v>
      </c>
      <c r="S12" s="93">
        <v>284.077</v>
      </c>
      <c r="T12" s="72"/>
      <c r="U12" s="84">
        <f>+S12/U4</f>
        <v>28.407699999999998</v>
      </c>
      <c r="V12" s="93">
        <v>371.71875999999997</v>
      </c>
      <c r="W12" s="72"/>
      <c r="X12" s="84">
        <f>+V12/X4</f>
        <v>37.171875999999997</v>
      </c>
      <c r="Y12" s="93">
        <v>333.71</v>
      </c>
      <c r="Z12" s="72"/>
      <c r="AA12" s="84">
        <f>+Y12/AA4</f>
        <v>33.370999999999995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2166.5690500000001</v>
      </c>
      <c r="AQ12" s="57"/>
      <c r="AR12" s="84">
        <f>+AP12/AR4</f>
        <v>234.22368108108108</v>
      </c>
      <c r="AS12" s="14">
        <f t="shared" ref="AS12" si="1">+AP12/$AS$4</f>
        <v>270.82113125000001</v>
      </c>
      <c r="AT12" s="57"/>
      <c r="AU12" s="84">
        <f>+AS12/AU4</f>
        <v>29.277960135135135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>
        <f>+P12/P5</f>
        <v>0.40639356966591988</v>
      </c>
      <c r="Q13" s="72"/>
      <c r="R13" s="33"/>
      <c r="S13" s="35">
        <f>+S12/S5</f>
        <v>0.27503148934687077</v>
      </c>
      <c r="T13" s="72"/>
      <c r="U13" s="33"/>
      <c r="V13" s="35">
        <f>+V12/V5</f>
        <v>0.55187123678109051</v>
      </c>
      <c r="W13" s="72"/>
      <c r="X13" s="33"/>
      <c r="Y13" s="35">
        <f>+Y12/Y5</f>
        <v>0.56635094693094246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0.43712235390873128</v>
      </c>
      <c r="AQ13" s="57"/>
      <c r="AR13" s="33"/>
      <c r="AS13" s="35">
        <f>+AS12/AS5</f>
        <v>0.43712235390873128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>
        <f>+P5/P11</f>
        <v>84.018444444444455</v>
      </c>
      <c r="Q14" s="72"/>
      <c r="R14" s="8"/>
      <c r="S14" s="36">
        <f>+S5/S11</f>
        <v>114.76544444444443</v>
      </c>
      <c r="T14" s="72"/>
      <c r="U14" s="8"/>
      <c r="V14" s="36">
        <f>+V5/V11</f>
        <v>74.84007444444444</v>
      </c>
      <c r="W14" s="72"/>
      <c r="X14" s="8"/>
      <c r="Y14" s="36">
        <f>+Y5/Y11</f>
        <v>65.469809999999995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82.607269666666667</v>
      </c>
      <c r="AQ14" s="57"/>
      <c r="AR14" s="8"/>
      <c r="AS14" s="36">
        <f>+AS5/AS11</f>
        <v>82.607269666666667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>
        <f>+P12/P11</f>
        <v>34.144555555555556</v>
      </c>
      <c r="Q15" s="72"/>
      <c r="R15" s="8"/>
      <c r="S15" s="36">
        <f>+S12/S11</f>
        <v>31.56411111111111</v>
      </c>
      <c r="T15" s="72"/>
      <c r="U15" s="8"/>
      <c r="V15" s="36">
        <f>+V12/V11</f>
        <v>41.302084444444439</v>
      </c>
      <c r="W15" s="72"/>
      <c r="X15" s="8"/>
      <c r="Y15" s="36">
        <f>+Y12/Y11</f>
        <v>37.078888888888883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36.109484166666668</v>
      </c>
      <c r="AQ15" s="57"/>
      <c r="AR15" s="8"/>
      <c r="AS15" s="36">
        <f>+AS12/AS11</f>
        <v>36.109484166666668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>
        <f>+P12/P7</f>
        <v>0.52566427292058104</v>
      </c>
      <c r="Q16" s="72"/>
      <c r="R16" s="33"/>
      <c r="S16" s="35">
        <f>+S12/S7</f>
        <v>0.35948150648182703</v>
      </c>
      <c r="T16" s="72"/>
      <c r="U16" s="33"/>
      <c r="V16" s="35">
        <f>+V12/V7</f>
        <v>0.76370021260283361</v>
      </c>
      <c r="W16" s="72"/>
      <c r="X16" s="33"/>
      <c r="Y16" s="35">
        <f>+Y12/Y7</f>
        <v>0.75109956713698212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0.62770289698093473</v>
      </c>
      <c r="AQ16" s="57"/>
      <c r="AR16" s="33"/>
      <c r="AS16" s="35">
        <f>+AS12/AS7</f>
        <v>0.62770289698093473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53483</v>
      </c>
      <c r="Q18" s="58">
        <v>53483</v>
      </c>
      <c r="R18" s="67">
        <f>+P18/R4</f>
        <v>5348.3</v>
      </c>
      <c r="S18" s="91">
        <v>53657</v>
      </c>
      <c r="T18" s="58">
        <v>53657</v>
      </c>
      <c r="U18" s="67">
        <f>+S18/U4</f>
        <v>5365.7</v>
      </c>
      <c r="V18" s="91">
        <v>48057</v>
      </c>
      <c r="W18" s="58">
        <v>48057</v>
      </c>
      <c r="X18" s="67">
        <f>+V18/X4</f>
        <v>4805.7</v>
      </c>
      <c r="Y18" s="91">
        <v>46486</v>
      </c>
      <c r="Z18" s="58">
        <v>46486</v>
      </c>
      <c r="AA18" s="67">
        <f>+Y18/AA4</f>
        <v>4648.6000000000004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360646</v>
      </c>
      <c r="AQ18" s="67">
        <f>+W18+AC18+AF18+AI18+AL18+Z18+T18+Q18+N18+K18+H18+E18</f>
        <v>360646</v>
      </c>
      <c r="AR18" s="67">
        <f>+AP18/AR4</f>
        <v>38988.75675675676</v>
      </c>
      <c r="AS18" s="14">
        <f t="shared" ref="AS18:AT20" si="2">+AP18/$AS$4</f>
        <v>45080.75</v>
      </c>
      <c r="AT18" s="67">
        <f t="shared" si="2"/>
        <v>45080.75</v>
      </c>
      <c r="AU18" s="67">
        <f>+AS18/AU4</f>
        <v>4873.594594594595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4483.3100000000004</v>
      </c>
      <c r="Q19" s="58">
        <v>4483.3100000000004</v>
      </c>
      <c r="R19" s="67">
        <f>+P19/R4</f>
        <v>448.33100000000002</v>
      </c>
      <c r="S19" s="91">
        <v>4678.5</v>
      </c>
      <c r="T19" s="58">
        <v>4678.5</v>
      </c>
      <c r="U19" s="67">
        <f>+S19/U4</f>
        <v>467.85</v>
      </c>
      <c r="V19" s="91">
        <v>4103.28</v>
      </c>
      <c r="W19" s="91">
        <v>4103.28</v>
      </c>
      <c r="X19" s="67">
        <f>+V19/X4</f>
        <v>410.32799999999997</v>
      </c>
      <c r="Y19" s="91">
        <v>4065.54</v>
      </c>
      <c r="Z19" s="58">
        <v>4065.54</v>
      </c>
      <c r="AA19" s="67">
        <f>+Y19/AA4</f>
        <v>406.55399999999997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31705.34</v>
      </c>
      <c r="AQ19" s="67">
        <f>+W19+AC19+AF19+AI19+AL19+Z19+T19+Q19+N19+K19+H19+E19</f>
        <v>31705.34</v>
      </c>
      <c r="AR19" s="67">
        <f>+AP19/AR4</f>
        <v>3427.6043243243244</v>
      </c>
      <c r="AS19" s="14">
        <f t="shared" si="2"/>
        <v>3963.1675</v>
      </c>
      <c r="AT19" s="67">
        <f t="shared" si="2"/>
        <v>3963.1675</v>
      </c>
      <c r="AU19" s="67">
        <f>+AS19/AU4</f>
        <v>428.45054054054054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139.72919999999999</v>
      </c>
      <c r="Q20" s="59">
        <v>139.72916000000001</v>
      </c>
      <c r="R20" s="67">
        <f>+P20/R4</f>
        <v>13.972919999999998</v>
      </c>
      <c r="S20" s="91">
        <v>145.69890000000001</v>
      </c>
      <c r="T20" s="59">
        <v>145.69883999999999</v>
      </c>
      <c r="U20" s="67">
        <f>+S20/U4</f>
        <v>14.569890000000001</v>
      </c>
      <c r="V20" s="91">
        <v>124.83580000000001</v>
      </c>
      <c r="W20" s="59">
        <v>124.83580000000001</v>
      </c>
      <c r="X20" s="67">
        <f>+V20/X4</f>
        <v>12.48358</v>
      </c>
      <c r="Y20" s="91">
        <v>116.1734</v>
      </c>
      <c r="Z20" s="59">
        <v>116.17343</v>
      </c>
      <c r="AA20" s="67">
        <f>+Y20/AA4</f>
        <v>11.61734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960.6155</v>
      </c>
      <c r="AQ20" s="67">
        <f>+W20+AC20+AF20+AI20+AL20+Z20+T20+Q20+N20+K20+H20+E20</f>
        <v>960.61621999999988</v>
      </c>
      <c r="AR20" s="67">
        <f>+AP20/AR4</f>
        <v>103.85032432432432</v>
      </c>
      <c r="AS20" s="14">
        <f t="shared" si="2"/>
        <v>120.0769375</v>
      </c>
      <c r="AT20" s="67">
        <f t="shared" si="2"/>
        <v>120.07702749999999</v>
      </c>
      <c r="AU20" s="67">
        <f>+AS20/AU4</f>
        <v>12.98129054054054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>
        <f t="shared" ref="P21:Q21" si="7">+P20/P19*1000</f>
        <v>31.166526517238374</v>
      </c>
      <c r="Q21" s="68">
        <f t="shared" si="7"/>
        <v>31.166517595258856</v>
      </c>
      <c r="R21" s="60"/>
      <c r="S21" s="45">
        <f t="shared" ref="S21:T21" si="8">+S20/S19*1000</f>
        <v>31.142225072138508</v>
      </c>
      <c r="T21" s="68">
        <f t="shared" si="8"/>
        <v>31.142212247515225</v>
      </c>
      <c r="U21" s="60"/>
      <c r="V21" s="45">
        <f t="shared" ref="V21:W21" si="9">+V20/V19*1000</f>
        <v>30.423417363670044</v>
      </c>
      <c r="W21" s="68">
        <f t="shared" si="9"/>
        <v>30.423417363670044</v>
      </c>
      <c r="X21" s="60"/>
      <c r="Y21" s="45">
        <f t="shared" ref="Y21" si="10">+Y20/Y19*1000</f>
        <v>28.575146229037227</v>
      </c>
      <c r="Z21" s="68">
        <f t="shared" ref="Z21:AC21" si="11">+Z20/Z19*1000</f>
        <v>28.575153608130776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30.298224210811178</v>
      </c>
      <c r="AQ21" s="68">
        <f>+AQ20/AQ19*1000</f>
        <v>30.298246919919478</v>
      </c>
      <c r="AR21" s="60"/>
      <c r="AS21" s="45">
        <f>+AS20/AS19*1000</f>
        <v>30.298224210811178</v>
      </c>
      <c r="AT21" s="68">
        <f>+AT20/AT19*1000</f>
        <v>30.298246919919478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>
        <f>+P19/P18</f>
        <v>8.3826823476618739E-2</v>
      </c>
      <c r="Q22" s="46">
        <f>+Q19/Q18</f>
        <v>8.3826823476618739E-2</v>
      </c>
      <c r="R22" s="61"/>
      <c r="S22" s="94">
        <f>+S19/S18</f>
        <v>8.7192724155282633E-2</v>
      </c>
      <c r="T22" s="46">
        <f>+T19/T18</f>
        <v>8.7192724155282633E-2</v>
      </c>
      <c r="U22" s="61"/>
      <c r="V22" s="94">
        <f>+V19/V18</f>
        <v>8.5383606966727005E-2</v>
      </c>
      <c r="W22" s="46">
        <f>+W19/W18</f>
        <v>8.5383606966727005E-2</v>
      </c>
      <c r="X22" s="61"/>
      <c r="Y22" s="94">
        <f>+Y19/Y18</f>
        <v>8.7457298971733419E-2</v>
      </c>
      <c r="Z22" s="46">
        <f>+Z19/Z18</f>
        <v>8.7457298971733419E-2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8.7912634550223759E-2</v>
      </c>
      <c r="AQ22" s="46">
        <f>+AQ19/AQ18</f>
        <v>8.7912634550223759E-2</v>
      </c>
      <c r="AR22" s="61"/>
      <c r="AS22" s="47">
        <f>+AS19/AS18</f>
        <v>8.7912634550223759E-2</v>
      </c>
      <c r="AT22" s="46">
        <f>+AT19/AT18</f>
        <v>8.7912634550223759E-2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>
        <f>+P20*1000/(P18*P21)*100</f>
        <v>8.3826823476618735</v>
      </c>
      <c r="Q23" s="48">
        <f>+Q20*1000/(Q18*Q21)*100</f>
        <v>8.3826823476618753</v>
      </c>
      <c r="R23" s="62"/>
      <c r="S23" s="49">
        <f>+S20*1000/(S18*S21)*100</f>
        <v>8.7192724155282626</v>
      </c>
      <c r="T23" s="48">
        <f>+T20*1000/(T18*T21)*100</f>
        <v>8.7192724155282626</v>
      </c>
      <c r="U23" s="62"/>
      <c r="V23" s="49">
        <f>+V20*1000/(V18*V21)*100</f>
        <v>8.5383606966727008</v>
      </c>
      <c r="W23" s="48">
        <f>+W20*1000/(W18*W21)*100</f>
        <v>8.5383606966727008</v>
      </c>
      <c r="X23" s="62"/>
      <c r="Y23" s="49">
        <f>+Y20*1000/(Y18*Y21)*100</f>
        <v>8.7457298971733408</v>
      </c>
      <c r="Z23" s="48">
        <f>+Z20*1000/(Z18*Z21)*100</f>
        <v>8.7457298971733426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8.791263455022376</v>
      </c>
      <c r="AQ23" s="48">
        <f>+AQ20*1000/(AQ18*AQ21)*100</f>
        <v>8.7912634550223778</v>
      </c>
      <c r="AR23" s="62"/>
      <c r="AS23" s="49">
        <f>+AS20/(AS18*AS21)*1000*100</f>
        <v>8.791263455022376</v>
      </c>
      <c r="AT23" s="48">
        <f>+AT20*1000/(AT18*AT21)*100</f>
        <v>8.7912634550223778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>
        <f>+P20/P18*1000</f>
        <v>2.6125909167398986</v>
      </c>
      <c r="Q24" s="48">
        <f>+Q20/Q18*1000</f>
        <v>2.6125901688386968</v>
      </c>
      <c r="R24" s="62"/>
      <c r="S24" s="49">
        <f>+S20/S18*1000</f>
        <v>2.7153754402966994</v>
      </c>
      <c r="T24" s="48">
        <f>+T20/T18*1000</f>
        <v>2.7153743220828597</v>
      </c>
      <c r="U24" s="62"/>
      <c r="V24" s="49">
        <f>+V20/V18*1000</f>
        <v>2.5976611107643008</v>
      </c>
      <c r="W24" s="48">
        <f>+W20/W18*1000</f>
        <v>2.5976611107643008</v>
      </c>
      <c r="X24" s="62"/>
      <c r="Y24" s="49">
        <f>+Y20/Y18*1000</f>
        <v>2.4991051069139099</v>
      </c>
      <c r="Z24" s="48">
        <f>+Z20/Z18*1000</f>
        <v>2.4991057522695002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2.6635967125657847</v>
      </c>
      <c r="AQ24" s="48">
        <f>+AQ20/AQ18*1000</f>
        <v>2.663598708983324</v>
      </c>
      <c r="AR24" s="62"/>
      <c r="AS24" s="48">
        <f t="shared" ref="AS24:AT24" si="15">+AS20/AS18*1000</f>
        <v>2.6635967125657847</v>
      </c>
      <c r="AT24" s="48">
        <f t="shared" si="15"/>
        <v>2.663598708983324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>
        <f>+P8/(1-P6/P5)</f>
        <v>523.6268910840854</v>
      </c>
      <c r="Q26" s="73"/>
      <c r="R26" s="63"/>
      <c r="S26" s="31">
        <f>+S8/(1-S6/S5)</f>
        <v>437.96041896488458</v>
      </c>
      <c r="T26" s="73"/>
      <c r="U26" s="63"/>
      <c r="V26" s="31">
        <f>+V8/(1-V6/V5)</f>
        <v>1296.2421397748014</v>
      </c>
      <c r="W26" s="73"/>
      <c r="X26" s="63"/>
      <c r="Y26" s="31">
        <f>+Y8/(1-Y6/Y5)</f>
        <v>611.9087270115557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4672.9286109422465</v>
      </c>
      <c r="AQ26" s="69"/>
      <c r="AR26" s="63"/>
      <c r="AS26" s="31">
        <f>+AS8/(1-AS6/AS5)</f>
        <v>584.11607636778081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2014-11-04T11:28:31Z</cp:lastPrinted>
  <dcterms:created xsi:type="dcterms:W3CDTF">2014-10-14T11:21:48Z</dcterms:created>
  <dcterms:modified xsi:type="dcterms:W3CDTF">2015-09-18T10:48:39Z</dcterms:modified>
</cp:coreProperties>
</file>