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1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AB6" i="1"/>
  <c r="AB24" i="7"/>
  <c r="AB22"/>
  <c r="AB21"/>
  <c r="AB23" s="1"/>
  <c r="AB15"/>
  <c r="AB14"/>
  <c r="AB13"/>
  <c r="AB8"/>
  <c r="AB9" s="1"/>
  <c r="AB7"/>
  <c r="AB16" s="1"/>
  <c r="AB26" l="1"/>
  <c r="H20" i="6" l="1"/>
  <c r="H19"/>
  <c r="H18"/>
  <c r="G20"/>
  <c r="G19"/>
  <c r="G18"/>
  <c r="G12"/>
  <c r="G11"/>
  <c r="G8"/>
  <c r="G6"/>
  <c r="I4"/>
  <c r="G5"/>
  <c r="E20"/>
  <c r="E19"/>
  <c r="E18"/>
  <c r="D20"/>
  <c r="D19"/>
  <c r="D18"/>
  <c r="D12"/>
  <c r="D11"/>
  <c r="D8"/>
  <c r="D7"/>
  <c r="D6"/>
  <c r="D5"/>
  <c r="F4"/>
  <c r="Y8" i="7" l="1"/>
  <c r="Y6"/>
  <c r="V6" i="1"/>
  <c r="V8" i="7"/>
  <c r="V6"/>
  <c r="S5" i="1"/>
  <c r="S6"/>
  <c r="S8" i="7"/>
  <c r="P6"/>
  <c r="P8" i="1"/>
  <c r="P6"/>
  <c r="M8" i="7"/>
  <c r="M6"/>
  <c r="M6" i="1"/>
  <c r="J6"/>
  <c r="D20"/>
  <c r="G8"/>
  <c r="G6"/>
  <c r="G12" i="7"/>
  <c r="G8"/>
  <c r="G6"/>
  <c r="D8" i="1"/>
  <c r="D6"/>
  <c r="AK26" i="7" l="1"/>
  <c r="AH26"/>
  <c r="AE26"/>
  <c r="Y26"/>
  <c r="V26"/>
  <c r="S26"/>
  <c r="P26"/>
  <c r="M26"/>
  <c r="J26"/>
  <c r="G26"/>
  <c r="D26"/>
  <c r="AL24"/>
  <c r="AK24"/>
  <c r="AI24"/>
  <c r="AH24"/>
  <c r="AF24"/>
  <c r="AE24"/>
  <c r="AC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K15"/>
  <c r="AH15"/>
  <c r="AE15"/>
  <c r="Y15"/>
  <c r="V15"/>
  <c r="S15"/>
  <c r="P15"/>
  <c r="M15"/>
  <c r="J15"/>
  <c r="G15"/>
  <c r="D15"/>
  <c r="AK14"/>
  <c r="AH14"/>
  <c r="AE14"/>
  <c r="Y14"/>
  <c r="V14"/>
  <c r="S14"/>
  <c r="P14"/>
  <c r="M14"/>
  <c r="J14"/>
  <c r="G14"/>
  <c r="D14"/>
  <c r="AK13"/>
  <c r="AH13"/>
  <c r="AE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Y7"/>
  <c r="V7"/>
  <c r="S7"/>
  <c r="P7"/>
  <c r="M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C5"/>
  <c r="AA5"/>
  <c r="AA9" s="1"/>
  <c r="Z5"/>
  <c r="X5"/>
  <c r="X9" s="1"/>
  <c r="W5"/>
  <c r="U5"/>
  <c r="U9" s="1"/>
  <c r="T5"/>
  <c r="R5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8"/>
  <c r="U8"/>
  <c r="S7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W6"/>
  <c r="W5"/>
  <c r="Y24"/>
  <c r="Y22"/>
  <c r="Y21"/>
  <c r="Y23" s="1"/>
  <c r="Y15"/>
  <c r="Y14"/>
  <c r="Y13"/>
  <c r="Y9"/>
  <c r="Y7"/>
  <c r="Z6"/>
  <c r="Z5"/>
  <c r="AD9" i="7" l="1"/>
  <c r="Y16" i="1"/>
  <c r="Z9"/>
  <c r="Y16" i="7"/>
  <c r="V16" i="1"/>
  <c r="W7" i="7"/>
  <c r="V16"/>
  <c r="T9" i="1"/>
  <c r="T7"/>
  <c r="S16" i="7"/>
  <c r="R9"/>
  <c r="Q7"/>
  <c r="P16"/>
  <c r="Q7" i="1"/>
  <c r="M16" i="7"/>
  <c r="K7"/>
  <c r="J16"/>
  <c r="K7" i="1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AS21" s="1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R6"/>
  <c r="I7"/>
  <c r="O7"/>
  <c r="U7"/>
  <c r="AA7"/>
  <c r="AG7"/>
  <c r="AM7"/>
  <c r="AR8"/>
  <c r="AU11"/>
  <c r="AS12"/>
  <c r="AP13"/>
  <c r="AP14"/>
  <c r="AP15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Y26"/>
  <c r="Z8"/>
  <c r="AS23" i="7" l="1"/>
  <c r="W9" i="1"/>
  <c r="AP16" i="7"/>
  <c r="AS22"/>
  <c r="AT21"/>
  <c r="AT23" s="1"/>
  <c r="AT24"/>
  <c r="AS24"/>
  <c r="AS9"/>
  <c r="AS26"/>
  <c r="AU19"/>
  <c r="AU8"/>
  <c r="AU6"/>
  <c r="AU7" s="1"/>
  <c r="AU20"/>
  <c r="AR9"/>
  <c r="AS7"/>
  <c r="AS16" s="1"/>
  <c r="AS15"/>
  <c r="AS13"/>
  <c r="AU12"/>
  <c r="AR7"/>
  <c r="AS14"/>
  <c r="AL24" i="1"/>
  <c r="AL22"/>
  <c r="AL21"/>
  <c r="AL23" s="1"/>
  <c r="AU9" i="7" l="1"/>
  <c r="AM20" i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G9" i="6" s="1"/>
  <c r="AR8" i="1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AP7" i="1" l="1"/>
  <c r="G7" i="6"/>
  <c r="M2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<sst xmlns="http://schemas.openxmlformats.org/spreadsheetml/2006/main" count="327" uniqueCount="65">
  <si>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</si>
  <si>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</si>
  <si>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</si>
  <si>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</si>
  <si>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</si>
  <si>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</si>
  <si>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</si>
  <si>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</si>
  <si>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</si>
  <si>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</si>
  <si>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</si>
  <si>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</si>
  <si>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</si>
  <si>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</si>
  <si>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</si>
  <si>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</si>
  <si>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</si>
  <si>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</si>
  <si>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</si>
  <si>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</si>
  <si>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</si>
  <si>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</si>
  <si>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</si>
  <si>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</si>
  <si>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</si>
  <si>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</si>
  <si>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</si>
  <si>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</si>
  <si>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</si>
  <si>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</si>
  <si>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</si>
  <si>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</si>
  <si>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</si>
  <si>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</si>
  <si>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</si>
  <si>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</si>
  <si>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</si>
  <si>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</si>
  <si>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</si>
  <si>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</si>
  <si>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</si>
  <si>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</si>
  <si>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</si>
  <si>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</si>
  <si>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</si>
  <si>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</si>
  <si>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</si>
  <si>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</si>
  <si>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</si>
  <si>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</si>
  <si>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</si>
  <si>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</si>
  <si>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</si>
  <si>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</si>
  <si>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</si>
  <si>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</si>
  <si>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</si>
  <si>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</si>
  <si>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</si>
  <si>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</si>
  <si>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</si>
  <si>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</si>
  <si>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</si>
  <si>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1 - 9 2014</t>
  </si>
  <si>
    <t xml:space="preserve"> 1 - 9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</si>
</sst>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9.4444444444444446</v>
      </c>
      <c r="J4" s="25"/>
    </row>
    <row r="5" spans="2:21">
      <c r="B5" s="10" t="s">
        <v>3</v>
      </c>
      <c r="C5" s="16"/>
      <c r="D5" s="8">
        <f>+'2014'!AP5</f>
        <v>6697.2311300000001</v>
      </c>
      <c r="E5" s="54">
        <f>+D5/$D$5</f>
        <v>1</v>
      </c>
      <c r="F5" s="83">
        <f>+D5/F4</f>
        <v>956.74730428571434</v>
      </c>
      <c r="G5" s="13">
        <f>+'2015'!AP5</f>
        <v>5642.9501800000007</v>
      </c>
      <c r="H5" s="54">
        <f>+G5/$G$5</f>
        <v>1</v>
      </c>
      <c r="I5" s="83">
        <f>+G5/I4</f>
        <v>597.48884258823534</v>
      </c>
      <c r="J5" s="75">
        <f t="shared" ref="J5:J24" si="0">+G5/D5</f>
        <v>0.8425795781069304</v>
      </c>
      <c r="K5" s="76">
        <f>+G5-D5</f>
        <v>-1054.2809499999994</v>
      </c>
      <c r="L5" s="76">
        <f>+I5-F5</f>
        <v>-359.25846169747899</v>
      </c>
      <c r="M5" s="57"/>
    </row>
    <row r="6" spans="2:21">
      <c r="B6" s="7" t="s">
        <v>4</v>
      </c>
      <c r="C6" s="16"/>
      <c r="D6" s="11">
        <f>+'2014'!AP6</f>
        <v>2468.0291771830798</v>
      </c>
      <c r="E6" s="55">
        <f>+D6/$D$5</f>
        <v>0.36851485774884402</v>
      </c>
      <c r="F6" s="67">
        <f>+D6/F4</f>
        <v>352.57559674043995</v>
      </c>
      <c r="G6" s="14">
        <f>+'2015'!AP6</f>
        <v>1717.3802400000002</v>
      </c>
      <c r="H6" s="55">
        <f>+G6/$G$5</f>
        <v>0.30434084746783996</v>
      </c>
      <c r="I6" s="67">
        <f>+G6/I4</f>
        <v>181.84026070588237</v>
      </c>
      <c r="J6" s="77">
        <f t="shared" si="0"/>
        <v>0.69585086589622758</v>
      </c>
      <c r="K6" s="78">
        <f>+G6-D6</f>
        <v>-750.64893718307962</v>
      </c>
      <c r="L6" s="78">
        <f>+I6-F6</f>
        <v>-170.73533603455758</v>
      </c>
      <c r="M6" s="57"/>
    </row>
    <row r="7" spans="2:21">
      <c r="B7" s="10" t="s">
        <v>7</v>
      </c>
      <c r="C7" s="16"/>
      <c r="D7" s="8">
        <f>+D5-D6</f>
        <v>4229.2019528169203</v>
      </c>
      <c r="E7" s="56">
        <f>+D7/$D$5</f>
        <v>0.63148514225115604</v>
      </c>
      <c r="F7" s="85">
        <f>+F5-F6</f>
        <v>604.17170754527433</v>
      </c>
      <c r="G7" s="8">
        <f>+G5-G6</f>
        <v>3925.5699400000003</v>
      </c>
      <c r="H7" s="56">
        <f>+G7/$G$5</f>
        <v>0.69565915253216004</v>
      </c>
      <c r="I7" s="85">
        <f>+I5-I6</f>
        <v>415.64858188235297</v>
      </c>
      <c r="J7" s="79">
        <f t="shared" si="0"/>
        <v>0.92820583736497109</v>
      </c>
      <c r="K7" s="76">
        <f>+G7-D7</f>
        <v>-303.63201281692</v>
      </c>
      <c r="L7" s="76">
        <f>+I7-F7</f>
        <v>-188.52312566292136</v>
      </c>
      <c r="M7" s="57"/>
    </row>
    <row r="8" spans="2:21">
      <c r="B8" s="7" t="s">
        <v>5</v>
      </c>
      <c r="C8" s="16"/>
      <c r="D8" s="11">
        <f>+'2014'!AP8</f>
        <v>3762.036567866</v>
      </c>
      <c r="E8" s="55">
        <f>+D8/$D$5</f>
        <v>0.56173013814830075</v>
      </c>
      <c r="F8" s="67">
        <f>+D8/F4</f>
        <v>537.43379540942863</v>
      </c>
      <c r="G8" s="14">
        <f>+'2015'!AP8</f>
        <v>3711.7214599999998</v>
      </c>
      <c r="H8" s="55">
        <f>+G8/$G$5</f>
        <v>0.65776257836818242</v>
      </c>
      <c r="I8" s="67">
        <f>+G8/I4</f>
        <v>393.00580164705877</v>
      </c>
      <c r="J8" s="77">
        <f t="shared" si="0"/>
        <v>0.98662556650943423</v>
      </c>
      <c r="K8" s="78">
        <f>+G8-D8</f>
        <v>-50.31510786600029</v>
      </c>
      <c r="L8" s="78">
        <f>+I8-F8</f>
        <v>-144.42799376236985</v>
      </c>
      <c r="M8" s="57"/>
    </row>
    <row r="9" spans="2:21">
      <c r="B9" s="18" t="s">
        <v>13</v>
      </c>
      <c r="C9" s="16"/>
      <c r="D9" s="15">
        <f>+D5-D6-D8</f>
        <v>467.16538495092027</v>
      </c>
      <c r="E9" s="54">
        <f>+D9/$D$5</f>
        <v>6.9755004102855303E-2</v>
      </c>
      <c r="F9" s="15">
        <f>+F5-F6-F8</f>
        <v>66.737912135845704</v>
      </c>
      <c r="G9" s="15">
        <f>+G5-G6-G8</f>
        <v>213.84848000000056</v>
      </c>
      <c r="H9" s="54">
        <f>+G9/$G$5</f>
        <v>3.7896574163977563E-2</v>
      </c>
      <c r="I9" s="15">
        <f>+I5-I6-I8</f>
        <v>22.642780235294197</v>
      </c>
      <c r="J9" s="79">
        <f t="shared" si="0"/>
        <v>0.45775754559055609</v>
      </c>
      <c r="K9" s="76">
        <f>+G9-D9</f>
        <v>-253.31690495091971</v>
      </c>
      <c r="L9" s="76">
        <f>+I9-F9</f>
        <v>-44.095131900551507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56.414999999999999</v>
      </c>
      <c r="E11" s="57"/>
      <c r="F11" s="67">
        <f>+D11/F4</f>
        <v>8.0592857142857142</v>
      </c>
      <c r="G11" s="28">
        <f>+'2015'!AP11</f>
        <v>69</v>
      </c>
      <c r="H11" s="57"/>
      <c r="I11" s="67">
        <f>+G11/I4</f>
        <v>7.3058823529411763</v>
      </c>
      <c r="J11" s="77">
        <f t="shared" si="0"/>
        <v>1.2230789683594789</v>
      </c>
      <c r="K11" s="78">
        <f t="shared" ref="K11:K16" si="1">+G11-D11</f>
        <v>12.585000000000001</v>
      </c>
      <c r="L11" s="78">
        <f>+I11-F11</f>
        <v>-0.75340336134453789</v>
      </c>
      <c r="M11" s="57"/>
    </row>
    <row r="12" spans="2:21">
      <c r="B12" s="17" t="s">
        <v>14</v>
      </c>
      <c r="C12" s="16"/>
      <c r="D12" s="32">
        <f>+'2014'!AP12</f>
        <v>2441.3824447839997</v>
      </c>
      <c r="E12" s="57"/>
      <c r="F12" s="67">
        <f>+D12/F4</f>
        <v>348.76892068342852</v>
      </c>
      <c r="G12" s="14">
        <f>+'2015'!AP12</f>
        <v>2493.7490499999999</v>
      </c>
      <c r="H12" s="57"/>
      <c r="I12" s="67">
        <f>+G12/I4</f>
        <v>264.0440170588235</v>
      </c>
      <c r="J12" s="77">
        <f t="shared" si="0"/>
        <v>1.0214495706430105</v>
      </c>
      <c r="K12" s="78">
        <f t="shared" si="1"/>
        <v>52.366605216000153</v>
      </c>
      <c r="L12" s="78">
        <f>+I12-F12</f>
        <v>-84.72490362460502</v>
      </c>
      <c r="M12" s="57"/>
    </row>
    <row r="13" spans="2:21">
      <c r="B13" s="18" t="s">
        <v>19</v>
      </c>
      <c r="C13" s="16"/>
      <c r="D13" s="33">
        <f>+D12/D5</f>
        <v>0.36453608922766856</v>
      </c>
      <c r="E13" s="57"/>
      <c r="F13" s="33"/>
      <c r="G13" s="33">
        <f>+G12/G5</f>
        <v>0.44192292514622195</v>
      </c>
      <c r="H13" s="57"/>
      <c r="I13" s="33"/>
      <c r="J13" s="75">
        <f t="shared" si="0"/>
        <v>1.2122885448255905</v>
      </c>
      <c r="K13" s="54">
        <f t="shared" si="1"/>
        <v>7.7386835918553387E-2</v>
      </c>
      <c r="L13" s="57"/>
      <c r="M13" s="57"/>
    </row>
    <row r="14" spans="2:21">
      <c r="B14" s="18" t="s">
        <v>15</v>
      </c>
      <c r="C14" s="16"/>
      <c r="D14" s="8">
        <f>+D5/D11</f>
        <v>118.71366001949836</v>
      </c>
      <c r="E14" s="57"/>
      <c r="F14" s="8"/>
      <c r="G14" s="8">
        <f>+G5/G11</f>
        <v>81.781886666666679</v>
      </c>
      <c r="H14" s="57"/>
      <c r="I14" s="8"/>
      <c r="J14" s="75">
        <f t="shared" si="0"/>
        <v>0.68890038983916635</v>
      </c>
      <c r="K14" s="76">
        <f t="shared" si="1"/>
        <v>-36.931773352831684</v>
      </c>
      <c r="L14" s="57"/>
      <c r="M14" s="57"/>
    </row>
    <row r="15" spans="2:21">
      <c r="B15" s="10" t="s">
        <v>33</v>
      </c>
      <c r="C15" s="16"/>
      <c r="D15" s="8">
        <f>+D12/D11</f>
        <v>43.275413361410969</v>
      </c>
      <c r="E15" s="57"/>
      <c r="F15" s="8"/>
      <c r="G15" s="8">
        <f>+G12/G11</f>
        <v>36.141290579710144</v>
      </c>
      <c r="H15" s="57"/>
      <c r="I15" s="8"/>
      <c r="J15" s="75">
        <f t="shared" si="0"/>
        <v>0.83514605112790496</v>
      </c>
      <c r="K15" s="76">
        <f t="shared" si="1"/>
        <v>-7.1341227817008246</v>
      </c>
      <c r="L15" s="57"/>
      <c r="M15" s="57"/>
    </row>
    <row r="16" spans="2:21">
      <c r="B16" s="18" t="s">
        <v>20</v>
      </c>
      <c r="C16" s="16"/>
      <c r="D16" s="33">
        <f>+D12/D7</f>
        <v>0.57726787985565031</v>
      </c>
      <c r="E16" s="57"/>
      <c r="F16" s="33"/>
      <c r="G16" s="33">
        <f>+G12/G7</f>
        <v>0.63525783214042031</v>
      </c>
      <c r="H16" s="57"/>
      <c r="I16" s="33"/>
      <c r="J16" s="75">
        <f t="shared" si="0"/>
        <v>1.1004558789920389</v>
      </c>
      <c r="K16" s="54">
        <f t="shared" si="1"/>
        <v>5.7989952284769997E-2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369574.30121000001</v>
      </c>
      <c r="E18" s="58">
        <f>+'2014'!AQ18</f>
        <v>369574.30121000001</v>
      </c>
      <c r="F18" s="67">
        <f>+D18/F4</f>
        <v>52796.328744285718</v>
      </c>
      <c r="G18" s="14">
        <f>+'2015'!AP18</f>
        <v>411356</v>
      </c>
      <c r="H18" s="67">
        <f>+'2015'!AQ18</f>
        <v>411356</v>
      </c>
      <c r="I18" s="67">
        <f>+G18/I4</f>
        <v>43555.341176470589</v>
      </c>
      <c r="J18" s="77">
        <f t="shared" si="0"/>
        <v>1.1130535826035661</v>
      </c>
      <c r="K18" s="78">
        <f t="shared" ref="K18:K24" si="2">+G18-D18</f>
        <v>41781.698789999995</v>
      </c>
      <c r="L18" s="78">
        <f>+I18-F18</f>
        <v>-9240.9875678151293</v>
      </c>
      <c r="M18" s="57"/>
    </row>
    <row r="19" spans="2:13">
      <c r="B19" s="17" t="s">
        <v>16</v>
      </c>
      <c r="C19" s="16"/>
      <c r="D19" s="11">
        <f>+'2014'!AP19</f>
        <v>32971.90294</v>
      </c>
      <c r="E19" s="59">
        <f>+'2014'!AQ19</f>
        <v>32971.90294</v>
      </c>
      <c r="F19" s="67">
        <f>+D19/F4</f>
        <v>4710.2718485714286</v>
      </c>
      <c r="G19" s="14">
        <f>+'2015'!AP19</f>
        <v>36047.14</v>
      </c>
      <c r="H19" s="67">
        <f>+'2015'!AQ19</f>
        <v>36047.140000000007</v>
      </c>
      <c r="I19" s="67">
        <f>+G19/I4</f>
        <v>3816.7559999999999</v>
      </c>
      <c r="J19" s="77">
        <f t="shared" si="0"/>
        <v>1.0932684129756207</v>
      </c>
      <c r="K19" s="78">
        <f t="shared" si="2"/>
        <v>3075.2370599999995</v>
      </c>
      <c r="L19" s="78">
        <f>+I19-F19</f>
        <v>-893.51584857142871</v>
      </c>
      <c r="M19" s="57"/>
    </row>
    <row r="20" spans="2:13">
      <c r="B20" s="17" t="s">
        <v>27</v>
      </c>
      <c r="C20" s="16"/>
      <c r="D20" s="11">
        <f>+'2014'!AP20</f>
        <v>1208.7327261</v>
      </c>
      <c r="E20" s="59">
        <f>+'2014'!AQ20</f>
        <v>1211.8387628999999</v>
      </c>
      <c r="F20" s="67">
        <f>+D20/F4</f>
        <v>172.67610372857143</v>
      </c>
      <c r="G20" s="14">
        <f>+'2015'!AP20</f>
        <v>1079.5905</v>
      </c>
      <c r="H20" s="67">
        <f>+'2015'!AQ20</f>
        <v>1079.5919199999998</v>
      </c>
      <c r="I20" s="67">
        <f>+G20/I4</f>
        <v>114.30958235294118</v>
      </c>
      <c r="J20" s="77">
        <f t="shared" si="0"/>
        <v>0.89315898931877191</v>
      </c>
      <c r="K20" s="78">
        <f t="shared" si="2"/>
        <v>-129.14222610000002</v>
      </c>
      <c r="L20" s="78">
        <f>+I20-F20</f>
        <v>-58.366521375630256</v>
      </c>
      <c r="M20" s="57"/>
    </row>
    <row r="21" spans="2:13">
      <c r="B21" s="18" t="s">
        <v>18</v>
      </c>
      <c r="C21" s="16"/>
      <c r="D21" s="44">
        <f>+D20/D19*1000</f>
        <v>36.659477261581436</v>
      </c>
      <c r="E21" s="60">
        <f>+E20/E19*1000</f>
        <v>36.753679795346379</v>
      </c>
      <c r="F21" s="60"/>
      <c r="G21" s="44">
        <f>+G20/G19*1000</f>
        <v>29.94940791419236</v>
      </c>
      <c r="H21" s="74">
        <f>+H20/H19*1000</f>
        <v>29.949447307054033</v>
      </c>
      <c r="I21" s="74"/>
      <c r="J21" s="75">
        <f t="shared" si="0"/>
        <v>0.81696221963259896</v>
      </c>
      <c r="K21" s="76">
        <f t="shared" si="2"/>
        <v>-6.7100693473890765</v>
      </c>
      <c r="L21" s="81">
        <f>+H21/E21</f>
        <v>0.81486935386660597</v>
      </c>
      <c r="M21" s="82">
        <f>+H21-E21</f>
        <v>-6.8042324882923459</v>
      </c>
    </row>
    <row r="22" spans="2:13">
      <c r="B22" s="18" t="s">
        <v>21</v>
      </c>
      <c r="C22" s="16"/>
      <c r="D22" s="46">
        <f>+D19/D18</f>
        <v>8.9215897404253383E-2</v>
      </c>
      <c r="E22" s="46">
        <f>+E19/E18</f>
        <v>8.9215897404253383E-2</v>
      </c>
      <c r="F22" s="61"/>
      <c r="G22" s="53">
        <f>+G19/G18</f>
        <v>8.7630033353105333E-2</v>
      </c>
      <c r="H22" s="46">
        <f>+H19/H18</f>
        <v>8.763003335310536E-2</v>
      </c>
      <c r="I22" s="61"/>
      <c r="J22" s="75">
        <f t="shared" si="0"/>
        <v>0.98222442303122037</v>
      </c>
      <c r="K22" s="76">
        <f t="shared" si="2"/>
        <v>-1.5858640511480504E-3</v>
      </c>
      <c r="L22" s="57"/>
      <c r="M22" s="57"/>
    </row>
    <row r="23" spans="2:13">
      <c r="B23" s="10" t="s">
        <v>28</v>
      </c>
      <c r="C23" s="10"/>
      <c r="D23" s="48">
        <f>+D20*1000/(D18*D21)*100</f>
        <v>8.9215897404253379</v>
      </c>
      <c r="E23" s="48">
        <f>+E20*1000/(E18*E21)*100</f>
        <v>8.9215897404253397</v>
      </c>
      <c r="F23" s="62"/>
      <c r="G23" s="48">
        <f>+G20/(G18*G21)*1000*100</f>
        <v>8.7630033353105325</v>
      </c>
      <c r="H23" s="48">
        <f>+H20*1000/(H18*H21)*100</f>
        <v>8.7630033353105361</v>
      </c>
      <c r="I23" s="62"/>
      <c r="J23" s="75">
        <f t="shared" si="0"/>
        <v>0.98222442303122037</v>
      </c>
      <c r="K23" s="76">
        <f t="shared" si="2"/>
        <v>-0.15858640511480537</v>
      </c>
      <c r="L23" s="57"/>
      <c r="M23" s="57"/>
    </row>
    <row r="24" spans="2:13">
      <c r="B24" s="18" t="s">
        <v>38</v>
      </c>
      <c r="C24" s="10"/>
      <c r="D24" s="48">
        <f>+D20/D18*1000</f>
        <v>3.2706081622628096</v>
      </c>
      <c r="E24" s="48">
        <f>+E20/E18*1000</f>
        <v>3.279012525850403</v>
      </c>
      <c r="F24" s="62"/>
      <c r="G24" s="48">
        <f>+G20/G18*1000</f>
        <v>2.6244676144264334</v>
      </c>
      <c r="H24" s="48">
        <f>+H20/H18*1000</f>
        <v>2.6244710664242161</v>
      </c>
      <c r="I24" s="62"/>
      <c r="J24" s="75">
        <f t="shared" si="0"/>
        <v>0.80244024481693454</v>
      </c>
      <c r="K24" s="76">
        <f t="shared" si="2"/>
        <v>-0.6461405478363762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5957.4427269260314</v>
      </c>
      <c r="E26" s="63"/>
      <c r="F26" s="62"/>
      <c r="G26" s="21">
        <f>+G8/(1-G6/G5)</f>
        <v>5335.5460738057473</v>
      </c>
      <c r="H26" s="63"/>
      <c r="I26" s="63"/>
      <c r="J26" s="37">
        <f>+G26/D26</f>
        <v>0.89561013313489712</v>
      </c>
      <c r="K26" s="21">
        <f>+G26-D26</f>
        <v>-621.8966531202841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6" sqref="B1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</v>
      </c>
      <c r="E3" s="23" t="s">
        <v>24</v>
      </c>
      <c r="F3" s="3" t="s">
        <v>37</v>
      </c>
      <c r="G3" s="4" t="s">
        <v>44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+'2014'!AD4</f>
        <v>7</v>
      </c>
      <c r="G4" s="22" t="s">
        <v>25</v>
      </c>
      <c r="H4" s="3" t="s">
        <v>26</v>
      </c>
      <c r="I4" s="3">
        <f>+'2015'!AD4</f>
        <v>11</v>
      </c>
      <c r="J4" s="25"/>
      <c r="M4" s="3"/>
    </row>
    <row r="5" spans="2:21">
      <c r="B5" s="10" t="s">
        <v>3</v>
      </c>
      <c r="C5" s="16"/>
      <c r="D5" s="8">
        <f>+'2014'!AB5</f>
        <v>1180</v>
      </c>
      <c r="E5" s="54">
        <f>+D5/$D$5</f>
        <v>1</v>
      </c>
      <c r="F5" s="83">
        <f>+D5/F4</f>
        <v>168.57142857142858</v>
      </c>
      <c r="G5" s="13">
        <f>+'2015'!AB5</f>
        <v>686.51400000000001</v>
      </c>
      <c r="H5" s="54">
        <f>+G5/$G$5</f>
        <v>1</v>
      </c>
      <c r="I5" s="83">
        <f>+G5/I4</f>
        <v>62.410363636363634</v>
      </c>
      <c r="J5" s="75">
        <f t="shared" ref="J5:J23" si="0">+G5/D5</f>
        <v>0.58179152542372881</v>
      </c>
      <c r="K5" s="76">
        <f>+G5-D5</f>
        <v>-493.48599999999999</v>
      </c>
      <c r="L5" s="76">
        <f>+I5-F5</f>
        <v>-106.16106493506496</v>
      </c>
      <c r="M5" s="76"/>
    </row>
    <row r="6" spans="2:21">
      <c r="B6" s="7" t="s">
        <v>4</v>
      </c>
      <c r="C6" s="16"/>
      <c r="D6" s="11">
        <f>+'2014'!AB6</f>
        <v>376.8</v>
      </c>
      <c r="E6" s="55">
        <f>+D6/$D$5</f>
        <v>0.3193220338983051</v>
      </c>
      <c r="F6" s="67">
        <f>+D6/F4</f>
        <v>53.828571428571429</v>
      </c>
      <c r="G6" s="14">
        <f>+'2015'!AB6</f>
        <v>212.52770000000001</v>
      </c>
      <c r="H6" s="55">
        <f>+G6/$G$5</f>
        <v>0.30957518710470583</v>
      </c>
      <c r="I6" s="67">
        <f>+G6/I4</f>
        <v>19.320700000000002</v>
      </c>
      <c r="J6" s="77">
        <f t="shared" si="0"/>
        <v>0.56403317409766451</v>
      </c>
      <c r="K6" s="78">
        <f>+G6-D6</f>
        <v>-164.2723</v>
      </c>
      <c r="L6" s="78">
        <f>+I6-F6</f>
        <v>-34.507871428571427</v>
      </c>
      <c r="M6" s="76"/>
    </row>
    <row r="7" spans="2:21">
      <c r="B7" s="10" t="s">
        <v>7</v>
      </c>
      <c r="C7" s="16"/>
      <c r="D7" s="9">
        <f>+'2014'!AB7</f>
        <v>803.2</v>
      </c>
      <c r="E7" s="56">
        <f>+D7/$D$5</f>
        <v>0.68067796610169495</v>
      </c>
      <c r="F7" s="85">
        <f>+F5-F6</f>
        <v>114.74285714285716</v>
      </c>
      <c r="G7" s="8">
        <f>+'2015'!AB7</f>
        <v>473.98630000000003</v>
      </c>
      <c r="H7" s="56">
        <f>+G7/$G$5</f>
        <v>0.69042481289529423</v>
      </c>
      <c r="I7" s="85">
        <f>+I5-I6</f>
        <v>43.089663636363632</v>
      </c>
      <c r="J7" s="79">
        <f t="shared" si="0"/>
        <v>0.59012238545816731</v>
      </c>
      <c r="K7" s="76">
        <f>+G7-D7</f>
        <v>-329.21370000000002</v>
      </c>
      <c r="L7" s="76">
        <f>+I7-F7</f>
        <v>-71.653193506493523</v>
      </c>
      <c r="M7" s="57"/>
    </row>
    <row r="8" spans="2:21">
      <c r="B8" s="7" t="s">
        <v>5</v>
      </c>
      <c r="C8" s="16"/>
      <c r="D8" s="11">
        <f>+'2014'!AB8</f>
        <v>569.19900000000007</v>
      </c>
      <c r="E8" s="55">
        <f>+D8/$D$5</f>
        <v>0.48237203389830513</v>
      </c>
      <c r="F8" s="67">
        <f>+D8/F4</f>
        <v>81.314142857142869</v>
      </c>
      <c r="G8" s="14">
        <f>+'2015'!AB8</f>
        <v>457.56799999999998</v>
      </c>
      <c r="H8" s="55">
        <f>+G8/$G$5</f>
        <v>0.66650935013706925</v>
      </c>
      <c r="I8" s="67">
        <f>+G8/I4</f>
        <v>41.597090909090909</v>
      </c>
      <c r="J8" s="77">
        <f t="shared" si="0"/>
        <v>0.80388054090045824</v>
      </c>
      <c r="K8" s="78">
        <f>+G8-D8</f>
        <v>-111.63100000000009</v>
      </c>
      <c r="L8" s="78">
        <f>+I8-F8</f>
        <v>-39.71705194805196</v>
      </c>
      <c r="M8" s="57"/>
    </row>
    <row r="9" spans="2:21">
      <c r="B9" s="18" t="s">
        <v>13</v>
      </c>
      <c r="C9" s="16"/>
      <c r="D9" s="15">
        <f>+D5-D6-D8</f>
        <v>234.00099999999998</v>
      </c>
      <c r="E9" s="54">
        <f>+D9/$D$5</f>
        <v>0.19830593220338982</v>
      </c>
      <c r="F9" s="15">
        <f>+F5-F6-F8</f>
        <v>33.428714285714292</v>
      </c>
      <c r="G9" s="15">
        <f>+'2015'!AB9</f>
        <v>16.418300000000045</v>
      </c>
      <c r="H9" s="54">
        <f>+G9/$G$5</f>
        <v>2.391546275822495E-2</v>
      </c>
      <c r="I9" s="15">
        <f>+I5-I6-I8</f>
        <v>1.4925727272727229</v>
      </c>
      <c r="J9" s="79">
        <f t="shared" si="0"/>
        <v>7.016337537019092E-2</v>
      </c>
      <c r="K9" s="76">
        <f>+G9-D9</f>
        <v>-217.58269999999993</v>
      </c>
      <c r="L9" s="76">
        <f>+I9-F9</f>
        <v>-31.93614155844157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+'2014'!AB11</f>
        <v>8.4149999999999991</v>
      </c>
      <c r="E11" s="87"/>
      <c r="F11" s="67">
        <f>+D11/F4</f>
        <v>1.202142857142857</v>
      </c>
      <c r="G11" s="14">
        <f>+'2015'!AB11</f>
        <v>9</v>
      </c>
      <c r="H11" s="87"/>
      <c r="I11" s="67">
        <f>+G11/I4</f>
        <v>0.81818181818181823</v>
      </c>
      <c r="J11" s="77">
        <f t="shared" si="0"/>
        <v>1.0695187165775402</v>
      </c>
      <c r="K11" s="78">
        <f t="shared" ref="K11:K16" si="1">+G11-D11</f>
        <v>0.58500000000000085</v>
      </c>
      <c r="L11" s="78">
        <f>+I11-F11</f>
        <v>-0.38396103896103873</v>
      </c>
      <c r="M11" s="57"/>
    </row>
    <row r="12" spans="2:21">
      <c r="B12" s="17" t="s">
        <v>14</v>
      </c>
      <c r="C12" s="16"/>
      <c r="D12" s="11">
        <f>+'2014'!AB12</f>
        <v>284.76900000000001</v>
      </c>
      <c r="E12" s="87"/>
      <c r="F12" s="67">
        <f>+D12/F4</f>
        <v>40.681285714285714</v>
      </c>
      <c r="G12" s="14">
        <f>+'2015'!AB12</f>
        <v>327.18</v>
      </c>
      <c r="H12" s="87"/>
      <c r="I12" s="67">
        <f>+G12/I4</f>
        <v>29.743636363636366</v>
      </c>
      <c r="J12" s="77">
        <f t="shared" si="0"/>
        <v>1.1489312390042457</v>
      </c>
      <c r="K12" s="78">
        <f t="shared" si="1"/>
        <v>42.411000000000001</v>
      </c>
      <c r="L12" s="78">
        <f>+I12-F12</f>
        <v>-10.937649350649348</v>
      </c>
      <c r="M12" s="57"/>
    </row>
    <row r="13" spans="2:21">
      <c r="B13" s="18" t="s">
        <v>19</v>
      </c>
      <c r="C13" s="16"/>
      <c r="D13" s="33">
        <f>+D12/D5</f>
        <v>0.24132966101694917</v>
      </c>
      <c r="E13" s="57"/>
      <c r="F13" s="33"/>
      <c r="G13" s="33">
        <f>+G12/G5</f>
        <v>0.47658168660799344</v>
      </c>
      <c r="H13" s="57"/>
      <c r="I13" s="33"/>
      <c r="J13" s="75">
        <f t="shared" si="0"/>
        <v>1.9748160445744876</v>
      </c>
      <c r="K13" s="54">
        <f t="shared" si="1"/>
        <v>0.23525202559104427</v>
      </c>
      <c r="L13" s="57"/>
      <c r="M13" s="57"/>
    </row>
    <row r="14" spans="2:21">
      <c r="B14" s="18" t="s">
        <v>15</v>
      </c>
      <c r="C14" s="16"/>
      <c r="D14" s="8">
        <f>+D5/D11</f>
        <v>140.22578728461082</v>
      </c>
      <c r="E14" s="57"/>
      <c r="F14" s="8"/>
      <c r="G14" s="8">
        <f>+G5/G11</f>
        <v>76.279333333333341</v>
      </c>
      <c r="H14" s="57"/>
      <c r="I14" s="8"/>
      <c r="J14" s="75">
        <f t="shared" si="0"/>
        <v>0.54397507627118646</v>
      </c>
      <c r="K14" s="76">
        <f t="shared" si="1"/>
        <v>-63.946453951277476</v>
      </c>
      <c r="L14" s="57"/>
      <c r="M14" s="57"/>
    </row>
    <row r="15" spans="2:21">
      <c r="B15" s="10" t="s">
        <v>33</v>
      </c>
      <c r="C15" s="16"/>
      <c r="D15" s="8">
        <f>+D12/D11</f>
        <v>33.840641711229949</v>
      </c>
      <c r="E15" s="57"/>
      <c r="F15" s="8"/>
      <c r="G15" s="8">
        <f>+G12/G11</f>
        <v>36.353333333333332</v>
      </c>
      <c r="H15" s="57"/>
      <c r="I15" s="8"/>
      <c r="J15" s="75">
        <f t="shared" si="0"/>
        <v>1.0742507084689694</v>
      </c>
      <c r="K15" s="76">
        <f t="shared" si="1"/>
        <v>2.5126916221033824</v>
      </c>
      <c r="L15" s="57"/>
      <c r="M15" s="57"/>
    </row>
    <row r="16" spans="2:21">
      <c r="B16" s="18" t="s">
        <v>20</v>
      </c>
      <c r="C16" s="16"/>
      <c r="D16" s="33">
        <f>+D12/D7</f>
        <v>0.35454307768924304</v>
      </c>
      <c r="E16" s="57"/>
      <c r="F16" s="33"/>
      <c r="G16" s="33">
        <f>+G12/G7</f>
        <v>0.69027311548878101</v>
      </c>
      <c r="H16" s="57"/>
      <c r="I16" s="33"/>
      <c r="J16" s="75">
        <f t="shared" si="0"/>
        <v>1.9469372240678897</v>
      </c>
      <c r="K16" s="54">
        <f t="shared" si="1"/>
        <v>0.33573003779953797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+'2014'!AB18</f>
        <v>52029</v>
      </c>
      <c r="E18" s="58">
        <f>+'2014'!AC18</f>
        <v>52029</v>
      </c>
      <c r="F18" s="67">
        <f>+D18/F4</f>
        <v>7432.7142857142853</v>
      </c>
      <c r="G18" s="14">
        <f>+'2015'!AB18</f>
        <v>50710</v>
      </c>
      <c r="H18" s="67">
        <f>+'2015'!AC18</f>
        <v>50710</v>
      </c>
      <c r="I18" s="67">
        <f>+G18/I4</f>
        <v>4610</v>
      </c>
      <c r="J18" s="77">
        <f t="shared" si="0"/>
        <v>0.97464875357973435</v>
      </c>
      <c r="K18" s="78">
        <f t="shared" ref="K18:K23" si="2">+G18-D18</f>
        <v>-1319</v>
      </c>
      <c r="L18" s="78">
        <f>+I18-F18</f>
        <v>-2822.7142857142853</v>
      </c>
      <c r="M18" s="84"/>
    </row>
    <row r="19" spans="2:13">
      <c r="B19" s="17" t="s">
        <v>16</v>
      </c>
      <c r="C19" s="16"/>
      <c r="D19" s="11">
        <f>+'2014'!AB19</f>
        <v>3761</v>
      </c>
      <c r="E19" s="59">
        <f>+'2014'!AC19</f>
        <v>3761</v>
      </c>
      <c r="F19" s="67">
        <f>+D19/F4</f>
        <v>537.28571428571433</v>
      </c>
      <c r="G19" s="14">
        <f>+'2015'!AB19</f>
        <v>4341.8</v>
      </c>
      <c r="H19" s="67">
        <f>+'2015'!AC19</f>
        <v>4341.8</v>
      </c>
      <c r="I19" s="67">
        <f>+G19/I4</f>
        <v>394.70909090909095</v>
      </c>
      <c r="J19" s="77">
        <f t="shared" si="0"/>
        <v>1.1544270140919968</v>
      </c>
      <c r="K19" s="78">
        <f t="shared" si="2"/>
        <v>580.80000000000018</v>
      </c>
      <c r="L19" s="78">
        <f>+I19-F19</f>
        <v>-142.57662337662339</v>
      </c>
      <c r="M19" s="84"/>
    </row>
    <row r="20" spans="2:13">
      <c r="B20" s="17" t="s">
        <v>27</v>
      </c>
      <c r="C20" s="16"/>
      <c r="D20" s="11">
        <f>+'2014'!AB20</f>
        <v>139.06200000000001</v>
      </c>
      <c r="E20" s="59">
        <f>+'2014'!AC20</f>
        <v>139.06200000000001</v>
      </c>
      <c r="F20" s="67">
        <f>+D20/F4</f>
        <v>19.866000000000003</v>
      </c>
      <c r="G20" s="14">
        <f>+'2015'!AB20</f>
        <v>118.97499999999999</v>
      </c>
      <c r="H20" s="67">
        <f>+'2015'!AC20</f>
        <v>118.9757</v>
      </c>
      <c r="I20" s="67">
        <f>+G20/I4</f>
        <v>10.81590909090909</v>
      </c>
      <c r="J20" s="77">
        <f t="shared" si="0"/>
        <v>0.85555363794566441</v>
      </c>
      <c r="K20" s="78">
        <f t="shared" si="2"/>
        <v>-20.087000000000018</v>
      </c>
      <c r="L20" s="78">
        <f>+I20-F20</f>
        <v>-9.0500909090909136</v>
      </c>
      <c r="M20" s="57"/>
    </row>
    <row r="21" spans="2:13">
      <c r="B21" s="18" t="s">
        <v>18</v>
      </c>
      <c r="C21" s="16"/>
      <c r="D21" s="44">
        <f>+D20/D19*1000</f>
        <v>36.974740760436063</v>
      </c>
      <c r="E21" s="60">
        <f>+E20/E19*1000</f>
        <v>36.974740760436063</v>
      </c>
      <c r="F21" s="60"/>
      <c r="G21" s="44">
        <f>+G20/G19*1000</f>
        <v>27.402229490073239</v>
      </c>
      <c r="H21" s="74">
        <f>+H20/H19*1000</f>
        <v>27.402390713528948</v>
      </c>
      <c r="I21" s="60"/>
      <c r="J21" s="75">
        <f t="shared" si="0"/>
        <v>0.741106737370133</v>
      </c>
      <c r="K21" s="76">
        <f t="shared" si="2"/>
        <v>-9.5725112703628241</v>
      </c>
      <c r="L21" s="81">
        <f>+H21/E21</f>
        <v>0.74111109773757278</v>
      </c>
      <c r="M21" s="82">
        <f>+H21-E21</f>
        <v>-9.5723500469071148</v>
      </c>
    </row>
    <row r="22" spans="2:13">
      <c r="B22" s="18" t="s">
        <v>21</v>
      </c>
      <c r="C22" s="16"/>
      <c r="D22" s="46">
        <f>+D19/D18</f>
        <v>7.2286609390916606E-2</v>
      </c>
      <c r="E22" s="46">
        <f>+E19/E18</f>
        <v>7.2286609390916606E-2</v>
      </c>
      <c r="F22" s="61"/>
      <c r="G22" s="53">
        <f>+G19/G18</f>
        <v>8.5620193255768098E-2</v>
      </c>
      <c r="H22" s="46">
        <f>+H19/H18</f>
        <v>8.5620193255768098E-2</v>
      </c>
      <c r="I22" s="61"/>
      <c r="J22" s="75">
        <f t="shared" si="0"/>
        <v>1.1844544097060246</v>
      </c>
      <c r="K22" s="76">
        <f t="shared" si="2"/>
        <v>1.3333583864851492E-2</v>
      </c>
      <c r="L22" s="57"/>
      <c r="M22" s="57"/>
    </row>
    <row r="23" spans="2:13">
      <c r="B23" s="10" t="s">
        <v>28</v>
      </c>
      <c r="C23" s="10"/>
      <c r="D23" s="48">
        <f>+D20*1000/(D18*D21)*100</f>
        <v>7.2286609390916574</v>
      </c>
      <c r="E23" s="48">
        <f>+E20*1000/(E18*E21)*100</f>
        <v>7.2286609390916574</v>
      </c>
      <c r="F23" s="62"/>
      <c r="G23" s="48">
        <f>+G20/(G18*G21)*1000*100</f>
        <v>8.5620193255768093</v>
      </c>
      <c r="H23" s="48">
        <f>+H20*1000/(H18*H21)*100</f>
        <v>8.5620193255768093</v>
      </c>
      <c r="I23" s="62"/>
      <c r="J23" s="75">
        <f t="shared" si="0"/>
        <v>1.184454409706025</v>
      </c>
      <c r="K23" s="76">
        <f t="shared" si="2"/>
        <v>1.3333583864851519</v>
      </c>
      <c r="L23" s="57"/>
      <c r="M23" s="57"/>
    </row>
    <row r="24" spans="2:13">
      <c r="B24" s="18" t="s">
        <v>38</v>
      </c>
      <c r="C24" s="10"/>
      <c r="D24" s="48">
        <f>+D20/D18*1000</f>
        <v>2.6727786426800439</v>
      </c>
      <c r="E24" s="48">
        <f>+E20/E18*1000</f>
        <v>2.6727786426800439</v>
      </c>
      <c r="F24" s="62"/>
      <c r="G24" s="48">
        <f>+G20/G18*1000</f>
        <v>2.3461841845789784</v>
      </c>
      <c r="H24" s="48">
        <f>+H20/H18*1000</f>
        <v>2.3461979885624138</v>
      </c>
      <c r="I24" s="62"/>
      <c r="J24" s="75">
        <f t="shared" ref="J24" si="3">+G24/D24</f>
        <v>0.87780714314089869</v>
      </c>
      <c r="K24" s="76">
        <f t="shared" ref="K24" si="4">+G24-D24</f>
        <v>-0.32659445810106558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836.22363047808778</v>
      </c>
      <c r="E26" s="57"/>
      <c r="F26" s="63"/>
      <c r="G26" s="21">
        <f>+G8/(1-G6/G5)</f>
        <v>662.73400297012813</v>
      </c>
      <c r="H26" s="57"/>
      <c r="I26" s="63"/>
      <c r="J26" s="37">
        <f>+G26/D26</f>
        <v>0.79253201992298195</v>
      </c>
      <c r="K26" s="21">
        <f>+G26-D26</f>
        <v>-173.48962750795965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Q5" activePane="bottomRight" state="frozen"/>
      <selection pane="topRight" activeCell="C1" sqref="C1"/>
      <selection pane="bottomLeft" activeCell="A5" sqref="A5"/>
      <selection pane="bottomRight" activeCell="AC6" sqref="AC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7</v>
      </c>
      <c r="S4" s="89"/>
      <c r="T4" s="34" t="s">
        <v>26</v>
      </c>
      <c r="U4" s="3">
        <v>7</v>
      </c>
      <c r="V4" s="89"/>
      <c r="W4" s="34" t="s">
        <v>26</v>
      </c>
      <c r="X4" s="3">
        <v>7</v>
      </c>
      <c r="Y4" s="89"/>
      <c r="Z4" s="34" t="s">
        <v>26</v>
      </c>
      <c r="AA4" s="3">
        <v>7</v>
      </c>
      <c r="AB4" s="50"/>
      <c r="AC4" s="34" t="s">
        <v>26</v>
      </c>
      <c r="AD4" s="3">
        <v>7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9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1826.5730000000001</v>
      </c>
      <c r="Q5" s="64">
        <f>+P5/P5</f>
        <v>1</v>
      </c>
      <c r="R5" s="83">
        <f>+P5/R4</f>
        <v>260.93900000000002</v>
      </c>
      <c r="S5" s="90">
        <v>760.69399999999996</v>
      </c>
      <c r="T5" s="64">
        <f>+S5/S5</f>
        <v>1</v>
      </c>
      <c r="U5" s="83">
        <f>+S5/U4</f>
        <v>108.67057142857142</v>
      </c>
      <c r="V5" s="90">
        <v>439.464</v>
      </c>
      <c r="W5" s="64">
        <f>+V5/V5</f>
        <v>1</v>
      </c>
      <c r="X5" s="83">
        <f>+V5/X4</f>
        <v>62.780571428571427</v>
      </c>
      <c r="Y5" s="90">
        <v>1012.727</v>
      </c>
      <c r="Z5" s="64">
        <f>+Y5/Y5</f>
        <v>1</v>
      </c>
      <c r="AA5" s="83">
        <f>+Y5/AA4</f>
        <v>144.67528571428571</v>
      </c>
      <c r="AB5" s="9">
        <v>1180</v>
      </c>
      <c r="AC5" s="54">
        <f>+AB5/$AB$5</f>
        <v>1</v>
      </c>
      <c r="AD5" s="83">
        <f>+AB5/AD4</f>
        <v>168.57142857142858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6697.2311300000001</v>
      </c>
      <c r="AQ5" s="64">
        <f>+AP5/$AP$5</f>
        <v>1</v>
      </c>
      <c r="AR5" s="83">
        <f>+AP5/AR4</f>
        <v>956.74730428571434</v>
      </c>
      <c r="AS5" s="30">
        <f>+AP5/$AS$4</f>
        <v>744.1367922222222</v>
      </c>
      <c r="AT5" s="57"/>
      <c r="AU5" s="83">
        <f>+AS5/AU4</f>
        <v>106.30525603174603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f>139.7244248+214.985219</f>
        <v>354.70964379999998</v>
      </c>
      <c r="Q6" s="65">
        <f>+P6/P5</f>
        <v>0.19419406933092734</v>
      </c>
      <c r="R6" s="84">
        <f>+P6/R4</f>
        <v>50.672806257142852</v>
      </c>
      <c r="S6" s="91">
        <v>215.63942</v>
      </c>
      <c r="T6" s="65">
        <f>+S6/S5</f>
        <v>0.28347721948641635</v>
      </c>
      <c r="U6" s="84">
        <f>+S6/U4</f>
        <v>30.805631428571427</v>
      </c>
      <c r="V6" s="91">
        <f>133.8187069+79.078321</f>
        <v>212.89702790000001</v>
      </c>
      <c r="W6" s="65">
        <f>+V6/V5</f>
        <v>0.48444702615003737</v>
      </c>
      <c r="X6" s="84">
        <f>+V6/X4</f>
        <v>30.41386112857143</v>
      </c>
      <c r="Y6" s="91">
        <f>133.059958+165.135542</f>
        <v>298.19549999999998</v>
      </c>
      <c r="Z6" s="65">
        <f>+Y6/Y5</f>
        <v>0.29444805954615605</v>
      </c>
      <c r="AA6" s="84">
        <f>+Y6/AA4</f>
        <v>42.599357142857137</v>
      </c>
      <c r="AB6" s="11">
        <v>376.8</v>
      </c>
      <c r="AC6" s="55">
        <f>+AB6/$AB$5</f>
        <v>0.3193220338983051</v>
      </c>
      <c r="AD6" s="84">
        <f>+AB6/AD4</f>
        <v>53.828571428571429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2468.0291771830798</v>
      </c>
      <c r="AQ6" s="65">
        <f>+AP6/$AP$5</f>
        <v>0.36851485774884402</v>
      </c>
      <c r="AR6" s="84">
        <f>+AP6/AR4</f>
        <v>352.57559674043995</v>
      </c>
      <c r="AS6" s="14">
        <f t="shared" ref="AS6:AS9" si="0">+AP6/$AS$4</f>
        <v>274.22546413145329</v>
      </c>
      <c r="AT6" s="57"/>
      <c r="AU6" s="84">
        <f>+AS6/AU4</f>
        <v>39.175066304493328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1471.8633562</v>
      </c>
      <c r="Q7" s="65">
        <f>+P7/P5</f>
        <v>0.80580593066907258</v>
      </c>
      <c r="R7" s="85">
        <f>+R5-R6</f>
        <v>210.26619374285718</v>
      </c>
      <c r="S7" s="36">
        <f>+S5-S6</f>
        <v>545.05457999999999</v>
      </c>
      <c r="T7" s="65">
        <f>+S7/S5</f>
        <v>0.71652278051358365</v>
      </c>
      <c r="U7" s="85">
        <f>+U5-U6</f>
        <v>77.86493999999999</v>
      </c>
      <c r="V7" s="36">
        <f>+V5-V6</f>
        <v>226.56697209999999</v>
      </c>
      <c r="W7" s="65">
        <f>+V7/V5</f>
        <v>0.51555297384996268</v>
      </c>
      <c r="X7" s="85">
        <f>+X5-X6</f>
        <v>32.366710299999994</v>
      </c>
      <c r="Y7" s="36">
        <f>+Y5-Y6</f>
        <v>714.53150000000005</v>
      </c>
      <c r="Z7" s="65">
        <f>+Y7/Y5</f>
        <v>0.70555194045384395</v>
      </c>
      <c r="AA7" s="85">
        <f>+AA5-AA6</f>
        <v>102.07592857142856</v>
      </c>
      <c r="AB7" s="8">
        <f>+AB5-AB6</f>
        <v>803.2</v>
      </c>
      <c r="AC7" s="56">
        <f>+AB7/$AB$5</f>
        <v>0.68067796610169495</v>
      </c>
      <c r="AD7" s="85">
        <f>+AD5-AD6</f>
        <v>114.74285714285716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4229.2019528169203</v>
      </c>
      <c r="AQ7" s="65">
        <f>+AP7/$AP$5</f>
        <v>0.63148514225115604</v>
      </c>
      <c r="AR7" s="85">
        <f>+AR5-AR6</f>
        <v>604.17170754527433</v>
      </c>
      <c r="AS7" s="13">
        <f t="shared" si="0"/>
        <v>469.9113280907689</v>
      </c>
      <c r="AT7" s="57"/>
      <c r="AU7" s="85">
        <f>+AU5-AU6</f>
        <v>67.130189727252699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286.7699599</v>
      </c>
      <c r="Q8" s="65">
        <f>+P8/P5</f>
        <v>0.15699890445112238</v>
      </c>
      <c r="R8" s="84">
        <f>+P8/R4</f>
        <v>40.96713712857143</v>
      </c>
      <c r="S8" s="91">
        <f>86.824895+279.36344</f>
        <v>366.18833500000005</v>
      </c>
      <c r="T8" s="65">
        <f>+S8/S5</f>
        <v>0.48138717408051079</v>
      </c>
      <c r="U8" s="84">
        <f>+S8/U4</f>
        <v>52.312619285714291</v>
      </c>
      <c r="V8" s="91">
        <f>104.7584502+351.9918399</f>
        <v>456.75029010000003</v>
      </c>
      <c r="W8" s="65">
        <f>+V8/V5</f>
        <v>1.03933494006335</v>
      </c>
      <c r="X8" s="84">
        <f>+V8/X4</f>
        <v>65.250041442857153</v>
      </c>
      <c r="Y8" s="91">
        <f>242.281+144.877</f>
        <v>387.15800000000002</v>
      </c>
      <c r="Z8" s="65">
        <f>+Y8/Y5</f>
        <v>0.38229256255634542</v>
      </c>
      <c r="AA8" s="84">
        <f>+Y8/AA4</f>
        <v>55.308285714285716</v>
      </c>
      <c r="AB8" s="11">
        <f>284.43+284.769</f>
        <v>569.19900000000007</v>
      </c>
      <c r="AC8" s="55">
        <f>+AB8/$AB$5</f>
        <v>0.48237203389830513</v>
      </c>
      <c r="AD8" s="84">
        <f>+AB8/AD4</f>
        <v>81.314142857142869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3762.036567866</v>
      </c>
      <c r="AQ8" s="65">
        <f>+AP8/$AP$5</f>
        <v>0.56173013814830075</v>
      </c>
      <c r="AR8" s="84">
        <f>+AP8/AR4</f>
        <v>537.43379540942863</v>
      </c>
      <c r="AS8" s="14">
        <f t="shared" si="0"/>
        <v>418.00406309622224</v>
      </c>
      <c r="AT8" s="57"/>
      <c r="AU8" s="84">
        <f>+AS8/AU4</f>
        <v>59.714866156603179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1185.0933963</v>
      </c>
      <c r="Q9" s="64">
        <f>+P9/P5</f>
        <v>0.64880702621795017</v>
      </c>
      <c r="R9" s="15">
        <f>+R5-R6-R8</f>
        <v>169.29905661428575</v>
      </c>
      <c r="S9" s="92">
        <f>+S5-S6-S8</f>
        <v>178.86624499999994</v>
      </c>
      <c r="T9" s="64">
        <f>+S9/S5</f>
        <v>0.23513560643307288</v>
      </c>
      <c r="U9" s="15">
        <f>+U5-U6-U8</f>
        <v>25.552320714285699</v>
      </c>
      <c r="V9" s="92">
        <f>+V5-V6-V8</f>
        <v>-230.18331800000004</v>
      </c>
      <c r="W9" s="64">
        <f>+V9/V5</f>
        <v>-0.52378196621338735</v>
      </c>
      <c r="X9" s="15">
        <f>+X5-X6-X8</f>
        <v>-32.883331142857159</v>
      </c>
      <c r="Y9" s="92">
        <f>+Y5-Y6-Y8</f>
        <v>327.37350000000004</v>
      </c>
      <c r="Z9" s="64">
        <f>+Y9/Y5</f>
        <v>0.32325937789749859</v>
      </c>
      <c r="AA9" s="15">
        <f>+AA5-AA6-AA8</f>
        <v>46.767642857142846</v>
      </c>
      <c r="AB9" s="15">
        <f>+AB5-AB6-AB8</f>
        <v>234.00099999999998</v>
      </c>
      <c r="AC9" s="54">
        <f>+AB9/$AB$5</f>
        <v>0.19830593220338982</v>
      </c>
      <c r="AD9" s="15">
        <f>+AD5-AD6-AD8</f>
        <v>33.428714285714292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467.1653849509201</v>
      </c>
      <c r="AQ9" s="64">
        <f>+AP9/$AP$5</f>
        <v>6.9755004102855275E-2</v>
      </c>
      <c r="AR9" s="15">
        <f>+AR5-AR6-AR8</f>
        <v>66.737912135845704</v>
      </c>
      <c r="AS9" s="29">
        <f t="shared" si="0"/>
        <v>51.907264994546679</v>
      </c>
      <c r="AT9" s="57"/>
      <c r="AU9" s="15">
        <f>+AU5-AU6-AU8</f>
        <v>7.4153235706495195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6</v>
      </c>
      <c r="Q11" s="72"/>
      <c r="R11" s="84">
        <f>+P11/R4</f>
        <v>0.8571428571428571</v>
      </c>
      <c r="S11" s="93">
        <v>6</v>
      </c>
      <c r="T11" s="72"/>
      <c r="U11" s="84">
        <f>+S11/U4</f>
        <v>0.8571428571428571</v>
      </c>
      <c r="V11" s="93">
        <v>6</v>
      </c>
      <c r="W11" s="72"/>
      <c r="X11" s="84">
        <f>+V11/X4</f>
        <v>0.8571428571428571</v>
      </c>
      <c r="Y11" s="93">
        <v>6</v>
      </c>
      <c r="Z11" s="72"/>
      <c r="AA11" s="84">
        <f>+Y11/AA4</f>
        <v>0.8571428571428571</v>
      </c>
      <c r="AB11" s="32">
        <v>8.4149999999999991</v>
      </c>
      <c r="AC11" s="57"/>
      <c r="AD11" s="84">
        <f>+AB11/AD4</f>
        <v>1.202142857142857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56.414999999999999</v>
      </c>
      <c r="AQ11" s="57"/>
      <c r="AR11" s="84">
        <f>+AP11/AR4</f>
        <v>8.0592857142857142</v>
      </c>
      <c r="AS11" s="28">
        <f>+AP11/AS4</f>
        <v>6.2683333333333335</v>
      </c>
      <c r="AT11" s="57"/>
      <c r="AU11" s="84">
        <f>+AS11/AU4</f>
        <v>0.89547619047619054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263.86286969999998</v>
      </c>
      <c r="Q12" s="72"/>
      <c r="R12" s="84">
        <f>+P12/R4</f>
        <v>37.694695671428569</v>
      </c>
      <c r="S12" s="93">
        <v>279.363</v>
      </c>
      <c r="T12" s="72"/>
      <c r="U12" s="84">
        <f>+S12/U4</f>
        <v>39.908999999999999</v>
      </c>
      <c r="V12" s="93">
        <v>351.9918399</v>
      </c>
      <c r="W12" s="72"/>
      <c r="X12" s="84">
        <f>+V12/X4</f>
        <v>50.284548557142855</v>
      </c>
      <c r="Y12" s="93">
        <v>242.28100000000001</v>
      </c>
      <c r="Z12" s="72"/>
      <c r="AA12" s="84">
        <f>+Y12/AA4</f>
        <v>34.61157142857143</v>
      </c>
      <c r="AB12" s="32">
        <v>284.76900000000001</v>
      </c>
      <c r="AC12" s="57"/>
      <c r="AD12" s="84">
        <f>+AB12/AD4</f>
        <v>40.681285714285714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2441.3824447839997</v>
      </c>
      <c r="AQ12" s="57"/>
      <c r="AR12" s="84">
        <f>+AP12/AR4</f>
        <v>348.76892068342852</v>
      </c>
      <c r="AS12" s="14">
        <f t="shared" ref="AS12" si="1">+AP12/$AS$4</f>
        <v>271.26471608711108</v>
      </c>
      <c r="AT12" s="57"/>
      <c r="AU12" s="84">
        <f>+AS12/AU4</f>
        <v>38.752102298158725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>
        <f>+P12/P5</f>
        <v>0.14445788353380892</v>
      </c>
      <c r="Q13" s="72"/>
      <c r="R13" s="33"/>
      <c r="S13" s="35">
        <f>+S12/S5</f>
        <v>0.36724753974659985</v>
      </c>
      <c r="T13" s="72"/>
      <c r="U13" s="33"/>
      <c r="V13" s="35">
        <f>+V12/V5</f>
        <v>0.80095716577467102</v>
      </c>
      <c r="W13" s="72"/>
      <c r="X13" s="33"/>
      <c r="Y13" s="35">
        <f>+Y12/Y5</f>
        <v>0.23923624036882596</v>
      </c>
      <c r="Z13" s="72"/>
      <c r="AA13" s="33"/>
      <c r="AB13" s="33">
        <f>+AB12/AB5</f>
        <v>0.24132966101694917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0.36453608922766856</v>
      </c>
      <c r="AQ13" s="57"/>
      <c r="AR13" s="33"/>
      <c r="AS13" s="35">
        <f>+AS12/AS5</f>
        <v>0.36453608922766861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>
        <f>+P5/P11</f>
        <v>304.42883333333333</v>
      </c>
      <c r="Q14" s="72"/>
      <c r="R14" s="8"/>
      <c r="S14" s="36">
        <f>+S5/S11</f>
        <v>126.78233333333333</v>
      </c>
      <c r="T14" s="72"/>
      <c r="U14" s="8"/>
      <c r="V14" s="36">
        <f>+V5/V11</f>
        <v>73.244</v>
      </c>
      <c r="W14" s="72"/>
      <c r="X14" s="8"/>
      <c r="Y14" s="36">
        <f>+Y5/Y11</f>
        <v>168.78783333333334</v>
      </c>
      <c r="Z14" s="72"/>
      <c r="AA14" s="8"/>
      <c r="AB14" s="8">
        <f>+AB5/AB11</f>
        <v>140.22578728461082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118.71366001949836</v>
      </c>
      <c r="AQ14" s="57"/>
      <c r="AR14" s="8"/>
      <c r="AS14" s="36">
        <f>+AS5/AS11</f>
        <v>118.71366001949835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>
        <f>+P12/P11</f>
        <v>43.977144949999996</v>
      </c>
      <c r="Q15" s="72"/>
      <c r="R15" s="8"/>
      <c r="S15" s="36">
        <f>+S12/S11</f>
        <v>46.560499999999998</v>
      </c>
      <c r="T15" s="72"/>
      <c r="U15" s="8"/>
      <c r="V15" s="36">
        <f>+V12/V11</f>
        <v>58.665306649999998</v>
      </c>
      <c r="W15" s="72"/>
      <c r="X15" s="8"/>
      <c r="Y15" s="36">
        <f>+Y12/Y11</f>
        <v>40.380166666666668</v>
      </c>
      <c r="Z15" s="72"/>
      <c r="AA15" s="8"/>
      <c r="AB15" s="8">
        <f>+AB12/AB11</f>
        <v>33.840641711229949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43.275413361410969</v>
      </c>
      <c r="AQ15" s="57"/>
      <c r="AR15" s="8"/>
      <c r="AS15" s="36">
        <f>+AS12/AS11</f>
        <v>43.275413361410969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>
        <f>+P12/P7</f>
        <v>0.17927130843261901</v>
      </c>
      <c r="Q16" s="72"/>
      <c r="R16" s="33"/>
      <c r="S16" s="35">
        <f>+S12/S7</f>
        <v>0.5125413311819158</v>
      </c>
      <c r="T16" s="72"/>
      <c r="U16" s="33"/>
      <c r="V16" s="35">
        <f>+V12/V7</f>
        <v>1.5535884892553589</v>
      </c>
      <c r="W16" s="72"/>
      <c r="X16" s="33"/>
      <c r="Y16" s="35">
        <f>+Y12/Y7</f>
        <v>0.33907672369937503</v>
      </c>
      <c r="Z16" s="72"/>
      <c r="AA16" s="33"/>
      <c r="AB16" s="33">
        <f>+AB12/AB7</f>
        <v>0.35454307768924304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0.57726787985565031</v>
      </c>
      <c r="AQ16" s="57"/>
      <c r="AR16" s="33"/>
      <c r="AS16" s="35">
        <f>+AS12/AS7</f>
        <v>0.57726787985565031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39963.395069999999</v>
      </c>
      <c r="Q18" s="91">
        <v>39963.395069999999</v>
      </c>
      <c r="R18" s="67">
        <f>+P18/R4</f>
        <v>5709.0564385714288</v>
      </c>
      <c r="S18" s="91">
        <v>38488.271800000002</v>
      </c>
      <c r="T18" s="91">
        <v>38488.271800000002</v>
      </c>
      <c r="U18" s="67">
        <f>+S18/U4</f>
        <v>5498.3245428571436</v>
      </c>
      <c r="V18" s="91">
        <v>42743.274740000001</v>
      </c>
      <c r="W18" s="91">
        <v>42743.274740000001</v>
      </c>
      <c r="X18" s="67">
        <f>+V18/X4</f>
        <v>6106.1821057142861</v>
      </c>
      <c r="Y18" s="91">
        <v>41590.779600000002</v>
      </c>
      <c r="Z18" s="58">
        <v>41590.779600000002</v>
      </c>
      <c r="AA18" s="67">
        <f>+Y18/AA4</f>
        <v>5941.5399428571427</v>
      </c>
      <c r="AB18" s="11">
        <v>52029</v>
      </c>
      <c r="AC18" s="58">
        <v>52029</v>
      </c>
      <c r="AD18" s="67">
        <f>+AB18/AD4</f>
        <v>7432.7142857142853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369574.30121000001</v>
      </c>
      <c r="AQ18" s="67">
        <f>+W18+AC18+AF18+AI18+AL18+Z18+T18+Q18+N18+K18+H18+E18</f>
        <v>369574.30121000001</v>
      </c>
      <c r="AR18" s="67">
        <f>+AP18/AR4</f>
        <v>52796.328744285718</v>
      </c>
      <c r="AS18" s="14">
        <f t="shared" ref="AS18:AT20" si="2">+AP18/$AS$4</f>
        <v>41063.811245555553</v>
      </c>
      <c r="AT18" s="67">
        <f t="shared" si="2"/>
        <v>41063.811245555553</v>
      </c>
      <c r="AU18" s="67">
        <f>+AS18/AU4</f>
        <v>5866.258749365079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3830.22514</v>
      </c>
      <c r="Q19" s="91">
        <v>3830.22514</v>
      </c>
      <c r="R19" s="67">
        <f>+P19/R4</f>
        <v>547.17502000000002</v>
      </c>
      <c r="S19" s="91">
        <v>3562.5659999999998</v>
      </c>
      <c r="T19" s="91">
        <v>3562.5659999999998</v>
      </c>
      <c r="U19" s="67">
        <f>+S19/U4</f>
        <v>508.93799999999999</v>
      </c>
      <c r="V19" s="91">
        <v>3656.9065999999998</v>
      </c>
      <c r="W19" s="91">
        <v>3656.9065999999998</v>
      </c>
      <c r="X19" s="67">
        <f>+V19/X4</f>
        <v>522.41522857142854</v>
      </c>
      <c r="Y19" s="91">
        <v>3632.96</v>
      </c>
      <c r="Z19" s="91">
        <v>3632.96</v>
      </c>
      <c r="AA19" s="67">
        <f>+Y19/AA4</f>
        <v>518.99428571428575</v>
      </c>
      <c r="AB19" s="11">
        <v>3761</v>
      </c>
      <c r="AC19" s="58">
        <v>3761</v>
      </c>
      <c r="AD19" s="67">
        <f>+AB19/AD4</f>
        <v>537.28571428571433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32971.90294</v>
      </c>
      <c r="AQ19" s="67">
        <f>+W19+AC19+AF19+AI19+AL19+Z19+T19+Q19+N19+K19+H19+E19</f>
        <v>32971.90294</v>
      </c>
      <c r="AR19" s="67">
        <f>+AP19/AR4</f>
        <v>4710.2718485714286</v>
      </c>
      <c r="AS19" s="14">
        <f t="shared" si="2"/>
        <v>3663.544771111111</v>
      </c>
      <c r="AT19" s="67">
        <f t="shared" si="2"/>
        <v>3663.544771111111</v>
      </c>
      <c r="AU19" s="67">
        <f>+AS19/AU4</f>
        <v>523.36353873015867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139.72442000000001</v>
      </c>
      <c r="Q20" s="59">
        <v>139.72444089999999</v>
      </c>
      <c r="R20" s="67">
        <f>+P20/R4</f>
        <v>19.960631428571428</v>
      </c>
      <c r="S20" s="91">
        <v>131.6156805</v>
      </c>
      <c r="T20" s="59">
        <v>131.61565999999999</v>
      </c>
      <c r="U20" s="67">
        <f>+S20/U4</f>
        <v>18.802240071428571</v>
      </c>
      <c r="V20" s="91">
        <v>133.8187069</v>
      </c>
      <c r="W20" s="59">
        <v>133.8187715</v>
      </c>
      <c r="X20" s="67">
        <f>+V20/X4</f>
        <v>19.116958128571429</v>
      </c>
      <c r="Y20" s="91">
        <v>133.05995799999999</v>
      </c>
      <c r="Z20" s="59">
        <v>133.05995799999999</v>
      </c>
      <c r="AA20" s="67">
        <f>+Y20/AA4</f>
        <v>19.008565428571426</v>
      </c>
      <c r="AB20" s="11">
        <v>139.06200000000001</v>
      </c>
      <c r="AC20" s="59">
        <v>139.06200000000001</v>
      </c>
      <c r="AD20" s="67">
        <f>+AB20/AD4</f>
        <v>19.866000000000003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1208.7327261</v>
      </c>
      <c r="AQ20" s="67">
        <f>+W20+AC20+AF20+AI20+AL20+Z20+T20+Q20+N20+K20+H20+E20</f>
        <v>1211.8387628999999</v>
      </c>
      <c r="AR20" s="67">
        <f>+AP20/AR4</f>
        <v>172.67610372857143</v>
      </c>
      <c r="AS20" s="14">
        <f t="shared" si="2"/>
        <v>134.30363623333335</v>
      </c>
      <c r="AT20" s="67">
        <f t="shared" si="2"/>
        <v>134.64875143333333</v>
      </c>
      <c r="AU20" s="67">
        <f>+AS20/AU4</f>
        <v>19.186233747619049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>
        <f t="shared" ref="P21:Q21" si="7">+P20/P19*1000</f>
        <v>36.479427420812137</v>
      </c>
      <c r="Q21" s="68">
        <f t="shared" si="7"/>
        <v>36.479432877410439</v>
      </c>
      <c r="R21" s="60"/>
      <c r="S21" s="45">
        <f t="shared" ref="S21:T21" si="8">+S20/S19*1000</f>
        <v>36.94406798358262</v>
      </c>
      <c r="T21" s="68">
        <f t="shared" si="8"/>
        <v>36.944062229303263</v>
      </c>
      <c r="U21" s="60"/>
      <c r="V21" s="45">
        <f t="shared" ref="V21:W21" si="9">+V20/V19*1000</f>
        <v>36.593416659862193</v>
      </c>
      <c r="W21" s="68">
        <f t="shared" si="9"/>
        <v>36.593434325065893</v>
      </c>
      <c r="X21" s="60"/>
      <c r="Y21" s="45">
        <f t="shared" ref="Y21:AC21" si="10">+Y20/Y19*1000</f>
        <v>36.625770170879946</v>
      </c>
      <c r="Z21" s="68">
        <f t="shared" si="10"/>
        <v>36.625770170879946</v>
      </c>
      <c r="AA21" s="60"/>
      <c r="AB21" s="44">
        <f t="shared" ref="AB21" si="11">+AB20/AB19*1000</f>
        <v>36.974740760436063</v>
      </c>
      <c r="AC21" s="60">
        <f t="shared" si="10"/>
        <v>36.974740760436063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36.659477261581436</v>
      </c>
      <c r="AQ21" s="68">
        <f>+AQ20/AQ19*1000</f>
        <v>36.753679795346379</v>
      </c>
      <c r="AR21" s="60"/>
      <c r="AS21" s="45">
        <f>+AS20/AS19*1000</f>
        <v>36.659477261581436</v>
      </c>
      <c r="AT21" s="68">
        <f>+AT20/AT19*1000</f>
        <v>36.753679795346386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>
        <f>+P19/P18</f>
        <v>9.5843336966015186E-2</v>
      </c>
      <c r="Q22" s="46">
        <f>+Q19/Q18</f>
        <v>9.5843336966015186E-2</v>
      </c>
      <c r="R22" s="61"/>
      <c r="S22" s="94">
        <f>+S19/S18</f>
        <v>9.256237896345347E-2</v>
      </c>
      <c r="T22" s="46">
        <f>+T19/T18</f>
        <v>9.256237896345347E-2</v>
      </c>
      <c r="U22" s="61"/>
      <c r="V22" s="94">
        <f>+V19/V18</f>
        <v>8.5555134047270234E-2</v>
      </c>
      <c r="W22" s="46">
        <f>+W19/W18</f>
        <v>8.5555134047270234E-2</v>
      </c>
      <c r="X22" s="61"/>
      <c r="Y22" s="94">
        <f>+Y19/Y18</f>
        <v>8.735012988311476E-2</v>
      </c>
      <c r="Z22" s="46">
        <f>+Z19/Z18</f>
        <v>8.735012988311476E-2</v>
      </c>
      <c r="AA22" s="61"/>
      <c r="AB22" s="46">
        <f>+AB19/AB18</f>
        <v>7.2286609390916606E-2</v>
      </c>
      <c r="AC22" s="46">
        <f>+AC19/AC18</f>
        <v>7.2286609390916606E-2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8.9215897404253383E-2</v>
      </c>
      <c r="AQ22" s="46">
        <f>+AQ19/AQ18</f>
        <v>8.9215897404253383E-2</v>
      </c>
      <c r="AR22" s="61"/>
      <c r="AS22" s="47">
        <f>+AS19/AS18</f>
        <v>8.9215897404253397E-2</v>
      </c>
      <c r="AT22" s="46">
        <f>+AT19/AT18</f>
        <v>8.9215897404253397E-2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>
        <f>+P20*1000/(P18*P21)*100</f>
        <v>9.5843336966015205</v>
      </c>
      <c r="Q23" s="48">
        <f>+Q20*1000/(Q18*Q21)*100</f>
        <v>9.5843336966015187</v>
      </c>
      <c r="R23" s="62"/>
      <c r="S23" s="49">
        <f>+S20*1000/(S18*S21)*100</f>
        <v>9.2562378963453469</v>
      </c>
      <c r="T23" s="48">
        <f>+T20*1000/(T18*T21)*100</f>
        <v>9.2562378963453469</v>
      </c>
      <c r="U23" s="62"/>
      <c r="V23" s="49">
        <f>+V20*1000/(V18*V21)*100</f>
        <v>8.5555134047270229</v>
      </c>
      <c r="W23" s="48">
        <f>+W20*1000/(W18*W21)*100</f>
        <v>8.5555134047270229</v>
      </c>
      <c r="X23" s="62"/>
      <c r="Y23" s="49">
        <f>+Y20*1000/(Y18*Y21)*100</f>
        <v>8.7350129883114747</v>
      </c>
      <c r="Z23" s="48">
        <f>+Z20*1000/(Z18*Z21)*100</f>
        <v>8.7350129883114747</v>
      </c>
      <c r="AA23" s="62"/>
      <c r="AB23" s="48">
        <f>+AB20*1000/(AB18*AB21)*100</f>
        <v>7.2286609390916574</v>
      </c>
      <c r="AC23" s="48">
        <f>+AC20*1000/(AC18*AC21)*100</f>
        <v>7.2286609390916574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8.9215897404253379</v>
      </c>
      <c r="AQ23" s="48">
        <f>+AQ20*1000/(AQ18*AQ21)*100</f>
        <v>8.9215897404253397</v>
      </c>
      <c r="AR23" s="62"/>
      <c r="AS23" s="49">
        <f>+AS20/(AS18*AS21)*1000*100</f>
        <v>8.9215897404253397</v>
      </c>
      <c r="AT23" s="48">
        <f>+AT20*1000/(AT18*AT21)*100</f>
        <v>8.9215897404253379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>
        <f>+P20/P18*1000</f>
        <v>3.4963100546201917</v>
      </c>
      <c r="Q24" s="48">
        <f>+Q20/Q18*1000</f>
        <v>3.4963105775987815</v>
      </c>
      <c r="R24" s="62"/>
      <c r="S24" s="49">
        <f>+S20/S18*1000</f>
        <v>3.4196308211479627</v>
      </c>
      <c r="T24" s="48">
        <f>+T20/T18*1000</f>
        <v>3.4196302885181762</v>
      </c>
      <c r="U24" s="62"/>
      <c r="V24" s="49">
        <f>+V20/V18*1000</f>
        <v>3.1307546675821216</v>
      </c>
      <c r="W24" s="48">
        <f>+W20/W18*1000</f>
        <v>3.1307561789309921</v>
      </c>
      <c r="X24" s="62"/>
      <c r="Y24" s="49">
        <f>+Y20/Y18*1000</f>
        <v>3.1992657814954732</v>
      </c>
      <c r="Z24" s="48">
        <f>+Z20/Z18*1000</f>
        <v>3.1992657814954732</v>
      </c>
      <c r="AA24" s="62"/>
      <c r="AB24" s="48">
        <f>+AB20/AB18*1000</f>
        <v>2.6727786426800439</v>
      </c>
      <c r="AC24" s="48">
        <f>+AC20/AC18*1000</f>
        <v>2.6727786426800439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3.2706081622628096</v>
      </c>
      <c r="AQ24" s="48">
        <f>+AQ20/AQ18*1000</f>
        <v>3.279012525850403</v>
      </c>
      <c r="AR24" s="62"/>
      <c r="AS24" s="48">
        <f t="shared" ref="AS24:AT24" si="15">+AS20/AS18*1000</f>
        <v>3.27060816226281</v>
      </c>
      <c r="AT24" s="48">
        <f t="shared" si="15"/>
        <v>3.2790125258504039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>
        <f>+P8/(1-P6/P5)</f>
        <v>355.87968391085263</v>
      </c>
      <c r="Q26" s="73"/>
      <c r="R26" s="63"/>
      <c r="S26" s="31">
        <f>+S8/(1-S6/S5)</f>
        <v>511.06307427870809</v>
      </c>
      <c r="T26" s="73"/>
      <c r="U26" s="63"/>
      <c r="V26" s="31">
        <f>+V8/(1-V6/V5)</f>
        <v>885.94249915610897</v>
      </c>
      <c r="W26" s="73"/>
      <c r="X26" s="63"/>
      <c r="Y26" s="31">
        <f>+Y8/(1-Y6/Y5)</f>
        <v>548.73068558349075</v>
      </c>
      <c r="Z26" s="73"/>
      <c r="AA26" s="63"/>
      <c r="AB26" s="21">
        <f>+AB8/(1-AB6/AB5)</f>
        <v>836.22363047808778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5957.4427269260314</v>
      </c>
      <c r="AQ26" s="69"/>
      <c r="AR26" s="63"/>
      <c r="AS26" s="31">
        <f>+AS8/(1-AS6/AS5)</f>
        <v>661.93808076955906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R5" activePane="bottomRight" state="frozen"/>
      <selection pane="topRight" activeCell="C1" sqref="C1"/>
      <selection pane="bottomLeft" activeCell="A5" sqref="A5"/>
      <selection pane="bottomRight" activeCell="B43" sqref="B4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10</v>
      </c>
      <c r="S4" s="89"/>
      <c r="T4" s="34" t="s">
        <v>26</v>
      </c>
      <c r="U4" s="3">
        <v>10</v>
      </c>
      <c r="V4" s="89"/>
      <c r="W4" s="34" t="s">
        <v>26</v>
      </c>
      <c r="X4" s="3">
        <v>10</v>
      </c>
      <c r="Y4" s="89"/>
      <c r="Z4" s="34" t="s">
        <v>26</v>
      </c>
      <c r="AA4" s="3">
        <v>10</v>
      </c>
      <c r="AB4" s="50"/>
      <c r="AC4" s="34" t="s">
        <v>26</v>
      </c>
      <c r="AD4" s="3">
        <v>11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9.4444444444444446</v>
      </c>
      <c r="AS4" s="42">
        <v>9</v>
      </c>
      <c r="AT4" s="3" t="s">
        <v>26</v>
      </c>
      <c r="AU4" s="3">
        <f>+AR4</f>
        <v>9.4444444444444446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756.16600000000005</v>
      </c>
      <c r="Q5" s="64">
        <f>+P5/P5</f>
        <v>1</v>
      </c>
      <c r="R5" s="83">
        <f>+P5/R4</f>
        <v>75.616600000000005</v>
      </c>
      <c r="S5" s="90">
        <f>1032.889</f>
        <v>1032.8889999999999</v>
      </c>
      <c r="T5" s="64">
        <f>+S5/S5</f>
        <v>1</v>
      </c>
      <c r="U5" s="83">
        <f>+S5/U4</f>
        <v>103.28889999999998</v>
      </c>
      <c r="V5" s="90">
        <v>673.56066999999996</v>
      </c>
      <c r="W5" s="64">
        <f>+V5/V5</f>
        <v>1</v>
      </c>
      <c r="X5" s="83">
        <f>+V5/X4</f>
        <v>67.356066999999996</v>
      </c>
      <c r="Y5" s="90">
        <v>589.22829000000002</v>
      </c>
      <c r="Z5" s="64">
        <f>+Y5/Y5</f>
        <v>1</v>
      </c>
      <c r="AA5" s="83">
        <f>+Y5/AA4</f>
        <v>58.922829</v>
      </c>
      <c r="AB5" s="9">
        <v>686.51400000000001</v>
      </c>
      <c r="AC5" s="54">
        <f>+AB5/$AB$5</f>
        <v>1</v>
      </c>
      <c r="AD5" s="83">
        <f>+AB5/AD4</f>
        <v>62.410363636363634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5642.9501800000007</v>
      </c>
      <c r="AQ5" s="64">
        <f>+AP5/$AP$5</f>
        <v>1</v>
      </c>
      <c r="AR5" s="83">
        <f>+AP5/AR4</f>
        <v>597.48884258823534</v>
      </c>
      <c r="AS5" s="30">
        <f>+AP5/$AS$4</f>
        <v>626.99446444444447</v>
      </c>
      <c r="AT5" s="57"/>
      <c r="AU5" s="83">
        <f>+AS5/AU4</f>
        <v>66.387649176470589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f>139.7292+12.44024+19.401</f>
        <v>171.57043999999999</v>
      </c>
      <c r="Q6" s="65">
        <f>+P6/P5</f>
        <v>0.22689520555010406</v>
      </c>
      <c r="R6" s="84">
        <f>+P6/R4</f>
        <v>17.157043999999999</v>
      </c>
      <c r="S6" s="91">
        <f>145.6989+16.88917+80.06</f>
        <v>242.64807000000002</v>
      </c>
      <c r="T6" s="65">
        <f>+S6/S5</f>
        <v>0.23492172924680196</v>
      </c>
      <c r="U6" s="84">
        <f>+S6/U4</f>
        <v>24.264807000000001</v>
      </c>
      <c r="V6" s="91">
        <f>124.8358+61.991</f>
        <v>186.82679999999999</v>
      </c>
      <c r="W6" s="65">
        <f>+V6/V5</f>
        <v>0.27737189583827693</v>
      </c>
      <c r="X6" s="84">
        <f>+V6/X4</f>
        <v>18.682679999999998</v>
      </c>
      <c r="Y6" s="91">
        <v>144.93299999999999</v>
      </c>
      <c r="Z6" s="65">
        <f>+Y6/Y5</f>
        <v>0.24597087828216802</v>
      </c>
      <c r="AA6" s="84">
        <f>+Y6/AA4</f>
        <v>14.4933</v>
      </c>
      <c r="AB6" s="11">
        <f>118.9757+10.241+83.311</f>
        <v>212.52770000000001</v>
      </c>
      <c r="AC6" s="55">
        <f>+AB6/$AB$5</f>
        <v>0.30957518710470583</v>
      </c>
      <c r="AD6" s="84">
        <f>+AB6/AD4</f>
        <v>19.320700000000002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1717.3802400000002</v>
      </c>
      <c r="AQ6" s="65">
        <f>+AP6/$AP$5</f>
        <v>0.30434084746783996</v>
      </c>
      <c r="AR6" s="84">
        <f>+AP6/AR4</f>
        <v>181.84026070588237</v>
      </c>
      <c r="AS6" s="14">
        <f t="shared" ref="AS6:AS9" si="0">+AP6/$AS$4</f>
        <v>190.82002666666668</v>
      </c>
      <c r="AT6" s="57"/>
      <c r="AU6" s="84">
        <f>+AS6/AU4</f>
        <v>20.204473411764706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584.59556000000009</v>
      </c>
      <c r="Q7" s="65">
        <f>+P7/P5</f>
        <v>0.77310479444989599</v>
      </c>
      <c r="R7" s="85">
        <f>+R5-R6</f>
        <v>58.459556000000006</v>
      </c>
      <c r="S7" s="36">
        <f>+S5-S6</f>
        <v>790.24092999999993</v>
      </c>
      <c r="T7" s="65">
        <f>+S7/S5</f>
        <v>0.76507827075319812</v>
      </c>
      <c r="U7" s="85">
        <f>+U5-U6</f>
        <v>79.024092999999979</v>
      </c>
      <c r="V7" s="36">
        <f>+V5-V6</f>
        <v>486.73386999999997</v>
      </c>
      <c r="W7" s="65">
        <f>+V7/V5</f>
        <v>0.72262810416172307</v>
      </c>
      <c r="X7" s="85">
        <f>+X5-X6</f>
        <v>48.673386999999998</v>
      </c>
      <c r="Y7" s="36">
        <f>+Y5-Y6</f>
        <v>444.29529000000002</v>
      </c>
      <c r="Z7" s="65">
        <f>+Y7/Y5</f>
        <v>0.75402912171783198</v>
      </c>
      <c r="AA7" s="85">
        <f>+AA5-AA6</f>
        <v>44.429529000000002</v>
      </c>
      <c r="AB7" s="8">
        <f>+AB5-AB6</f>
        <v>473.98630000000003</v>
      </c>
      <c r="AC7" s="56">
        <f>+AB7/$AB$5</f>
        <v>0.69042481289529423</v>
      </c>
      <c r="AD7" s="85">
        <f>+AD5-AD6</f>
        <v>43.089663636363632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3925.5699400000003</v>
      </c>
      <c r="AQ7" s="65">
        <f>+AP7/$AP$5</f>
        <v>0.69565915253216004</v>
      </c>
      <c r="AR7" s="85">
        <f>+AR5-AR6</f>
        <v>415.64858188235297</v>
      </c>
      <c r="AS7" s="13">
        <f t="shared" si="0"/>
        <v>436.17443777777783</v>
      </c>
      <c r="AT7" s="57"/>
      <c r="AU7" s="85">
        <f>+AU5-AU6</f>
        <v>46.183175764705879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f>544.18659+32.20211-139.729-12.44024-19.401</f>
        <v>404.8184599999999</v>
      </c>
      <c r="Q8" s="65">
        <f>+P8/P5</f>
        <v>0.53535660159277176</v>
      </c>
      <c r="R8" s="84">
        <f>+P8/R4</f>
        <v>40.48184599999999</v>
      </c>
      <c r="S8" s="91">
        <v>335.07400000000001</v>
      </c>
      <c r="T8" s="65">
        <f>+S8/S5</f>
        <v>0.32440465529209822</v>
      </c>
      <c r="U8" s="84">
        <f>+S8/U4</f>
        <v>33.507400000000004</v>
      </c>
      <c r="V8" s="91">
        <v>936.70100000000002</v>
      </c>
      <c r="W8" s="65">
        <f>+V8/V5</f>
        <v>1.3906705686957643</v>
      </c>
      <c r="X8" s="84">
        <f>+V8/X4</f>
        <v>93.670100000000005</v>
      </c>
      <c r="Y8" s="91">
        <v>461.39699999999999</v>
      </c>
      <c r="Z8" s="65">
        <f>+Y8/Y5</f>
        <v>0.7830530336552578</v>
      </c>
      <c r="AA8" s="84">
        <f>+Y8/AA4</f>
        <v>46.139699999999998</v>
      </c>
      <c r="AB8" s="11">
        <v>457.56799999999998</v>
      </c>
      <c r="AC8" s="55">
        <f>+AB8/$AB$5</f>
        <v>0.66650935013706925</v>
      </c>
      <c r="AD8" s="84">
        <f>+AB8/AD4</f>
        <v>41.597090909090909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3711.7214599999998</v>
      </c>
      <c r="AQ8" s="65">
        <f>+AP8/$AP$5</f>
        <v>0.65776257836818242</v>
      </c>
      <c r="AR8" s="84">
        <f>+AP8/AR4</f>
        <v>393.00580164705877</v>
      </c>
      <c r="AS8" s="14">
        <f t="shared" si="0"/>
        <v>412.41349555555553</v>
      </c>
      <c r="AT8" s="57"/>
      <c r="AU8" s="84">
        <f>+AS8/AU4</f>
        <v>43.667311294117646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179.77710000000019</v>
      </c>
      <c r="Q9" s="64">
        <f>+P9/P5</f>
        <v>0.2377481928571242</v>
      </c>
      <c r="R9" s="15">
        <f>+R5-R6-R8</f>
        <v>17.977710000000016</v>
      </c>
      <c r="S9" s="92">
        <f>+S5-S6-S8</f>
        <v>455.16692999999992</v>
      </c>
      <c r="T9" s="64">
        <f>+S9/S5</f>
        <v>0.44067361546109984</v>
      </c>
      <c r="U9" s="15">
        <f>+U5-U6-U8</f>
        <v>45.516692999999975</v>
      </c>
      <c r="V9" s="92">
        <f>+V5-V6-V8</f>
        <v>-449.96713000000005</v>
      </c>
      <c r="W9" s="64">
        <f>+V9/V5</f>
        <v>-0.66804246453404126</v>
      </c>
      <c r="X9" s="15">
        <f>+X5-X6-X8</f>
        <v>-44.996713000000007</v>
      </c>
      <c r="Y9" s="92">
        <f>+Y5-Y6-Y8</f>
        <v>-17.101709999999969</v>
      </c>
      <c r="Z9" s="64">
        <f>+Y9/Y5</f>
        <v>-2.9023911937425761E-2</v>
      </c>
      <c r="AA9" s="15">
        <f>+AA5-AA6-AA8</f>
        <v>-1.7101709999999954</v>
      </c>
      <c r="AB9" s="15">
        <f>+AB5-AB6-AB8</f>
        <v>16.418300000000045</v>
      </c>
      <c r="AC9" s="54">
        <f>+AB9/$AB$5</f>
        <v>2.391546275822495E-2</v>
      </c>
      <c r="AD9" s="15">
        <f>+AD5-AD6-AD8</f>
        <v>1.4925727272727229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213.84848000000005</v>
      </c>
      <c r="AQ9" s="64">
        <f>+AP9/$AP$5</f>
        <v>3.7896574163977473E-2</v>
      </c>
      <c r="AR9" s="15">
        <f>+AR5-AR6-AR8</f>
        <v>22.642780235294197</v>
      </c>
      <c r="AS9" s="29">
        <f t="shared" si="0"/>
        <v>23.760942222222226</v>
      </c>
      <c r="AT9" s="57"/>
      <c r="AU9" s="15">
        <f>+AU5-AU6-AU8</f>
        <v>2.5158644705882338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9</v>
      </c>
      <c r="Q11" s="72"/>
      <c r="R11" s="84">
        <f>+P11/R4</f>
        <v>0.9</v>
      </c>
      <c r="S11" s="93">
        <v>9</v>
      </c>
      <c r="T11" s="72"/>
      <c r="U11" s="84">
        <f>+S11/U4</f>
        <v>0.9</v>
      </c>
      <c r="V11" s="93">
        <v>9</v>
      </c>
      <c r="W11" s="72"/>
      <c r="X11" s="84">
        <f>+V11/X4</f>
        <v>0.9</v>
      </c>
      <c r="Y11" s="93">
        <v>9</v>
      </c>
      <c r="Z11" s="72"/>
      <c r="AA11" s="84">
        <f>+Y11/AA4</f>
        <v>0.9</v>
      </c>
      <c r="AB11" s="32">
        <v>9</v>
      </c>
      <c r="AC11" s="57"/>
      <c r="AD11" s="84">
        <f>+AB11/AD4</f>
        <v>0.81818181818181823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69</v>
      </c>
      <c r="AQ11" s="57"/>
      <c r="AR11" s="84">
        <f>+AP11/AR4</f>
        <v>7.3058823529411763</v>
      </c>
      <c r="AS11" s="28">
        <f>+AP11/AS4</f>
        <v>7.666666666666667</v>
      </c>
      <c r="AT11" s="57"/>
      <c r="AU11" s="84">
        <f>+AS11/AU4</f>
        <v>0.81176470588235294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307.30099999999999</v>
      </c>
      <c r="Q12" s="72"/>
      <c r="R12" s="84">
        <f>+P12/R4</f>
        <v>30.7301</v>
      </c>
      <c r="S12" s="93">
        <v>284.077</v>
      </c>
      <c r="T12" s="72"/>
      <c r="U12" s="84">
        <f>+S12/U4</f>
        <v>28.407699999999998</v>
      </c>
      <c r="V12" s="93">
        <v>371.71875999999997</v>
      </c>
      <c r="W12" s="72"/>
      <c r="X12" s="84">
        <f>+V12/X4</f>
        <v>37.171875999999997</v>
      </c>
      <c r="Y12" s="93">
        <v>333.71</v>
      </c>
      <c r="Z12" s="72"/>
      <c r="AA12" s="84">
        <f>+Y12/AA4</f>
        <v>33.370999999999995</v>
      </c>
      <c r="AB12" s="32">
        <v>327.18</v>
      </c>
      <c r="AC12" s="57"/>
      <c r="AD12" s="84">
        <f>+AB12/AD4</f>
        <v>29.743636363636366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2493.7490499999999</v>
      </c>
      <c r="AQ12" s="57"/>
      <c r="AR12" s="84">
        <f>+AP12/AR4</f>
        <v>264.0440170588235</v>
      </c>
      <c r="AS12" s="14">
        <f t="shared" ref="AS12" si="1">+AP12/$AS$4</f>
        <v>277.08322777777778</v>
      </c>
      <c r="AT12" s="57"/>
      <c r="AU12" s="84">
        <f>+AS12/AU4</f>
        <v>29.338224117647059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>
        <f>+P12/P5</f>
        <v>0.40639356966591988</v>
      </c>
      <c r="Q13" s="72"/>
      <c r="R13" s="33"/>
      <c r="S13" s="35">
        <f>+S12/S5</f>
        <v>0.27503148934687077</v>
      </c>
      <c r="T13" s="72"/>
      <c r="U13" s="33"/>
      <c r="V13" s="35">
        <f>+V12/V5</f>
        <v>0.55187123678109051</v>
      </c>
      <c r="W13" s="72"/>
      <c r="X13" s="33"/>
      <c r="Y13" s="35">
        <f>+Y12/Y5</f>
        <v>0.56635094693094246</v>
      </c>
      <c r="Z13" s="72"/>
      <c r="AA13" s="33"/>
      <c r="AB13" s="33">
        <f>+AB12/AB5</f>
        <v>0.47658168660799344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0.44192292514622195</v>
      </c>
      <c r="AQ13" s="57"/>
      <c r="AR13" s="33"/>
      <c r="AS13" s="35">
        <f>+AS12/AS5</f>
        <v>0.441922925146222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>
        <f>+P5/P11</f>
        <v>84.018444444444455</v>
      </c>
      <c r="Q14" s="72"/>
      <c r="R14" s="8"/>
      <c r="S14" s="36">
        <f>+S5/S11</f>
        <v>114.76544444444443</v>
      </c>
      <c r="T14" s="72"/>
      <c r="U14" s="8"/>
      <c r="V14" s="36">
        <f>+V5/V11</f>
        <v>74.84007444444444</v>
      </c>
      <c r="W14" s="72"/>
      <c r="X14" s="8"/>
      <c r="Y14" s="36">
        <f>+Y5/Y11</f>
        <v>65.469809999999995</v>
      </c>
      <c r="Z14" s="72"/>
      <c r="AA14" s="8"/>
      <c r="AB14" s="8">
        <f>+AB5/AB11</f>
        <v>76.279333333333341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81.781886666666679</v>
      </c>
      <c r="AQ14" s="57"/>
      <c r="AR14" s="8"/>
      <c r="AS14" s="36">
        <f>+AS5/AS11</f>
        <v>81.781886666666665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>
        <f>+P12/P11</f>
        <v>34.144555555555556</v>
      </c>
      <c r="Q15" s="72"/>
      <c r="R15" s="8"/>
      <c r="S15" s="36">
        <f>+S12/S11</f>
        <v>31.56411111111111</v>
      </c>
      <c r="T15" s="72"/>
      <c r="U15" s="8"/>
      <c r="V15" s="36">
        <f>+V12/V11</f>
        <v>41.302084444444439</v>
      </c>
      <c r="W15" s="72"/>
      <c r="X15" s="8"/>
      <c r="Y15" s="36">
        <f>+Y12/Y11</f>
        <v>37.078888888888883</v>
      </c>
      <c r="Z15" s="72"/>
      <c r="AA15" s="8"/>
      <c r="AB15" s="8">
        <f>+AB12/AB11</f>
        <v>36.353333333333332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36.141290579710144</v>
      </c>
      <c r="AQ15" s="57"/>
      <c r="AR15" s="8"/>
      <c r="AS15" s="36">
        <f>+AS12/AS11</f>
        <v>36.141290579710144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>
        <f>+P12/P7</f>
        <v>0.52566427292058104</v>
      </c>
      <c r="Q16" s="72"/>
      <c r="R16" s="33"/>
      <c r="S16" s="35">
        <f>+S12/S7</f>
        <v>0.35948150648182703</v>
      </c>
      <c r="T16" s="72"/>
      <c r="U16" s="33"/>
      <c r="V16" s="35">
        <f>+V12/V7</f>
        <v>0.76370021260283361</v>
      </c>
      <c r="W16" s="72"/>
      <c r="X16" s="33"/>
      <c r="Y16" s="35">
        <f>+Y12/Y7</f>
        <v>0.75109956713698212</v>
      </c>
      <c r="Z16" s="72"/>
      <c r="AA16" s="33"/>
      <c r="AB16" s="33">
        <f>+AB12/AB7</f>
        <v>0.69027311548878101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0.63525783214042031</v>
      </c>
      <c r="AQ16" s="57"/>
      <c r="AR16" s="33"/>
      <c r="AS16" s="35">
        <f>+AS12/AS7</f>
        <v>0.63525783214042031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53483</v>
      </c>
      <c r="Q18" s="58">
        <v>53483</v>
      </c>
      <c r="R18" s="67">
        <f>+P18/R4</f>
        <v>5348.3</v>
      </c>
      <c r="S18" s="91">
        <v>53657</v>
      </c>
      <c r="T18" s="58">
        <v>53657</v>
      </c>
      <c r="U18" s="67">
        <f>+S18/U4</f>
        <v>5365.7</v>
      </c>
      <c r="V18" s="91">
        <v>48057</v>
      </c>
      <c r="W18" s="58">
        <v>48057</v>
      </c>
      <c r="X18" s="67">
        <f>+V18/X4</f>
        <v>4805.7</v>
      </c>
      <c r="Y18" s="91">
        <v>46486</v>
      </c>
      <c r="Z18" s="58">
        <v>46486</v>
      </c>
      <c r="AA18" s="67">
        <f>+Y18/AA4</f>
        <v>4648.6000000000004</v>
      </c>
      <c r="AB18" s="11">
        <v>50710</v>
      </c>
      <c r="AC18" s="58">
        <v>50710</v>
      </c>
      <c r="AD18" s="67">
        <f>+AB18/AD4</f>
        <v>4610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411356</v>
      </c>
      <c r="AQ18" s="67">
        <f>+W18+AC18+AF18+AI18+AL18+Z18+T18+Q18+N18+K18+H18+E18</f>
        <v>411356</v>
      </c>
      <c r="AR18" s="67">
        <f>+AP18/AR4</f>
        <v>43555.341176470589</v>
      </c>
      <c r="AS18" s="14">
        <f t="shared" ref="AS18:AT20" si="2">+AP18/$AS$4</f>
        <v>45706.222222222219</v>
      </c>
      <c r="AT18" s="67">
        <f t="shared" si="2"/>
        <v>45706.222222222219</v>
      </c>
      <c r="AU18" s="67">
        <f>+AS18/AU4</f>
        <v>4839.482352941176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4483.3100000000004</v>
      </c>
      <c r="Q19" s="58">
        <v>4483.3100000000004</v>
      </c>
      <c r="R19" s="67">
        <f>+P19/R4</f>
        <v>448.33100000000002</v>
      </c>
      <c r="S19" s="91">
        <v>4678.5</v>
      </c>
      <c r="T19" s="58">
        <v>4678.5</v>
      </c>
      <c r="U19" s="67">
        <f>+S19/U4</f>
        <v>467.85</v>
      </c>
      <c r="V19" s="91">
        <v>4103.28</v>
      </c>
      <c r="W19" s="91">
        <v>4103.28</v>
      </c>
      <c r="X19" s="67">
        <f>+V19/X4</f>
        <v>410.32799999999997</v>
      </c>
      <c r="Y19" s="91">
        <v>4065.54</v>
      </c>
      <c r="Z19" s="58">
        <v>4065.54</v>
      </c>
      <c r="AA19" s="67">
        <f>+Y19/AA4</f>
        <v>406.55399999999997</v>
      </c>
      <c r="AB19" s="58">
        <v>4341.8</v>
      </c>
      <c r="AC19" s="58">
        <v>4341.8</v>
      </c>
      <c r="AD19" s="67">
        <f>+AB19/AD4</f>
        <v>394.70909090909095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36047.14</v>
      </c>
      <c r="AQ19" s="67">
        <f>+W19+AC19+AF19+AI19+AL19+Z19+T19+Q19+N19+K19+H19+E19</f>
        <v>36047.140000000007</v>
      </c>
      <c r="AR19" s="67">
        <f>+AP19/AR4</f>
        <v>3816.7559999999999</v>
      </c>
      <c r="AS19" s="14">
        <f t="shared" si="2"/>
        <v>4005.2377777777779</v>
      </c>
      <c r="AT19" s="67">
        <f t="shared" si="2"/>
        <v>4005.2377777777783</v>
      </c>
      <c r="AU19" s="67">
        <f>+AS19/AU4</f>
        <v>424.084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139.72919999999999</v>
      </c>
      <c r="Q20" s="59">
        <v>139.72916000000001</v>
      </c>
      <c r="R20" s="67">
        <f>+P20/R4</f>
        <v>13.972919999999998</v>
      </c>
      <c r="S20" s="91">
        <v>145.69890000000001</v>
      </c>
      <c r="T20" s="59">
        <v>145.69883999999999</v>
      </c>
      <c r="U20" s="67">
        <f>+S20/U4</f>
        <v>14.569890000000001</v>
      </c>
      <c r="V20" s="91">
        <v>124.83580000000001</v>
      </c>
      <c r="W20" s="59">
        <v>124.83580000000001</v>
      </c>
      <c r="X20" s="67">
        <f>+V20/X4</f>
        <v>12.48358</v>
      </c>
      <c r="Y20" s="91">
        <v>116.1734</v>
      </c>
      <c r="Z20" s="59">
        <v>116.17343</v>
      </c>
      <c r="AA20" s="67">
        <f>+Y20/AA4</f>
        <v>11.61734</v>
      </c>
      <c r="AB20" s="11">
        <v>118.97499999999999</v>
      </c>
      <c r="AC20" s="59">
        <v>118.9757</v>
      </c>
      <c r="AD20" s="67">
        <f>+AB20/AD4</f>
        <v>10.81590909090909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1079.5905</v>
      </c>
      <c r="AQ20" s="67">
        <f>+W20+AC20+AF20+AI20+AL20+Z20+T20+Q20+N20+K20+H20+E20</f>
        <v>1079.5919199999998</v>
      </c>
      <c r="AR20" s="67">
        <f>+AP20/AR4</f>
        <v>114.30958235294118</v>
      </c>
      <c r="AS20" s="14">
        <f t="shared" si="2"/>
        <v>119.9545</v>
      </c>
      <c r="AT20" s="67">
        <f t="shared" si="2"/>
        <v>119.95465777777775</v>
      </c>
      <c r="AU20" s="67">
        <f>+AS20/AU4</f>
        <v>12.701064705882352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>
        <f t="shared" ref="P21:Q21" si="7">+P20/P19*1000</f>
        <v>31.166526517238374</v>
      </c>
      <c r="Q21" s="68">
        <f t="shared" si="7"/>
        <v>31.166517595258856</v>
      </c>
      <c r="R21" s="60"/>
      <c r="S21" s="45">
        <f t="shared" ref="S21:T21" si="8">+S20/S19*1000</f>
        <v>31.142225072138508</v>
      </c>
      <c r="T21" s="68">
        <f t="shared" si="8"/>
        <v>31.142212247515225</v>
      </c>
      <c r="U21" s="60"/>
      <c r="V21" s="45">
        <f t="shared" ref="V21:W21" si="9">+V20/V19*1000</f>
        <v>30.423417363670044</v>
      </c>
      <c r="W21" s="68">
        <f t="shared" si="9"/>
        <v>30.423417363670044</v>
      </c>
      <c r="X21" s="60"/>
      <c r="Y21" s="45">
        <f t="shared" ref="Y21" si="10">+Y20/Y19*1000</f>
        <v>28.575146229037227</v>
      </c>
      <c r="Z21" s="68">
        <f t="shared" ref="Z21:AC21" si="11">+Z20/Z19*1000</f>
        <v>28.575153608130776</v>
      </c>
      <c r="AA21" s="60"/>
      <c r="AB21" s="44">
        <f t="shared" si="11"/>
        <v>27.402229490073239</v>
      </c>
      <c r="AC21" s="60">
        <f t="shared" si="11"/>
        <v>27.402390713528948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29.94940791419236</v>
      </c>
      <c r="AQ21" s="68">
        <f>+AQ20/AQ19*1000</f>
        <v>29.949447307054033</v>
      </c>
      <c r="AR21" s="60"/>
      <c r="AS21" s="45">
        <f>+AS20/AS19*1000</f>
        <v>29.949407914192356</v>
      </c>
      <c r="AT21" s="68">
        <f>+AT20/AT19*1000</f>
        <v>29.949447307054033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>
        <f>+P19/P18</f>
        <v>8.3826823476618739E-2</v>
      </c>
      <c r="Q22" s="46">
        <f>+Q19/Q18</f>
        <v>8.3826823476618739E-2</v>
      </c>
      <c r="R22" s="61"/>
      <c r="S22" s="94">
        <f>+S19/S18</f>
        <v>8.7192724155282633E-2</v>
      </c>
      <c r="T22" s="46">
        <f>+T19/T18</f>
        <v>8.7192724155282633E-2</v>
      </c>
      <c r="U22" s="61"/>
      <c r="V22" s="94">
        <f>+V19/V18</f>
        <v>8.5383606966727005E-2</v>
      </c>
      <c r="W22" s="46">
        <f>+W19/W18</f>
        <v>8.5383606966727005E-2</v>
      </c>
      <c r="X22" s="61"/>
      <c r="Y22" s="94">
        <f>+Y19/Y18</f>
        <v>8.7457298971733419E-2</v>
      </c>
      <c r="Z22" s="46">
        <f>+Z19/Z18</f>
        <v>8.7457298971733419E-2</v>
      </c>
      <c r="AA22" s="61"/>
      <c r="AB22" s="46">
        <f>+AB19/AB18</f>
        <v>8.5620193255768098E-2</v>
      </c>
      <c r="AC22" s="46">
        <f>+AC19/AC18</f>
        <v>8.5620193255768098E-2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8.7630033353105333E-2</v>
      </c>
      <c r="AQ22" s="46">
        <f>+AQ19/AQ18</f>
        <v>8.763003335310536E-2</v>
      </c>
      <c r="AR22" s="61"/>
      <c r="AS22" s="47">
        <f>+AS19/AS18</f>
        <v>8.7630033353105347E-2</v>
      </c>
      <c r="AT22" s="46">
        <f>+AT19/AT18</f>
        <v>8.763003335310536E-2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>
        <f>+P20*1000/(P18*P21)*100</f>
        <v>8.3826823476618735</v>
      </c>
      <c r="Q23" s="48">
        <f>+Q20*1000/(Q18*Q21)*100</f>
        <v>8.3826823476618753</v>
      </c>
      <c r="R23" s="62"/>
      <c r="S23" s="49">
        <f>+S20*1000/(S18*S21)*100</f>
        <v>8.7192724155282626</v>
      </c>
      <c r="T23" s="48">
        <f>+T20*1000/(T18*T21)*100</f>
        <v>8.7192724155282626</v>
      </c>
      <c r="U23" s="62"/>
      <c r="V23" s="49">
        <f>+V20*1000/(V18*V21)*100</f>
        <v>8.5383606966727008</v>
      </c>
      <c r="W23" s="48">
        <f>+W20*1000/(W18*W21)*100</f>
        <v>8.5383606966727008</v>
      </c>
      <c r="X23" s="62"/>
      <c r="Y23" s="49">
        <f>+Y20*1000/(Y18*Y21)*100</f>
        <v>8.7457298971733408</v>
      </c>
      <c r="Z23" s="48">
        <f>+Z20*1000/(Z18*Z21)*100</f>
        <v>8.7457298971733426</v>
      </c>
      <c r="AA23" s="62"/>
      <c r="AB23" s="48">
        <f>+AB20*1000/(AB18*AB21)*100</f>
        <v>8.5620193255768111</v>
      </c>
      <c r="AC23" s="48">
        <f>+AC20*1000/(AC18*AC21)*100</f>
        <v>8.5620193255768093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8.7630033353105325</v>
      </c>
      <c r="AQ23" s="48">
        <f>+AQ20*1000/(AQ18*AQ21)*100</f>
        <v>8.7630033353105361</v>
      </c>
      <c r="AR23" s="62"/>
      <c r="AS23" s="49">
        <f>+AS20/(AS18*AS21)*1000*100</f>
        <v>8.7630033353105343</v>
      </c>
      <c r="AT23" s="48">
        <f>+AT20*1000/(AT18*AT21)*100</f>
        <v>8.7630033353105361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>
        <f>+P20/P18*1000</f>
        <v>2.6125909167398986</v>
      </c>
      <c r="Q24" s="48">
        <f>+Q20/Q18*1000</f>
        <v>2.6125901688386968</v>
      </c>
      <c r="R24" s="62"/>
      <c r="S24" s="49">
        <f>+S20/S18*1000</f>
        <v>2.7153754402966994</v>
      </c>
      <c r="T24" s="48">
        <f>+T20/T18*1000</f>
        <v>2.7153743220828597</v>
      </c>
      <c r="U24" s="62"/>
      <c r="V24" s="49">
        <f>+V20/V18*1000</f>
        <v>2.5976611107643008</v>
      </c>
      <c r="W24" s="48">
        <f>+W20/W18*1000</f>
        <v>2.5976611107643008</v>
      </c>
      <c r="X24" s="62"/>
      <c r="Y24" s="49">
        <f>+Y20/Y18*1000</f>
        <v>2.4991051069139099</v>
      </c>
      <c r="Z24" s="48">
        <f>+Z20/Z18*1000</f>
        <v>2.4991057522695002</v>
      </c>
      <c r="AA24" s="62"/>
      <c r="AB24" s="48">
        <f>+AB20/AB18*1000</f>
        <v>2.3461841845789784</v>
      </c>
      <c r="AC24" s="48">
        <f>+AC20/AC18*1000</f>
        <v>2.3461979885624138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2.6244676144264334</v>
      </c>
      <c r="AQ24" s="48">
        <f>+AQ20/AQ18*1000</f>
        <v>2.6244710664242161</v>
      </c>
      <c r="AR24" s="62"/>
      <c r="AS24" s="48">
        <f t="shared" ref="AS24:AT24" si="15">+AS20/AS18*1000</f>
        <v>2.6244676144264334</v>
      </c>
      <c r="AT24" s="48">
        <f t="shared" si="15"/>
        <v>2.6244710664242161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>
        <f>+P8/(1-P6/P5)</f>
        <v>523.6268910840854</v>
      </c>
      <c r="Q26" s="73"/>
      <c r="R26" s="63"/>
      <c r="S26" s="31">
        <f>+S8/(1-S6/S5)</f>
        <v>437.96041896488458</v>
      </c>
      <c r="T26" s="73"/>
      <c r="U26" s="63"/>
      <c r="V26" s="31">
        <f>+V8/(1-V6/V5)</f>
        <v>1296.2421397748014</v>
      </c>
      <c r="W26" s="73"/>
      <c r="X26" s="63"/>
      <c r="Y26" s="31">
        <f>+Y8/(1-Y6/Y5)</f>
        <v>611.9087270115557</v>
      </c>
      <c r="Z26" s="73"/>
      <c r="AA26" s="63"/>
      <c r="AB26" s="21">
        <f>+AB8/(1-AB6/AB5)</f>
        <v>662.73400297012813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5335.5460738057473</v>
      </c>
      <c r="AQ26" s="69"/>
      <c r="AR26" s="63"/>
      <c r="AS26" s="31">
        <f>+AS8/(1-AS6/AS5)</f>
        <v>592.83845264508295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2014-11-04T11:28:31Z</cp:lastPrinted>
  <dcterms:created xsi:type="dcterms:W3CDTF">2014-10-14T11:21:48Z</dcterms:created>
  <dcterms:modified xsi:type="dcterms:W3CDTF">2015-10-26T10:51:19Z</dcterms:modified>
</cp:coreProperties>
</file>