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F18" i="6"/>
  <c r="F12"/>
  <c r="F11"/>
  <c r="F8"/>
  <c r="F7"/>
  <c r="F6"/>
  <c r="F5"/>
  <c r="D18"/>
  <c r="D12"/>
  <c r="D11"/>
  <c r="D8"/>
  <c r="D7"/>
  <c r="D6"/>
  <c r="D5"/>
  <c r="T8" i="4" l="1"/>
  <c r="T5"/>
  <c r="T25" i="1"/>
  <c r="T8" l="1"/>
  <c r="R8"/>
  <c r="T5"/>
  <c r="R5"/>
  <c r="R5" i="4" l="1"/>
  <c r="P8"/>
  <c r="P5"/>
  <c r="P8" i="1" l="1"/>
  <c r="P5"/>
  <c r="N5" l="1"/>
  <c r="N5" i="4"/>
  <c r="L8"/>
  <c r="L5"/>
  <c r="L8" i="1" l="1"/>
  <c r="L5"/>
  <c r="J5" i="4" l="1"/>
  <c r="J5" i="1" l="1"/>
  <c r="H8"/>
  <c r="H5"/>
  <c r="H8" i="4" l="1"/>
  <c r="H5"/>
  <c r="F9" i="6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R23" i="4" l="1"/>
  <c r="O7" i="1"/>
  <c r="K7"/>
  <c r="I7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19" i="1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Q6"/>
  <c r="S5"/>
  <c r="AC7" l="1"/>
  <c r="AE14" i="4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G9" s="1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<sst xmlns="http://schemas.openxmlformats.org/spreadsheetml/2006/main" count="232" uniqueCount="65">
  <si>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</si>
  <si>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</si>
  <si>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</si>
  <si>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</si>
  <si>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</si>
  <si>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</si>
  <si>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</si>
  <si>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</si>
  <si>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</si>
  <si>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</si>
  <si>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</si>
  <si>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</si>
  <si>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</si>
  <si>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</si>
  <si>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</si>
  <si>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</si>
  <si>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</si>
  <si>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</si>
  <si>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</si>
  <si>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</si>
  <si>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</si>
  <si>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</si>
  <si>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</si>
  <si>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</si>
  <si>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</si>
  <si>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</si>
  <si>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</si>
  <si>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</si>
  <si>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</si>
  <si>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</si>
  <si>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</si>
  <si>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</si>
  <si>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</si>
  <si>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</si>
  <si>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</si>
  <si>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</si>
  <si>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</si>
  <si>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</si>
  <si>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</si>
  <si>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</si>
  <si>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</si>
  <si>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</si>
  <si>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</si>
  <si>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</si>
  <si>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</si>
  <si>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</si>
  <si>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</si>
  <si>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</si>
  <si>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</si>
  <si>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</si>
  <si>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</si>
  <si>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</si>
  <si>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</si>
  <si>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</si>
  <si>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</si>
  <si>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</si>
  <si>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</si>
  <si>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</si>
  <si>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</si>
  <si>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</si>
  <si>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</si>
  <si>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září 2014</t>
  </si>
  <si>
    <t>září 2015</t>
  </si>
  <si>
    <t xml:space="preserve"> 1 - 9 2014</t>
  </si>
  <si>
    <t xml:space="preserve"> 1 - 9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</si>
</sst>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7" fillId="0" borderId="0" xfId="0" applyNumberFormat="1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F14" sqref="F1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24230.178460000003</v>
      </c>
      <c r="E5" s="59">
        <f>+D5/$D$5</f>
        <v>1</v>
      </c>
      <c r="F5" s="13">
        <f>+'2015'!AC5</f>
        <v>24410.710879999999</v>
      </c>
      <c r="G5" s="59">
        <f>+F5/$F$5</f>
        <v>1</v>
      </c>
      <c r="H5" s="30">
        <f t="shared" ref="H5:H23" si="0">+F5/D5</f>
        <v>1.0074507259737284</v>
      </c>
      <c r="I5" s="17">
        <f>+F5-D5</f>
        <v>180.53241999999591</v>
      </c>
      <c r="J5" s="18"/>
      <c r="K5" s="18"/>
    </row>
    <row r="6" spans="2:19">
      <c r="B6" s="7" t="s">
        <v>4</v>
      </c>
      <c r="C6" s="18"/>
      <c r="D6" s="11">
        <f>+'2014'!AC6</f>
        <v>777.64579000000003</v>
      </c>
      <c r="E6" s="60">
        <f>+D6/$D$5</f>
        <v>3.2094100804241452E-2</v>
      </c>
      <c r="F6" s="15">
        <f>+'2015'!AC6</f>
        <v>760.76184999999998</v>
      </c>
      <c r="G6" s="60">
        <f>+F6/$F$5</f>
        <v>3.1165083792102987E-2</v>
      </c>
      <c r="H6" s="40">
        <f t="shared" si="0"/>
        <v>0.97828839271411727</v>
      </c>
      <c r="I6" s="43">
        <f>+F6-D6</f>
        <v>-16.883940000000052</v>
      </c>
      <c r="J6" s="18"/>
      <c r="K6" s="18"/>
    </row>
    <row r="7" spans="2:19">
      <c r="B7" s="10" t="s">
        <v>7</v>
      </c>
      <c r="C7" s="18"/>
      <c r="D7" s="8">
        <f>+D5-D6</f>
        <v>23452.532670000004</v>
      </c>
      <c r="E7" s="61">
        <f>+D7/$D$5</f>
        <v>0.96790589919575865</v>
      </c>
      <c r="F7" s="8">
        <f>+F5-F6</f>
        <v>23649.94903</v>
      </c>
      <c r="G7" s="61">
        <f>+F7/$F$5</f>
        <v>0.96883491620789708</v>
      </c>
      <c r="H7" s="42">
        <f t="shared" si="0"/>
        <v>1.0084176989657294</v>
      </c>
      <c r="I7" s="17">
        <f>+F7-D7</f>
        <v>197.41635999999562</v>
      </c>
      <c r="J7" s="18"/>
      <c r="K7" s="18"/>
    </row>
    <row r="8" spans="2:19">
      <c r="B8" s="7" t="s">
        <v>5</v>
      </c>
      <c r="C8" s="18"/>
      <c r="D8" s="11">
        <f>+'2014'!AC8</f>
        <v>21223.229889999999</v>
      </c>
      <c r="E8" s="60">
        <f>+D8/$D$5</f>
        <v>0.87590068414213385</v>
      </c>
      <c r="F8" s="15">
        <f>+'2015'!AC8</f>
        <v>21707.155060000001</v>
      </c>
      <c r="G8" s="60">
        <f>+F8/$F$5</f>
        <v>0.88924714920059722</v>
      </c>
      <c r="H8" s="40">
        <f t="shared" si="0"/>
        <v>1.0228016740386918</v>
      </c>
      <c r="I8" s="43">
        <f>+F8-D8</f>
        <v>483.92517000000225</v>
      </c>
      <c r="J8" s="18"/>
      <c r="K8" s="18"/>
    </row>
    <row r="9" spans="2:19">
      <c r="B9" s="20" t="s">
        <v>15</v>
      </c>
      <c r="C9" s="18"/>
      <c r="D9" s="16">
        <f>+D5-D6-D8</f>
        <v>2229.3027800000054</v>
      </c>
      <c r="E9" s="59">
        <f>+D9/$D$5</f>
        <v>9.2005215053624703E-2</v>
      </c>
      <c r="F9" s="16">
        <f>+F5-F6-F8</f>
        <v>1942.7939699999988</v>
      </c>
      <c r="G9" s="59">
        <f>+F9/$F$5</f>
        <v>7.9587767007299831E-2</v>
      </c>
      <c r="H9" s="42">
        <f t="shared" si="0"/>
        <v>0.87148053078729582</v>
      </c>
      <c r="I9" s="17">
        <f>+F9-D9</f>
        <v>-286.50881000000663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477</v>
      </c>
      <c r="E11" s="88"/>
      <c r="F11" s="15">
        <f>+'2015'!AC11</f>
        <v>479</v>
      </c>
      <c r="G11" s="62"/>
      <c r="H11" s="40">
        <f t="shared" si="0"/>
        <v>1.0041928721174005</v>
      </c>
      <c r="I11" s="43">
        <f t="shared" ref="I11:I16" si="1">+F11-D11</f>
        <v>2</v>
      </c>
      <c r="J11" s="18"/>
      <c r="K11" s="18"/>
    </row>
    <row r="12" spans="2:19">
      <c r="B12" s="19" t="s">
        <v>16</v>
      </c>
      <c r="C12" s="18"/>
      <c r="D12" s="11">
        <f>+'2014'!AC12</f>
        <v>9143.221160000001</v>
      </c>
      <c r="E12" s="88"/>
      <c r="F12" s="15">
        <f>+'2015'!AC12</f>
        <v>9614.169460000001</v>
      </c>
      <c r="G12" s="62"/>
      <c r="H12" s="40">
        <f t="shared" si="0"/>
        <v>1.0515079195568753</v>
      </c>
      <c r="I12" s="43">
        <f t="shared" si="1"/>
        <v>470.94830000000002</v>
      </c>
      <c r="J12" s="18"/>
      <c r="K12" s="18"/>
    </row>
    <row r="13" spans="2:19">
      <c r="B13" s="20" t="s">
        <v>19</v>
      </c>
      <c r="C13" s="18"/>
      <c r="D13" s="36">
        <f>+D12/D5</f>
        <v>0.3773484861076834</v>
      </c>
      <c r="E13" s="62"/>
      <c r="F13" s="36">
        <f>+F12/F5</f>
        <v>0.39385044979894501</v>
      </c>
      <c r="G13" s="62"/>
      <c r="H13" s="30">
        <f t="shared" si="0"/>
        <v>1.0437313631796379</v>
      </c>
      <c r="I13" s="14">
        <f t="shared" si="1"/>
        <v>1.6501963691261612E-2</v>
      </c>
      <c r="J13" s="18"/>
      <c r="K13" s="18"/>
    </row>
    <row r="14" spans="2:19">
      <c r="B14" s="20" t="s">
        <v>17</v>
      </c>
      <c r="C14" s="18"/>
      <c r="D14" s="8">
        <f>+D5/D11</f>
        <v>50.797019832285123</v>
      </c>
      <c r="E14" s="62"/>
      <c r="F14" s="8">
        <f>+F5/F11</f>
        <v>50.961818121085592</v>
      </c>
      <c r="G14" s="62"/>
      <c r="H14" s="30">
        <f t="shared" si="0"/>
        <v>1.0032442511262389</v>
      </c>
      <c r="I14" s="17">
        <f t="shared" si="1"/>
        <v>0.16479828880046909</v>
      </c>
      <c r="J14" s="18"/>
      <c r="K14" s="18"/>
    </row>
    <row r="15" spans="2:19">
      <c r="B15" s="10" t="s">
        <v>31</v>
      </c>
      <c r="C15" s="18"/>
      <c r="D15" s="8">
        <f>+D12/D11</f>
        <v>19.16817853249476</v>
      </c>
      <c r="E15" s="62"/>
      <c r="F15" s="8">
        <f>+F12/F11</f>
        <v>20.071334989561588</v>
      </c>
      <c r="G15" s="62"/>
      <c r="H15" s="30">
        <f t="shared" si="0"/>
        <v>1.0471174898301243</v>
      </c>
      <c r="I15" s="17">
        <f t="shared" si="1"/>
        <v>0.90315645706682801</v>
      </c>
      <c r="J15" s="18"/>
      <c r="K15" s="18"/>
    </row>
    <row r="16" spans="2:19">
      <c r="B16" s="20" t="s">
        <v>20</v>
      </c>
      <c r="C16" s="18"/>
      <c r="D16" s="36">
        <f>+D12/D7</f>
        <v>0.38986071520095655</v>
      </c>
      <c r="E16" s="62"/>
      <c r="F16" s="36">
        <f>+F12/F7</f>
        <v>0.40651966935761302</v>
      </c>
      <c r="G16" s="62"/>
      <c r="H16" s="30">
        <f t="shared" si="0"/>
        <v>1.0427305278708821</v>
      </c>
      <c r="I16" s="14">
        <f t="shared" si="1"/>
        <v>1.6658954156656469E-2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803853</v>
      </c>
      <c r="E18" s="63"/>
      <c r="F18" s="15">
        <f>+'2015'!AC18</f>
        <v>810105.35</v>
      </c>
      <c r="G18" s="71"/>
      <c r="H18" s="40">
        <f t="shared" si="0"/>
        <v>1.0077779768191448</v>
      </c>
      <c r="I18" s="43">
        <f t="shared" ref="I18:I23" si="2">+F18-D18</f>
        <v>6252.3499999999767</v>
      </c>
      <c r="J18" s="18"/>
      <c r="K18" s="18"/>
    </row>
    <row r="19" spans="2:11">
      <c r="B19" s="20" t="s">
        <v>27</v>
      </c>
      <c r="C19" s="18"/>
      <c r="D19" s="89">
        <f>+D5*1000/D18</f>
        <v>30.142549023266696</v>
      </c>
      <c r="E19" s="64"/>
      <c r="F19" s="89">
        <f>+F5*1000/F18</f>
        <v>30.132760979791083</v>
      </c>
      <c r="G19" s="71"/>
      <c r="H19" s="40">
        <f t="shared" si="0"/>
        <v>0.99967527485920127</v>
      </c>
      <c r="I19" s="43">
        <f t="shared" si="2"/>
        <v>-9.7880434756127954E-3</v>
      </c>
      <c r="J19" s="18"/>
      <c r="K19" s="18"/>
    </row>
    <row r="20" spans="2:11">
      <c r="B20" s="20" t="s">
        <v>32</v>
      </c>
      <c r="C20" s="18"/>
      <c r="D20" s="89">
        <f>+D12*1000/D18</f>
        <v>11.374245241356318</v>
      </c>
      <c r="E20" s="64"/>
      <c r="F20" s="89">
        <f>+F12*1000/F18</f>
        <v>11.867801465574818</v>
      </c>
      <c r="G20" s="71"/>
      <c r="H20" s="40">
        <f t="shared" si="0"/>
        <v>1.0433924373657733</v>
      </c>
      <c r="I20" s="43">
        <f t="shared" si="2"/>
        <v>0.49355622421849965</v>
      </c>
      <c r="J20" s="18"/>
      <c r="K20" s="18"/>
    </row>
    <row r="21" spans="2:11">
      <c r="B21" s="20" t="s">
        <v>28</v>
      </c>
      <c r="C21" s="18"/>
      <c r="D21" s="89">
        <f>+D6*1000/D18</f>
        <v>0.96739800684951105</v>
      </c>
      <c r="E21" s="64"/>
      <c r="F21" s="89">
        <f>+F6*1000/F18</f>
        <v>0.9390900208226004</v>
      </c>
      <c r="G21" s="71"/>
      <c r="H21" s="40">
        <f t="shared" si="0"/>
        <v>0.97073801493647871</v>
      </c>
      <c r="I21" s="43">
        <f t="shared" si="2"/>
        <v>-2.8307986026910648E-2</v>
      </c>
      <c r="J21" s="18"/>
      <c r="K21" s="18"/>
    </row>
    <row r="22" spans="2:11">
      <c r="B22" s="20" t="s">
        <v>29</v>
      </c>
      <c r="C22" s="18"/>
      <c r="D22" s="89">
        <f>+D8*1000/D18</f>
        <v>26.401879311267106</v>
      </c>
      <c r="E22" s="65"/>
      <c r="F22" s="89">
        <f>+F8*1000/F18</f>
        <v>26.79547179882222</v>
      </c>
      <c r="G22" s="86"/>
      <c r="H22" s="30">
        <f t="shared" si="0"/>
        <v>1.0149077451235506</v>
      </c>
      <c r="I22" s="17">
        <f t="shared" si="2"/>
        <v>0.39359248755511445</v>
      </c>
      <c r="J22" s="45"/>
      <c r="K22" s="17"/>
    </row>
    <row r="23" spans="2:11">
      <c r="B23" s="20" t="s">
        <v>30</v>
      </c>
      <c r="C23" s="18"/>
      <c r="D23" s="54">
        <f>+D7/D5</f>
        <v>0.96790589919575865</v>
      </c>
      <c r="E23" s="66"/>
      <c r="F23" s="54">
        <f>+F7/F5</f>
        <v>0.96883491620789708</v>
      </c>
      <c r="G23" s="87"/>
      <c r="H23" s="30">
        <f t="shared" si="0"/>
        <v>1.0009598216240962</v>
      </c>
      <c r="I23" s="17">
        <f t="shared" si="2"/>
        <v>9.2901701213843335E-4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21926.955820431063</v>
      </c>
      <c r="E25" s="67"/>
      <c r="F25" s="23">
        <f>+F8/(1-F6/F5)</f>
        <v>22405.421911261899</v>
      </c>
      <c r="G25" s="67"/>
      <c r="H25" s="44">
        <f>+F25/D25</f>
        <v>1.0218209082350143</v>
      </c>
      <c r="I25" s="23">
        <f>+F25-D25</f>
        <v>478.46609083083604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+'2014'!T5</f>
        <v>2805.3249900000001</v>
      </c>
      <c r="E5" s="59">
        <f>+D5/$D$5</f>
        <v>1</v>
      </c>
      <c r="F5" s="13">
        <f>+'2015'!T5</f>
        <v>2685.84458</v>
      </c>
      <c r="G5" s="59">
        <f>+F5/$F$5</f>
        <v>1</v>
      </c>
      <c r="H5" s="79">
        <f t="shared" ref="H5:H23" si="0">+F5/D5</f>
        <v>0.95740942299879483</v>
      </c>
      <c r="I5" s="80">
        <f>+F5-D5</f>
        <v>-119.48041000000012</v>
      </c>
      <c r="J5" s="62"/>
      <c r="K5" s="62"/>
    </row>
    <row r="6" spans="2:19">
      <c r="B6" s="7" t="s">
        <v>4</v>
      </c>
      <c r="C6" s="18"/>
      <c r="D6" s="35">
        <f>+'2014'!T6</f>
        <v>78.044470000000004</v>
      </c>
      <c r="E6" s="60">
        <f>+D6/$D$5</f>
        <v>2.782011719790084E-2</v>
      </c>
      <c r="F6" s="15">
        <f>+'2015'!T6</f>
        <v>84.100859999999997</v>
      </c>
      <c r="G6" s="60">
        <f>+F6/$F$5</f>
        <v>3.1312630904354113E-2</v>
      </c>
      <c r="H6" s="81">
        <f t="shared" si="0"/>
        <v>1.0776017826759539</v>
      </c>
      <c r="I6" s="82">
        <f>+F6-D6</f>
        <v>6.0563899999999933</v>
      </c>
      <c r="J6" s="62"/>
      <c r="K6" s="62"/>
    </row>
    <row r="7" spans="2:19">
      <c r="B7" s="10" t="s">
        <v>7</v>
      </c>
      <c r="C7" s="18"/>
      <c r="D7" s="8">
        <f>+'2014'!T7</f>
        <v>2727.2805200000003</v>
      </c>
      <c r="E7" s="61">
        <f>+D7/$D$5</f>
        <v>0.97217988280209922</v>
      </c>
      <c r="F7" s="13">
        <f>+'2015'!T7</f>
        <v>2601.7437199999999</v>
      </c>
      <c r="G7" s="61">
        <f>+F7/$F$5</f>
        <v>0.9686873690956459</v>
      </c>
      <c r="H7" s="83">
        <f t="shared" si="0"/>
        <v>0.95396997152313456</v>
      </c>
      <c r="I7" s="80">
        <f>+F7-D7</f>
        <v>-125.53680000000031</v>
      </c>
      <c r="J7" s="62"/>
      <c r="K7" s="62"/>
    </row>
    <row r="8" spans="2:19">
      <c r="B8" s="7" t="s">
        <v>5</v>
      </c>
      <c r="C8" s="18"/>
      <c r="D8" s="11">
        <f>+'2014'!T8</f>
        <v>2125.2060500000002</v>
      </c>
      <c r="E8" s="60">
        <f>+D8/$D$5</f>
        <v>0.75756144388818214</v>
      </c>
      <c r="F8" s="15">
        <f>+'2015'!T8</f>
        <v>2711.4363899999998</v>
      </c>
      <c r="G8" s="60">
        <f>+F8/$F$5</f>
        <v>1.0095284031662026</v>
      </c>
      <c r="H8" s="81">
        <f t="shared" si="0"/>
        <v>1.2758463538159039</v>
      </c>
      <c r="I8" s="82">
        <f>+F8-D8</f>
        <v>586.23033999999961</v>
      </c>
      <c r="J8" s="62"/>
      <c r="K8" s="62"/>
    </row>
    <row r="9" spans="2:19">
      <c r="B9" s="20" t="s">
        <v>15</v>
      </c>
      <c r="C9" s="18"/>
      <c r="D9" s="16">
        <f>+D5-D6-D8</f>
        <v>602.07447000000002</v>
      </c>
      <c r="E9" s="59">
        <f>+D9/$D$5</f>
        <v>0.21461843891391708</v>
      </c>
      <c r="F9" s="16">
        <f>+F5-F6-F8</f>
        <v>-109.69266999999991</v>
      </c>
      <c r="G9" s="59">
        <f>+F9/$F$5</f>
        <v>-4.0841034070556649E-2</v>
      </c>
      <c r="H9" s="83">
        <f t="shared" si="0"/>
        <v>-0.18219119970325248</v>
      </c>
      <c r="I9" s="80">
        <f>+F9-D9</f>
        <v>-711.76713999999993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+'2014'!T11</f>
        <v>52</v>
      </c>
      <c r="E11" s="88"/>
      <c r="F11" s="15">
        <f>+'2015'!T11</f>
        <v>53</v>
      </c>
      <c r="G11" s="62"/>
      <c r="H11" s="81">
        <f t="shared" si="0"/>
        <v>1.0192307692307692</v>
      </c>
      <c r="I11" s="82">
        <f t="shared" ref="I11:I16" si="1">+F11-D11</f>
        <v>1</v>
      </c>
      <c r="J11" s="62"/>
      <c r="K11" s="62"/>
    </row>
    <row r="12" spans="2:19">
      <c r="B12" s="19" t="s">
        <v>16</v>
      </c>
      <c r="C12" s="18"/>
      <c r="D12" s="11">
        <f>+'2014'!T12</f>
        <v>952.15786000000003</v>
      </c>
      <c r="E12" s="88"/>
      <c r="F12" s="15">
        <f>+'2015'!T12</f>
        <v>1031.9159</v>
      </c>
      <c r="G12" s="62"/>
      <c r="H12" s="81">
        <f t="shared" si="0"/>
        <v>1.0837655638320309</v>
      </c>
      <c r="I12" s="82">
        <f t="shared" si="1"/>
        <v>79.758039999999937</v>
      </c>
      <c r="J12" s="62"/>
      <c r="K12" s="62"/>
    </row>
    <row r="13" spans="2:19">
      <c r="B13" s="20" t="s">
        <v>19</v>
      </c>
      <c r="C13" s="18"/>
      <c r="D13" s="36">
        <f>+D12/D5</f>
        <v>0.33941089299603749</v>
      </c>
      <c r="E13" s="62"/>
      <c r="F13" s="36">
        <f>+F12/F5</f>
        <v>0.38420536604541727</v>
      </c>
      <c r="G13" s="62"/>
      <c r="H13" s="79">
        <f t="shared" si="0"/>
        <v>1.1319771226373183</v>
      </c>
      <c r="I13" s="59">
        <f t="shared" si="1"/>
        <v>4.4794473049379779E-2</v>
      </c>
      <c r="J13" s="62"/>
      <c r="K13" s="62"/>
    </row>
    <row r="14" spans="2:19">
      <c r="B14" s="20" t="s">
        <v>17</v>
      </c>
      <c r="C14" s="18"/>
      <c r="D14" s="8">
        <f>+D5/D11</f>
        <v>53.9485575</v>
      </c>
      <c r="E14" s="62"/>
      <c r="F14" s="8">
        <f>+F5/F11</f>
        <v>50.676312830188678</v>
      </c>
      <c r="G14" s="62"/>
      <c r="H14" s="79">
        <f t="shared" si="0"/>
        <v>0.93934509426296853</v>
      </c>
      <c r="I14" s="80">
        <f t="shared" si="1"/>
        <v>-3.2722446698113217</v>
      </c>
      <c r="J14" s="62"/>
      <c r="K14" s="62"/>
    </row>
    <row r="15" spans="2:19">
      <c r="B15" s="10" t="s">
        <v>31</v>
      </c>
      <c r="C15" s="18"/>
      <c r="D15" s="8">
        <f>+D12/D11</f>
        <v>18.310728076923077</v>
      </c>
      <c r="E15" s="62"/>
      <c r="F15" s="8">
        <f>+F12/F11</f>
        <v>19.470111320754718</v>
      </c>
      <c r="G15" s="62"/>
      <c r="H15" s="79">
        <f t="shared" si="0"/>
        <v>1.0633171569672757</v>
      </c>
      <c r="I15" s="80">
        <f t="shared" si="1"/>
        <v>1.1593832438316412</v>
      </c>
      <c r="J15" s="62"/>
      <c r="K15" s="62"/>
    </row>
    <row r="16" spans="2:19">
      <c r="B16" s="20" t="s">
        <v>20</v>
      </c>
      <c r="C16" s="18"/>
      <c r="D16" s="36">
        <f>+D12/D7</f>
        <v>0.3491235511043066</v>
      </c>
      <c r="E16" s="62"/>
      <c r="F16" s="36">
        <f>+F12/F7</f>
        <v>0.39662472981773933</v>
      </c>
      <c r="G16" s="62"/>
      <c r="H16" s="79">
        <f t="shared" si="0"/>
        <v>1.1360583626145604</v>
      </c>
      <c r="I16" s="59">
        <f t="shared" si="1"/>
        <v>4.7501178713432735E-2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+'2014'!T18</f>
        <v>93026</v>
      </c>
      <c r="E18" s="63"/>
      <c r="F18" s="15">
        <f>+'2015'!T18</f>
        <v>88920.71</v>
      </c>
      <c r="G18" s="71"/>
      <c r="H18" s="81">
        <f t="shared" si="0"/>
        <v>0.9558694343516867</v>
      </c>
      <c r="I18" s="82">
        <f t="shared" ref="I18:I23" si="2">+F18-D18</f>
        <v>-4105.2899999999936</v>
      </c>
      <c r="J18" s="62"/>
      <c r="K18" s="62"/>
    </row>
    <row r="19" spans="2:11">
      <c r="B19" s="20" t="s">
        <v>27</v>
      </c>
      <c r="C19" s="18"/>
      <c r="D19" s="89">
        <f>+D5*1000/D18</f>
        <v>30.156354030056114</v>
      </c>
      <c r="E19" s="64"/>
      <c r="F19" s="89">
        <f>+F5*1000/F18</f>
        <v>30.204938534566356</v>
      </c>
      <c r="G19" s="71"/>
      <c r="H19" s="81">
        <f t="shared" si="0"/>
        <v>1.0016110868197734</v>
      </c>
      <c r="I19" s="82">
        <f t="shared" si="2"/>
        <v>4.8584504510241544E-2</v>
      </c>
      <c r="J19" s="62"/>
      <c r="K19" s="62"/>
    </row>
    <row r="20" spans="2:11">
      <c r="B20" s="20" t="s">
        <v>32</v>
      </c>
      <c r="C20" s="18"/>
      <c r="D20" s="89">
        <f>+D12*1000/D18</f>
        <v>10.235395050846</v>
      </c>
      <c r="E20" s="64"/>
      <c r="F20" s="89">
        <f>+F12*1000/F18</f>
        <v>11.604899466052395</v>
      </c>
      <c r="G20" s="71"/>
      <c r="H20" s="81">
        <f t="shared" ref="H20" si="3">+F20/D20</f>
        <v>1.1338008360598841</v>
      </c>
      <c r="I20" s="82">
        <f t="shared" ref="I20" si="4">+F20-D20</f>
        <v>1.3695044152063947</v>
      </c>
      <c r="J20" s="62"/>
      <c r="K20" s="62"/>
    </row>
    <row r="21" spans="2:11">
      <c r="B21" s="20" t="s">
        <v>28</v>
      </c>
      <c r="C21" s="18"/>
      <c r="D21" s="89">
        <f>+D6*1000/D18</f>
        <v>0.83895330337755036</v>
      </c>
      <c r="E21" s="64"/>
      <c r="F21" s="89">
        <f>+F6*1000/F18</f>
        <v>0.94579609182157898</v>
      </c>
      <c r="G21" s="71"/>
      <c r="H21" s="81">
        <f t="shared" si="0"/>
        <v>1.1273524855482291</v>
      </c>
      <c r="I21" s="82">
        <f t="shared" si="2"/>
        <v>0.10684278844402861</v>
      </c>
      <c r="J21" s="62"/>
      <c r="K21" s="62"/>
    </row>
    <row r="22" spans="2:11">
      <c r="B22" s="20" t="s">
        <v>29</v>
      </c>
      <c r="C22" s="18"/>
      <c r="D22" s="89">
        <f>+D8*1000/D18</f>
        <v>22.84529110141251</v>
      </c>
      <c r="E22" s="65"/>
      <c r="F22" s="89">
        <f>+F8*1000/F18</f>
        <v>30.492743366534068</v>
      </c>
      <c r="G22" s="86"/>
      <c r="H22" s="79">
        <f t="shared" si="0"/>
        <v>1.3347496090627062</v>
      </c>
      <c r="I22" s="80">
        <f t="shared" si="2"/>
        <v>7.647452265121558</v>
      </c>
      <c r="J22" s="85"/>
      <c r="K22" s="80"/>
    </row>
    <row r="23" spans="2:11">
      <c r="B23" s="20" t="s">
        <v>30</v>
      </c>
      <c r="C23" s="18"/>
      <c r="D23" s="54">
        <f>+D7/D5</f>
        <v>0.97217988280209922</v>
      </c>
      <c r="E23" s="66"/>
      <c r="F23" s="54">
        <f>+F7/F5</f>
        <v>0.9686873690956459</v>
      </c>
      <c r="G23" s="87"/>
      <c r="H23" s="79">
        <f t="shared" si="0"/>
        <v>0.99640754373934703</v>
      </c>
      <c r="I23" s="80">
        <f t="shared" si="2"/>
        <v>-3.4925137064533152E-3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2186.0214221616598</v>
      </c>
      <c r="E25" s="62"/>
      <c r="F25" s="23">
        <f>+F8/(1-F6/F5)</f>
        <v>2799.0830442347587</v>
      </c>
      <c r="G25" s="62"/>
      <c r="H25" s="44">
        <f>+F25/D25</f>
        <v>1.2804463011468887</v>
      </c>
      <c r="I25" s="23">
        <f>+F25-D25</f>
        <v>613.06162207309899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M5" activePane="bottomRight" state="frozen"/>
      <selection pane="topRight" activeCell="C1" sqref="C1"/>
      <selection pane="bottomLeft" activeCell="A5" sqref="A5"/>
      <selection pane="bottomRight" activeCell="N4" sqref="N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9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f>156.20292+2693.1418</f>
        <v>2849.3447200000001</v>
      </c>
      <c r="K5" s="59">
        <f>+J5/J5</f>
        <v>1</v>
      </c>
      <c r="L5" s="9">
        <f>142.309+2613.567</f>
        <v>2755.8760000000002</v>
      </c>
      <c r="M5" s="59">
        <f>+L5/L5</f>
        <v>1</v>
      </c>
      <c r="N5" s="9">
        <f>149.345+2702.4263</f>
        <v>2851.7712999999999</v>
      </c>
      <c r="O5" s="59">
        <f>+N5/N5</f>
        <v>1</v>
      </c>
      <c r="P5" s="9">
        <f>144.55594+2415.802</f>
        <v>2560.3579400000003</v>
      </c>
      <c r="Q5" s="59">
        <f>+P5/P5</f>
        <v>1</v>
      </c>
      <c r="R5" s="9">
        <f>124.28358+2093.44113</f>
        <v>2217.72471</v>
      </c>
      <c r="S5" s="68">
        <f>+R5/$R$5</f>
        <v>1</v>
      </c>
      <c r="T5" s="9">
        <f>148.69327+2656.63172</f>
        <v>2805.3249900000001</v>
      </c>
      <c r="U5" s="59">
        <f>+T5/$T$5</f>
        <v>1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24230.178460000003</v>
      </c>
      <c r="AD5" s="68">
        <f>+AC5/$AC$5</f>
        <v>1</v>
      </c>
      <c r="AE5" s="33">
        <f>+AC5/$AE$4</f>
        <v>2692.2420511111113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104.97307000000001</v>
      </c>
      <c r="K6" s="60">
        <f>+J6/J5</f>
        <v>3.6841126755628222E-2</v>
      </c>
      <c r="L6" s="11">
        <v>213.06399999999999</v>
      </c>
      <c r="M6" s="60">
        <f>+L6/L5</f>
        <v>7.7312622193451364E-2</v>
      </c>
      <c r="N6" s="11">
        <v>96.364000000000004</v>
      </c>
      <c r="O6" s="60">
        <f>+N6/N5</f>
        <v>3.3790928466108067E-2</v>
      </c>
      <c r="P6" s="11">
        <v>0</v>
      </c>
      <c r="Q6" s="60">
        <f>+P6/P5</f>
        <v>0</v>
      </c>
      <c r="R6" s="11">
        <v>91.866810000000001</v>
      </c>
      <c r="S6" s="69">
        <f>+R6/$R$5</f>
        <v>4.1423901526533476E-2</v>
      </c>
      <c r="T6" s="11">
        <v>78.044470000000004</v>
      </c>
      <c r="U6" s="60">
        <f>+T6/$T$5</f>
        <v>2.782011719790084E-2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777.64579000000003</v>
      </c>
      <c r="AD6" s="69">
        <f>+AC6/$AC$5</f>
        <v>3.2094100804241452E-2</v>
      </c>
      <c r="AE6" s="15">
        <f t="shared" ref="AE6:AE9" si="0">+AC6/$AE$4</f>
        <v>86.40508777777778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2744.37165</v>
      </c>
      <c r="K7" s="61">
        <f>+J7/J5</f>
        <v>0.96315887324437177</v>
      </c>
      <c r="L7" s="8">
        <f>+L5-L6</f>
        <v>2542.8120000000004</v>
      </c>
      <c r="M7" s="61">
        <f>+L7/L5</f>
        <v>0.92268737780654864</v>
      </c>
      <c r="N7" s="8">
        <f>+N5-N6</f>
        <v>2755.4072999999999</v>
      </c>
      <c r="O7" s="61">
        <f>+N7/N5</f>
        <v>0.96620907153389191</v>
      </c>
      <c r="P7" s="8">
        <f>+P5-P6</f>
        <v>2560.3579400000003</v>
      </c>
      <c r="Q7" s="61">
        <f>+P7/P5</f>
        <v>1</v>
      </c>
      <c r="R7" s="8">
        <f>+R5-R6</f>
        <v>2125.8579</v>
      </c>
      <c r="S7" s="69">
        <f>+R7/$R$5</f>
        <v>0.95857609847346659</v>
      </c>
      <c r="T7" s="8">
        <f>+T5-T6</f>
        <v>2727.2805200000003</v>
      </c>
      <c r="U7" s="61">
        <f>+T7/$T$5</f>
        <v>0.97217988280209922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23452.532670000001</v>
      </c>
      <c r="AD7" s="69">
        <f>+AC7/$AC$5</f>
        <v>0.96790589919575842</v>
      </c>
      <c r="AE7" s="13">
        <f t="shared" si="0"/>
        <v>2605.8369633333332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2284.5949999999998</v>
      </c>
      <c r="K8" s="60">
        <f>+J8/J5</f>
        <v>0.80179663203404883</v>
      </c>
      <c r="L8" s="11">
        <f>2373.823+241.282-213.064</f>
        <v>2402.0410000000002</v>
      </c>
      <c r="M8" s="60">
        <f>+L8/L5</f>
        <v>0.87160706795225906</v>
      </c>
      <c r="N8" s="11">
        <v>2487.5149999999999</v>
      </c>
      <c r="O8" s="60">
        <f>+N8/N5</f>
        <v>0.87227015714759459</v>
      </c>
      <c r="P8" s="11">
        <f>2374.339+297.46</f>
        <v>2671.799</v>
      </c>
      <c r="Q8" s="60">
        <f>+P8/P5</f>
        <v>1.0435255783025399</v>
      </c>
      <c r="R8" s="11">
        <v>2152.7218400000002</v>
      </c>
      <c r="S8" s="69">
        <f>+R8/$R$5</f>
        <v>0.97068938732255916</v>
      </c>
      <c r="T8" s="11">
        <f>1985.06831+218.18221-78.04447</f>
        <v>2125.2060500000002</v>
      </c>
      <c r="U8" s="60">
        <f>+T8/$T$5</f>
        <v>0.75756144388818214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21223.229889999999</v>
      </c>
      <c r="AD8" s="69">
        <f>+AC8/$AC$5</f>
        <v>0.87590068414213385</v>
      </c>
      <c r="AE8" s="15">
        <f t="shared" si="0"/>
        <v>2358.1366544444445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459.77665000000025</v>
      </c>
      <c r="K9" s="59">
        <f>+J9/J5</f>
        <v>0.161362241210323</v>
      </c>
      <c r="L9" s="16">
        <f>+L5-L6-L8</f>
        <v>140.77100000000019</v>
      </c>
      <c r="M9" s="59">
        <f>+L9/L5</f>
        <v>5.1080309854289588E-2</v>
      </c>
      <c r="N9" s="16">
        <f>+N5-N6-N8</f>
        <v>267.89229999999998</v>
      </c>
      <c r="O9" s="59">
        <f>+N9/N5</f>
        <v>9.3938914386297381E-2</v>
      </c>
      <c r="P9" s="16">
        <f>+P5-P6-P8</f>
        <v>-111.44105999999965</v>
      </c>
      <c r="Q9" s="59">
        <f>+P9/P5</f>
        <v>-4.3525578302539857E-2</v>
      </c>
      <c r="R9" s="16">
        <f>+R5-R6-R8</f>
        <v>-26.863940000000184</v>
      </c>
      <c r="S9" s="68">
        <f>+R9/$R$5</f>
        <v>-1.2113288849092629E-2</v>
      </c>
      <c r="T9" s="16">
        <f>+T5-T6-T8</f>
        <v>602.07447000000002</v>
      </c>
      <c r="U9" s="59">
        <f>+T9/$T$5</f>
        <v>0.21461843891391708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2229.3027800000004</v>
      </c>
      <c r="AD9" s="68">
        <f>+AC9/$AC$5</f>
        <v>9.2005215053624509E-2</v>
      </c>
      <c r="AE9" s="32">
        <f t="shared" si="0"/>
        <v>247.70030888888894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53</v>
      </c>
      <c r="K11" s="62"/>
      <c r="L11" s="35">
        <v>53</v>
      </c>
      <c r="M11" s="62"/>
      <c r="N11" s="35">
        <v>52</v>
      </c>
      <c r="O11" s="62"/>
      <c r="P11" s="35">
        <v>52</v>
      </c>
      <c r="Q11" s="62"/>
      <c r="R11" s="100">
        <v>52</v>
      </c>
      <c r="S11" s="75"/>
      <c r="T11" s="94">
        <v>52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477</v>
      </c>
      <c r="AD11" s="62"/>
      <c r="AE11" s="15">
        <f t="shared" ref="AE11:AE12" si="1">+AC11/$AE$4</f>
        <v>53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984.95750999999996</v>
      </c>
      <c r="K12" s="62"/>
      <c r="L12" s="35">
        <v>977.86568999999997</v>
      </c>
      <c r="M12" s="62"/>
      <c r="N12" s="35">
        <v>966.74878000000001</v>
      </c>
      <c r="O12" s="62"/>
      <c r="P12" s="35">
        <v>1402.384</v>
      </c>
      <c r="Q12" s="62"/>
      <c r="R12" s="35">
        <v>932.83345999999995</v>
      </c>
      <c r="S12" s="75"/>
      <c r="T12" s="35">
        <v>952.15786000000003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9143.221160000001</v>
      </c>
      <c r="AD12" s="62"/>
      <c r="AE12" s="15">
        <f t="shared" si="1"/>
        <v>1015.9134622222223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>
        <f>+J12/J5</f>
        <v>0.34567860571114045</v>
      </c>
      <c r="K13" s="62"/>
      <c r="L13" s="36">
        <f>+L12/L5</f>
        <v>0.35482935008686889</v>
      </c>
      <c r="M13" s="62"/>
      <c r="N13" s="36">
        <f>+N12/N5</f>
        <v>0.33899940714039728</v>
      </c>
      <c r="O13" s="62"/>
      <c r="P13" s="36">
        <f>+P12/P5</f>
        <v>0.54772966626689701</v>
      </c>
      <c r="Q13" s="62"/>
      <c r="R13" s="36">
        <f>+R12/R5</f>
        <v>0.42062635447661129</v>
      </c>
      <c r="S13" s="75"/>
      <c r="T13" s="36">
        <f>+T12/T5</f>
        <v>0.33941089299603749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0.3773484861076834</v>
      </c>
      <c r="AD13" s="62"/>
      <c r="AE13" s="38">
        <f>+AE12/AE5</f>
        <v>0.3773484861076834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>
        <f>+J5/J11</f>
        <v>53.76122113207547</v>
      </c>
      <c r="K14" s="62"/>
      <c r="L14" s="8">
        <f>+L5/L11</f>
        <v>51.997660377358493</v>
      </c>
      <c r="M14" s="62"/>
      <c r="N14" s="8">
        <f>+N5/N11</f>
        <v>54.841755769230765</v>
      </c>
      <c r="O14" s="62"/>
      <c r="P14" s="8">
        <f>+P5/P11</f>
        <v>49.237652692307698</v>
      </c>
      <c r="Q14" s="62"/>
      <c r="R14" s="8">
        <f>+R5/R11</f>
        <v>42.648552115384618</v>
      </c>
      <c r="S14" s="75"/>
      <c r="T14" s="8">
        <f>+T5/T11</f>
        <v>53.9485575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50.797019832285123</v>
      </c>
      <c r="AD14" s="62"/>
      <c r="AE14" s="39">
        <f>+AE5/AE11</f>
        <v>50.797019832285116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>
        <f>+J12/J11</f>
        <v>18.584103962264152</v>
      </c>
      <c r="K15" s="62"/>
      <c r="L15" s="8">
        <f>+L12/L11</f>
        <v>18.45029603773585</v>
      </c>
      <c r="M15" s="62"/>
      <c r="N15" s="8">
        <f>+N12/N11</f>
        <v>18.591322692307692</v>
      </c>
      <c r="O15" s="62"/>
      <c r="P15" s="8">
        <f>+P12/P11</f>
        <v>26.968923076923076</v>
      </c>
      <c r="Q15" s="62"/>
      <c r="R15" s="8">
        <f>+R12/R11</f>
        <v>17.939104999999998</v>
      </c>
      <c r="S15" s="75"/>
      <c r="T15" s="8">
        <f>+T12/T11</f>
        <v>18.310728076923077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19.16817853249476</v>
      </c>
      <c r="AD15" s="62"/>
      <c r="AE15" s="39">
        <f>+AE12/AE11</f>
        <v>19.16817853249476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>
        <f>+J12/J7</f>
        <v>0.3589009199974792</v>
      </c>
      <c r="K16" s="62"/>
      <c r="L16" s="36">
        <f>+L12/L7</f>
        <v>0.38456075006724832</v>
      </c>
      <c r="M16" s="62"/>
      <c r="N16" s="36">
        <f>+N12/N7</f>
        <v>0.35085512766116284</v>
      </c>
      <c r="O16" s="62"/>
      <c r="P16" s="36">
        <f>+P12/P7</f>
        <v>0.54772966626689701</v>
      </c>
      <c r="Q16" s="62"/>
      <c r="R16" s="36">
        <f>+R12/R7</f>
        <v>0.43880329912925975</v>
      </c>
      <c r="S16" s="75"/>
      <c r="T16" s="36">
        <f>+T12/T7</f>
        <v>0.3491235511043066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0.38986071520095661</v>
      </c>
      <c r="AD16" s="62"/>
      <c r="AE16" s="38">
        <f>+AE12/AE7</f>
        <v>0.38986071520095661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94351</v>
      </c>
      <c r="K18" s="63"/>
      <c r="L18" s="11">
        <v>91388</v>
      </c>
      <c r="M18" s="63"/>
      <c r="N18" s="11">
        <v>94407</v>
      </c>
      <c r="O18" s="63"/>
      <c r="P18" s="11">
        <v>85285</v>
      </c>
      <c r="Q18" s="63"/>
      <c r="R18" s="11">
        <v>73453</v>
      </c>
      <c r="S18" s="76"/>
      <c r="T18" s="11">
        <v>93026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803853</v>
      </c>
      <c r="AD18" s="71"/>
      <c r="AE18" s="15">
        <f t="shared" ref="AE18" si="2">+AC18/$AE$4</f>
        <v>89317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>
        <f>+J5*1000/J18</f>
        <v>30.199411982914864</v>
      </c>
      <c r="K19" s="63"/>
      <c r="L19" s="89">
        <f>+L5*1000/L18</f>
        <v>30.155775375322801</v>
      </c>
      <c r="M19" s="63"/>
      <c r="N19" s="89">
        <f>+N5*1000/N18</f>
        <v>30.207201796476955</v>
      </c>
      <c r="O19" s="63"/>
      <c r="P19" s="89">
        <f>+P5*1000/P18</f>
        <v>30.021198804010087</v>
      </c>
      <c r="Q19" s="63"/>
      <c r="R19" s="89">
        <f>+R5*1000/R18</f>
        <v>30.192432031366994</v>
      </c>
      <c r="S19" s="76"/>
      <c r="T19" s="89">
        <f>+T5*1000/T18</f>
        <v>30.156354030056114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30.142549023266696</v>
      </c>
      <c r="AD19" s="71"/>
      <c r="AE19" s="89">
        <f>+AE5*1000/AE18</f>
        <v>30.142549023266696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>
        <f>+J12*1000/J18</f>
        <v>10.439290627550317</v>
      </c>
      <c r="K20" s="63"/>
      <c r="L20" s="89">
        <f>+L12*1000/L18</f>
        <v>10.700154177791394</v>
      </c>
      <c r="M20" s="63"/>
      <c r="N20" s="89">
        <f>+N12*1000/N18</f>
        <v>10.240223500376032</v>
      </c>
      <c r="O20" s="63"/>
      <c r="P20" s="89">
        <f>+P12*1000/P18</f>
        <v>16.443501201852612</v>
      </c>
      <c r="Q20" s="63"/>
      <c r="R20" s="89">
        <f>+R12*1000/R18</f>
        <v>12.699732618136768</v>
      </c>
      <c r="S20" s="76"/>
      <c r="T20" s="89">
        <f>+T12*1000/T18</f>
        <v>10.235395050846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11.374245241356318</v>
      </c>
      <c r="AD20" s="71"/>
      <c r="AE20" s="89">
        <f>+AE12*1000/AE18</f>
        <v>11.374245241356318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>
        <f>+J6*1000/J18</f>
        <v>1.1125803648080042</v>
      </c>
      <c r="K21" s="64"/>
      <c r="L21" s="89">
        <f>+L6*1000/L18</f>
        <v>2.3314220685429161</v>
      </c>
      <c r="M21" s="64"/>
      <c r="N21" s="89">
        <f>+N6*1000/N18</f>
        <v>1.0207293950660439</v>
      </c>
      <c r="O21" s="64"/>
      <c r="P21" s="89">
        <f>+P6*1000/P18</f>
        <v>0</v>
      </c>
      <c r="Q21" s="64"/>
      <c r="R21" s="89">
        <f>+R6*1000/R18</f>
        <v>1.2506883313139014</v>
      </c>
      <c r="S21" s="76"/>
      <c r="T21" s="89">
        <f>+T6*1000/T18</f>
        <v>0.83895330337755036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0.96739800684951105</v>
      </c>
      <c r="AD21" s="71"/>
      <c r="AE21" s="89">
        <f>+AE6*1000/AE18</f>
        <v>0.96739800684951105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>
        <f>+J8*1000/J18</f>
        <v>24.213786817309831</v>
      </c>
      <c r="K22" s="65"/>
      <c r="L22" s="89">
        <f>+L8*1000/L18</f>
        <v>26.283986956712042</v>
      </c>
      <c r="M22" s="65"/>
      <c r="N22" s="89">
        <f>+N8*1000/N18</f>
        <v>26.348840658002054</v>
      </c>
      <c r="O22" s="65"/>
      <c r="P22" s="89">
        <f>+P8*1000/P18</f>
        <v>31.327888843290143</v>
      </c>
      <c r="Q22" s="65"/>
      <c r="R22" s="89">
        <f>+R8*1000/R18</f>
        <v>29.307473350305642</v>
      </c>
      <c r="S22" s="72"/>
      <c r="T22" s="89">
        <f>+T8*1000/T18</f>
        <v>22.84529110141251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26.401879311267106</v>
      </c>
      <c r="AD22" s="72"/>
      <c r="AE22" s="89">
        <f>+AE8*1000/AE18</f>
        <v>26.401879311267109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>
        <f>+J7/J5</f>
        <v>0.96315887324437177</v>
      </c>
      <c r="K23" s="66"/>
      <c r="L23" s="54">
        <f>+L7/L5</f>
        <v>0.92268737780654864</v>
      </c>
      <c r="M23" s="66"/>
      <c r="N23" s="54">
        <f>+N7/N5</f>
        <v>0.96620907153389191</v>
      </c>
      <c r="O23" s="66"/>
      <c r="P23" s="54">
        <f>+P7/P5</f>
        <v>1</v>
      </c>
      <c r="Q23" s="66"/>
      <c r="R23" s="54">
        <f>+R7/R5</f>
        <v>0.95857609847346659</v>
      </c>
      <c r="S23" s="73"/>
      <c r="T23" s="54">
        <f>+T7/T5</f>
        <v>0.97217988280209922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0.96790589919575842</v>
      </c>
      <c r="AD23" s="73"/>
      <c r="AE23" s="54">
        <f>+AE7/AE5</f>
        <v>0.96790589919575842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>
        <f>+J8/(1-J6/J5)</f>
        <v>2371.9814699982048</v>
      </c>
      <c r="K25" s="67"/>
      <c r="L25" s="23">
        <f>+L8/(1-L6/L5)</f>
        <v>2603.3096992290425</v>
      </c>
      <c r="M25" s="67"/>
      <c r="N25" s="23">
        <f>+N8/(1-N6/N5)</f>
        <v>2574.5100861565911</v>
      </c>
      <c r="O25" s="67"/>
      <c r="P25" s="23">
        <f>+P8/(1-P6/P5)</f>
        <v>2671.799</v>
      </c>
      <c r="Q25" s="67"/>
      <c r="R25" s="23">
        <f>+R8/(1-R6/R5)</f>
        <v>2245.7495481352103</v>
      </c>
      <c r="S25" s="77"/>
      <c r="T25" s="23">
        <f>+T8/(1-T6/T5)</f>
        <v>2186.0214221616598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21926.955820431063</v>
      </c>
      <c r="AD25" s="74"/>
      <c r="AE25" s="34">
        <f>+AE8/(1-AE6/AE5)</f>
        <v>2436.3284244923407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M5" activePane="bottomRight" state="frozen"/>
      <selection pane="topRight" activeCell="C1" sqref="C1"/>
      <selection pane="bottomLeft" activeCell="A5" sqref="A5"/>
      <selection pane="bottomRight" activeCell="AE5" sqref="AE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9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f>148.00077+2683.147</f>
        <v>2831.14777</v>
      </c>
      <c r="K5" s="59">
        <f>+J5/J5</f>
        <v>1</v>
      </c>
      <c r="L5" s="9">
        <f>136.27263+2549.66</f>
        <v>2685.9326299999998</v>
      </c>
      <c r="M5" s="59">
        <f>+L5/L5</f>
        <v>1</v>
      </c>
      <c r="N5" s="9">
        <f>155.175+2867.384</f>
        <v>3022.5590000000002</v>
      </c>
      <c r="O5" s="59">
        <f>+N5/$N$5</f>
        <v>1</v>
      </c>
      <c r="P5" s="9">
        <f>136.44+2385.15</f>
        <v>2521.59</v>
      </c>
      <c r="Q5" s="59">
        <f>+P5/$P$5</f>
        <v>1</v>
      </c>
      <c r="R5" s="9">
        <f>130.656+2284.013</f>
        <v>2414.6689999999999</v>
      </c>
      <c r="S5" s="68">
        <f>+R5/$R$5</f>
        <v>1</v>
      </c>
      <c r="T5" s="9">
        <f>140.02231+2545.82227</f>
        <v>2685.84458</v>
      </c>
      <c r="U5" s="59">
        <f>+T5/$T$5</f>
        <v>1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24410.710879999999</v>
      </c>
      <c r="AD5" s="68">
        <f>+AC5/$AC$5</f>
        <v>1</v>
      </c>
      <c r="AE5" s="33">
        <f>+AC5/$AE$4</f>
        <v>2712.3012088888886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103.43600000000001</v>
      </c>
      <c r="K6" s="60">
        <f>+J6/J5</f>
        <v>3.6535005730202491E-2</v>
      </c>
      <c r="L6" s="11">
        <v>0</v>
      </c>
      <c r="M6" s="60">
        <f>+L6/L5</f>
        <v>0</v>
      </c>
      <c r="N6" s="11">
        <v>129.55713</v>
      </c>
      <c r="O6" s="60">
        <f>+N6/$N$5</f>
        <v>4.2863391583092339E-2</v>
      </c>
      <c r="P6" s="11">
        <v>349.08199999999999</v>
      </c>
      <c r="Q6" s="60">
        <f>+P6/$P$5</f>
        <v>0.1384372558584068</v>
      </c>
      <c r="R6" s="11">
        <v>0</v>
      </c>
      <c r="S6" s="69">
        <f>+R6/$R$5</f>
        <v>0</v>
      </c>
      <c r="T6" s="11">
        <v>84.100859999999997</v>
      </c>
      <c r="U6" s="60">
        <f>+T6/$T$5</f>
        <v>3.1312630904354113E-2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760.76184999999998</v>
      </c>
      <c r="AD6" s="69">
        <f>+AC6/$AC$5</f>
        <v>3.1165083792102987E-2</v>
      </c>
      <c r="AE6" s="15">
        <f t="shared" ref="AE6:AE9" si="0">+AC6/$AE$4</f>
        <v>84.529094444444439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2727.7117699999999</v>
      </c>
      <c r="K7" s="61">
        <f>+J7/J5</f>
        <v>0.96346499426979748</v>
      </c>
      <c r="L7" s="8">
        <f>+L5-L6</f>
        <v>2685.9326299999998</v>
      </c>
      <c r="M7" s="61">
        <f>+L7/L5</f>
        <v>1</v>
      </c>
      <c r="N7" s="8">
        <f>+N5-N6</f>
        <v>2893.0018700000001</v>
      </c>
      <c r="O7" s="61">
        <f>+N7/$N$5</f>
        <v>0.95713660841690762</v>
      </c>
      <c r="P7" s="8">
        <f>+P5-P6</f>
        <v>2172.5080000000003</v>
      </c>
      <c r="Q7" s="61">
        <f>+P7/$P$5</f>
        <v>0.86156274414159328</v>
      </c>
      <c r="R7" s="8">
        <f>+R5-R6</f>
        <v>2414.6689999999999</v>
      </c>
      <c r="S7" s="69">
        <f>+R7/$R$5</f>
        <v>1</v>
      </c>
      <c r="T7" s="8">
        <f>+T5-T6</f>
        <v>2601.7437199999999</v>
      </c>
      <c r="U7" s="61">
        <f>+T7/$T$5</f>
        <v>0.9686873690956459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23649.94903</v>
      </c>
      <c r="AD7" s="69">
        <f>+AC7/$AC$5</f>
        <v>0.96883491620789708</v>
      </c>
      <c r="AE7" s="13">
        <f t="shared" si="0"/>
        <v>2627.7721144444445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2327.2321700000002</v>
      </c>
      <c r="K8" s="60">
        <f>+J8/J5</f>
        <v>0.82201013831220837</v>
      </c>
      <c r="L8" s="11">
        <f>2087.933+203.572</f>
        <v>2291.5050000000001</v>
      </c>
      <c r="M8" s="60">
        <f>+L8/L5</f>
        <v>0.85315058702719593</v>
      </c>
      <c r="N8" s="11">
        <v>2542.2629999999999</v>
      </c>
      <c r="O8" s="60">
        <f>+N8/$N$5</f>
        <v>0.84109623666568623</v>
      </c>
      <c r="P8" s="11">
        <f>2973.917+266.59444-349.08234</f>
        <v>2891.4290999999998</v>
      </c>
      <c r="Q8" s="60">
        <f>+P8/$P$5</f>
        <v>1.1466690064602094</v>
      </c>
      <c r="R8" s="11">
        <f>1971.4929+205.571</f>
        <v>2177.0639000000001</v>
      </c>
      <c r="S8" s="69">
        <f>+R8/$R$5</f>
        <v>0.90159930822816714</v>
      </c>
      <c r="T8" s="11">
        <f>2568.58643+226.95082-84.10086</f>
        <v>2711.4363899999998</v>
      </c>
      <c r="U8" s="60">
        <f>+T8/$T$5</f>
        <v>1.0095284031662026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21707.155060000001</v>
      </c>
      <c r="AD8" s="69">
        <f>+AC8/$AC$5</f>
        <v>0.88924714920059722</v>
      </c>
      <c r="AE8" s="15">
        <f t="shared" si="0"/>
        <v>2411.906117777778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400.47959999999966</v>
      </c>
      <c r="K9" s="59">
        <f>+J9/J5</f>
        <v>0.14145485595758911</v>
      </c>
      <c r="L9" s="16">
        <f>+L5-L6-L8</f>
        <v>394.42762999999968</v>
      </c>
      <c r="M9" s="59">
        <f>+L9/L5</f>
        <v>0.14684941297280404</v>
      </c>
      <c r="N9" s="16">
        <f>+N5-N6-N8</f>
        <v>350.73887000000013</v>
      </c>
      <c r="O9" s="59">
        <f>+N9/$N$5</f>
        <v>0.11604037175122144</v>
      </c>
      <c r="P9" s="16">
        <f>+P5-P6-P8</f>
        <v>-718.92109999999957</v>
      </c>
      <c r="Q9" s="59">
        <f>+P9/$P$5</f>
        <v>-0.28510626231861624</v>
      </c>
      <c r="R9" s="16">
        <f>+R5-R6-R8</f>
        <v>237.60509999999977</v>
      </c>
      <c r="S9" s="68">
        <f>+R9/$R$5</f>
        <v>9.8400691771832818E-2</v>
      </c>
      <c r="T9" s="16">
        <f>+T5-T6-T8</f>
        <v>-109.69266999999991</v>
      </c>
      <c r="U9" s="59">
        <f>+T9/$T$5</f>
        <v>-4.0841034070556649E-2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1942.7939699999997</v>
      </c>
      <c r="AD9" s="68">
        <f>+AC9/$AC$5</f>
        <v>7.9587767007299859E-2</v>
      </c>
      <c r="AE9" s="32">
        <f t="shared" si="0"/>
        <v>215.86599666666663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53</v>
      </c>
      <c r="K11" s="88"/>
      <c r="L11" s="11">
        <v>53</v>
      </c>
      <c r="M11" s="88"/>
      <c r="N11" s="11">
        <v>54</v>
      </c>
      <c r="O11" s="88"/>
      <c r="P11" s="11">
        <v>55</v>
      </c>
      <c r="Q11" s="88"/>
      <c r="R11" s="101">
        <v>55</v>
      </c>
      <c r="S11" s="75"/>
      <c r="T11" s="91">
        <v>53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479</v>
      </c>
      <c r="AD11" s="62"/>
      <c r="AE11" s="15">
        <f t="shared" ref="AE11:AE12" si="1">+AC11/$AE$4</f>
        <v>53.222222222222221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964.58941000000004</v>
      </c>
      <c r="K12" s="88"/>
      <c r="L12" s="11">
        <v>1055.1569999999999</v>
      </c>
      <c r="M12" s="88"/>
      <c r="N12" s="11">
        <v>1034</v>
      </c>
      <c r="O12" s="88"/>
      <c r="P12" s="11">
        <v>1454.5840000000001</v>
      </c>
      <c r="Q12" s="88"/>
      <c r="R12" s="91">
        <v>1030.46946</v>
      </c>
      <c r="S12" s="75"/>
      <c r="T12" s="91">
        <v>1031.9159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9614.169460000001</v>
      </c>
      <c r="AD12" s="62"/>
      <c r="AE12" s="15">
        <f t="shared" si="1"/>
        <v>1068.2410511111111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>
        <f>+J12/J5</f>
        <v>0.34070613347038398</v>
      </c>
      <c r="K13" s="62"/>
      <c r="L13" s="36">
        <f>+L12/L5</f>
        <v>0.39284566865699833</v>
      </c>
      <c r="M13" s="62"/>
      <c r="N13" s="36">
        <f>+N12/N5</f>
        <v>0.34209423207288919</v>
      </c>
      <c r="O13" s="62"/>
      <c r="P13" s="36">
        <f>+P12/P5</f>
        <v>0.57685190693173749</v>
      </c>
      <c r="Q13" s="62"/>
      <c r="R13" s="38">
        <f>+R12/R5</f>
        <v>0.4267539194813037</v>
      </c>
      <c r="S13" s="75"/>
      <c r="T13" s="38">
        <f>+T12/T5</f>
        <v>0.38420536604541727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0.39385044979894501</v>
      </c>
      <c r="AD13" s="62"/>
      <c r="AE13" s="38">
        <f>+AE12/AE5</f>
        <v>0.39385044979894501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>
        <f>+J5/J11</f>
        <v>53.417882452830192</v>
      </c>
      <c r="K14" s="62"/>
      <c r="L14" s="8">
        <f>+L5/L11</f>
        <v>50.677974150943392</v>
      </c>
      <c r="M14" s="62"/>
      <c r="N14" s="8">
        <f>+N5/N11</f>
        <v>55.97331481481482</v>
      </c>
      <c r="O14" s="62"/>
      <c r="P14" s="8">
        <f>+P5/P11</f>
        <v>45.847090909090909</v>
      </c>
      <c r="Q14" s="62"/>
      <c r="R14" s="39">
        <f>+R5/R11</f>
        <v>43.903072727272722</v>
      </c>
      <c r="S14" s="75"/>
      <c r="T14" s="39">
        <f>+T5/T11</f>
        <v>50.676312830188678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50.961818121085592</v>
      </c>
      <c r="AD14" s="62"/>
      <c r="AE14" s="39">
        <f>+AE5/AE11</f>
        <v>50.961818121085592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>
        <f>+J12/J11</f>
        <v>18.199800188679244</v>
      </c>
      <c r="K15" s="62"/>
      <c r="L15" s="8">
        <f>+L12/L11</f>
        <v>19.908622641509432</v>
      </c>
      <c r="M15" s="62"/>
      <c r="N15" s="8">
        <f>+N12/N11</f>
        <v>19.148148148148149</v>
      </c>
      <c r="O15" s="62"/>
      <c r="P15" s="8">
        <f>+P12/P11</f>
        <v>26.446981818181818</v>
      </c>
      <c r="Q15" s="62"/>
      <c r="R15" s="39">
        <f>+R12/R11</f>
        <v>18.735808363636362</v>
      </c>
      <c r="S15" s="75"/>
      <c r="T15" s="39">
        <f>+T12/T11</f>
        <v>19.470111320754718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20.071334989561588</v>
      </c>
      <c r="AD15" s="62"/>
      <c r="AE15" s="39">
        <f>+AE12/AE11</f>
        <v>20.071334989561588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>
        <f>+J12/J7</f>
        <v>0.3536258561512165</v>
      </c>
      <c r="K16" s="62"/>
      <c r="L16" s="36">
        <f>+L12/L7</f>
        <v>0.39284566865699833</v>
      </c>
      <c r="M16" s="62"/>
      <c r="N16" s="36">
        <f>+N12/N7</f>
        <v>0.35741421764100001</v>
      </c>
      <c r="O16" s="62"/>
      <c r="P16" s="36">
        <f>+P12/P7</f>
        <v>0.66954137798341817</v>
      </c>
      <c r="Q16" s="62"/>
      <c r="R16" s="38">
        <f>+R12/R7</f>
        <v>0.4267539194813037</v>
      </c>
      <c r="S16" s="75"/>
      <c r="T16" s="38">
        <f>+T12/T7</f>
        <v>0.39662472981773933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0.40651966935761302</v>
      </c>
      <c r="AD16" s="62"/>
      <c r="AE16" s="38">
        <f>+AE12/AE7</f>
        <v>0.40651966935761297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94225</v>
      </c>
      <c r="K18" s="63"/>
      <c r="L18" s="11">
        <v>88788</v>
      </c>
      <c r="M18" s="63"/>
      <c r="N18" s="11">
        <v>100119</v>
      </c>
      <c r="O18" s="63"/>
      <c r="P18" s="11">
        <v>83980</v>
      </c>
      <c r="Q18" s="63"/>
      <c r="R18" s="11">
        <v>79968</v>
      </c>
      <c r="S18" s="76"/>
      <c r="T18" s="91">
        <v>88920.71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810105.35</v>
      </c>
      <c r="AD18" s="71"/>
      <c r="AE18" s="15">
        <f t="shared" ref="AE18" si="2">+AC18/$AE$4</f>
        <v>90011.705555555556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>
        <f>+J5*1000/J18</f>
        <v>30.046673069779782</v>
      </c>
      <c r="K19" s="63"/>
      <c r="L19" s="89">
        <f>+L5*1000/L18</f>
        <v>30.251077059963055</v>
      </c>
      <c r="M19" s="63"/>
      <c r="N19" s="89">
        <f>+N5*1000/N18</f>
        <v>30.189664299483614</v>
      </c>
      <c r="O19" s="63"/>
      <c r="P19" s="89">
        <f>+P5*1000/P18</f>
        <v>30.026077637532747</v>
      </c>
      <c r="Q19" s="63"/>
      <c r="R19" s="90">
        <f>+R5*1000/R18</f>
        <v>30.195440676270508</v>
      </c>
      <c r="S19" s="76"/>
      <c r="T19" s="90">
        <f>+T5*1000/T18</f>
        <v>30.204938534566356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30.132760979791083</v>
      </c>
      <c r="AD19" s="71"/>
      <c r="AE19" s="89">
        <f>+AE5*1000/AE18</f>
        <v>30.132760979791083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>
        <f>+J12*1000/J18</f>
        <v>10.237085805253383</v>
      </c>
      <c r="K20" s="63"/>
      <c r="L20" s="89">
        <f>+L12*1000/L18</f>
        <v>11.88400459521557</v>
      </c>
      <c r="M20" s="63"/>
      <c r="N20" s="89">
        <f>+N12*1000/N18</f>
        <v>10.327710025070166</v>
      </c>
      <c r="O20" s="63"/>
      <c r="P20" s="89">
        <f>+P12*1000/P18</f>
        <v>17.320600142891166</v>
      </c>
      <c r="Q20" s="63"/>
      <c r="R20" s="90">
        <f>+R12*1000/R18</f>
        <v>12.886022659063627</v>
      </c>
      <c r="S20" s="76"/>
      <c r="T20" s="90">
        <f>+T12*1000/T18</f>
        <v>11.604899466052395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11.867801465574818</v>
      </c>
      <c r="AD20" s="90"/>
      <c r="AE20" s="89">
        <f>+AE12*1000/AE18</f>
        <v>11.867801465574818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>
        <f>+J6*1000/J18</f>
        <v>1.0977553727779252</v>
      </c>
      <c r="K21" s="64"/>
      <c r="L21" s="89">
        <f>+L6*1000/L18</f>
        <v>0</v>
      </c>
      <c r="M21" s="64"/>
      <c r="N21" s="89">
        <f>+N6*1000/N18</f>
        <v>1.2940314026308692</v>
      </c>
      <c r="O21" s="64"/>
      <c r="P21" s="89">
        <f>+P6*1000/P18</f>
        <v>4.1567277923315071</v>
      </c>
      <c r="Q21" s="64"/>
      <c r="R21" s="90">
        <f>+R6*1000/R18</f>
        <v>0</v>
      </c>
      <c r="S21" s="76"/>
      <c r="T21" s="90">
        <f>+T6*1000/T18</f>
        <v>0.94579609182157898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0.9390900208226004</v>
      </c>
      <c r="AD21" s="71"/>
      <c r="AE21" s="89">
        <f>+AE6*1000/AE18</f>
        <v>0.93909002082260029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>
        <f>+J8*1000/J18</f>
        <v>24.698669885911386</v>
      </c>
      <c r="K22" s="65"/>
      <c r="L22" s="89">
        <f>+L8*1000/L18</f>
        <v>25.808724151912422</v>
      </c>
      <c r="M22" s="65"/>
      <c r="N22" s="89">
        <f>+N8*1000/N18</f>
        <v>25.39241302849609</v>
      </c>
      <c r="O22" s="65"/>
      <c r="P22" s="89">
        <f>+P8*1000/P18</f>
        <v>34.42997261252679</v>
      </c>
      <c r="Q22" s="65"/>
      <c r="R22" s="90">
        <f>+R8*1000/R18</f>
        <v>27.224188425370148</v>
      </c>
      <c r="S22" s="72"/>
      <c r="T22" s="90">
        <f>+T8*1000/T18</f>
        <v>30.492743366534068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26.79547179882222</v>
      </c>
      <c r="AD22" s="72"/>
      <c r="AE22" s="89">
        <f>+AE8*1000/AE18</f>
        <v>26.795471798822216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>
        <f>+J7/J5</f>
        <v>0.96346499426979748</v>
      </c>
      <c r="K23" s="66"/>
      <c r="L23" s="54">
        <f>+L7/L5</f>
        <v>1</v>
      </c>
      <c r="M23" s="66"/>
      <c r="N23" s="54">
        <f>+N7/N5</f>
        <v>0.95713660841690762</v>
      </c>
      <c r="O23" s="66"/>
      <c r="P23" s="54">
        <f>+P7/P5</f>
        <v>0.86156274414159328</v>
      </c>
      <c r="Q23" s="66"/>
      <c r="R23" s="92">
        <f>+R7/R5</f>
        <v>1</v>
      </c>
      <c r="S23" s="73"/>
      <c r="T23" s="92">
        <f>+T7/T5</f>
        <v>0.9686873690956459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0.96883491620789708</v>
      </c>
      <c r="AD23" s="73"/>
      <c r="AE23" s="54">
        <f>+AE7/AE5</f>
        <v>0.96883491620789708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>
        <f>+J8/(1-J6/J5)</f>
        <v>2415.4818118366525</v>
      </c>
      <c r="K25" s="67"/>
      <c r="L25" s="23">
        <f>+L8/(1-L6/L5)</f>
        <v>2291.5050000000001</v>
      </c>
      <c r="M25" s="67"/>
      <c r="N25" s="23">
        <f>+N8/(1-N6/N5)</f>
        <v>2656.1130121277802</v>
      </c>
      <c r="O25" s="67"/>
      <c r="P25" s="23">
        <f>+P8/(1-P6/P5)</f>
        <v>3356.0284722859478</v>
      </c>
      <c r="Q25" s="67"/>
      <c r="R25" s="34">
        <f>+R8/(1-R6/R5)</f>
        <v>2177.0639000000001</v>
      </c>
      <c r="S25" s="77"/>
      <c r="T25" s="34">
        <f>+T8/(1-T6/T5)</f>
        <v>2799.0830442347587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22405.421911261899</v>
      </c>
      <c r="AD25" s="74"/>
      <c r="AE25" s="34">
        <f>+AE8/(1-AE6/AE5)</f>
        <v>2489.4913234735445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2015-03-12T09:08:41Z</cp:lastPrinted>
  <dcterms:created xsi:type="dcterms:W3CDTF">2014-10-14T11:21:48Z</dcterms:created>
  <dcterms:modified xsi:type="dcterms:W3CDTF">2015-10-23T09:03:44Z</dcterms:modified>
</cp:coreProperties>
</file>