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180" windowHeight="10896"/>
  </bookViews>
  <sheets>
    <sheet name="Testy věcné správnosti" sheetId="1" r:id="rId1"/>
  </sheets>
  <calcPr calcId="125725"/>
</workbook>
</file>

<file path=xl/calcChain.xml><?xml version="1.0" encoding="utf-8"?>
<calcChain xmlns="http://schemas.openxmlformats.org/spreadsheetml/2006/main">
  <c r="C53" i="1"/>
  <c r="C41"/>
  <c r="C36"/>
  <c r="C63"/>
  <c r="C50"/>
  <c r="C93"/>
  <c r="C101" s="1"/>
  <c r="C85"/>
  <c r="C100" s="1"/>
  <c r="C77"/>
  <c r="C74"/>
  <c r="C71"/>
  <c r="C62"/>
  <c r="C64" s="1"/>
  <c r="C37"/>
  <c r="C27"/>
  <c r="C30" s="1"/>
  <c r="C49"/>
  <c r="C78"/>
  <c r="C22"/>
  <c r="C12"/>
  <c r="C51" l="1"/>
  <c r="C79"/>
  <c r="C80" s="1"/>
  <c r="C102"/>
</calcChain>
</file>

<file path=xl/comments1.xml><?xml version="1.0" encoding="utf-8"?>
<comments xmlns="http://schemas.openxmlformats.org/spreadsheetml/2006/main">
  <authors>
    <author>JFicbauer</author>
  </authors>
  <commentList>
    <comment ref="C85" authorId="0">
      <text>
        <r>
          <rPr>
            <b/>
            <sz val="9"/>
            <color indexed="81"/>
            <rFont val="Tahoma"/>
            <family val="2"/>
            <charset val="238"/>
          </rPr>
          <t>JFicbauer:</t>
        </r>
        <r>
          <rPr>
            <sz val="9"/>
            <color indexed="81"/>
            <rFont val="Tahoma"/>
            <family val="2"/>
            <charset val="238"/>
          </rPr>
          <t xml:space="preserve">
nebyly brány v úvahu hcby v účtování na tomto účtu v předchozím účetním období
</t>
        </r>
      </text>
    </comment>
  </commentList>
</comments>
</file>

<file path=xl/sharedStrings.xml><?xml version="1.0" encoding="utf-8"?>
<sst xmlns="http://schemas.openxmlformats.org/spreadsheetml/2006/main" count="99" uniqueCount="85">
  <si>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</si>
  <si>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</si>
  <si>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</si>
  <si>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</si>
  <si>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</si>
  <si>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</si>
  <si>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</si>
  <si>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</si>
  <si>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</si>
  <si>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</si>
  <si>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</si>
  <si>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</si>
  <si>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</si>
  <si>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</si>
  <si>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</si>
  <si>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</si>
  <si>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</si>
  <si>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</si>
  <si>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</si>
  <si>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</si>
  <si>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</si>
  <si>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</si>
  <si>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</si>
  <si>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pořízení materiálu</t>
  </si>
  <si>
    <t>Obrat strany D účtu 111</t>
  </si>
  <si>
    <t>f)</t>
  </si>
  <si>
    <t>Test materiálových nákladů</t>
  </si>
  <si>
    <t>Obrat strany D účtu 112</t>
  </si>
  <si>
    <t>g)</t>
  </si>
  <si>
    <t>Test pohledávek</t>
  </si>
  <si>
    <t>Obrat strany MD účtu 311</t>
  </si>
  <si>
    <t>Strana D účtu 602</t>
  </si>
  <si>
    <t>Celkem strana MD</t>
  </si>
  <si>
    <t>Celkem strana D</t>
  </si>
  <si>
    <t>Test závazků</t>
  </si>
  <si>
    <t>Obrat strany MD účtu 111</t>
  </si>
  <si>
    <t>Strana MD účtu 502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</si>
  <si>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</si>
  <si>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</si>
  <si>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</si>
  <si>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</si>
  <si>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</si>
  <si>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</si>
  <si>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</si>
  <si>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</si>
  <si>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</si>
  <si>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321 - snížený o obrat strany MD 389</t>
  </si>
  <si>
    <t>Strana MD účtu 544</t>
  </si>
  <si>
    <t xml:space="preserve">Strana D účtu 644 </t>
  </si>
  <si>
    <t>Kristýna Hrušková</t>
  </si>
  <si>
    <t>Kontroloval:</t>
  </si>
  <si>
    <t>Jiří Ficbauer</t>
  </si>
  <si>
    <t xml:space="preserve">Strana MD účtu 501 </t>
  </si>
  <si>
    <t xml:space="preserve">Obrat strany MD účtu 041 bez vlastní aktivace </t>
  </si>
  <si>
    <t xml:space="preserve">Obrat strany MD účtu 042 bez vlastní aktivace </t>
  </si>
  <si>
    <t>Strana MD účtu 558</t>
  </si>
  <si>
    <t>Strana D účtu 649</t>
  </si>
  <si>
    <t>Strana MD účtu 388</t>
  </si>
  <si>
    <t>Rozdíl je pod hranicí významnosti</t>
  </si>
  <si>
    <t>Konečný rozdíl</t>
  </si>
  <si>
    <t>Testy věcné správnosti FNOL</t>
  </si>
  <si>
    <t>Obrat strany MD účtu 112, vyjma účtů 11201000, 002, 003,004, 11204001, 002</t>
  </si>
  <si>
    <t>Test nákladůna zboží</t>
  </si>
  <si>
    <t>Obrat strany D účtu 132</t>
  </si>
  <si>
    <t>Strana MD účtu 504</t>
  </si>
  <si>
    <t>Strana D účtu 604 vyjma prodeje za hotové</t>
  </si>
  <si>
    <t>Strana D účtu 644 vyjma nepeněžních plnění</t>
  </si>
  <si>
    <t>h)</t>
  </si>
  <si>
    <t>Strana MD účtu 513</t>
  </si>
  <si>
    <t>Strana MD účtu 549</t>
  </si>
  <si>
    <t>Strana MD účtu 501 vyjma účtu 111</t>
  </si>
  <si>
    <t>Převod z účtu 132</t>
  </si>
  <si>
    <t>Převod na 501</t>
  </si>
  <si>
    <t>Rozdíl spočívá v darech</t>
  </si>
  <si>
    <t>nezapočten účet 383 20</t>
  </si>
  <si>
    <t>neodečteno 112 04 003</t>
  </si>
  <si>
    <t>112 03 - rozúč.FP okr.05 (395 40 D)</t>
  </si>
  <si>
    <t>oprava vzorce</t>
  </si>
  <si>
    <t>NOVÝ ROZDÍL</t>
  </si>
  <si>
    <t>převody mezi 112, taxa lab., 395,504,513,518,549</t>
  </si>
  <si>
    <t>konsignační sklady (řada FP-2015-03-……)</t>
  </si>
  <si>
    <t>potraviny (řada FP-2015-05-……)</t>
  </si>
  <si>
    <t>V Olomouci dne 15.4.2016</t>
  </si>
  <si>
    <t>Vypracovala: Bc. Jana Jakšová - referent OUC</t>
  </si>
  <si>
    <t>ROK 2015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</si>
</sst>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d\.\ mmmm\ yyyy"/>
  </numFmts>
  <fonts count="1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0070C0"/>
      <name val="Arial CE"/>
      <charset val="238"/>
    </font>
    <font>
      <b/>
      <sz val="10"/>
      <color rgb="FF00B0F0"/>
      <name val="Arial CE"/>
      <charset val="238"/>
    </font>
    <font>
      <b/>
      <sz val="10"/>
      <color rgb="FF00B0F0"/>
      <name val="Arial CE"/>
      <family val="2"/>
      <charset val="238"/>
    </font>
    <font>
      <b/>
      <sz val="11"/>
      <color rgb="FF00B0F0"/>
      <name val="Calibri"/>
      <family val="2"/>
      <charset val="238"/>
      <scheme val="minor"/>
    </font>
    <font>
      <sz val="10"/>
      <color rgb="FF00B0F0"/>
      <name val="Arial CE"/>
      <charset val="238"/>
    </font>
    <font>
      <sz val="10"/>
      <color rgb="FF00B0F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wrapText="1"/>
    </xf>
    <xf numFmtId="164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top" wrapText="1"/>
    </xf>
    <xf numFmtId="164" fontId="3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65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/>
    <xf numFmtId="164" fontId="3" fillId="0" borderId="2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wrapText="1"/>
    </xf>
    <xf numFmtId="164" fontId="11" fillId="0" borderId="0" xfId="0" applyNumberFormat="1" applyFont="1" applyFill="1" applyBorder="1" applyAlignment="1" applyProtection="1"/>
    <xf numFmtId="164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/>
    <xf numFmtId="164" fontId="16" fillId="0" borderId="0" xfId="2" applyNumberFormat="1" applyFont="1"/>
    <xf numFmtId="0" fontId="14" fillId="0" borderId="0" xfId="3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164" fontId="11" fillId="2" borderId="0" xfId="0" applyNumberFormat="1" applyFont="1" applyFill="1" applyBorder="1" applyAlignment="1" applyProtection="1"/>
    <xf numFmtId="164" fontId="12" fillId="2" borderId="0" xfId="0" applyNumberFormat="1" applyFont="1" applyFill="1" applyBorder="1" applyAlignment="1" applyProtection="1"/>
    <xf numFmtId="164" fontId="14" fillId="0" borderId="0" xfId="3" applyNumberFormat="1" applyFont="1" applyFill="1" applyBorder="1" applyAlignment="1" applyProtection="1"/>
    <xf numFmtId="0" fontId="14" fillId="0" borderId="0" xfId="3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/>
    <xf numFmtId="0" fontId="18" fillId="0" borderId="0" xfId="0" applyFont="1"/>
    <xf numFmtId="164" fontId="17" fillId="0" borderId="1" xfId="0" applyNumberFormat="1" applyFont="1" applyFill="1" applyBorder="1" applyAlignment="1" applyProtection="1"/>
    <xf numFmtId="0" fontId="18" fillId="0" borderId="0" xfId="0" applyFont="1" applyFill="1"/>
    <xf numFmtId="0" fontId="7" fillId="0" borderId="0" xfId="0" applyNumberFormat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164" fontId="4" fillId="0" borderId="0" xfId="0" applyNumberFormat="1" applyFont="1" applyFill="1" applyBorder="1" applyAlignment="1" applyProtection="1">
      <alignment horizontal="center"/>
    </xf>
  </cellXfs>
  <cellStyles count="4">
    <cellStyle name="normální" xfId="0" builtinId="0"/>
    <cellStyle name="normální 2" xfId="1"/>
    <cellStyle name="normální 3" xfId="3"/>
    <cellStyle name="normální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49"/>
  <sheetViews>
    <sheetView tabSelected="1" zoomScaleNormal="100" workbookViewId="0">
      <selection activeCell="H14" sqref="H14"/>
    </sheetView>
  </sheetViews>
  <sheetFormatPr defaultRowHeight="13.2"/>
  <cols>
    <col min="1" max="1" width="4.109375" style="1" customWidth="1"/>
    <col min="2" max="2" width="55.109375" style="3" customWidth="1"/>
    <col min="3" max="3" width="21.5546875" style="2" customWidth="1"/>
  </cols>
  <sheetData>
    <row r="3" spans="1:3" ht="17.399999999999999">
      <c r="A3" s="39" t="s">
        <v>60</v>
      </c>
      <c r="B3" s="40"/>
      <c r="C3" s="40"/>
    </row>
    <row r="4" spans="1:3" ht="18.600000000000001" customHeight="1">
      <c r="C4" s="41" t="s">
        <v>84</v>
      </c>
    </row>
    <row r="5" spans="1:3">
      <c r="A5" s="1" t="s">
        <v>0</v>
      </c>
      <c r="B5" s="4" t="s">
        <v>1</v>
      </c>
    </row>
    <row r="7" spans="1:3">
      <c r="B7" s="3" t="s">
        <v>2</v>
      </c>
      <c r="C7" s="2">
        <v>9793461</v>
      </c>
    </row>
    <row r="8" spans="1:3">
      <c r="B8" s="3" t="s">
        <v>3</v>
      </c>
      <c r="C8" s="2">
        <v>0</v>
      </c>
    </row>
    <row r="9" spans="1:3">
      <c r="B9" s="3" t="s">
        <v>4</v>
      </c>
      <c r="C9" s="2">
        <v>0</v>
      </c>
    </row>
    <row r="10" spans="1:3">
      <c r="B10" s="3" t="s">
        <v>5</v>
      </c>
      <c r="C10" s="2">
        <v>11484816</v>
      </c>
    </row>
    <row r="11" spans="1:3">
      <c r="B11" s="5" t="s">
        <v>6</v>
      </c>
      <c r="C11" s="6">
        <v>0</v>
      </c>
    </row>
    <row r="12" spans="1:3">
      <c r="B12" s="7" t="s">
        <v>8</v>
      </c>
      <c r="C12" s="8">
        <f>C8+C9+C10+C11-C7</f>
        <v>1691355</v>
      </c>
    </row>
    <row r="13" spans="1:3">
      <c r="B13" s="24" t="s">
        <v>73</v>
      </c>
      <c r="C13" s="8"/>
    </row>
    <row r="14" spans="1:3">
      <c r="B14" s="7"/>
      <c r="C14" s="8"/>
    </row>
    <row r="15" spans="1:3">
      <c r="A15" s="1" t="s">
        <v>9</v>
      </c>
      <c r="B15" s="4" t="s">
        <v>10</v>
      </c>
    </row>
    <row r="17" spans="1:3">
      <c r="B17" s="3" t="s">
        <v>11</v>
      </c>
      <c r="C17" s="2">
        <v>323350750</v>
      </c>
    </row>
    <row r="18" spans="1:3">
      <c r="B18" s="3" t="s">
        <v>12</v>
      </c>
      <c r="C18" s="2">
        <v>69322843</v>
      </c>
    </row>
    <row r="19" spans="1:3">
      <c r="B19" s="3" t="s">
        <v>13</v>
      </c>
      <c r="C19" s="2">
        <v>255946655</v>
      </c>
    </row>
    <row r="20" spans="1:3">
      <c r="B20" s="3" t="s">
        <v>14</v>
      </c>
      <c r="C20" s="2">
        <v>0</v>
      </c>
    </row>
    <row r="21" spans="1:3">
      <c r="B21" s="5" t="s">
        <v>15</v>
      </c>
      <c r="C21" s="6">
        <v>0</v>
      </c>
    </row>
    <row r="22" spans="1:3">
      <c r="B22" s="7" t="s">
        <v>8</v>
      </c>
      <c r="C22" s="8">
        <f>C18+C19+C20+C21-C17</f>
        <v>1918748</v>
      </c>
    </row>
    <row r="23" spans="1:3">
      <c r="B23" s="24" t="s">
        <v>73</v>
      </c>
      <c r="C23" s="8"/>
    </row>
    <row r="24" spans="1:3" ht="21" customHeight="1"/>
    <row r="25" spans="1:3">
      <c r="A25" s="1" t="s">
        <v>17</v>
      </c>
      <c r="B25" s="4" t="s">
        <v>18</v>
      </c>
    </row>
    <row r="27" spans="1:3">
      <c r="B27" s="3" t="s">
        <v>19</v>
      </c>
      <c r="C27" s="2">
        <f>10342973+39080404+197004805</f>
        <v>246428182</v>
      </c>
    </row>
    <row r="28" spans="1:3">
      <c r="B28" s="3" t="s">
        <v>55</v>
      </c>
      <c r="C28" s="2">
        <v>0</v>
      </c>
    </row>
    <row r="29" spans="1:3">
      <c r="B29" s="5" t="s">
        <v>20</v>
      </c>
      <c r="C29" s="6">
        <v>246390689</v>
      </c>
    </row>
    <row r="30" spans="1:3">
      <c r="B30" s="7" t="s">
        <v>8</v>
      </c>
      <c r="C30" s="8">
        <f>C29+C28-C27</f>
        <v>-37493</v>
      </c>
    </row>
    <row r="31" spans="1:3">
      <c r="B31" s="24" t="s">
        <v>58</v>
      </c>
    </row>
    <row r="32" spans="1:3">
      <c r="B32" s="7"/>
      <c r="C32" s="8"/>
    </row>
    <row r="33" spans="1:4">
      <c r="A33" s="1" t="s">
        <v>21</v>
      </c>
      <c r="B33" s="4" t="s">
        <v>23</v>
      </c>
    </row>
    <row r="35" spans="1:4">
      <c r="B35" s="9" t="s">
        <v>24</v>
      </c>
      <c r="C35" s="2">
        <v>516954873.44</v>
      </c>
    </row>
    <row r="36" spans="1:4" ht="26.4">
      <c r="B36" s="21" t="s">
        <v>61</v>
      </c>
      <c r="C36" s="37">
        <f>2271375746.66-5520859.43-23191784.15-51893404.75-106553046.69-1140702622.6-1195334.34</f>
        <v>942318694.69999993</v>
      </c>
      <c r="D36" s="38" t="s">
        <v>77</v>
      </c>
    </row>
    <row r="37" spans="1:4">
      <c r="B37" s="7" t="s">
        <v>8</v>
      </c>
      <c r="C37" s="22">
        <f>C36-C35</f>
        <v>425363821.25999993</v>
      </c>
    </row>
    <row r="38" spans="1:4">
      <c r="B38" s="25" t="s">
        <v>74</v>
      </c>
      <c r="C38" s="26">
        <v>397320244.13</v>
      </c>
      <c r="D38" s="36" t="s">
        <v>80</v>
      </c>
    </row>
    <row r="39" spans="1:4" ht="14.4">
      <c r="B39" s="25" t="s">
        <v>75</v>
      </c>
      <c r="C39" s="27">
        <v>1537372.95</v>
      </c>
      <c r="D39" s="36"/>
    </row>
    <row r="40" spans="1:4" ht="14.4">
      <c r="B40" s="28" t="s">
        <v>76</v>
      </c>
      <c r="C40" s="27">
        <v>25198641.77</v>
      </c>
      <c r="D40" s="36" t="s">
        <v>81</v>
      </c>
    </row>
    <row r="41" spans="1:4">
      <c r="B41" s="29" t="s">
        <v>78</v>
      </c>
      <c r="C41" s="30">
        <f>C37-C38-C39-C40</f>
        <v>1307562.4099999368</v>
      </c>
    </row>
    <row r="42" spans="1:4">
      <c r="C42" s="8"/>
    </row>
    <row r="43" spans="1:4">
      <c r="B43" s="10"/>
    </row>
    <row r="44" spans="1:4">
      <c r="A44" s="1" t="s">
        <v>22</v>
      </c>
      <c r="B44" s="4" t="s">
        <v>26</v>
      </c>
    </row>
    <row r="46" spans="1:4">
      <c r="B46" s="3" t="s">
        <v>27</v>
      </c>
      <c r="C46" s="2">
        <v>2262761015.9099998</v>
      </c>
    </row>
    <row r="47" spans="1:4">
      <c r="B47" s="3" t="s">
        <v>52</v>
      </c>
      <c r="C47" s="2">
        <v>2134203992.5999999</v>
      </c>
    </row>
    <row r="48" spans="1:4">
      <c r="B48" s="5" t="s">
        <v>47</v>
      </c>
      <c r="C48" s="6">
        <v>50281266.32</v>
      </c>
    </row>
    <row r="49" spans="1:3">
      <c r="B49" s="7" t="s">
        <v>8</v>
      </c>
      <c r="C49" s="8">
        <f>C48+C47-C46</f>
        <v>-78275756.989999771</v>
      </c>
    </row>
    <row r="50" spans="1:3">
      <c r="B50" s="3" t="s">
        <v>71</v>
      </c>
      <c r="C50" s="2">
        <f>-C62</f>
        <v>54960063.00999999</v>
      </c>
    </row>
    <row r="51" spans="1:3">
      <c r="B51" s="7" t="s">
        <v>59</v>
      </c>
      <c r="C51" s="23">
        <f>C49+C50</f>
        <v>-23315693.979999781</v>
      </c>
    </row>
    <row r="52" spans="1:3">
      <c r="B52" s="33" t="s">
        <v>79</v>
      </c>
      <c r="C52" s="32">
        <v>27650588.09</v>
      </c>
    </row>
    <row r="53" spans="1:3">
      <c r="B53" s="29" t="s">
        <v>78</v>
      </c>
      <c r="C53" s="31">
        <f>SUM(C51:C52)</f>
        <v>4334894.1100002192</v>
      </c>
    </row>
    <row r="54" spans="1:3">
      <c r="B54" s="7"/>
      <c r="C54" s="23"/>
    </row>
    <row r="55" spans="1:3">
      <c r="B55" s="7"/>
      <c r="C55" s="23"/>
    </row>
    <row r="56" spans="1:3">
      <c r="B56" s="7"/>
      <c r="C56" s="23"/>
    </row>
    <row r="57" spans="1:3">
      <c r="C57" s="8"/>
    </row>
    <row r="58" spans="1:3">
      <c r="A58" s="1" t="s">
        <v>25</v>
      </c>
      <c r="B58" s="4" t="s">
        <v>62</v>
      </c>
    </row>
    <row r="60" spans="1:3">
      <c r="B60" s="3" t="s">
        <v>63</v>
      </c>
      <c r="C60" s="2">
        <v>312538207.31</v>
      </c>
    </row>
    <row r="61" spans="1:3">
      <c r="B61" s="5" t="s">
        <v>64</v>
      </c>
      <c r="C61" s="6">
        <v>257578144.30000001</v>
      </c>
    </row>
    <row r="62" spans="1:3">
      <c r="B62" s="7" t="s">
        <v>8</v>
      </c>
      <c r="C62" s="8">
        <f>C61-C60</f>
        <v>-54960063.00999999</v>
      </c>
    </row>
    <row r="63" spans="1:3">
      <c r="B63" s="3" t="s">
        <v>72</v>
      </c>
      <c r="C63" s="2">
        <f>C50</f>
        <v>54960063.00999999</v>
      </c>
    </row>
    <row r="64" spans="1:3">
      <c r="B64" s="7" t="s">
        <v>59</v>
      </c>
      <c r="C64" s="12">
        <f>C62+C63</f>
        <v>0</v>
      </c>
    </row>
    <row r="65" spans="1:3">
      <c r="B65" s="7"/>
      <c r="C65" s="12"/>
    </row>
    <row r="66" spans="1:3">
      <c r="A66" s="1" t="s">
        <v>28</v>
      </c>
      <c r="B66" s="4" t="s">
        <v>29</v>
      </c>
    </row>
    <row r="68" spans="1:3">
      <c r="B68" s="3" t="s">
        <v>30</v>
      </c>
      <c r="C68" s="2">
        <v>5192468476.7799997</v>
      </c>
    </row>
    <row r="69" spans="1:3">
      <c r="B69" s="3" t="s">
        <v>43</v>
      </c>
      <c r="C69" s="2">
        <v>1935465.45</v>
      </c>
    </row>
    <row r="70" spans="1:3">
      <c r="B70" s="3" t="s">
        <v>57</v>
      </c>
      <c r="C70" s="2">
        <v>174842875.59</v>
      </c>
    </row>
    <row r="71" spans="1:3" s="15" customFormat="1" ht="26.4">
      <c r="A71" s="13"/>
      <c r="B71" s="20" t="s">
        <v>42</v>
      </c>
      <c r="C71" s="14">
        <f>3185900.84+17673.97+18938016.81+7804392.9+28100939.54+1078521.1</f>
        <v>59125445.159999996</v>
      </c>
    </row>
    <row r="73" spans="1:3">
      <c r="B73" s="3" t="s">
        <v>31</v>
      </c>
      <c r="C73" s="2">
        <v>4834125059.71</v>
      </c>
    </row>
    <row r="74" spans="1:3">
      <c r="B74" s="3" t="s">
        <v>65</v>
      </c>
      <c r="C74" s="2">
        <f>339549010.35-2905921.62-149669.31-22950960.2-4137652.24-1448539.17</f>
        <v>307956267.81</v>
      </c>
    </row>
    <row r="75" spans="1:3">
      <c r="B75" s="3" t="s">
        <v>48</v>
      </c>
      <c r="C75" s="2">
        <v>56613323.770000003</v>
      </c>
    </row>
    <row r="76" spans="1:3">
      <c r="B76" s="3" t="s">
        <v>56</v>
      </c>
      <c r="C76" s="2">
        <v>6715514.79</v>
      </c>
    </row>
    <row r="77" spans="1:3">
      <c r="B77" s="3" t="s">
        <v>66</v>
      </c>
      <c r="C77" s="2">
        <f>119588221.25-1593041.26-2755206</f>
        <v>115239973.98999999</v>
      </c>
    </row>
    <row r="78" spans="1:3">
      <c r="B78" s="18" t="s">
        <v>32</v>
      </c>
      <c r="C78" s="19">
        <f>C68+C69+C70</f>
        <v>5369246817.8199997</v>
      </c>
    </row>
    <row r="79" spans="1:3">
      <c r="B79" s="5" t="s">
        <v>33</v>
      </c>
      <c r="C79" s="6">
        <f>SUM(C71:C77)</f>
        <v>5379775585.2300005</v>
      </c>
    </row>
    <row r="80" spans="1:3">
      <c r="B80" s="7" t="s">
        <v>8</v>
      </c>
      <c r="C80" s="8">
        <f>C79-C78</f>
        <v>10528767.410000801</v>
      </c>
    </row>
    <row r="81" spans="1:3">
      <c r="B81" s="24" t="s">
        <v>58</v>
      </c>
      <c r="C81" s="8"/>
    </row>
    <row r="83" spans="1:3">
      <c r="A83" s="1" t="s">
        <v>67</v>
      </c>
      <c r="B83" s="4" t="s">
        <v>34</v>
      </c>
    </row>
    <row r="84" spans="1:3">
      <c r="B84" s="4"/>
    </row>
    <row r="85" spans="1:3">
      <c r="B85" s="3" t="s">
        <v>46</v>
      </c>
      <c r="C85" s="2">
        <f>3068234539.96-208238390.52</f>
        <v>2859996149.4400001</v>
      </c>
    </row>
    <row r="86" spans="1:3">
      <c r="B86" s="3" t="s">
        <v>44</v>
      </c>
      <c r="C86" s="2">
        <v>4062079.54</v>
      </c>
    </row>
    <row r="87" spans="1:3">
      <c r="B87" s="3" t="s">
        <v>45</v>
      </c>
      <c r="C87" s="2">
        <v>175946557.80000001</v>
      </c>
    </row>
    <row r="88" spans="1:3">
      <c r="B88" s="3" t="s">
        <v>7</v>
      </c>
      <c r="C88" s="2">
        <v>352818.4</v>
      </c>
    </row>
    <row r="89" spans="1:3">
      <c r="B89" s="3" t="s">
        <v>16</v>
      </c>
      <c r="C89" s="2">
        <v>26661899.300000001</v>
      </c>
    </row>
    <row r="90" spans="1:3">
      <c r="B90" s="3" t="s">
        <v>53</v>
      </c>
      <c r="C90" s="2">
        <v>9046370.6999999993</v>
      </c>
    </row>
    <row r="91" spans="1:3">
      <c r="B91" s="3" t="s">
        <v>54</v>
      </c>
      <c r="C91" s="2">
        <v>322236354.67000002</v>
      </c>
    </row>
    <row r="92" spans="1:3">
      <c r="B92" s="3" t="s">
        <v>35</v>
      </c>
      <c r="C92" s="2">
        <v>516954873.44</v>
      </c>
    </row>
    <row r="93" spans="1:3">
      <c r="B93" s="3" t="s">
        <v>70</v>
      </c>
      <c r="C93" s="2">
        <f>2134203992.6-C92</f>
        <v>1617249119.1599998</v>
      </c>
    </row>
    <row r="94" spans="1:3">
      <c r="B94" s="3" t="s">
        <v>36</v>
      </c>
      <c r="C94" s="2">
        <v>257578144.30000001</v>
      </c>
    </row>
    <row r="95" spans="1:3">
      <c r="B95" s="3" t="s">
        <v>37</v>
      </c>
      <c r="C95" s="2">
        <v>67005103.159999996</v>
      </c>
    </row>
    <row r="96" spans="1:3">
      <c r="B96" s="3" t="s">
        <v>68</v>
      </c>
      <c r="C96" s="2">
        <v>252781.62</v>
      </c>
    </row>
    <row r="97" spans="2:3">
      <c r="B97" s="3" t="s">
        <v>38</v>
      </c>
      <c r="C97" s="2">
        <v>158397007.5</v>
      </c>
    </row>
    <row r="98" spans="2:3">
      <c r="B98" s="3" t="s">
        <v>39</v>
      </c>
      <c r="C98" s="2">
        <v>31673098.379999999</v>
      </c>
    </row>
    <row r="99" spans="2:3">
      <c r="B99" s="5" t="s">
        <v>69</v>
      </c>
      <c r="C99" s="6">
        <v>22239648.739999998</v>
      </c>
    </row>
    <row r="100" spans="2:3">
      <c r="B100" s="3" t="s">
        <v>33</v>
      </c>
      <c r="C100" s="2">
        <f>C85+C87+C86</f>
        <v>3040004786.7800002</v>
      </c>
    </row>
    <row r="101" spans="2:3">
      <c r="B101" s="5" t="s">
        <v>32</v>
      </c>
      <c r="C101" s="11">
        <f>SUM(C88:C99)</f>
        <v>3029647219.3699999</v>
      </c>
    </row>
    <row r="102" spans="2:3">
      <c r="B102" s="7" t="s">
        <v>8</v>
      </c>
      <c r="C102" s="8">
        <f>C101-C100</f>
        <v>-10357567.410000324</v>
      </c>
    </row>
    <row r="103" spans="2:3">
      <c r="B103" s="24" t="s">
        <v>58</v>
      </c>
      <c r="C103" s="8"/>
    </row>
    <row r="105" spans="2:3">
      <c r="B105" s="10" t="s">
        <v>40</v>
      </c>
      <c r="C105" s="16">
        <v>42473</v>
      </c>
    </row>
    <row r="106" spans="2:3">
      <c r="B106" s="10" t="s">
        <v>41</v>
      </c>
      <c r="C106" s="17" t="s">
        <v>49</v>
      </c>
    </row>
    <row r="107" spans="2:3">
      <c r="B107" s="10" t="s">
        <v>50</v>
      </c>
      <c r="C107" s="2" t="s">
        <v>51</v>
      </c>
    </row>
    <row r="109" spans="2:3">
      <c r="B109" s="34" t="s">
        <v>82</v>
      </c>
    </row>
    <row r="110" spans="2:3">
      <c r="B110" s="35" t="s">
        <v>83</v>
      </c>
    </row>
    <row r="124" spans="2:2">
      <c r="B124" s="10"/>
    </row>
    <row r="149" spans="2:3">
      <c r="B149" s="7"/>
      <c r="C149" s="12"/>
    </row>
  </sheetData>
  <mergeCells count="1">
    <mergeCell ref="A3:C3"/>
  </mergeCells>
  <phoneticPr fontId="0" type="noConversion"/>
  <pageMargins left="0.78740157480314965" right="0.78740157480314965" top="0.39370078740157483" bottom="0.78740157480314965" header="0.31496062992125984" footer="0.51181102362204722"/>
  <pageSetup paperSize="9" scale="74" orientation="portrait" r:id="rId1"/>
  <headerFooter alignWithMargins="0">
    <oddHeader>&amp;RPříloha č. 3</oddHeader>
    <oddFooter>&amp;C&amp;P&amp;R© FIZA, a.s., 2016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01372</cp:lastModifiedBy>
  <cp:lastPrinted>2016-04-25T10:25:41Z</cp:lastPrinted>
  <dcterms:created xsi:type="dcterms:W3CDTF">2004-08-25T11:54:24Z</dcterms:created>
  <dcterms:modified xsi:type="dcterms:W3CDTF">2017-03-07T11:47:23Z</dcterms:modified>
</cp:coreProperties>
</file>