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060" windowHeight="9096"/>
  </bookViews>
  <sheets>
    <sheet name="Propočet DzP 2016" sheetId="1" r:id="rId1"/>
  </sheets>
  <definedNames>
    <definedName name="_xlnm.Print_Area" localSheetId="0">'Propočet DzP 2016'!$A$1:$I$87</definedName>
  </definedNames>
  <calcPr calcId="125725"/>
</workbook>
</file>

<file path=xl/calcChain.xml><?xml version="1.0" encoding="utf-8"?>
<calcChain xmlns="http://schemas.openxmlformats.org/spreadsheetml/2006/main">
  <c r="L19" i="1"/>
  <c r="H87"/>
  <c r="H85"/>
  <c r="H83"/>
  <c r="H79"/>
  <c r="H78"/>
  <c r="H72"/>
  <c r="H69"/>
  <c r="H64"/>
  <c r="H63"/>
  <c r="H59"/>
  <c r="H58"/>
  <c r="H56"/>
  <c r="H50"/>
  <c r="H46"/>
  <c r="H48" s="1"/>
  <c r="H37"/>
  <c r="H36"/>
  <c r="H25"/>
  <c r="H32"/>
  <c r="H34" s="1"/>
  <c r="H27"/>
  <c r="H21"/>
  <c r="H23"/>
  <c r="H15"/>
  <c r="H13"/>
  <c r="H22"/>
  <c r="H6"/>
  <c r="E21" l="1"/>
  <c r="E85" l="1"/>
  <c r="E15"/>
  <c r="E13"/>
  <c r="E93"/>
  <c r="E50"/>
  <c r="E27"/>
  <c r="E6" l="1"/>
  <c r="E91" s="1"/>
  <c r="E96"/>
  <c r="E32" l="1"/>
  <c r="E34" s="1"/>
  <c r="E23"/>
  <c r="E25" s="1"/>
  <c r="E54"/>
  <c r="E56" s="1"/>
  <c r="E46"/>
  <c r="E48"/>
  <c r="E98"/>
  <c r="E36"/>
  <c r="E58"/>
  <c r="E37" l="1"/>
  <c r="E64" s="1"/>
  <c r="E69" s="1"/>
  <c r="E72" s="1"/>
  <c r="E59"/>
  <c r="E63"/>
  <c r="E74" l="1"/>
  <c r="E78"/>
  <c r="E79" s="1"/>
  <c r="E83" s="1"/>
  <c r="E92" s="1"/>
  <c r="E95" s="1"/>
  <c r="E99" s="1"/>
  <c r="E87" l="1"/>
</calcChain>
</file>

<file path=xl/sharedStrings.xml><?xml version="1.0" encoding="utf-8"?>
<sst xmlns="http://schemas.openxmlformats.org/spreadsheetml/2006/main" count="88" uniqueCount="78">
  <si>
    <t>a)</t>
  </si>
  <si>
    <t>Provozní účetní náklady</t>
  </si>
  <si>
    <t>korekce:</t>
  </si>
  <si>
    <t>celkem</t>
  </si>
  <si>
    <t>Provozní daňové náklady</t>
  </si>
  <si>
    <t>b)</t>
  </si>
  <si>
    <t>Provozní účetní výnosy</t>
  </si>
  <si>
    <t>Provozní daňové výnosy</t>
  </si>
  <si>
    <t>c)</t>
  </si>
  <si>
    <t>Provozní účetní hospodářský výsledek</t>
  </si>
  <si>
    <t>Provozní daňový hospodářský výsledek</t>
  </si>
  <si>
    <t>Finanční účetní náklady</t>
  </si>
  <si>
    <t>Finanční daňové náklady</t>
  </si>
  <si>
    <t>Finanční účetní výnosy</t>
  </si>
  <si>
    <t>Finanční daňové výnosy</t>
  </si>
  <si>
    <t>Finanční účetní hospodářský výsledek</t>
  </si>
  <si>
    <t>Finanční daňový hospodářský výsledek</t>
  </si>
  <si>
    <t>Účetní hospodářský výsledek</t>
  </si>
  <si>
    <t>Daňový hospodářský výsledek</t>
  </si>
  <si>
    <t>účet 513 - náklady na reprezentaci</t>
  </si>
  <si>
    <t>náklady celkem</t>
  </si>
  <si>
    <t>kontrolní čísla</t>
  </si>
  <si>
    <t>účet 528 - ostatní sociální náklady</t>
  </si>
  <si>
    <t xml:space="preserve">účet 548 - ostatní provozní náklady </t>
  </si>
  <si>
    <t>účet 551 - rozdíl mezi Ú a D odpisy</t>
  </si>
  <si>
    <t>sleva dle paragrafu 35</t>
  </si>
  <si>
    <t>Daň z příjmů po slevě</t>
  </si>
  <si>
    <t>Uhrazené zálohy</t>
  </si>
  <si>
    <t xml:space="preserve">korekce: </t>
  </si>
  <si>
    <t>ztráty z minulých let</t>
  </si>
  <si>
    <t>výnosy celkem</t>
  </si>
  <si>
    <t>účet 501 - spotřeba materiálu</t>
  </si>
  <si>
    <t>účet 538 - ostatní daně a poplatky</t>
  </si>
  <si>
    <t>účet 518 - ostatní služby</t>
  </si>
  <si>
    <t>účet 568 - ostatní finanční náklady</t>
  </si>
  <si>
    <t>účet 551 - rozdíl mezi D a Ú cenou likv.maj.</t>
  </si>
  <si>
    <t>účet 562 - úroky</t>
  </si>
  <si>
    <t>účet 599</t>
  </si>
  <si>
    <t>účet 699</t>
  </si>
  <si>
    <t>výnosy celkem - bez účtu 599</t>
  </si>
  <si>
    <t>náklady celkem bez účtů účtové skupiny 59</t>
  </si>
  <si>
    <t>Základ daně pro uplatnění darů</t>
  </si>
  <si>
    <t>celková hodnota darů</t>
  </si>
  <si>
    <t>maximální hodnota darů, která lze uplatnit</t>
  </si>
  <si>
    <t>Výsledek hospodaření po zdanění</t>
  </si>
  <si>
    <t>I. Provozní soubor</t>
  </si>
  <si>
    <t>II. Finanční soubor</t>
  </si>
  <si>
    <t>účet</t>
  </si>
  <si>
    <t>Zaokrouhlený základ daně</t>
  </si>
  <si>
    <t>Doplatek DzP     (přeplatek -, nedoplatek +)</t>
  </si>
  <si>
    <t>splatná daň z příjmů</t>
  </si>
  <si>
    <t>účty odložené daně, doměrků atp.</t>
  </si>
  <si>
    <t>Datum:</t>
  </si>
  <si>
    <t>Místo:</t>
  </si>
  <si>
    <t>Vypracoval/a:</t>
  </si>
  <si>
    <t xml:space="preserve">Propočet přiznání k dani z příjmů právnických osob </t>
  </si>
  <si>
    <t>Daň z příjmů - sazba 19 %</t>
  </si>
  <si>
    <t>Daňový hospodářský výsledek=dílčí základ daně</t>
  </si>
  <si>
    <t>III. CELKEM</t>
  </si>
  <si>
    <t>IV. POLOŽKY UPRAVUJÍCÍ ZÁKLAD DANĚ</t>
  </si>
  <si>
    <t>V. VÝPOČET DANĚ</t>
  </si>
  <si>
    <t>Fakultní nemocnice Olomouc za rok 2016</t>
  </si>
  <si>
    <t>Olomouc</t>
  </si>
  <si>
    <t>Bc.Pavlína Křivková</t>
  </si>
  <si>
    <t>Jiří Ficbauer</t>
  </si>
  <si>
    <t>účet 542 - pokuty a sankce</t>
  </si>
  <si>
    <t>účet 547 - zmařený majetek, manka</t>
  </si>
  <si>
    <t>účet 549 - čl.příspěvky a zam.benefit</t>
  </si>
  <si>
    <t>účet 553 - rozdíl mezi D a Ú ZC prod. maj.</t>
  </si>
  <si>
    <t>účet 556 - tvorba opravných položek</t>
  </si>
  <si>
    <t>účet 557 - odpis pohledávek</t>
  </si>
  <si>
    <t>náklady r.2015 zaúčt.2016 a věcné dary</t>
  </si>
  <si>
    <t xml:space="preserve">dodanění rozdílu mezi dary přij.a zaúčt.do VÝN </t>
  </si>
  <si>
    <t>FAP r.2016 zaúčt.2017 + DBP korig.2015</t>
  </si>
  <si>
    <t>Odpočet na podporu výdajů dle § 34h zákona</t>
  </si>
  <si>
    <t>čerpání pen.darů zaúčtovaných do VÝN</t>
  </si>
  <si>
    <t>DPPO 2016</t>
  </si>
  <si>
    <t>dvakrát odečtená daňová zůstatková cena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</si>
</sst>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4"/>
      <name val="Arial CE"/>
      <charset val="238"/>
    </font>
    <font>
      <i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vertical="center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vertical="center"/>
    </xf>
    <xf numFmtId="4" fontId="1" fillId="0" borderId="10" xfId="0" applyNumberFormat="1" applyFont="1" applyFill="1" applyBorder="1" applyAlignment="1" applyProtection="1">
      <alignment vertical="center"/>
    </xf>
    <xf numFmtId="0" fontId="10" fillId="2" borderId="11" xfId="0" applyNumberFormat="1" applyFont="1" applyFill="1" applyBorder="1" applyAlignment="1" applyProtection="1">
      <alignment vertical="center"/>
    </xf>
    <xf numFmtId="0" fontId="3" fillId="2" borderId="12" xfId="0" applyNumberFormat="1" applyFont="1" applyFill="1" applyBorder="1" applyAlignment="1" applyProtection="1">
      <alignment vertical="center"/>
    </xf>
    <xf numFmtId="4" fontId="3" fillId="2" borderId="13" xfId="0" applyNumberFormat="1" applyFont="1" applyFill="1" applyBorder="1" applyAlignment="1" applyProtection="1">
      <alignment vertical="center"/>
    </xf>
    <xf numFmtId="0" fontId="1" fillId="0" borderId="14" xfId="0" applyNumberFormat="1" applyFont="1" applyFill="1" applyBorder="1" applyAlignment="1" applyProtection="1">
      <alignment vertical="center"/>
    </xf>
    <xf numFmtId="0" fontId="11" fillId="0" borderId="15" xfId="0" applyNumberFormat="1" applyFont="1" applyFill="1" applyBorder="1" applyAlignment="1" applyProtection="1">
      <alignment vertical="center"/>
    </xf>
    <xf numFmtId="4" fontId="1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0" fontId="10" fillId="2" borderId="12" xfId="0" applyNumberFormat="1" applyFont="1" applyFill="1" applyBorder="1" applyAlignment="1" applyProtection="1">
      <alignment vertical="center"/>
    </xf>
    <xf numFmtId="4" fontId="10" fillId="2" borderId="13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vertical="center"/>
    </xf>
    <xf numFmtId="4" fontId="1" fillId="0" borderId="15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</xf>
    <xf numFmtId="4" fontId="8" fillId="0" borderId="15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vertical="center"/>
    </xf>
    <xf numFmtId="4" fontId="4" fillId="0" borderId="15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vertical="center"/>
    </xf>
    <xf numFmtId="4" fontId="7" fillId="0" borderId="15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vertical="center"/>
    </xf>
    <xf numFmtId="4" fontId="1" fillId="0" borderId="18" xfId="0" applyNumberFormat="1" applyFont="1" applyFill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vertical="center"/>
    </xf>
    <xf numFmtId="4" fontId="1" fillId="0" borderId="18" xfId="0" applyNumberFormat="1" applyFont="1" applyFill="1" applyBorder="1" applyAlignment="1" applyProtection="1">
      <alignment vertical="center"/>
      <protection locked="0"/>
    </xf>
    <xf numFmtId="4" fontId="3" fillId="2" borderId="19" xfId="0" applyNumberFormat="1" applyFont="1" applyFill="1" applyBorder="1" applyAlignment="1" applyProtection="1">
      <alignment vertical="center"/>
    </xf>
    <xf numFmtId="4" fontId="10" fillId="2" borderId="19" xfId="0" applyNumberFormat="1" applyFont="1" applyFill="1" applyBorder="1" applyAlignment="1" applyProtection="1">
      <alignment vertical="center"/>
    </xf>
    <xf numFmtId="4" fontId="1" fillId="0" borderId="17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M104"/>
  <sheetViews>
    <sheetView showGridLines="0" tabSelected="1" zoomScale="110" zoomScaleNormal="110" workbookViewId="0">
      <selection activeCell="L19" sqref="L19"/>
    </sheetView>
  </sheetViews>
  <sheetFormatPr defaultColWidth="10" defaultRowHeight="13.2"/>
  <cols>
    <col min="1" max="1" width="4.109375" style="1" customWidth="1"/>
    <col min="2" max="2" width="4.5546875" style="1" customWidth="1"/>
    <col min="3" max="3" width="11.33203125" style="1" customWidth="1"/>
    <col min="4" max="4" width="37.5546875" style="1" customWidth="1"/>
    <col min="5" max="5" width="16.33203125" style="2" customWidth="1"/>
    <col min="6" max="6" width="3.88671875" style="1" customWidth="1"/>
    <col min="7" max="7" width="6.88671875" style="1" customWidth="1"/>
    <col min="8" max="8" width="15.5546875" style="1" bestFit="1" customWidth="1"/>
    <col min="9" max="9" width="10.33203125" style="1" bestFit="1" customWidth="1"/>
    <col min="10" max="11" width="10" style="1"/>
    <col min="12" max="12" width="10.33203125" style="1" bestFit="1" customWidth="1"/>
    <col min="13" max="16384" width="10" style="1"/>
  </cols>
  <sheetData>
    <row r="1" spans="1:8" ht="17.399999999999999">
      <c r="A1" s="78" t="s">
        <v>55</v>
      </c>
      <c r="B1" s="78"/>
      <c r="C1" s="78"/>
      <c r="D1" s="78"/>
      <c r="E1" s="78"/>
      <c r="F1" s="78"/>
      <c r="G1" s="78"/>
    </row>
    <row r="2" spans="1:8" ht="17.399999999999999">
      <c r="A2" s="78" t="s">
        <v>61</v>
      </c>
      <c r="B2" s="78"/>
      <c r="C2" s="78"/>
      <c r="D2" s="78"/>
      <c r="E2" s="78"/>
      <c r="F2" s="78"/>
      <c r="G2" s="78"/>
    </row>
    <row r="3" spans="1:8" ht="7.2" customHeight="1" thickBot="1"/>
    <row r="4" spans="1:8">
      <c r="A4" s="3"/>
      <c r="B4" s="69" t="s">
        <v>45</v>
      </c>
      <c r="C4" s="70"/>
      <c r="D4" s="70"/>
      <c r="E4" s="70"/>
      <c r="F4" s="71"/>
    </row>
    <row r="5" spans="1:8" ht="13.8" thickBot="1">
      <c r="B5" s="4"/>
      <c r="F5" s="5"/>
      <c r="H5" s="66" t="s">
        <v>76</v>
      </c>
    </row>
    <row r="6" spans="1:8">
      <c r="B6" s="6" t="s">
        <v>0</v>
      </c>
      <c r="C6" s="7" t="s">
        <v>1</v>
      </c>
      <c r="D6" s="7"/>
      <c r="E6" s="8">
        <f>2455222320.94+236637424.98+2324804357.64+1012060.65+66462170.4+285910190</f>
        <v>5370048524.6099987</v>
      </c>
      <c r="F6" s="9"/>
      <c r="H6" s="2">
        <f>2194750785.76+102670518.68+272538348.63-39600-114697732.13+236637424.98+2324804357.64+1012060.65+66462170.4+285910190</f>
        <v>5370048524.6099987</v>
      </c>
    </row>
    <row r="7" spans="1:8">
      <c r="B7" s="4"/>
      <c r="F7" s="5"/>
    </row>
    <row r="8" spans="1:8">
      <c r="B8" s="4"/>
      <c r="C8" s="10" t="s">
        <v>2</v>
      </c>
      <c r="D8" s="11" t="s">
        <v>31</v>
      </c>
      <c r="E8" s="12">
        <v>0</v>
      </c>
      <c r="F8" s="5"/>
      <c r="H8" s="58"/>
    </row>
    <row r="9" spans="1:8">
      <c r="B9" s="4"/>
      <c r="C9" s="13"/>
      <c r="D9" s="1" t="s">
        <v>19</v>
      </c>
      <c r="E9" s="14">
        <v>-215753.62</v>
      </c>
      <c r="F9" s="5"/>
      <c r="H9" s="59">
        <v>-215753.62</v>
      </c>
    </row>
    <row r="10" spans="1:8">
      <c r="B10" s="4"/>
      <c r="C10" s="13"/>
      <c r="D10" s="1" t="s">
        <v>33</v>
      </c>
      <c r="E10" s="14">
        <v>0</v>
      </c>
      <c r="F10" s="5"/>
      <c r="H10" s="60"/>
    </row>
    <row r="11" spans="1:8">
      <c r="B11" s="4"/>
      <c r="C11" s="13"/>
      <c r="D11" s="1" t="s">
        <v>22</v>
      </c>
      <c r="E11" s="14">
        <v>0</v>
      </c>
      <c r="F11" s="5"/>
      <c r="H11" s="60"/>
    </row>
    <row r="12" spans="1:8">
      <c r="B12" s="4"/>
      <c r="C12" s="13"/>
      <c r="D12" s="1" t="s">
        <v>32</v>
      </c>
      <c r="E12" s="14">
        <v>0</v>
      </c>
      <c r="F12" s="5"/>
      <c r="H12" s="60"/>
    </row>
    <row r="13" spans="1:8">
      <c r="B13" s="4"/>
      <c r="C13" s="13"/>
      <c r="D13" s="1" t="s">
        <v>65</v>
      </c>
      <c r="E13" s="14">
        <f>-4255241+500000</f>
        <v>-3755241</v>
      </c>
      <c r="F13" s="5"/>
      <c r="H13" s="59">
        <f>-4255241+500000</f>
        <v>-3755241</v>
      </c>
    </row>
    <row r="14" spans="1:8">
      <c r="B14" s="4"/>
      <c r="C14" s="13"/>
      <c r="D14" s="1" t="s">
        <v>66</v>
      </c>
      <c r="E14" s="14">
        <v>-437431.84</v>
      </c>
      <c r="F14" s="5"/>
      <c r="H14" s="59">
        <v>-437431.84</v>
      </c>
    </row>
    <row r="15" spans="1:8">
      <c r="B15" s="4"/>
      <c r="C15" s="13"/>
      <c r="D15" s="1" t="s">
        <v>67</v>
      </c>
      <c r="E15" s="14">
        <f>-78147.9-16360</f>
        <v>-94507.9</v>
      </c>
      <c r="F15" s="5"/>
      <c r="H15" s="59">
        <f>-78147.9-16360</f>
        <v>-94507.9</v>
      </c>
    </row>
    <row r="16" spans="1:8">
      <c r="B16" s="4"/>
      <c r="C16" s="13"/>
      <c r="D16" s="1" t="s">
        <v>23</v>
      </c>
      <c r="E16" s="14">
        <v>0</v>
      </c>
      <c r="F16" s="5"/>
      <c r="H16" s="60"/>
    </row>
    <row r="17" spans="2:13">
      <c r="B17" s="4"/>
      <c r="C17" s="13"/>
      <c r="D17" s="1" t="s">
        <v>70</v>
      </c>
      <c r="E17" s="14">
        <v>-1874558.7</v>
      </c>
      <c r="F17" s="5"/>
      <c r="H17" s="59">
        <v>-1874558.7</v>
      </c>
    </row>
    <row r="18" spans="2:13">
      <c r="B18" s="4"/>
      <c r="C18" s="13"/>
      <c r="D18" s="1" t="s">
        <v>24</v>
      </c>
      <c r="E18" s="14">
        <v>-80749595</v>
      </c>
      <c r="F18" s="5"/>
      <c r="H18" s="59">
        <v>-82651922</v>
      </c>
      <c r="L18" s="57">
        <v>80749595</v>
      </c>
    </row>
    <row r="19" spans="2:13">
      <c r="B19" s="4"/>
      <c r="C19" s="13"/>
      <c r="D19" s="1" t="s">
        <v>35</v>
      </c>
      <c r="E19" s="14">
        <v>-908637</v>
      </c>
      <c r="F19" s="5"/>
      <c r="H19" s="60"/>
      <c r="L19" s="57">
        <f>-1902327-12000+502845+502845</f>
        <v>-908637</v>
      </c>
      <c r="M19" s="1" t="s">
        <v>77</v>
      </c>
    </row>
    <row r="20" spans="2:13">
      <c r="B20" s="4"/>
      <c r="C20" s="13"/>
      <c r="D20" s="1" t="s">
        <v>68</v>
      </c>
      <c r="E20" s="14">
        <v>-68900</v>
      </c>
      <c r="F20" s="5"/>
      <c r="H20" s="60"/>
      <c r="L20" s="57">
        <v>-68900</v>
      </c>
    </row>
    <row r="21" spans="2:13">
      <c r="B21" s="4"/>
      <c r="C21" s="13"/>
      <c r="D21" s="1" t="s">
        <v>73</v>
      </c>
      <c r="E21" s="14">
        <f>3514586+1021138</f>
        <v>4535724</v>
      </c>
      <c r="F21" s="5"/>
      <c r="H21" s="61">
        <f>1021138+3514586+502846</f>
        <v>5038570</v>
      </c>
      <c r="I21" s="2"/>
    </row>
    <row r="22" spans="2:13">
      <c r="B22" s="4"/>
      <c r="C22" s="13"/>
      <c r="D22" s="1" t="s">
        <v>69</v>
      </c>
      <c r="E22" s="14">
        <v>-187913.98</v>
      </c>
      <c r="F22" s="5"/>
      <c r="H22" s="59">
        <f>-753509.27+565595</f>
        <v>-187914.27000000002</v>
      </c>
    </row>
    <row r="23" spans="2:13">
      <c r="B23" s="4"/>
      <c r="C23" s="15" t="s">
        <v>3</v>
      </c>
      <c r="D23" s="16"/>
      <c r="E23" s="17">
        <f>SUM(E8:E22)</f>
        <v>-83756815.040000007</v>
      </c>
      <c r="F23" s="5"/>
      <c r="H23" s="62">
        <f>SUM(H8:H22)</f>
        <v>-84178759.329999998</v>
      </c>
    </row>
    <row r="24" spans="2:13">
      <c r="B24" s="4"/>
      <c r="F24" s="5"/>
    </row>
    <row r="25" spans="2:13" ht="13.8" thickBot="1">
      <c r="B25" s="18"/>
      <c r="C25" s="19" t="s">
        <v>4</v>
      </c>
      <c r="D25" s="19"/>
      <c r="E25" s="20">
        <f>E6+E23</f>
        <v>5286291709.5699987</v>
      </c>
      <c r="F25" s="21"/>
      <c r="H25" s="20">
        <f>H6+H23</f>
        <v>5285869765.2799988</v>
      </c>
    </row>
    <row r="26" spans="2:13" ht="13.8" thickBot="1">
      <c r="B26" s="4"/>
      <c r="F26" s="5"/>
    </row>
    <row r="27" spans="2:13">
      <c r="B27" s="6" t="s">
        <v>5</v>
      </c>
      <c r="C27" s="7" t="s">
        <v>6</v>
      </c>
      <c r="D27" s="7"/>
      <c r="E27" s="8">
        <f>5355357241.01+171931059.77+1602717.14+30249434.18</f>
        <v>5559140452.1000013</v>
      </c>
      <c r="F27" s="9"/>
      <c r="H27" s="56">
        <f>5355357241+171931059.77+1602717.17+30249434.18</f>
        <v>5559140452.1200008</v>
      </c>
    </row>
    <row r="28" spans="2:13">
      <c r="B28" s="4"/>
      <c r="F28" s="5"/>
      <c r="H28" s="67"/>
    </row>
    <row r="29" spans="2:13">
      <c r="B29" s="4"/>
      <c r="C29" s="10" t="s">
        <v>2</v>
      </c>
      <c r="D29" s="11" t="s">
        <v>72</v>
      </c>
      <c r="E29" s="12">
        <v>2079527</v>
      </c>
      <c r="F29" s="5"/>
      <c r="H29" s="64">
        <v>2079527</v>
      </c>
    </row>
    <row r="30" spans="2:13">
      <c r="B30" s="4"/>
      <c r="C30" s="13"/>
      <c r="D30" s="1" t="s">
        <v>75</v>
      </c>
      <c r="E30" s="14">
        <v>-2347067</v>
      </c>
      <c r="F30" s="5"/>
      <c r="H30" s="59">
        <v>-2347064</v>
      </c>
    </row>
    <row r="31" spans="2:13">
      <c r="B31" s="4"/>
      <c r="C31" s="13"/>
      <c r="D31" s="1" t="s">
        <v>71</v>
      </c>
      <c r="E31" s="14">
        <v>4918400</v>
      </c>
      <c r="F31" s="5"/>
      <c r="H31" s="59">
        <v>4918400</v>
      </c>
    </row>
    <row r="32" spans="2:13">
      <c r="B32" s="4"/>
      <c r="C32" s="15" t="s">
        <v>3</v>
      </c>
      <c r="D32" s="22"/>
      <c r="E32" s="23">
        <f>SUM(E29:E31)</f>
        <v>4650860</v>
      </c>
      <c r="F32" s="5"/>
      <c r="H32" s="63">
        <f>SUM(H29:H31)</f>
        <v>4650863</v>
      </c>
    </row>
    <row r="33" spans="1:8">
      <c r="B33" s="4"/>
      <c r="F33" s="5"/>
      <c r="H33" s="2"/>
    </row>
    <row r="34" spans="1:8" ht="13.8" thickBot="1">
      <c r="B34" s="18"/>
      <c r="C34" s="19" t="s">
        <v>7</v>
      </c>
      <c r="D34" s="19"/>
      <c r="E34" s="20">
        <f>E27+E32</f>
        <v>5563791312.1000013</v>
      </c>
      <c r="F34" s="21"/>
      <c r="H34" s="20">
        <f>H27+H32</f>
        <v>5563791315.1200008</v>
      </c>
    </row>
    <row r="35" spans="1:8" ht="13.8" thickBot="1">
      <c r="B35" s="4"/>
      <c r="F35" s="5"/>
    </row>
    <row r="36" spans="1:8">
      <c r="B36" s="24" t="s">
        <v>8</v>
      </c>
      <c r="C36" s="7" t="s">
        <v>9</v>
      </c>
      <c r="D36" s="7"/>
      <c r="E36" s="8">
        <f>E27-E6</f>
        <v>189091927.49000263</v>
      </c>
      <c r="F36" s="9"/>
      <c r="H36" s="8">
        <f>H27-H6</f>
        <v>189091927.51000214</v>
      </c>
    </row>
    <row r="37" spans="1:8" ht="13.8" thickBot="1">
      <c r="B37" s="25"/>
      <c r="C37" s="19" t="s">
        <v>10</v>
      </c>
      <c r="D37" s="19"/>
      <c r="E37" s="20">
        <f>E34-E25</f>
        <v>277499602.53000259</v>
      </c>
      <c r="F37" s="21"/>
      <c r="H37" s="20">
        <f>H34-H25</f>
        <v>277921549.84000206</v>
      </c>
    </row>
    <row r="38" spans="1:8" ht="13.8" thickBot="1"/>
    <row r="39" spans="1:8">
      <c r="A39" s="26"/>
      <c r="B39" s="69" t="s">
        <v>46</v>
      </c>
      <c r="C39" s="70"/>
      <c r="D39" s="70"/>
      <c r="E39" s="70"/>
      <c r="F39" s="71"/>
    </row>
    <row r="40" spans="1:8" ht="13.8" thickBot="1">
      <c r="B40" s="4"/>
      <c r="F40" s="5"/>
    </row>
    <row r="41" spans="1:8">
      <c r="B41" s="6" t="s">
        <v>0</v>
      </c>
      <c r="C41" s="7" t="s">
        <v>11</v>
      </c>
      <c r="D41" s="7"/>
      <c r="E41" s="8">
        <v>371798.65</v>
      </c>
      <c r="F41" s="9"/>
      <c r="H41" s="2">
        <v>371798.65</v>
      </c>
    </row>
    <row r="42" spans="1:8">
      <c r="B42" s="4"/>
      <c r="F42" s="5"/>
    </row>
    <row r="43" spans="1:8">
      <c r="B43" s="4"/>
      <c r="C43" s="10" t="s">
        <v>28</v>
      </c>
      <c r="D43" s="11" t="s">
        <v>34</v>
      </c>
      <c r="E43" s="12">
        <v>0</v>
      </c>
      <c r="F43" s="5"/>
      <c r="H43" s="58"/>
    </row>
    <row r="44" spans="1:8">
      <c r="B44" s="4"/>
      <c r="C44" s="13"/>
      <c r="D44" s="1" t="s">
        <v>36</v>
      </c>
      <c r="E44" s="14">
        <v>0</v>
      </c>
      <c r="F44" s="5"/>
      <c r="H44" s="60"/>
    </row>
    <row r="45" spans="1:8">
      <c r="B45" s="4"/>
      <c r="C45" s="13"/>
      <c r="D45" s="1" t="s">
        <v>47</v>
      </c>
      <c r="E45" s="14">
        <v>0</v>
      </c>
      <c r="F45" s="5"/>
      <c r="H45" s="60"/>
    </row>
    <row r="46" spans="1:8">
      <c r="A46" s="27"/>
      <c r="B46" s="28"/>
      <c r="C46" s="15" t="s">
        <v>3</v>
      </c>
      <c r="D46" s="22"/>
      <c r="E46" s="23">
        <f>SUM(E43:E45)</f>
        <v>0</v>
      </c>
      <c r="F46" s="5"/>
      <c r="H46" s="63">
        <f>SUM(H43:H45)</f>
        <v>0</v>
      </c>
    </row>
    <row r="47" spans="1:8">
      <c r="B47" s="4"/>
      <c r="F47" s="5"/>
    </row>
    <row r="48" spans="1:8" ht="13.8" thickBot="1">
      <c r="B48" s="18"/>
      <c r="C48" s="19" t="s">
        <v>12</v>
      </c>
      <c r="D48" s="19"/>
      <c r="E48" s="20">
        <f>E41+E46</f>
        <v>371798.65</v>
      </c>
      <c r="F48" s="21"/>
      <c r="H48" s="20">
        <f>H41+H46</f>
        <v>371798.65</v>
      </c>
    </row>
    <row r="49" spans="1:8" ht="13.8" thickBot="1">
      <c r="B49" s="4"/>
      <c r="F49" s="5"/>
    </row>
    <row r="50" spans="1:8">
      <c r="B50" s="6" t="s">
        <v>5</v>
      </c>
      <c r="C50" s="7" t="s">
        <v>13</v>
      </c>
      <c r="D50" s="7"/>
      <c r="E50" s="8">
        <f>1910.09+68900</f>
        <v>70810.09</v>
      </c>
      <c r="F50" s="9"/>
      <c r="H50" s="2">
        <f>68900+1910.09</f>
        <v>70810.09</v>
      </c>
    </row>
    <row r="51" spans="1:8">
      <c r="B51" s="4"/>
      <c r="F51" s="5"/>
    </row>
    <row r="52" spans="1:8">
      <c r="B52" s="4"/>
      <c r="C52" s="10" t="s">
        <v>2</v>
      </c>
      <c r="D52" s="11" t="s">
        <v>47</v>
      </c>
      <c r="E52" s="12">
        <v>0</v>
      </c>
      <c r="F52" s="5"/>
      <c r="H52" s="58"/>
    </row>
    <row r="53" spans="1:8">
      <c r="B53" s="4"/>
      <c r="C53" s="13"/>
      <c r="D53" s="1" t="s">
        <v>47</v>
      </c>
      <c r="E53" s="14">
        <v>0</v>
      </c>
      <c r="F53" s="5"/>
      <c r="H53" s="60"/>
    </row>
    <row r="54" spans="1:8">
      <c r="B54" s="4"/>
      <c r="C54" s="15" t="s">
        <v>3</v>
      </c>
      <c r="D54" s="22"/>
      <c r="E54" s="23">
        <f>SUM(E52:E53)</f>
        <v>0</v>
      </c>
      <c r="F54" s="5"/>
      <c r="H54" s="65"/>
    </row>
    <row r="55" spans="1:8">
      <c r="B55" s="4"/>
      <c r="F55" s="5"/>
    </row>
    <row r="56" spans="1:8" ht="13.8" thickBot="1">
      <c r="B56" s="18"/>
      <c r="C56" s="19" t="s">
        <v>14</v>
      </c>
      <c r="D56" s="19"/>
      <c r="E56" s="20">
        <f>E50+E54</f>
        <v>70810.09</v>
      </c>
      <c r="F56" s="21"/>
      <c r="H56" s="20">
        <f>H50+H54</f>
        <v>70810.09</v>
      </c>
    </row>
    <row r="57" spans="1:8" ht="13.8" thickBot="1">
      <c r="B57" s="4"/>
      <c r="F57" s="5"/>
    </row>
    <row r="58" spans="1:8">
      <c r="B58" s="29" t="s">
        <v>8</v>
      </c>
      <c r="C58" s="7" t="s">
        <v>15</v>
      </c>
      <c r="D58" s="7"/>
      <c r="E58" s="8">
        <f>E50-E41</f>
        <v>-300988.56000000006</v>
      </c>
      <c r="F58" s="9"/>
      <c r="H58" s="8">
        <f>H50-H41</f>
        <v>-300988.56000000006</v>
      </c>
    </row>
    <row r="59" spans="1:8" ht="13.8" thickBot="1">
      <c r="B59" s="25"/>
      <c r="C59" s="19" t="s">
        <v>16</v>
      </c>
      <c r="D59" s="19"/>
      <c r="E59" s="20">
        <f>E56-E48</f>
        <v>-300988.56000000006</v>
      </c>
      <c r="F59" s="21"/>
      <c r="H59" s="20">
        <f>H56-H48</f>
        <v>-300988.56000000006</v>
      </c>
    </row>
    <row r="60" spans="1:8" ht="13.8" thickBot="1"/>
    <row r="61" spans="1:8">
      <c r="A61" s="26"/>
      <c r="B61" s="69" t="s">
        <v>58</v>
      </c>
      <c r="C61" s="70"/>
      <c r="D61" s="70"/>
      <c r="E61" s="70"/>
      <c r="F61" s="71"/>
    </row>
    <row r="62" spans="1:8">
      <c r="B62" s="4"/>
      <c r="F62" s="5"/>
    </row>
    <row r="63" spans="1:8">
      <c r="B63" s="4"/>
      <c r="C63" s="30" t="s">
        <v>17</v>
      </c>
      <c r="D63" s="30"/>
      <c r="E63" s="31">
        <f>E36+E58</f>
        <v>188790938.93000263</v>
      </c>
      <c r="F63" s="5"/>
      <c r="H63" s="31">
        <f>H36+H58</f>
        <v>188790938.95000213</v>
      </c>
    </row>
    <row r="64" spans="1:8">
      <c r="B64" s="4"/>
      <c r="C64" s="32" t="s">
        <v>18</v>
      </c>
      <c r="D64" s="32"/>
      <c r="E64" s="33">
        <f>E37+E59</f>
        <v>277198613.97000259</v>
      </c>
      <c r="F64" s="5"/>
      <c r="H64" s="33">
        <f>H37+H59</f>
        <v>277620561.28000206</v>
      </c>
    </row>
    <row r="65" spans="2:8" ht="13.8" thickBot="1">
      <c r="B65" s="18"/>
      <c r="C65" s="34"/>
      <c r="D65" s="34"/>
      <c r="E65" s="35"/>
      <c r="F65" s="21"/>
    </row>
    <row r="66" spans="2:8" ht="13.8" thickBot="1"/>
    <row r="67" spans="2:8">
      <c r="B67" s="72" t="s">
        <v>59</v>
      </c>
      <c r="C67" s="73"/>
      <c r="D67" s="73"/>
      <c r="E67" s="73"/>
      <c r="F67" s="74"/>
    </row>
    <row r="68" spans="2:8">
      <c r="B68" s="4"/>
      <c r="F68" s="5"/>
    </row>
    <row r="69" spans="2:8">
      <c r="B69" s="4"/>
      <c r="C69" s="32" t="s">
        <v>57</v>
      </c>
      <c r="D69" s="32"/>
      <c r="E69" s="33">
        <f>E64</f>
        <v>277198613.97000259</v>
      </c>
      <c r="F69" s="5"/>
      <c r="H69" s="33">
        <f>H64</f>
        <v>277620561.28000206</v>
      </c>
    </row>
    <row r="70" spans="2:8">
      <c r="B70" s="4"/>
      <c r="C70" s="1" t="s">
        <v>29</v>
      </c>
      <c r="E70" s="2">
        <v>0</v>
      </c>
      <c r="F70" s="5"/>
    </row>
    <row r="71" spans="2:8">
      <c r="B71" s="4"/>
      <c r="C71" s="1" t="s">
        <v>74</v>
      </c>
      <c r="E71" s="2">
        <v>31216580</v>
      </c>
      <c r="F71" s="5"/>
      <c r="H71" s="2">
        <v>31216400</v>
      </c>
    </row>
    <row r="72" spans="2:8">
      <c r="B72" s="4"/>
      <c r="C72" s="32" t="s">
        <v>41</v>
      </c>
      <c r="D72" s="32"/>
      <c r="E72" s="33">
        <f>E69-E70-E71</f>
        <v>245982033.97000259</v>
      </c>
      <c r="F72" s="36"/>
      <c r="H72" s="33">
        <f>H69-H70-H71</f>
        <v>246404161.28000206</v>
      </c>
    </row>
    <row r="73" spans="2:8">
      <c r="B73" s="4"/>
      <c r="C73" s="1" t="s">
        <v>42</v>
      </c>
      <c r="E73" s="2">
        <v>0</v>
      </c>
      <c r="F73" s="5"/>
    </row>
    <row r="74" spans="2:8" ht="13.8" thickBot="1">
      <c r="B74" s="18"/>
      <c r="C74" s="37" t="s">
        <v>43</v>
      </c>
      <c r="D74" s="37"/>
      <c r="E74" s="38">
        <f>E72/100*5</f>
        <v>12299101.69850013</v>
      </c>
      <c r="F74" s="21"/>
    </row>
    <row r="75" spans="2:8" ht="13.8" thickBot="1">
      <c r="C75" s="39"/>
      <c r="D75" s="39"/>
      <c r="E75" s="40"/>
    </row>
    <row r="76" spans="2:8">
      <c r="B76" s="72" t="s">
        <v>60</v>
      </c>
      <c r="C76" s="73"/>
      <c r="D76" s="73"/>
      <c r="E76" s="73"/>
      <c r="F76" s="74"/>
    </row>
    <row r="77" spans="2:8">
      <c r="B77" s="4"/>
      <c r="C77" s="39"/>
      <c r="D77" s="39"/>
      <c r="E77" s="40"/>
      <c r="F77" s="5"/>
    </row>
    <row r="78" spans="2:8">
      <c r="B78" s="4"/>
      <c r="C78" s="41" t="s">
        <v>48</v>
      </c>
      <c r="D78" s="41"/>
      <c r="E78" s="42">
        <f>FLOOR(E72-E73,1000)</f>
        <v>245982000</v>
      </c>
      <c r="F78" s="5"/>
      <c r="H78" s="42">
        <f>FLOOR(H72-H73,1000)</f>
        <v>246404000</v>
      </c>
    </row>
    <row r="79" spans="2:8">
      <c r="B79" s="4"/>
      <c r="C79" s="41" t="s">
        <v>56</v>
      </c>
      <c r="D79" s="41"/>
      <c r="E79" s="42">
        <f>E78*0.19</f>
        <v>46736580</v>
      </c>
      <c r="F79" s="5"/>
      <c r="H79" s="42">
        <f>H78*0.19</f>
        <v>46816760</v>
      </c>
    </row>
    <row r="80" spans="2:8">
      <c r="B80" s="4"/>
      <c r="C80" s="41"/>
      <c r="D80" s="41"/>
      <c r="E80" s="42"/>
      <c r="F80" s="5"/>
    </row>
    <row r="81" spans="1:9">
      <c r="B81" s="4"/>
      <c r="C81" s="1" t="s">
        <v>25</v>
      </c>
      <c r="E81" s="2">
        <v>395925</v>
      </c>
      <c r="F81" s="5"/>
      <c r="H81" s="57">
        <v>387480</v>
      </c>
      <c r="I81" s="57"/>
    </row>
    <row r="82" spans="1:9">
      <c r="B82" s="4"/>
      <c r="F82" s="5"/>
    </row>
    <row r="83" spans="1:9">
      <c r="B83" s="4"/>
      <c r="C83" s="32" t="s">
        <v>26</v>
      </c>
      <c r="D83" s="32"/>
      <c r="E83" s="33">
        <f>E79-E81</f>
        <v>46340655</v>
      </c>
      <c r="F83" s="5"/>
      <c r="H83" s="33">
        <f>H79-H81</f>
        <v>46429280</v>
      </c>
    </row>
    <row r="84" spans="1:9">
      <c r="B84" s="4"/>
      <c r="F84" s="5"/>
    </row>
    <row r="85" spans="1:9">
      <c r="B85" s="4"/>
      <c r="C85" s="1" t="s">
        <v>27</v>
      </c>
      <c r="E85" s="2">
        <f>30834800+40928200</f>
        <v>71763000</v>
      </c>
      <c r="F85" s="5"/>
      <c r="H85" s="2">
        <f>30834800+40928200</f>
        <v>71763000</v>
      </c>
    </row>
    <row r="86" spans="1:9">
      <c r="B86" s="4"/>
      <c r="F86" s="5"/>
    </row>
    <row r="87" spans="1:9" ht="13.8" thickBot="1">
      <c r="B87" s="18"/>
      <c r="C87" s="43" t="s">
        <v>49</v>
      </c>
      <c r="D87" s="43"/>
      <c r="E87" s="44">
        <f>E83-E85</f>
        <v>-25422345</v>
      </c>
      <c r="F87" s="21"/>
      <c r="H87" s="44">
        <f>H83-H85</f>
        <v>-25333720</v>
      </c>
    </row>
    <row r="88" spans="1:9" ht="13.8" thickBot="1"/>
    <row r="89" spans="1:9">
      <c r="A89" s="45"/>
      <c r="B89" s="75" t="s">
        <v>21</v>
      </c>
      <c r="C89" s="76"/>
      <c r="D89" s="76"/>
      <c r="E89" s="76"/>
      <c r="F89" s="77"/>
    </row>
    <row r="90" spans="1:9">
      <c r="A90" s="45"/>
      <c r="B90" s="46"/>
      <c r="C90" s="45"/>
      <c r="D90" s="45"/>
      <c r="E90" s="47"/>
      <c r="F90" s="5"/>
    </row>
    <row r="91" spans="1:9">
      <c r="A91" s="45"/>
      <c r="B91" s="46"/>
      <c r="C91" s="45"/>
      <c r="D91" s="45" t="s">
        <v>40</v>
      </c>
      <c r="E91" s="47">
        <f>E6+E41</f>
        <v>5370420323.2599983</v>
      </c>
      <c r="F91" s="5"/>
    </row>
    <row r="92" spans="1:9">
      <c r="A92" s="45"/>
      <c r="B92" s="46"/>
      <c r="C92" s="45"/>
      <c r="D92" s="45" t="s">
        <v>50</v>
      </c>
      <c r="E92" s="47">
        <f>E83</f>
        <v>46340655</v>
      </c>
      <c r="F92" s="5"/>
    </row>
    <row r="93" spans="1:9">
      <c r="A93" s="45"/>
      <c r="B93" s="46"/>
      <c r="C93" s="45"/>
      <c r="D93" s="45" t="s">
        <v>51</v>
      </c>
      <c r="E93" s="47">
        <f>81856120-86793010</f>
        <v>-4936890</v>
      </c>
      <c r="F93" s="5"/>
    </row>
    <row r="94" spans="1:9">
      <c r="A94" s="45"/>
      <c r="B94" s="46"/>
      <c r="C94" s="45"/>
      <c r="D94" s="45" t="s">
        <v>37</v>
      </c>
      <c r="E94" s="47">
        <v>0</v>
      </c>
      <c r="F94" s="5"/>
    </row>
    <row r="95" spans="1:9">
      <c r="A95" s="45"/>
      <c r="B95" s="46"/>
      <c r="C95" s="45"/>
      <c r="D95" s="48" t="s">
        <v>20</v>
      </c>
      <c r="E95" s="49">
        <f>E91+E92+E93+E94</f>
        <v>5411824088.2599983</v>
      </c>
      <c r="F95" s="5"/>
    </row>
    <row r="96" spans="1:9">
      <c r="A96" s="45"/>
      <c r="B96" s="46"/>
      <c r="C96" s="45"/>
      <c r="D96" s="45" t="s">
        <v>39</v>
      </c>
      <c r="E96" s="47">
        <f>E27+E50</f>
        <v>5559211262.1900015</v>
      </c>
      <c r="F96" s="5"/>
    </row>
    <row r="97" spans="1:6">
      <c r="A97" s="45"/>
      <c r="B97" s="46"/>
      <c r="C97" s="45"/>
      <c r="D97" s="45" t="s">
        <v>38</v>
      </c>
      <c r="E97" s="47">
        <v>0</v>
      </c>
      <c r="F97" s="5"/>
    </row>
    <row r="98" spans="1:6">
      <c r="A98" s="45"/>
      <c r="B98" s="46"/>
      <c r="C98" s="45"/>
      <c r="D98" s="48" t="s">
        <v>30</v>
      </c>
      <c r="E98" s="49">
        <f>E96+E97</f>
        <v>5559211262.1900015</v>
      </c>
      <c r="F98" s="5"/>
    </row>
    <row r="99" spans="1:6" ht="13.8" thickBot="1">
      <c r="A99" s="45"/>
      <c r="B99" s="50"/>
      <c r="C99" s="51"/>
      <c r="D99" s="52" t="s">
        <v>44</v>
      </c>
      <c r="E99" s="53">
        <f>E98-E95</f>
        <v>147387173.93000317</v>
      </c>
      <c r="F99" s="21"/>
    </row>
    <row r="100" spans="1:6">
      <c r="A100" s="45"/>
      <c r="B100" s="45"/>
      <c r="C100" s="45"/>
      <c r="D100" s="48"/>
      <c r="E100" s="49"/>
    </row>
    <row r="101" spans="1:6">
      <c r="A101" s="68" t="s">
        <v>53</v>
      </c>
      <c r="B101" s="68"/>
      <c r="C101" s="68"/>
      <c r="D101" s="54" t="s">
        <v>62</v>
      </c>
    </row>
    <row r="102" spans="1:6">
      <c r="A102" s="68" t="s">
        <v>52</v>
      </c>
      <c r="B102" s="68"/>
      <c r="C102" s="68"/>
      <c r="D102" s="55">
        <v>42845</v>
      </c>
    </row>
    <row r="103" spans="1:6">
      <c r="A103" s="68" t="s">
        <v>54</v>
      </c>
      <c r="B103" s="68"/>
      <c r="C103" s="68"/>
      <c r="D103" s="54" t="s">
        <v>63</v>
      </c>
    </row>
    <row r="104" spans="1:6">
      <c r="D104" s="1" t="s">
        <v>64</v>
      </c>
    </row>
  </sheetData>
  <mergeCells count="11">
    <mergeCell ref="A1:G1"/>
    <mergeCell ref="B4:F4"/>
    <mergeCell ref="B39:F39"/>
    <mergeCell ref="A2:G2"/>
    <mergeCell ref="A102:C102"/>
    <mergeCell ref="A101:C101"/>
    <mergeCell ref="A103:C103"/>
    <mergeCell ref="B61:F61"/>
    <mergeCell ref="B67:F67"/>
    <mergeCell ref="B76:F76"/>
    <mergeCell ref="B89:F89"/>
  </mergeCells>
  <phoneticPr fontId="0" type="noConversion"/>
  <pageMargins left="0.15748031496062992" right="0.11811023622047245" top="0.15748031496062992" bottom="0.15748031496062992" header="0.15748031496062992" footer="0.15748031496062992"/>
  <pageSetup paperSize="9" scale="94" fitToHeight="2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Propočet DzP 2016</vt:lpstr>
      <vt:lpstr>'Propočet DzP 2016'!Oblast_tisku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Vychopňová Kateřina</dc:creator>
  <cp:lastModifiedBy>01372</cp:lastModifiedBy>
  <cp:lastPrinted>2017-04-24T05:24:28Z</cp:lastPrinted>
  <dcterms:created xsi:type="dcterms:W3CDTF">2013-08-05T11:21:43Z</dcterms:created>
  <dcterms:modified xsi:type="dcterms:W3CDTF">2017-04-24T09:45:13Z</dcterms:modified>
</cp:coreProperties>
</file>