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Vazba na HK" sheetId="1" r:id="rId1"/>
    <sheet name="provozni dotace rozdil" sheetId="2" r:id="rId2"/>
  </sheets>
  <calcPr calcId="171027"/>
</workbook>
</file>

<file path=xl/calcChain.xml><?xml version="1.0" encoding="utf-8"?>
<calcChain xmlns="http://schemas.openxmlformats.org/spreadsheetml/2006/main">
  <c r="D15" i="2"/>
  <c r="C15"/>
  <c r="B15"/>
  <c r="B20" i="1"/>
  <c r="C11" i="2" l="1"/>
  <c r="B10"/>
  <c r="B9"/>
  <c r="C8"/>
  <c r="B6"/>
  <c r="C3"/>
  <c r="C5" s="1"/>
  <c r="C7" s="1"/>
  <c r="B4"/>
  <c r="B3"/>
  <c r="B13" i="1"/>
  <c r="C12" i="2" l="1"/>
  <c r="B5"/>
  <c r="D5" s="1"/>
  <c r="B7" l="1"/>
  <c r="D7"/>
  <c r="B12"/>
  <c r="D12" s="1"/>
  <c r="E28" i="1" l="1"/>
  <c r="E30" s="1"/>
  <c r="B38"/>
  <c r="B7" l="1"/>
  <c r="B10"/>
  <c r="B12" s="1"/>
  <c r="B40" l="1"/>
  <c r="B44" s="1"/>
</calcChain>
</file>

<file path=xl/comments1.xml><?xml version="1.0" encoding="utf-8"?>
<comments xmlns="http://schemas.openxmlformats.org/spreadsheetml/2006/main">
  <authors>
    <author>Autor</author>
  </authors>
  <commentList>
    <comment ref="B16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číslo dle Ing. Havlíčka</t>
        </r>
      </text>
    </comment>
  </commentList>
</comments>
</file>

<file path=xl/sharedStrings.xml><?xml version="1.0" encoding="utf-8"?>
<sst xmlns="http://schemas.openxmlformats.org/spreadsheetml/2006/main" count="76" uniqueCount="71">
  <si>
    <t>Účet</t>
  </si>
  <si>
    <t>Hodnota v Kč</t>
  </si>
  <si>
    <t>Rozdíl</t>
  </si>
  <si>
    <t>Vypracoval: Kristýna Hrušková</t>
  </si>
  <si>
    <t>Celkem rozvažné účty</t>
  </si>
  <si>
    <t>Rozdíl investiční</t>
  </si>
  <si>
    <t>PS účtu 374</t>
  </si>
  <si>
    <t>Rozdíl provozní celkem</t>
  </si>
  <si>
    <t>MD</t>
  </si>
  <si>
    <t>D</t>
  </si>
  <si>
    <t>Způsob účtování provozních dotací (příklad):</t>
  </si>
  <si>
    <t>3. konec roku - reálně spotřebovaná částka dotace (500 tis. Kč)</t>
  </si>
  <si>
    <t>4. konec roku - nespotřebovaná část dotace (300 tis. Kč)</t>
  </si>
  <si>
    <t>5. následující rok - vratka nespotřebované dotace (300 tis. Kč)</t>
  </si>
  <si>
    <t>2. automatický interní doklad (800 tis. Kč) - nečekají na konečné vyúčtování</t>
  </si>
  <si>
    <t>tím pádem na 374 zůstalo na konci roku viset 300 tis. Kč = PS nového roku, na 388 můžou ale zůstat viset spoluřešitelé, kdy FNOL účtuje pouze o průtokovém transferu</t>
  </si>
  <si>
    <t>Medevac MZČR</t>
  </si>
  <si>
    <t>NOR MZČR</t>
  </si>
  <si>
    <t>rezidenční místa MZČR</t>
  </si>
  <si>
    <t>Telemedicína MZČR</t>
  </si>
  <si>
    <t>NPU-I UPOL</t>
  </si>
  <si>
    <t>KS účtu 671</t>
  </si>
  <si>
    <t>průtokové dotace NOR</t>
  </si>
  <si>
    <t>průtokové dotace granty</t>
  </si>
  <si>
    <t>Konečný rozdíl</t>
  </si>
  <si>
    <t>Průtokové dotace:</t>
  </si>
  <si>
    <t>uhrazení investice</t>
  </si>
  <si>
    <t>dotace MEDEVAC účtovaná přímo 388/671.01011</t>
  </si>
  <si>
    <t xml:space="preserve"> D 671</t>
  </si>
  <si>
    <t>V Olomouci dne 26.3.2018</t>
  </si>
  <si>
    <t>Schválil: Jiří Ficbauer</t>
  </si>
  <si>
    <t>průtok NOR (nejde na 671)</t>
  </si>
  <si>
    <t>průtok granty (nejde na 671)</t>
  </si>
  <si>
    <t>Celkem provozní dotace</t>
  </si>
  <si>
    <t>MZČR - zláštní příplatek za směnnost</t>
  </si>
  <si>
    <t>Granty - AZV</t>
  </si>
  <si>
    <t>Grant - institucionální podpora MZČR</t>
  </si>
  <si>
    <t>granty od dalších poskytovatelů</t>
  </si>
  <si>
    <t>krizová připravenost MZČR č. 5</t>
  </si>
  <si>
    <t>krizová připravenost MZČR č. 18</t>
  </si>
  <si>
    <t>MZČR - komunikační kampaň FNOL</t>
  </si>
  <si>
    <t xml:space="preserve"> MZČR - účast na konferenci HPH</t>
  </si>
  <si>
    <t>MZČR - transplantační centrum</t>
  </si>
  <si>
    <t>účet 67120001 (výnosy k 403)</t>
  </si>
  <si>
    <t>Podle vyúčtování - provozní</t>
  </si>
  <si>
    <t>Podle vyútování - investiční</t>
  </si>
  <si>
    <t>investiční dotace omylem zaúčtovaná 401.00000</t>
  </si>
  <si>
    <t>Rozdíl investiční celkem</t>
  </si>
  <si>
    <t>Obrat strany D 401.00001</t>
  </si>
  <si>
    <t>novostavba 2 IK</t>
  </si>
  <si>
    <t>pořízení přístroje O-arm pro NCHIR</t>
  </si>
  <si>
    <t>úprava prostor KNM</t>
  </si>
  <si>
    <t>obměna lithotryptoru pro URL</t>
  </si>
  <si>
    <t>celkem investiční dotace</t>
  </si>
  <si>
    <t>MD 346</t>
  </si>
  <si>
    <t>účet 671.20001 (účtováno 403/671)</t>
  </si>
  <si>
    <t>Rozdíl provozní (rozdíl MD 374 - D 671)</t>
  </si>
  <si>
    <t>dle excelu Ing. Havlíčka - včetně průtoků</t>
  </si>
  <si>
    <t>obraty dle HK</t>
  </si>
  <si>
    <t>PS 374</t>
  </si>
  <si>
    <r>
      <t>MEDEVAC (nejde přes 374,</t>
    </r>
    <r>
      <rPr>
        <sz val="11"/>
        <color rgb="FFFF0000"/>
        <rFont val="Calibri"/>
        <family val="2"/>
        <charset val="238"/>
        <scheme val="minor"/>
      </rPr>
      <t xml:space="preserve"> jde přes 671</t>
    </r>
    <r>
      <rPr>
        <sz val="11"/>
        <color theme="1"/>
        <rFont val="Calibri"/>
        <family val="2"/>
        <charset val="238"/>
        <scheme val="minor"/>
      </rPr>
      <t>)</t>
    </r>
  </si>
  <si>
    <r>
      <t>průtok NOR (</t>
    </r>
    <r>
      <rPr>
        <sz val="11"/>
        <color rgb="FFFF0000"/>
        <rFont val="Calibri"/>
        <family val="2"/>
        <charset val="238"/>
        <scheme val="minor"/>
      </rPr>
      <t>jde přes 374</t>
    </r>
    <r>
      <rPr>
        <sz val="11"/>
        <color theme="1"/>
        <rFont val="Calibri"/>
        <family val="2"/>
        <charset val="238"/>
        <scheme val="minor"/>
      </rPr>
      <t>, nejde přes 671)</t>
    </r>
  </si>
  <si>
    <r>
      <t>průtoky Granty (</t>
    </r>
    <r>
      <rPr>
        <sz val="11"/>
        <color rgb="FFFF0000"/>
        <rFont val="Calibri"/>
        <family val="2"/>
        <charset val="238"/>
        <scheme val="minor"/>
      </rPr>
      <t>jde přes 374</t>
    </r>
    <r>
      <rPr>
        <sz val="11"/>
        <color theme="1"/>
        <rFont val="Calibri"/>
        <family val="2"/>
        <charset val="238"/>
        <scheme val="minor"/>
      </rPr>
      <t>, nejde přes 671)</t>
    </r>
  </si>
  <si>
    <r>
      <t xml:space="preserve">výnosy k 403 (nejde přes 374, </t>
    </r>
    <r>
      <rPr>
        <sz val="11"/>
        <color rgb="FFFF0000"/>
        <rFont val="Calibri"/>
        <family val="2"/>
        <charset val="238"/>
        <scheme val="minor"/>
      </rPr>
      <t>jde přes 671</t>
    </r>
    <r>
      <rPr>
        <sz val="11"/>
        <color theme="1"/>
        <rFont val="Calibri"/>
        <family val="2"/>
        <charset val="238"/>
        <scheme val="minor"/>
      </rPr>
      <t>)</t>
    </r>
  </si>
  <si>
    <t>obrat MD 374 investiční</t>
  </si>
  <si>
    <t>obrat MD 37402000 ostatní</t>
  </si>
  <si>
    <t>obrat MD 37401000 provozní</t>
  </si>
  <si>
    <t>obrat MD 34601000 (inv.)</t>
  </si>
  <si>
    <t>rozdíl je pod hranicí význanmosti</t>
  </si>
  <si>
    <t>vratka od spoluřešitelů z roku 2016 (účtováno 374/241)</t>
  </si>
  <si>
    <t>vratka na UP Olomouc (účtováno 374/241)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</si>
</sst>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i/>
      <sz val="11"/>
      <color theme="3"/>
      <name val="Calibri"/>
      <family val="2"/>
      <charset val="238"/>
      <scheme val="minor"/>
    </font>
    <font>
      <b/>
      <i/>
      <sz val="11"/>
      <color theme="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/>
    <xf numFmtId="0" fontId="2" fillId="0" borderId="0" xfId="0" applyFont="1"/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1" fillId="0" borderId="0" xfId="0" applyFont="1"/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4" fontId="0" fillId="2" borderId="0" xfId="0" applyNumberFormat="1" applyFill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/>
    <xf numFmtId="49" fontId="1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49" fontId="13" fillId="0" borderId="0" xfId="0" applyNumberFormat="1" applyFont="1" applyAlignment="1">
      <alignment horizontal="center" wrapText="1"/>
    </xf>
    <xf numFmtId="4" fontId="10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4" fontId="0" fillId="3" borderId="0" xfId="0" applyNumberFormat="1" applyFont="1" applyFill="1" applyAlignment="1">
      <alignment horizontal="center" wrapText="1"/>
    </xf>
    <xf numFmtId="4" fontId="5" fillId="3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4" fontId="5" fillId="0" borderId="0" xfId="0" applyNumberFormat="1" applyFont="1" applyFill="1" applyAlignment="1">
      <alignment horizontal="center" wrapText="1"/>
    </xf>
    <xf numFmtId="4" fontId="0" fillId="0" borderId="0" xfId="0" applyNumberFormat="1" applyFill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4" fontId="0" fillId="0" borderId="0" xfId="0" applyNumberFormat="1" applyFont="1" applyFill="1" applyAlignment="1">
      <alignment horizontal="center" wrapText="1"/>
    </xf>
    <xf numFmtId="4" fontId="5" fillId="0" borderId="1" xfId="0" applyNumberFormat="1" applyFont="1" applyFill="1" applyBorder="1" applyAlignment="1">
      <alignment horizontal="center" wrapText="1"/>
    </xf>
    <xf numFmtId="4" fontId="6" fillId="0" borderId="0" xfId="0" applyNumberFormat="1" applyFont="1" applyFill="1" applyAlignment="1">
      <alignment horizontal="center" wrapText="1"/>
    </xf>
    <xf numFmtId="4" fontId="8" fillId="0" borderId="1" xfId="0" applyNumberFormat="1" applyFont="1" applyFill="1" applyBorder="1" applyAlignment="1">
      <alignment horizontal="center" wrapText="1"/>
    </xf>
    <xf numFmtId="4" fontId="3" fillId="0" borderId="0" xfId="0" applyNumberFormat="1" applyFont="1" applyFill="1" applyAlignment="1">
      <alignment horizontal="center" wrapText="1"/>
    </xf>
    <xf numFmtId="4" fontId="2" fillId="0" borderId="0" xfId="0" applyNumberFormat="1" applyFont="1" applyFill="1" applyAlignment="1">
      <alignment horizontal="center" wrapText="1"/>
    </xf>
    <xf numFmtId="0" fontId="10" fillId="0" borderId="0" xfId="0" applyFont="1" applyAlignment="1"/>
    <xf numFmtId="49" fontId="14" fillId="0" borderId="0" xfId="0" applyNumberFormat="1" applyFont="1" applyAlignment="1">
      <alignment wrapText="1"/>
    </xf>
    <xf numFmtId="4" fontId="16" fillId="0" borderId="0" xfId="0" applyNumberFormat="1" applyFont="1" applyFill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" fontId="17" fillId="0" borderId="0" xfId="0" applyNumberFormat="1" applyFont="1" applyFill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 vertical="center"/>
    </xf>
    <xf numFmtId="0" fontId="2" fillId="0" borderId="0" xfId="0" applyFont="1" applyFill="1"/>
    <xf numFmtId="4" fontId="3" fillId="3" borderId="0" xfId="0" applyNumberFormat="1" applyFont="1" applyFill="1" applyAlignment="1">
      <alignment horizontal="center" wrapText="1"/>
    </xf>
    <xf numFmtId="4" fontId="0" fillId="0" borderId="0" xfId="0" applyNumberFormat="1"/>
    <xf numFmtId="4" fontId="0" fillId="0" borderId="1" xfId="0" applyNumberFormat="1" applyBorder="1"/>
    <xf numFmtId="0" fontId="0" fillId="0" borderId="1" xfId="0" applyBorder="1"/>
    <xf numFmtId="4" fontId="2" fillId="0" borderId="0" xfId="0" applyNumberFormat="1" applyFont="1"/>
    <xf numFmtId="0" fontId="13" fillId="0" borderId="0" xfId="0" applyFont="1"/>
    <xf numFmtId="4" fontId="20" fillId="0" borderId="0" xfId="0" applyNumberFormat="1" applyFont="1"/>
    <xf numFmtId="0" fontId="21" fillId="0" borderId="1" xfId="0" applyFont="1" applyBorder="1"/>
    <xf numFmtId="4" fontId="0" fillId="3" borderId="0" xfId="0" applyNumberFormat="1" applyFill="1"/>
    <xf numFmtId="0" fontId="2" fillId="4" borderId="0" xfId="0" applyFont="1" applyFill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10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zoomScale="90" zoomScaleNormal="90" workbookViewId="0">
      <pane ySplit="1" topLeftCell="A2" activePane="bottomLeft" state="frozen"/>
      <selection pane="bottomLeft" activeCell="B16" sqref="B16"/>
    </sheetView>
  </sheetViews>
  <sheetFormatPr defaultColWidth="39.44140625" defaultRowHeight="14.4"/>
  <cols>
    <col min="2" max="2" width="34.109375" customWidth="1"/>
    <col min="3" max="3" width="14.33203125" style="30" bestFit="1" customWidth="1"/>
    <col min="4" max="4" width="56.33203125" style="18" customWidth="1"/>
    <col min="5" max="5" width="14.5546875" style="25" bestFit="1" customWidth="1"/>
    <col min="6" max="6" width="6.109375" style="16" customWidth="1"/>
    <col min="7" max="7" width="53.88671875" customWidth="1"/>
  </cols>
  <sheetData>
    <row r="1" spans="1:10" s="7" customFormat="1">
      <c r="A1" s="4" t="s">
        <v>0</v>
      </c>
      <c r="B1" s="4" t="s">
        <v>1</v>
      </c>
      <c r="C1" s="28"/>
      <c r="D1" s="20"/>
      <c r="E1" s="23"/>
      <c r="F1" s="19"/>
    </row>
    <row r="2" spans="1:10">
      <c r="A2" s="9" t="s">
        <v>67</v>
      </c>
      <c r="B2" s="41">
        <v>157658232</v>
      </c>
      <c r="C2" s="29"/>
      <c r="D2" s="21" t="s">
        <v>10</v>
      </c>
      <c r="E2" s="24" t="s">
        <v>8</v>
      </c>
      <c r="F2" s="17" t="s">
        <v>9</v>
      </c>
    </row>
    <row r="3" spans="1:10">
      <c r="A3" s="1" t="s">
        <v>66</v>
      </c>
      <c r="B3" s="42">
        <v>44313299.68</v>
      </c>
      <c r="C3" s="29"/>
      <c r="D3" s="18" t="s">
        <v>14</v>
      </c>
      <c r="E3" s="25">
        <v>388</v>
      </c>
      <c r="F3" s="16">
        <v>671</v>
      </c>
    </row>
    <row r="4" spans="1:10">
      <c r="A4" s="9" t="s">
        <v>64</v>
      </c>
      <c r="B4" s="41">
        <v>0</v>
      </c>
      <c r="D4" s="18" t="s">
        <v>11</v>
      </c>
      <c r="E4" s="25">
        <v>374</v>
      </c>
      <c r="F4" s="16">
        <v>388</v>
      </c>
    </row>
    <row r="5" spans="1:10" ht="15" customHeight="1">
      <c r="A5" s="1" t="s">
        <v>65</v>
      </c>
      <c r="B5" s="42">
        <v>24442232.23</v>
      </c>
      <c r="D5" s="18" t="s">
        <v>12</v>
      </c>
      <c r="E5" s="25">
        <v>671</v>
      </c>
      <c r="F5" s="16">
        <v>388</v>
      </c>
      <c r="G5" s="74" t="s">
        <v>15</v>
      </c>
      <c r="H5" s="58"/>
      <c r="I5" s="58"/>
      <c r="J5" s="58"/>
    </row>
    <row r="6" spans="1:10" ht="15" customHeight="1">
      <c r="A6" s="1" t="s">
        <v>6</v>
      </c>
      <c r="B6" s="42">
        <v>-1076062.72</v>
      </c>
      <c r="G6" s="74"/>
      <c r="H6" s="58"/>
      <c r="I6" s="58"/>
      <c r="J6" s="58"/>
    </row>
    <row r="7" spans="1:10">
      <c r="A7" s="3" t="s">
        <v>4</v>
      </c>
      <c r="B7" s="43">
        <f>SUM(B2:B5)</f>
        <v>226413763.91</v>
      </c>
      <c r="C7" s="31"/>
      <c r="D7" s="18" t="s">
        <v>13</v>
      </c>
      <c r="E7" s="25">
        <v>374</v>
      </c>
      <c r="F7" s="16">
        <v>241</v>
      </c>
      <c r="G7" s="74"/>
      <c r="H7" s="58"/>
      <c r="I7" s="58"/>
      <c r="J7" s="58"/>
    </row>
    <row r="8" spans="1:10" s="6" customFormat="1">
      <c r="A8" s="8" t="s">
        <v>28</v>
      </c>
      <c r="B8" s="44">
        <v>56838944.920000002</v>
      </c>
      <c r="C8" s="32"/>
      <c r="D8" s="18"/>
      <c r="E8" s="25"/>
      <c r="F8" s="16"/>
      <c r="G8" s="74"/>
      <c r="H8" s="58"/>
      <c r="I8" s="58"/>
      <c r="J8" s="58"/>
    </row>
    <row r="9" spans="1:10" s="6" customFormat="1">
      <c r="A9" s="13" t="s">
        <v>48</v>
      </c>
      <c r="B9" s="45">
        <v>149975270.36000001</v>
      </c>
      <c r="C9" s="32"/>
      <c r="D9" s="21" t="s">
        <v>25</v>
      </c>
      <c r="E9" s="25">
        <v>241</v>
      </c>
      <c r="F9" s="16">
        <v>374</v>
      </c>
      <c r="G9" s="58"/>
      <c r="H9" s="58"/>
      <c r="I9" s="58"/>
      <c r="J9" s="58"/>
    </row>
    <row r="10" spans="1:10" s="11" customFormat="1">
      <c r="A10" s="10" t="s">
        <v>5</v>
      </c>
      <c r="B10" s="46">
        <f>B2+B4-B9</f>
        <v>7682961.6399999857</v>
      </c>
      <c r="C10" s="33"/>
      <c r="D10" s="22"/>
      <c r="E10" s="25">
        <v>374</v>
      </c>
      <c r="F10" s="16">
        <v>241</v>
      </c>
      <c r="G10" s="58"/>
      <c r="H10" s="58"/>
      <c r="I10" s="58"/>
      <c r="J10" s="58"/>
    </row>
    <row r="11" spans="1:10" s="11" customFormat="1" ht="28.8">
      <c r="A11" s="53" t="s">
        <v>46</v>
      </c>
      <c r="B11" s="39">
        <v>7682961.6399999997</v>
      </c>
      <c r="C11" s="33"/>
      <c r="D11" s="22"/>
      <c r="E11" s="25"/>
      <c r="F11" s="16"/>
      <c r="G11" s="37"/>
      <c r="H11" s="37"/>
      <c r="I11" s="37"/>
      <c r="J11" s="37"/>
    </row>
    <row r="12" spans="1:10" s="11" customFormat="1">
      <c r="A12" s="5" t="s">
        <v>47</v>
      </c>
      <c r="B12" s="48">
        <f>B10-B11</f>
        <v>-1.3969838619232178E-8</v>
      </c>
      <c r="C12" s="33"/>
      <c r="D12" s="22"/>
      <c r="E12" s="25"/>
      <c r="F12" s="16"/>
      <c r="G12" s="37"/>
      <c r="H12" s="37"/>
      <c r="I12" s="37"/>
      <c r="J12" s="37"/>
    </row>
    <row r="13" spans="1:10" s="12" customFormat="1">
      <c r="A13" s="14" t="s">
        <v>56</v>
      </c>
      <c r="B13" s="47">
        <f>B5+B3+B6-B8</f>
        <v>10840524.269999996</v>
      </c>
      <c r="C13" s="31"/>
      <c r="D13" s="21"/>
      <c r="E13" s="24"/>
      <c r="F13" s="17"/>
    </row>
    <row r="14" spans="1:10" s="7" customFormat="1" ht="28.8">
      <c r="A14" s="40" t="s">
        <v>27</v>
      </c>
      <c r="B14" s="44">
        <v>1458837.04</v>
      </c>
      <c r="C14" s="28"/>
      <c r="D14" s="18" t="s">
        <v>26</v>
      </c>
      <c r="E14" s="25">
        <v>321</v>
      </c>
      <c r="F14" s="25">
        <v>241</v>
      </c>
    </row>
    <row r="15" spans="1:10" s="7" customFormat="1">
      <c r="A15" s="40" t="s">
        <v>31</v>
      </c>
      <c r="B15" s="44">
        <v>-315000</v>
      </c>
      <c r="C15" s="28"/>
      <c r="D15" s="18"/>
      <c r="E15" s="25"/>
      <c r="F15" s="25"/>
    </row>
    <row r="16" spans="1:10" s="7" customFormat="1">
      <c r="A16" s="40" t="s">
        <v>32</v>
      </c>
      <c r="B16" s="38">
        <v>-10682718.609999999</v>
      </c>
      <c r="C16" s="44"/>
      <c r="D16" s="18"/>
      <c r="E16" s="25"/>
      <c r="F16" s="25"/>
    </row>
    <row r="17" spans="1:6" s="61" customFormat="1">
      <c r="A17" s="40" t="s">
        <v>55</v>
      </c>
      <c r="B17" s="44">
        <v>494093</v>
      </c>
      <c r="C17" s="44"/>
      <c r="D17" s="59"/>
      <c r="E17" s="60"/>
      <c r="F17" s="60"/>
    </row>
    <row r="18" spans="1:6" s="61" customFormat="1" ht="28.8">
      <c r="A18" s="40" t="s">
        <v>69</v>
      </c>
      <c r="B18" s="44">
        <v>-42651.57</v>
      </c>
      <c r="C18" s="44"/>
      <c r="D18" s="59"/>
      <c r="E18" s="60"/>
      <c r="F18" s="60"/>
    </row>
    <row r="19" spans="1:6" s="61" customFormat="1">
      <c r="A19" s="40" t="s">
        <v>70</v>
      </c>
      <c r="B19" s="44">
        <v>-1916000</v>
      </c>
      <c r="C19" s="44"/>
      <c r="D19" s="59"/>
      <c r="E19" s="60"/>
      <c r="F19" s="60"/>
    </row>
    <row r="20" spans="1:6" s="15" customFormat="1" ht="43.2">
      <c r="A20" s="5" t="s">
        <v>7</v>
      </c>
      <c r="B20" s="48">
        <f>SUM(B13:B19)</f>
        <v>-162915.87000000454</v>
      </c>
      <c r="C20" s="48" t="s">
        <v>68</v>
      </c>
      <c r="D20" s="18"/>
      <c r="E20" s="25"/>
      <c r="F20" s="17"/>
    </row>
    <row r="21" spans="1:6" s="7" customFormat="1">
      <c r="A21" s="1"/>
      <c r="B21" s="28"/>
      <c r="C21" s="20"/>
      <c r="D21" s="23"/>
      <c r="E21" s="19"/>
    </row>
    <row r="22" spans="1:6" ht="28.8">
      <c r="A22" s="4" t="s">
        <v>44</v>
      </c>
      <c r="B22" s="49" t="s">
        <v>57</v>
      </c>
      <c r="C22" s="50"/>
      <c r="D22" s="4" t="s">
        <v>45</v>
      </c>
      <c r="E22" s="16"/>
      <c r="F22"/>
    </row>
    <row r="23" spans="1:6">
      <c r="A23" s="26" t="s">
        <v>36</v>
      </c>
      <c r="B23" s="42">
        <v>5458924.9699999997</v>
      </c>
      <c r="C23" s="51"/>
      <c r="D23" s="54" t="s">
        <v>49</v>
      </c>
      <c r="E23" s="42">
        <v>109200000</v>
      </c>
      <c r="F23"/>
    </row>
    <row r="24" spans="1:6">
      <c r="A24" s="26" t="s">
        <v>34</v>
      </c>
      <c r="B24" s="27">
        <v>15890470</v>
      </c>
      <c r="C24" s="51"/>
      <c r="D24" s="54" t="s">
        <v>50</v>
      </c>
      <c r="E24" s="42">
        <v>17426000</v>
      </c>
      <c r="F24"/>
    </row>
    <row r="25" spans="1:6">
      <c r="A25" s="1" t="s">
        <v>39</v>
      </c>
      <c r="B25" s="27">
        <v>568300</v>
      </c>
      <c r="C25" s="50"/>
      <c r="D25" s="54" t="s">
        <v>51</v>
      </c>
      <c r="E25" s="42">
        <v>20713362</v>
      </c>
      <c r="F25"/>
    </row>
    <row r="26" spans="1:6">
      <c r="A26" s="1" t="s">
        <v>38</v>
      </c>
      <c r="B26" s="27">
        <v>468983.6</v>
      </c>
      <c r="C26" s="50"/>
      <c r="D26" s="54" t="s">
        <v>52</v>
      </c>
      <c r="E26" s="42">
        <v>10318870</v>
      </c>
      <c r="F26"/>
    </row>
    <row r="27" spans="1:6">
      <c r="A27" s="1" t="s">
        <v>16</v>
      </c>
      <c r="B27" s="42">
        <v>3007839.67</v>
      </c>
      <c r="C27" s="51"/>
      <c r="D27" s="54"/>
      <c r="E27" s="42"/>
      <c r="F27"/>
    </row>
    <row r="28" spans="1:6">
      <c r="A28" s="1" t="s">
        <v>17</v>
      </c>
      <c r="B28" s="27">
        <v>979630</v>
      </c>
      <c r="C28" s="50"/>
      <c r="D28" s="55" t="s">
        <v>53</v>
      </c>
      <c r="E28" s="56">
        <f>SUM(E23:E26)</f>
        <v>157658232</v>
      </c>
      <c r="F28"/>
    </row>
    <row r="29" spans="1:6">
      <c r="A29" s="1" t="s">
        <v>18</v>
      </c>
      <c r="B29" s="42">
        <v>1052762</v>
      </c>
      <c r="C29" s="51"/>
      <c r="D29" s="55" t="s">
        <v>54</v>
      </c>
      <c r="E29" s="49">
        <v>157658232</v>
      </c>
      <c r="F29"/>
    </row>
    <row r="30" spans="1:6">
      <c r="A30" s="26" t="s">
        <v>40</v>
      </c>
      <c r="B30" s="27">
        <v>200000</v>
      </c>
      <c r="C30" s="51"/>
      <c r="D30" s="57" t="s">
        <v>2</v>
      </c>
      <c r="E30" s="48">
        <f>E28-E29</f>
        <v>0</v>
      </c>
      <c r="F30"/>
    </row>
    <row r="31" spans="1:6">
      <c r="A31" s="26" t="s">
        <v>41</v>
      </c>
      <c r="B31" s="42">
        <v>29327.4</v>
      </c>
      <c r="C31" s="51"/>
      <c r="D31" s="25"/>
      <c r="E31" s="42"/>
      <c r="F31"/>
    </row>
    <row r="32" spans="1:6">
      <c r="A32" s="26" t="s">
        <v>42</v>
      </c>
      <c r="B32" s="42">
        <v>64974</v>
      </c>
      <c r="C32" s="51"/>
      <c r="D32" s="25"/>
      <c r="E32" s="42"/>
      <c r="F32"/>
    </row>
    <row r="33" spans="1:6">
      <c r="A33" s="1" t="s">
        <v>19</v>
      </c>
      <c r="B33" s="42">
        <v>149158.81</v>
      </c>
      <c r="C33" s="18"/>
      <c r="D33" s="25"/>
      <c r="E33" s="42"/>
      <c r="F33"/>
    </row>
    <row r="34" spans="1:6">
      <c r="A34" s="26" t="s">
        <v>35</v>
      </c>
      <c r="B34" s="42">
        <v>16801169.620000001</v>
      </c>
      <c r="C34" s="18"/>
      <c r="D34" s="25"/>
      <c r="E34" s="16"/>
      <c r="F34"/>
    </row>
    <row r="35" spans="1:6">
      <c r="A35" s="1" t="s">
        <v>20</v>
      </c>
      <c r="B35" s="42">
        <v>5041769.2</v>
      </c>
      <c r="C35" s="18"/>
      <c r="D35" s="25"/>
      <c r="E35" s="16"/>
      <c r="F35"/>
    </row>
    <row r="36" spans="1:6">
      <c r="A36" s="1" t="s">
        <v>37</v>
      </c>
      <c r="B36" s="42">
        <v>17629261.260000002</v>
      </c>
      <c r="C36" s="35"/>
      <c r="D36" s="25"/>
      <c r="E36" s="16"/>
      <c r="F36"/>
    </row>
    <row r="37" spans="1:6">
      <c r="A37" s="1"/>
      <c r="B37" s="42"/>
      <c r="C37" s="35"/>
      <c r="D37" s="25"/>
      <c r="E37" s="16"/>
      <c r="F37"/>
    </row>
    <row r="38" spans="1:6">
      <c r="A38" s="4" t="s">
        <v>33</v>
      </c>
      <c r="B38" s="49">
        <f>SUM(B23:B36)</f>
        <v>67342570.530000001</v>
      </c>
      <c r="C38" s="49"/>
    </row>
    <row r="39" spans="1:6" s="7" customFormat="1">
      <c r="A39" s="4" t="s">
        <v>21</v>
      </c>
      <c r="B39" s="49">
        <v>56838944.920000002</v>
      </c>
      <c r="C39" s="28"/>
      <c r="D39" s="20"/>
      <c r="E39" s="23"/>
      <c r="F39" s="19"/>
    </row>
    <row r="40" spans="1:6">
      <c r="A40" s="5" t="s">
        <v>2</v>
      </c>
      <c r="B40" s="48">
        <f>B38-B39</f>
        <v>10503625.609999999</v>
      </c>
      <c r="C40" s="34"/>
    </row>
    <row r="41" spans="1:6">
      <c r="A41" s="5" t="s">
        <v>22</v>
      </c>
      <c r="B41" s="48">
        <v>-315000</v>
      </c>
      <c r="C41" s="34"/>
    </row>
    <row r="42" spans="1:6">
      <c r="A42" s="5" t="s">
        <v>23</v>
      </c>
      <c r="B42" s="62">
        <v>-10682718.609999999</v>
      </c>
      <c r="C42" s="34"/>
    </row>
    <row r="43" spans="1:6">
      <c r="A43" s="5" t="s">
        <v>43</v>
      </c>
      <c r="B43" s="48">
        <v>494093</v>
      </c>
      <c r="C43" s="34"/>
    </row>
    <row r="44" spans="1:6" ht="15.6">
      <c r="A44" s="36" t="s">
        <v>24</v>
      </c>
      <c r="B44" s="52">
        <f>B40+B41+B42+B43</f>
        <v>0</v>
      </c>
      <c r="C44" s="29"/>
    </row>
    <row r="45" spans="1:6">
      <c r="B45" s="2"/>
    </row>
    <row r="46" spans="1:6">
      <c r="A46" t="s">
        <v>29</v>
      </c>
    </row>
    <row r="47" spans="1:6">
      <c r="A47" t="s">
        <v>3</v>
      </c>
    </row>
    <row r="48" spans="1:6">
      <c r="A48" t="s">
        <v>30</v>
      </c>
    </row>
  </sheetData>
  <mergeCells count="1">
    <mergeCell ref="G5:G8"/>
  </mergeCells>
  <pageMargins left="0.7" right="0.7" top="0.78740157499999996" bottom="0.78740157499999996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D16" sqref="D16"/>
    </sheetView>
  </sheetViews>
  <sheetFormatPr defaultRowHeight="14.4"/>
  <cols>
    <col min="1" max="1" width="41.44140625" bestFit="1" customWidth="1"/>
    <col min="2" max="2" width="13.33203125" bestFit="1" customWidth="1"/>
    <col min="3" max="3" width="12.44140625" bestFit="1" customWidth="1"/>
    <col min="4" max="4" width="12.44140625" style="67" bestFit="1" customWidth="1"/>
  </cols>
  <sheetData>
    <row r="1" spans="1:4">
      <c r="B1" s="4" t="s">
        <v>8</v>
      </c>
      <c r="C1" s="4" t="s">
        <v>9</v>
      </c>
    </row>
    <row r="2" spans="1:4">
      <c r="B2" s="71">
        <v>374</v>
      </c>
      <c r="C2" s="71">
        <v>671</v>
      </c>
    </row>
    <row r="3" spans="1:4">
      <c r="A3" t="s">
        <v>58</v>
      </c>
      <c r="B3" s="63">
        <f>'Vazba na HK'!B3</f>
        <v>44313299.68</v>
      </c>
      <c r="C3" s="63">
        <f>'Vazba na HK'!B8</f>
        <v>56838944.920000002</v>
      </c>
    </row>
    <row r="4" spans="1:4">
      <c r="A4" s="69"/>
      <c r="B4" s="64">
        <f>'Vazba na HK'!B5</f>
        <v>24442232.23</v>
      </c>
      <c r="C4" s="65"/>
    </row>
    <row r="5" spans="1:4" s="7" customFormat="1">
      <c r="B5" s="66">
        <f>SUM(B3:B4)</f>
        <v>68755531.909999996</v>
      </c>
      <c r="C5" s="66">
        <f>C3</f>
        <v>56838944.920000002</v>
      </c>
      <c r="D5" s="68">
        <f>B5-C5</f>
        <v>11916586.989999995</v>
      </c>
    </row>
    <row r="6" spans="1:4">
      <c r="A6" s="65" t="s">
        <v>59</v>
      </c>
      <c r="B6" s="64">
        <f>'Vazba na HK'!B6</f>
        <v>-1076062.72</v>
      </c>
      <c r="C6" s="65"/>
    </row>
    <row r="7" spans="1:4" s="7" customFormat="1">
      <c r="B7" s="66">
        <f>SUM(B5:B6)</f>
        <v>67679469.189999998</v>
      </c>
      <c r="C7" s="66">
        <f>C5</f>
        <v>56838944.920000002</v>
      </c>
      <c r="D7" s="68">
        <f>B7-C7</f>
        <v>10840524.269999996</v>
      </c>
    </row>
    <row r="8" spans="1:4">
      <c r="A8" t="s">
        <v>60</v>
      </c>
      <c r="C8" s="63">
        <f>-'Vazba na HK'!B14</f>
        <v>-1458837.04</v>
      </c>
    </row>
    <row r="9" spans="1:4">
      <c r="A9" t="s">
        <v>61</v>
      </c>
      <c r="B9" s="63">
        <f>'Vazba na HK'!B15</f>
        <v>-315000</v>
      </c>
    </row>
    <row r="10" spans="1:4">
      <c r="A10" t="s">
        <v>62</v>
      </c>
      <c r="B10" s="70">
        <f>'Vazba na HK'!B16</f>
        <v>-10682718.609999999</v>
      </c>
    </row>
    <row r="11" spans="1:4">
      <c r="A11" s="65" t="s">
        <v>63</v>
      </c>
      <c r="B11" s="65"/>
      <c r="C11" s="64">
        <f>-'Vazba na HK'!B17</f>
        <v>-494093</v>
      </c>
    </row>
    <row r="12" spans="1:4" s="7" customFormat="1">
      <c r="B12" s="66">
        <f>SUM(B7:B11)</f>
        <v>56681750.579999998</v>
      </c>
      <c r="C12" s="66">
        <f>SUM(C7:C11)</f>
        <v>54886014.880000003</v>
      </c>
      <c r="D12" s="68">
        <f>B12-C12</f>
        <v>1795735.6999999955</v>
      </c>
    </row>
    <row r="13" spans="1:4" ht="28.8">
      <c r="A13" s="72" t="s">
        <v>69</v>
      </c>
      <c r="B13" s="63">
        <v>-42651.57</v>
      </c>
    </row>
    <row r="14" spans="1:4">
      <c r="A14" s="73" t="s">
        <v>70</v>
      </c>
      <c r="B14" s="64">
        <v>-1916000</v>
      </c>
      <c r="C14" s="65"/>
    </row>
    <row r="15" spans="1:4" s="7" customFormat="1">
      <c r="B15" s="66">
        <f>SUM(B12:B14)</f>
        <v>54723099.009999998</v>
      </c>
      <c r="C15" s="66">
        <f>C12</f>
        <v>54886014.880000003</v>
      </c>
      <c r="D15" s="68">
        <f>B15-C15</f>
        <v>-162915.87000000477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Vazba na HK</vt:lpstr>
      <vt:lpstr>provozni dotace rozdil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2018-04-09T04:37:59Z</dcterms:modified>
</cp:coreProperties>
</file>