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180" windowHeight="10896"/>
  </bookViews>
  <sheets>
    <sheet name="Testy věcné správnosti" sheetId="1" r:id="rId1"/>
    <sheet name="výpočet závazky" sheetId="2" r:id="rId2"/>
    <sheet name="výpočet pohl." sheetId="3" r:id="rId3"/>
  </sheets>
  <calcPr calcId="125725"/>
</workbook>
</file>

<file path=xl/calcChain.xml><?xml version="1.0" encoding="utf-8"?>
<calcChain xmlns="http://schemas.openxmlformats.org/spreadsheetml/2006/main">
  <c r="C148" i="1"/>
  <c r="C142"/>
  <c r="C80"/>
  <c r="C33"/>
  <c r="C28"/>
  <c r="C47"/>
  <c r="C51" s="1"/>
  <c r="B25" i="3"/>
  <c r="B24"/>
  <c r="B23"/>
  <c r="B36"/>
  <c r="B34"/>
  <c r="B33"/>
  <c r="H9" l="1"/>
  <c r="B51" l="1"/>
  <c r="C129" i="1"/>
  <c r="B50" i="3"/>
  <c r="B52" l="1"/>
  <c r="B56" s="1"/>
  <c r="C130" i="1"/>
  <c r="C131" s="1"/>
  <c r="C134" s="1"/>
  <c r="G21" i="2" l="1"/>
  <c r="G29"/>
  <c r="G37"/>
  <c r="C26"/>
  <c r="C25"/>
  <c r="C27" l="1"/>
  <c r="C30" s="1"/>
  <c r="C79" i="1"/>
  <c r="C100" s="1"/>
  <c r="C101"/>
  <c r="C102" l="1"/>
  <c r="C13"/>
  <c r="C81" l="1"/>
</calcChain>
</file>

<file path=xl/comments1.xml><?xml version="1.0" encoding="utf-8"?>
<comments xmlns="http://schemas.openxmlformats.org/spreadsheetml/2006/main">
  <authors>
    <author>62889</author>
  </authors>
  <commentList>
    <comment ref="C62" authorId="0">
      <text>
        <r>
          <rPr>
            <b/>
            <sz val="9"/>
            <color indexed="81"/>
            <rFont val="Tahoma"/>
            <family val="2"/>
            <charset val="238"/>
          </rPr>
          <t>62889:</t>
        </r>
        <r>
          <rPr>
            <sz val="9"/>
            <color indexed="81"/>
            <rFont val="Tahoma"/>
            <family val="2"/>
            <charset val="238"/>
          </rPr>
          <t xml:space="preserve">
(343 42,343 42 400,343 43,343 90, 343 90400, 343 91</t>
        </r>
      </text>
    </comment>
  </commentList>
</comments>
</file>

<file path=xl/comments2.xml><?xml version="1.0" encoding="utf-8"?>
<comments xmlns="http://schemas.openxmlformats.org/spreadsheetml/2006/main">
  <authors>
    <author>62889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38"/>
          </rPr>
          <t>62889:</t>
        </r>
        <r>
          <rPr>
            <sz val="9"/>
            <color indexed="81"/>
            <rFont val="Tahoma"/>
            <family val="2"/>
            <charset val="238"/>
          </rPr>
          <t xml:space="preserve">
(343 42,343 42 400,343 43,343 90, 343 90400, 343 91</t>
        </r>
      </text>
    </comment>
  </commentList>
</comments>
</file>

<file path=xl/sharedStrings.xml><?xml version="1.0" encoding="utf-8"?>
<sst xmlns="http://schemas.openxmlformats.org/spreadsheetml/2006/main" count="249" uniqueCount="168">
  <si>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</si>
  <si>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</si>
  <si>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</si>
  <si>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</si>
  <si>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</si>
  <si>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</si>
  <si>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</si>
  <si>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</si>
  <si>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Obrat strany MD účtu 019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</si>
  <si>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</si>
  <si>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</si>
  <si>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</si>
  <si>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</si>
  <si>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</si>
  <si>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</si>
  <si>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</si>
  <si>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</si>
  <si>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</si>
  <si>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</si>
  <si>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</si>
  <si>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</si>
  <si>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</si>
  <si>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</si>
  <si>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</si>
  <si>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Test pohledávek</t>
  </si>
  <si>
    <t>Obrat strany MD účtu 311</t>
  </si>
  <si>
    <t>Strana D účtu 601</t>
  </si>
  <si>
    <t>Strana D účtu 602</t>
  </si>
  <si>
    <t>Strana D účtu 604</t>
  </si>
  <si>
    <t>Strana D účtu 641</t>
  </si>
  <si>
    <t>Strana D účtu 642</t>
  </si>
  <si>
    <t>Strana D účtu 661</t>
  </si>
  <si>
    <t>Celkem strana MD</t>
  </si>
  <si>
    <t>Celkem strana D</t>
  </si>
  <si>
    <t>Test závazků</t>
  </si>
  <si>
    <t>Obrat strany MD účtu 343 bez vyrovnání s FÚ</t>
  </si>
  <si>
    <t>Obrat strany MD účtu 041 bez vlastní aktivace</t>
  </si>
  <si>
    <t>Obrat strany MD účtu 042 bez vlastní aktivace</t>
  </si>
  <si>
    <t>Strana MD účtu 502</t>
  </si>
  <si>
    <t>Strana MD účtu 503</t>
  </si>
  <si>
    <t>Strana MD účtu 511</t>
  </si>
  <si>
    <t>Strana MD účtu 518</t>
  </si>
  <si>
    <t>Strana MD účtu 527</t>
  </si>
  <si>
    <t>Datum vypracování:</t>
  </si>
  <si>
    <t xml:space="preserve">Vypracoval/a:  </t>
  </si>
  <si>
    <t>Obrat strany D účtu 343 bez vyrovnání s FÚ a DPH při pořízení zboží či služeb ze zemí EU</t>
  </si>
  <si>
    <t>Obrat strany MD účtu 384</t>
  </si>
  <si>
    <t>Obrat strany D účtu 381</t>
  </si>
  <si>
    <t>Obrat strany D účtu 389</t>
  </si>
  <si>
    <t>Obrat strany D účtu 321 vztahující se k pořízení DDNHM</t>
  </si>
  <si>
    <t>Obrat strany MD účtu 031 a 032</t>
  </si>
  <si>
    <t>Obrat strany D účtu 321 vztahující se k pořízení DDHM, 031 a 032</t>
  </si>
  <si>
    <t>Strana MD účtu 558</t>
  </si>
  <si>
    <t>Strana MD účtu 403</t>
  </si>
  <si>
    <t>Obrat strany MD účtu 315</t>
  </si>
  <si>
    <t>Strana D účtu 603</t>
  </si>
  <si>
    <t>Strana D účtu 605</t>
  </si>
  <si>
    <t>Strana D účtu 606</t>
  </si>
  <si>
    <t>Strana D účtu 646</t>
  </si>
  <si>
    <t>Strana D účtu 647</t>
  </si>
  <si>
    <t>Strana D účtu 664</t>
  </si>
  <si>
    <t>Obrat strany D účtu 314</t>
  </si>
  <si>
    <t>Obrat strany MD účtu 029</t>
  </si>
  <si>
    <t>Strana MD účtu 553</t>
  </si>
  <si>
    <t>Strana MD účtu 554</t>
  </si>
  <si>
    <t>Strana D účtu 609</t>
  </si>
  <si>
    <t>Strana D účtu 644</t>
  </si>
  <si>
    <t>Obrat strany MD účtu 112</t>
  </si>
  <si>
    <t>Obrat strany MD účtu 132</t>
  </si>
  <si>
    <t>Strana MD účtu 542</t>
  </si>
  <si>
    <t>Strana MD účtu 549</t>
  </si>
  <si>
    <t>f)</t>
  </si>
  <si>
    <t>g)</t>
  </si>
  <si>
    <t>Test dotací provozních</t>
  </si>
  <si>
    <t>Obrat strany MD účtu 346 - analytika investičních dotací</t>
  </si>
  <si>
    <t>Obrat strany D účtu 67x</t>
  </si>
  <si>
    <t>Testy věcné správnosti příspěvkové organizace</t>
  </si>
  <si>
    <t>Strana MD účtu 552</t>
  </si>
  <si>
    <t>Strana D účtu 645</t>
  </si>
  <si>
    <t>Obrat strany MD účtu 043</t>
  </si>
  <si>
    <t>Strana MD účtu 541</t>
  </si>
  <si>
    <t>54713001 - zmařený DM</t>
  </si>
  <si>
    <t>Obrat strany D účtu 036</t>
  </si>
  <si>
    <t>FIZA neuvádí</t>
  </si>
  <si>
    <t>Strana D účtu 67120001</t>
  </si>
  <si>
    <t>649 D (bez nepeněžních plnění)</t>
  </si>
  <si>
    <t>241 MD</t>
  </si>
  <si>
    <t>MD</t>
  </si>
  <si>
    <t>D</t>
  </si>
  <si>
    <t>261 MD</t>
  </si>
  <si>
    <t>389 MD</t>
  </si>
  <si>
    <t>388 MD</t>
  </si>
  <si>
    <t>385 MD</t>
  </si>
  <si>
    <t>nejde přes 321</t>
  </si>
  <si>
    <t>Strana MD vybraných účtů 501</t>
  </si>
  <si>
    <t>fin.bonus</t>
  </si>
  <si>
    <t>finanční bonusy</t>
  </si>
  <si>
    <t>Obrat strany D účtu 321 - snížený o obrat strany MD 389</t>
  </si>
  <si>
    <t>321 Dal  (celá)</t>
  </si>
  <si>
    <t>Obrat strany D 507 - krve</t>
  </si>
  <si>
    <t>501 12 xxx</t>
  </si>
  <si>
    <t>501 13 005</t>
  </si>
  <si>
    <t>501 13 190</t>
  </si>
  <si>
    <t>501 18 003, 004</t>
  </si>
  <si>
    <t>501 60 002</t>
  </si>
  <si>
    <t>512,525,538</t>
  </si>
  <si>
    <t>321 d</t>
  </si>
  <si>
    <t>bez 549 70,75</t>
  </si>
  <si>
    <t>pouze FP-13</t>
  </si>
  <si>
    <t>pouze DP-708</t>
  </si>
  <si>
    <t>501 130 16</t>
  </si>
  <si>
    <t>563 01 000</t>
  </si>
  <si>
    <t>512 xx</t>
  </si>
  <si>
    <t>525 xx</t>
  </si>
  <si>
    <t>538 xx</t>
  </si>
  <si>
    <t>FÍZA NEUVÁDÍ</t>
  </si>
  <si>
    <t>24x   x   6xx</t>
  </si>
  <si>
    <t>26x   x   6xx</t>
  </si>
  <si>
    <t>není započítáno</t>
  </si>
  <si>
    <t>Strana D účtu 383 00 007 (MD 311)</t>
  </si>
  <si>
    <t>Strana D účtu 383 01 KH (MD 311)</t>
  </si>
  <si>
    <t>Strana D účtu 521 refundace (MD 311)</t>
  </si>
  <si>
    <t>Strana D účtu 524 refundace (MD 311)</t>
  </si>
  <si>
    <t>Strana D účtu 549 10 005 (MD 311)</t>
  </si>
  <si>
    <t>Obrat strany D 24x</t>
  </si>
  <si>
    <t>028 md, 031,032</t>
  </si>
  <si>
    <t>018 MD</t>
  </si>
  <si>
    <t>401 02 D</t>
  </si>
  <si>
    <t>401 12 D</t>
  </si>
  <si>
    <t>031 13 D</t>
  </si>
  <si>
    <t>021x031</t>
  </si>
  <si>
    <t>Nadační fondy……</t>
  </si>
  <si>
    <t>401 12 MD</t>
  </si>
  <si>
    <t>md 602</t>
  </si>
  <si>
    <t>609 md</t>
  </si>
  <si>
    <t>celkem strana MD</t>
  </si>
  <si>
    <t>celkem strana D</t>
  </si>
  <si>
    <t>Rozdíl pod hranicí významnosti</t>
  </si>
  <si>
    <t>Úřad práce-bezúplatný převod</t>
  </si>
  <si>
    <t xml:space="preserve">Obrat strany MD účtu 031 </t>
  </si>
  <si>
    <t>je na D účtu 042 (viz.ř.18)</t>
  </si>
  <si>
    <t>401 MD</t>
  </si>
  <si>
    <t>Úřad práce ČR bezúplatný převod</t>
  </si>
  <si>
    <t>věcné dary</t>
  </si>
  <si>
    <t>Strana D účtu 643</t>
  </si>
  <si>
    <t>bez věc.darů 64980001</t>
  </si>
  <si>
    <t>112, 132 MD (vyrovnání hal.rozdílů)</t>
  </si>
  <si>
    <t>324 MD</t>
  </si>
  <si>
    <t>331 MD</t>
  </si>
  <si>
    <t>377 MD</t>
  </si>
  <si>
    <t>383 MD</t>
  </si>
  <si>
    <t>384 MD</t>
  </si>
  <si>
    <t>40712 MD</t>
  </si>
  <si>
    <t>54710002 MD (zcizení a poškoz.maj.FNOL)</t>
  </si>
  <si>
    <t xml:space="preserve">54999001 MD (benefity zaměstnanců FNOL) </t>
  </si>
  <si>
    <t>558 MD (nálezy majetku na klinikách)</t>
  </si>
  <si>
    <r>
      <t xml:space="preserve">Obrat strany D účtu </t>
    </r>
    <r>
      <rPr>
        <strike/>
        <sz val="10"/>
        <rFont val="Arial CE"/>
        <charset val="238"/>
      </rPr>
      <t xml:space="preserve">403 </t>
    </r>
    <r>
      <rPr>
        <sz val="10"/>
        <rFont val="Arial CE"/>
        <charset val="238"/>
      </rPr>
      <t xml:space="preserve"> 40100001</t>
    </r>
  </si>
  <si>
    <r>
      <t xml:space="preserve">Obrat strany D účtu </t>
    </r>
    <r>
      <rPr>
        <strike/>
        <sz val="10"/>
        <rFont val="Arial CE"/>
        <charset val="238"/>
      </rPr>
      <t xml:space="preserve">403 </t>
    </r>
    <r>
      <rPr>
        <sz val="10"/>
        <rFont val="Arial CE"/>
        <charset val="238"/>
      </rPr>
      <t xml:space="preserve"> 40100000 (chyba účtování)</t>
    </r>
  </si>
  <si>
    <t>FP-2017-24-000072</t>
  </si>
  <si>
    <t>Test dotací investičních (od zřizovatele)</t>
  </si>
  <si>
    <t>strana D 649</t>
  </si>
  <si>
    <t>395 MD (ID-2017-01-000211)</t>
  </si>
  <si>
    <t>oprava účtování</t>
  </si>
  <si>
    <t xml:space="preserve">395 MD </t>
  </si>
  <si>
    <t>Obrat strany MD účtu 346 - analytika provozních dotací</t>
  </si>
  <si>
    <t>Eva Buzková - vedoucí OUC</t>
  </si>
  <si>
    <t>Bc. Jana Jakšová - referent OUC</t>
  </si>
  <si>
    <t>401x073</t>
  </si>
</sst>
</file>

<file path=xl/styles.xml><?xml version="1.0" encoding="utf-8"?>
<styleSheet xmlns="http://schemas.openxmlformats.org/spreadsheetml/2006/main">
  <numFmts count="3">
    <numFmt numFmtId="164" formatCode="#,##0.00\ &quot;Kč&quot;"/>
    <numFmt numFmtId="165" formatCode="d\.\ mmmm\ yyyy"/>
    <numFmt numFmtId="166" formatCode="#,##0.00\ _K_č"/>
  </numFmts>
  <fonts count="25">
    <font>
      <sz val="10"/>
      <name val="Arial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 CE"/>
      <charset val="238"/>
    </font>
    <font>
      <b/>
      <sz val="10"/>
      <color rgb="FF00B0F0"/>
      <name val="Arial CE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i/>
      <sz val="10"/>
      <color rgb="FFFF0000"/>
      <name val="Arial CE"/>
      <charset val="238"/>
    </font>
    <font>
      <b/>
      <i/>
      <sz val="10"/>
      <color rgb="FFFF0000"/>
      <name val="Arial CE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 CE"/>
      <charset val="238"/>
    </font>
    <font>
      <i/>
      <sz val="10"/>
      <color rgb="FFFF0000"/>
      <name val="Arial"/>
      <family val="2"/>
      <charset val="238"/>
    </font>
    <font>
      <strike/>
      <sz val="10"/>
      <name val="Arial CE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wrapText="1"/>
    </xf>
    <xf numFmtId="164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165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 applyProtection="1"/>
    <xf numFmtId="0" fontId="8" fillId="0" borderId="0" xfId="0" applyFont="1"/>
    <xf numFmtId="0" fontId="7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164" fontId="7" fillId="0" borderId="1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164" fontId="0" fillId="0" borderId="0" xfId="0" applyNumberFormat="1"/>
    <xf numFmtId="166" fontId="0" fillId="0" borderId="0" xfId="0" applyNumberFormat="1"/>
    <xf numFmtId="164" fontId="11" fillId="0" borderId="0" xfId="0" applyNumberFormat="1" applyFont="1" applyFill="1" applyBorder="1" applyAlignment="1" applyProtection="1"/>
    <xf numFmtId="4" fontId="0" fillId="0" borderId="0" xfId="0" applyNumberFormat="1"/>
    <xf numFmtId="0" fontId="1" fillId="0" borderId="1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left"/>
    </xf>
    <xf numFmtId="166" fontId="0" fillId="0" borderId="1" xfId="0" applyNumberFormat="1" applyBorder="1"/>
    <xf numFmtId="166" fontId="0" fillId="0" borderId="0" xfId="0" applyNumberFormat="1" applyAlignment="1">
      <alignment vertical="top" wrapText="1"/>
    </xf>
    <xf numFmtId="0" fontId="6" fillId="0" borderId="0" xfId="0" applyFont="1"/>
    <xf numFmtId="166" fontId="6" fillId="0" borderId="0" xfId="0" applyNumberFormat="1" applyFont="1"/>
    <xf numFmtId="0" fontId="12" fillId="0" borderId="0" xfId="0" applyNumberFormat="1" applyFont="1" applyFill="1" applyBorder="1" applyAlignment="1" applyProtection="1"/>
    <xf numFmtId="0" fontId="13" fillId="0" borderId="0" xfId="0" applyFont="1"/>
    <xf numFmtId="166" fontId="13" fillId="0" borderId="0" xfId="0" applyNumberFormat="1" applyFont="1"/>
    <xf numFmtId="0" fontId="11" fillId="0" borderId="0" xfId="0" applyNumberFormat="1" applyFont="1" applyFill="1" applyBorder="1" applyAlignment="1" applyProtection="1"/>
    <xf numFmtId="164" fontId="14" fillId="0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164" fontId="2" fillId="3" borderId="0" xfId="0" applyNumberFormat="1" applyFont="1" applyFill="1" applyBorder="1" applyAlignment="1" applyProtection="1"/>
    <xf numFmtId="166" fontId="0" fillId="2" borderId="0" xfId="0" applyNumberFormat="1" applyFill="1"/>
    <xf numFmtId="0" fontId="2" fillId="4" borderId="0" xfId="0" applyNumberFormat="1" applyFont="1" applyFill="1" applyBorder="1" applyAlignment="1" applyProtection="1"/>
    <xf numFmtId="164" fontId="7" fillId="4" borderId="0" xfId="0" applyNumberFormat="1" applyFont="1" applyFill="1" applyBorder="1" applyAlignment="1" applyProtection="1"/>
    <xf numFmtId="0" fontId="15" fillId="0" borderId="0" xfId="0" applyFont="1"/>
    <xf numFmtId="0" fontId="6" fillId="4" borderId="0" xfId="0" applyFont="1" applyFill="1"/>
    <xf numFmtId="166" fontId="0" fillId="4" borderId="0" xfId="0" applyNumberFormat="1" applyFill="1"/>
    <xf numFmtId="0" fontId="0" fillId="4" borderId="0" xfId="0" applyFill="1"/>
    <xf numFmtId="0" fontId="0" fillId="3" borderId="0" xfId="0" applyFill="1"/>
    <xf numFmtId="166" fontId="0" fillId="3" borderId="0" xfId="0" applyNumberFormat="1" applyFill="1"/>
    <xf numFmtId="0" fontId="8" fillId="2" borderId="0" xfId="0" applyFont="1" applyFill="1"/>
    <xf numFmtId="166" fontId="8" fillId="2" borderId="0" xfId="0" applyNumberFormat="1" applyFont="1" applyFill="1"/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left"/>
    </xf>
    <xf numFmtId="166" fontId="0" fillId="0" borderId="0" xfId="0" applyNumberFormat="1" applyFill="1"/>
    <xf numFmtId="0" fontId="0" fillId="0" borderId="0" xfId="0" applyFill="1"/>
    <xf numFmtId="166" fontId="13" fillId="0" borderId="0" xfId="0" applyNumberFormat="1" applyFont="1" applyBorder="1"/>
    <xf numFmtId="4" fontId="0" fillId="0" borderId="0" xfId="0" applyNumberFormat="1" applyAlignment="1">
      <alignment vertical="top"/>
    </xf>
    <xf numFmtId="0" fontId="7" fillId="2" borderId="0" xfId="0" applyNumberFormat="1" applyFont="1" applyFill="1" applyBorder="1" applyAlignment="1" applyProtection="1"/>
    <xf numFmtId="164" fontId="11" fillId="2" borderId="0" xfId="0" applyNumberFormat="1" applyFont="1" applyFill="1" applyBorder="1" applyAlignment="1" applyProtection="1"/>
    <xf numFmtId="164" fontId="16" fillId="0" borderId="0" xfId="0" applyNumberFormat="1" applyFont="1" applyFill="1" applyBorder="1" applyAlignment="1" applyProtection="1"/>
    <xf numFmtId="166" fontId="0" fillId="0" borderId="0" xfId="0" applyNumberFormat="1" applyFill="1" applyAlignment="1">
      <alignment horizontal="right"/>
    </xf>
    <xf numFmtId="0" fontId="6" fillId="0" borderId="0" xfId="0" applyFont="1" applyFill="1"/>
    <xf numFmtId="166" fontId="6" fillId="0" borderId="0" xfId="0" applyNumberFormat="1" applyFont="1" applyFill="1"/>
    <xf numFmtId="166" fontId="6" fillId="0" borderId="0" xfId="0" applyNumberFormat="1" applyFont="1" applyFill="1" applyAlignment="1">
      <alignment horizontal="left"/>
    </xf>
    <xf numFmtId="166" fontId="8" fillId="0" borderId="0" xfId="0" applyNumberFormat="1" applyFont="1"/>
    <xf numFmtId="0" fontId="8" fillId="0" borderId="0" xfId="0" applyFont="1" applyFill="1"/>
    <xf numFmtId="3" fontId="0" fillId="0" borderId="0" xfId="0" applyNumberFormat="1" applyFill="1"/>
    <xf numFmtId="164" fontId="11" fillId="0" borderId="1" xfId="0" applyNumberFormat="1" applyFont="1" applyFill="1" applyBorder="1" applyAlignment="1" applyProtection="1"/>
    <xf numFmtId="0" fontId="0" fillId="0" borderId="1" xfId="0" applyFill="1" applyBorder="1"/>
    <xf numFmtId="0" fontId="20" fillId="0" borderId="0" xfId="0" applyNumberFormat="1" applyFont="1" applyFill="1" applyBorder="1" applyAlignment="1" applyProtection="1"/>
    <xf numFmtId="164" fontId="20" fillId="0" borderId="0" xfId="0" applyNumberFormat="1" applyFont="1" applyFill="1" applyBorder="1" applyAlignment="1" applyProtection="1"/>
    <xf numFmtId="0" fontId="21" fillId="0" borderId="0" xfId="0" applyFont="1" applyFill="1"/>
    <xf numFmtId="0" fontId="20" fillId="0" borderId="1" xfId="0" applyNumberFormat="1" applyFont="1" applyFill="1" applyBorder="1" applyAlignment="1" applyProtection="1"/>
    <xf numFmtId="164" fontId="20" fillId="0" borderId="1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164" fontId="18" fillId="0" borderId="0" xfId="0" applyNumberFormat="1" applyFont="1" applyFill="1" applyBorder="1" applyAlignment="1" applyProtection="1"/>
    <xf numFmtId="0" fontId="19" fillId="0" borderId="0" xfId="0" applyFont="1" applyFill="1"/>
    <xf numFmtId="164" fontId="4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Fill="1" applyAlignment="1">
      <alignment vertical="top" wrapText="1"/>
    </xf>
    <xf numFmtId="0" fontId="18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>
      <alignment horizontal="right"/>
    </xf>
    <xf numFmtId="166" fontId="6" fillId="0" borderId="1" xfId="0" applyNumberFormat="1" applyFont="1" applyFill="1" applyBorder="1"/>
    <xf numFmtId="164" fontId="7" fillId="0" borderId="1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/>
    <xf numFmtId="164" fontId="2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Font="1" applyAlignment="1">
      <alignment horizontal="left"/>
    </xf>
    <xf numFmtId="164" fontId="23" fillId="0" borderId="0" xfId="0" applyNumberFormat="1" applyFont="1" applyFill="1" applyBorder="1" applyAlignment="1" applyProtection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topLeftCell="A24" zoomScaleNormal="100" workbookViewId="0">
      <selection activeCell="C49" sqref="C49:D49"/>
    </sheetView>
  </sheetViews>
  <sheetFormatPr defaultRowHeight="13.2"/>
  <cols>
    <col min="1" max="1" width="4.109375" style="1" customWidth="1"/>
    <col min="2" max="2" width="56.6640625" style="3" customWidth="1"/>
    <col min="3" max="3" width="23.109375" style="2" customWidth="1"/>
    <col min="4" max="4" width="25.88671875" customWidth="1"/>
    <col min="5" max="5" width="19.5546875" style="25" customWidth="1"/>
    <col min="6" max="7" width="17.109375" bestFit="1" customWidth="1"/>
    <col min="9" max="9" width="15.6640625" bestFit="1" customWidth="1"/>
  </cols>
  <sheetData>
    <row r="1" spans="1:7" ht="17.399999999999999">
      <c r="A1" s="89" t="s">
        <v>76</v>
      </c>
      <c r="B1" s="90"/>
      <c r="C1" s="90"/>
    </row>
    <row r="2" spans="1:7" ht="7.5" customHeight="1"/>
    <row r="3" spans="1:7">
      <c r="A3" s="1" t="s">
        <v>0</v>
      </c>
      <c r="B3" s="4" t="s">
        <v>1</v>
      </c>
      <c r="D3" s="55"/>
    </row>
    <row r="4" spans="1:7">
      <c r="D4" s="55"/>
    </row>
    <row r="5" spans="1:7">
      <c r="B5" s="3" t="s">
        <v>2</v>
      </c>
      <c r="C5" s="2">
        <v>2746737</v>
      </c>
      <c r="D5" s="55"/>
    </row>
    <row r="6" spans="1:7">
      <c r="B6" s="5" t="s">
        <v>49</v>
      </c>
      <c r="C6" s="21">
        <v>277248.71999999997</v>
      </c>
      <c r="D6" s="66" t="s">
        <v>126</v>
      </c>
    </row>
    <row r="7" spans="1:7">
      <c r="B7" s="3" t="s">
        <v>3</v>
      </c>
      <c r="C7" s="2">
        <v>0</v>
      </c>
      <c r="D7" s="55"/>
    </row>
    <row r="8" spans="1:7">
      <c r="B8" s="3" t="s">
        <v>4</v>
      </c>
      <c r="C8" s="2">
        <v>0</v>
      </c>
      <c r="D8" s="55"/>
    </row>
    <row r="9" spans="1:7">
      <c r="B9" s="3" t="s">
        <v>5</v>
      </c>
      <c r="C9" s="2">
        <v>2746737</v>
      </c>
      <c r="D9" s="55"/>
    </row>
    <row r="10" spans="1:7">
      <c r="B10" s="3" t="s">
        <v>6</v>
      </c>
      <c r="C10" s="2">
        <v>0</v>
      </c>
      <c r="D10" s="55"/>
    </row>
    <row r="11" spans="1:7">
      <c r="B11" s="3" t="s">
        <v>7</v>
      </c>
      <c r="C11" s="17">
        <v>277248.71999999997</v>
      </c>
      <c r="D11" s="55"/>
    </row>
    <row r="12" spans="1:7">
      <c r="B12" s="5" t="s">
        <v>8</v>
      </c>
      <c r="C12" s="6">
        <v>0</v>
      </c>
      <c r="D12" s="55"/>
    </row>
    <row r="13" spans="1:7">
      <c r="B13" s="7" t="s">
        <v>9</v>
      </c>
      <c r="C13" s="8">
        <f>C7+C8+C9+C10+C11+C12-C5-C6</f>
        <v>0</v>
      </c>
      <c r="D13" s="55"/>
    </row>
    <row r="14" spans="1:7">
      <c r="D14" s="55"/>
    </row>
    <row r="15" spans="1:7">
      <c r="D15" s="55"/>
    </row>
    <row r="16" spans="1:7">
      <c r="A16" s="1" t="s">
        <v>10</v>
      </c>
      <c r="B16" s="4" t="s">
        <v>11</v>
      </c>
      <c r="D16" s="55"/>
      <c r="G16" s="24"/>
    </row>
    <row r="17" spans="1:6">
      <c r="D17" s="55"/>
      <c r="F17" s="27"/>
    </row>
    <row r="18" spans="1:6">
      <c r="B18" s="3" t="s">
        <v>12</v>
      </c>
      <c r="C18" s="2">
        <v>301784156</v>
      </c>
      <c r="D18" s="66"/>
    </row>
    <row r="19" spans="1:6">
      <c r="B19" s="5" t="s">
        <v>51</v>
      </c>
      <c r="C19" s="6">
        <v>52280731.890000001</v>
      </c>
      <c r="D19" s="66" t="s">
        <v>125</v>
      </c>
      <c r="F19" s="27"/>
    </row>
    <row r="20" spans="1:6">
      <c r="B20" s="3" t="s">
        <v>13</v>
      </c>
      <c r="C20" s="2">
        <v>155603232.80000001</v>
      </c>
      <c r="D20" s="67"/>
    </row>
    <row r="21" spans="1:6">
      <c r="B21" s="3" t="s">
        <v>14</v>
      </c>
      <c r="C21" s="2">
        <v>178750210</v>
      </c>
      <c r="D21" s="55"/>
    </row>
    <row r="22" spans="1:6">
      <c r="B22" s="3" t="s">
        <v>15</v>
      </c>
      <c r="C22" s="2">
        <v>0</v>
      </c>
      <c r="D22" s="55"/>
    </row>
    <row r="23" spans="1:6">
      <c r="B23" s="3" t="s">
        <v>16</v>
      </c>
      <c r="C23" s="2">
        <v>0</v>
      </c>
      <c r="D23" s="55"/>
    </row>
    <row r="24" spans="1:6">
      <c r="B24" s="3" t="s">
        <v>17</v>
      </c>
      <c r="C24" s="2">
        <v>46630559.109999999</v>
      </c>
      <c r="D24" s="55"/>
    </row>
    <row r="25" spans="1:6">
      <c r="B25" s="3" t="s">
        <v>62</v>
      </c>
      <c r="C25" s="2">
        <v>0</v>
      </c>
      <c r="D25" s="55"/>
    </row>
    <row r="26" spans="1:6">
      <c r="B26" s="3" t="s">
        <v>50</v>
      </c>
      <c r="C26" s="2">
        <v>5650172.7800000003</v>
      </c>
      <c r="D26" s="55"/>
    </row>
    <row r="27" spans="1:6">
      <c r="B27" s="5" t="s">
        <v>139</v>
      </c>
      <c r="C27" s="6">
        <v>-1107</v>
      </c>
      <c r="D27" s="55" t="s">
        <v>140</v>
      </c>
    </row>
    <row r="28" spans="1:6">
      <c r="B28" s="7" t="s">
        <v>9</v>
      </c>
      <c r="C28" s="8">
        <f>C20+C21+C22+C23+C24+C25+C26+C27-C18-C19</f>
        <v>32568179.799999997</v>
      </c>
      <c r="D28" s="55"/>
    </row>
    <row r="29" spans="1:6" s="32" customFormat="1">
      <c r="A29" s="84"/>
      <c r="B29" s="20" t="s">
        <v>127</v>
      </c>
      <c r="C29" s="17">
        <v>785628</v>
      </c>
      <c r="D29" s="66" t="s">
        <v>131</v>
      </c>
      <c r="E29" s="33"/>
    </row>
    <row r="30" spans="1:6" s="32" customFormat="1">
      <c r="A30" s="84"/>
      <c r="B30" s="20" t="s">
        <v>128</v>
      </c>
      <c r="C30" s="88">
        <v>27932647.800000001</v>
      </c>
      <c r="D30" s="66" t="s">
        <v>138</v>
      </c>
      <c r="E30" s="33"/>
    </row>
    <row r="31" spans="1:6" s="32" customFormat="1">
      <c r="A31" s="84"/>
      <c r="B31" s="20" t="s">
        <v>129</v>
      </c>
      <c r="C31" s="17">
        <v>4080808</v>
      </c>
      <c r="D31" s="66" t="s">
        <v>130</v>
      </c>
      <c r="E31" s="33"/>
    </row>
    <row r="32" spans="1:6" s="32" customFormat="1">
      <c r="A32" s="84"/>
      <c r="B32" s="19" t="s">
        <v>81</v>
      </c>
      <c r="C32" s="21">
        <v>228690</v>
      </c>
      <c r="D32" s="62"/>
      <c r="E32" s="33"/>
    </row>
    <row r="33" spans="1:11">
      <c r="B33" s="20"/>
      <c r="C33" s="26">
        <f>C18+C19+C29+C30+C31-C20-C21-C24-C25-C26+C27-C22-C23-C32</f>
        <v>-1.3969838619232178E-8</v>
      </c>
      <c r="D33" s="55"/>
    </row>
    <row r="34" spans="1:11">
      <c r="A34" s="28"/>
      <c r="B34" s="19"/>
      <c r="C34" s="21"/>
      <c r="D34" s="69"/>
      <c r="E34" s="30"/>
    </row>
    <row r="35" spans="1:11">
      <c r="D35" s="55"/>
    </row>
    <row r="36" spans="1:11">
      <c r="A36" s="1" t="s">
        <v>18</v>
      </c>
      <c r="B36" s="4" t="s">
        <v>19</v>
      </c>
      <c r="D36" s="55"/>
    </row>
    <row r="37" spans="1:11">
      <c r="D37" s="55"/>
      <c r="G37" s="25"/>
    </row>
    <row r="38" spans="1:11">
      <c r="B38" s="3" t="s">
        <v>20</v>
      </c>
      <c r="C38" s="2">
        <v>315076979.82999998</v>
      </c>
      <c r="D38" s="55"/>
      <c r="F38" s="27"/>
      <c r="G38" s="25"/>
    </row>
    <row r="39" spans="1:11">
      <c r="B39" s="70" t="s">
        <v>82</v>
      </c>
      <c r="C39" s="71">
        <v>26600</v>
      </c>
      <c r="D39" s="72" t="s">
        <v>83</v>
      </c>
      <c r="F39" s="27"/>
      <c r="G39" s="25"/>
    </row>
    <row r="40" spans="1:11">
      <c r="B40" s="73" t="s">
        <v>84</v>
      </c>
      <c r="C40" s="74">
        <v>494093</v>
      </c>
      <c r="D40" s="72" t="s">
        <v>83</v>
      </c>
      <c r="G40" s="25"/>
    </row>
    <row r="41" spans="1:11">
      <c r="B41" s="3" t="s">
        <v>21</v>
      </c>
      <c r="C41" s="2">
        <v>256549977.75999999</v>
      </c>
      <c r="D41" s="55"/>
      <c r="G41" s="24"/>
    </row>
    <row r="42" spans="1:11">
      <c r="B42" s="3" t="s">
        <v>77</v>
      </c>
      <c r="C42" s="2">
        <v>0</v>
      </c>
      <c r="D42" s="55"/>
      <c r="G42" s="24"/>
      <c r="I42" s="61"/>
      <c r="J42" s="55"/>
      <c r="K42" s="62"/>
    </row>
    <row r="43" spans="1:11">
      <c r="B43" s="3" t="s">
        <v>63</v>
      </c>
      <c r="C43" s="2">
        <v>26600</v>
      </c>
      <c r="D43" s="55"/>
      <c r="G43" s="24"/>
    </row>
    <row r="44" spans="1:11">
      <c r="B44" s="3" t="s">
        <v>64</v>
      </c>
      <c r="C44" s="2">
        <v>0</v>
      </c>
      <c r="D44" s="55"/>
    </row>
    <row r="45" spans="1:11">
      <c r="B45" s="3" t="s">
        <v>52</v>
      </c>
      <c r="C45" s="2">
        <v>46717437.960000001</v>
      </c>
      <c r="D45" s="55"/>
      <c r="F45" s="24"/>
    </row>
    <row r="46" spans="1:11">
      <c r="B46" s="5" t="s">
        <v>53</v>
      </c>
      <c r="C46" s="6">
        <v>494093</v>
      </c>
      <c r="D46" s="55"/>
    </row>
    <row r="47" spans="1:11">
      <c r="B47" s="7" t="s">
        <v>9</v>
      </c>
      <c r="C47" s="8">
        <f>C38+C39+C40-C41-C43-C44-C42-C45-C46</f>
        <v>11809564.109999992</v>
      </c>
      <c r="D47" s="55"/>
      <c r="E47" s="63"/>
    </row>
    <row r="48" spans="1:11">
      <c r="B48" s="75" t="s">
        <v>132</v>
      </c>
      <c r="C48" s="76">
        <v>11856074</v>
      </c>
      <c r="D48" s="77" t="s">
        <v>142</v>
      </c>
      <c r="E48" s="64"/>
      <c r="F48" s="55"/>
      <c r="G48" s="32"/>
    </row>
    <row r="49" spans="1:7">
      <c r="B49" s="3" t="s">
        <v>141</v>
      </c>
      <c r="C49" s="91">
        <v>-48061</v>
      </c>
      <c r="D49" s="62" t="s">
        <v>167</v>
      </c>
      <c r="E49" s="61"/>
      <c r="F49" s="55"/>
      <c r="G49" s="62"/>
    </row>
    <row r="50" spans="1:7">
      <c r="B50" s="5"/>
      <c r="C50" s="78"/>
      <c r="D50" s="55"/>
      <c r="E50" s="61"/>
      <c r="F50" s="55"/>
      <c r="G50" s="62"/>
    </row>
    <row r="51" spans="1:7">
      <c r="B51" s="7" t="s">
        <v>137</v>
      </c>
      <c r="C51" s="8">
        <f>C47-C48-C49-C50</f>
        <v>1551.1099999919534</v>
      </c>
      <c r="D51" s="55"/>
      <c r="E51" s="61"/>
      <c r="F51" s="55"/>
      <c r="G51" s="62"/>
    </row>
    <row r="52" spans="1:7">
      <c r="C52" s="60"/>
      <c r="D52" s="55"/>
      <c r="E52" s="61"/>
      <c r="F52" s="55"/>
      <c r="G52" s="62"/>
    </row>
    <row r="53" spans="1:7">
      <c r="C53" s="8"/>
      <c r="D53" s="55"/>
      <c r="E53" s="61"/>
      <c r="F53" s="55"/>
      <c r="G53" s="62"/>
    </row>
    <row r="54" spans="1:7">
      <c r="C54" s="8"/>
      <c r="D54" s="55"/>
      <c r="E54" s="61"/>
      <c r="F54" s="55"/>
      <c r="G54" s="62"/>
    </row>
    <row r="55" spans="1:7">
      <c r="C55" s="8"/>
      <c r="D55" s="55"/>
      <c r="E55" s="61"/>
      <c r="F55" s="55"/>
      <c r="G55" s="62"/>
    </row>
    <row r="56" spans="1:7">
      <c r="B56" s="7"/>
      <c r="C56" s="8"/>
      <c r="D56" s="55"/>
      <c r="E56" s="54"/>
      <c r="F56" s="55"/>
      <c r="G56" s="55"/>
    </row>
    <row r="57" spans="1:7">
      <c r="A57" s="1" t="s">
        <v>22</v>
      </c>
      <c r="B57" s="4" t="s">
        <v>24</v>
      </c>
      <c r="D57" s="55"/>
    </row>
    <row r="58" spans="1:7">
      <c r="D58" s="55"/>
    </row>
    <row r="59" spans="1:7">
      <c r="B59" s="3" t="s">
        <v>25</v>
      </c>
      <c r="C59" s="2">
        <v>5803020678.1199999</v>
      </c>
      <c r="D59" s="55"/>
    </row>
    <row r="60" spans="1:7">
      <c r="B60" s="3" t="s">
        <v>54</v>
      </c>
      <c r="C60" s="2">
        <v>515160</v>
      </c>
      <c r="D60" s="55"/>
    </row>
    <row r="61" spans="1:7">
      <c r="B61" s="5" t="s">
        <v>46</v>
      </c>
      <c r="C61" s="6">
        <v>917943.75</v>
      </c>
      <c r="D61" s="55" t="s">
        <v>143</v>
      </c>
    </row>
    <row r="62" spans="1:7" s="14" customFormat="1" ht="26.4">
      <c r="A62" s="79"/>
      <c r="B62" s="12" t="s">
        <v>45</v>
      </c>
      <c r="C62" s="13">
        <v>65759351.420000002</v>
      </c>
      <c r="D62" s="80"/>
      <c r="E62" s="31"/>
    </row>
    <row r="63" spans="1:7" s="18" customFormat="1">
      <c r="A63" s="81"/>
      <c r="B63" s="20" t="s">
        <v>26</v>
      </c>
      <c r="C63" s="17">
        <v>0</v>
      </c>
      <c r="D63" s="66"/>
      <c r="E63" s="65"/>
    </row>
    <row r="64" spans="1:7" s="18" customFormat="1">
      <c r="A64" s="81"/>
      <c r="B64" s="20" t="s">
        <v>27</v>
      </c>
      <c r="C64" s="17">
        <v>5438095290.3299999</v>
      </c>
      <c r="D64" s="66"/>
      <c r="E64" s="65"/>
    </row>
    <row r="65" spans="1:5" s="18" customFormat="1">
      <c r="A65" s="81"/>
      <c r="B65" s="20" t="s">
        <v>55</v>
      </c>
      <c r="C65" s="17">
        <v>20878811.559999999</v>
      </c>
      <c r="D65" s="66"/>
      <c r="E65" s="65"/>
    </row>
    <row r="66" spans="1:5" s="18" customFormat="1">
      <c r="A66" s="81"/>
      <c r="B66" s="20" t="s">
        <v>28</v>
      </c>
      <c r="C66" s="17">
        <v>377757773.87</v>
      </c>
      <c r="D66" s="66"/>
      <c r="E66" s="65"/>
    </row>
    <row r="67" spans="1:5" s="18" customFormat="1">
      <c r="A67" s="81"/>
      <c r="B67" s="20" t="s">
        <v>56</v>
      </c>
      <c r="C67" s="17">
        <v>0</v>
      </c>
      <c r="D67" s="66"/>
      <c r="E67" s="65"/>
    </row>
    <row r="68" spans="1:5" s="18" customFormat="1">
      <c r="A68" s="81"/>
      <c r="B68" s="20" t="s">
        <v>57</v>
      </c>
      <c r="C68" s="17">
        <v>0</v>
      </c>
      <c r="D68" s="66"/>
      <c r="E68" s="65"/>
    </row>
    <row r="69" spans="1:5" s="18" customFormat="1">
      <c r="A69" s="81"/>
      <c r="B69" s="20" t="s">
        <v>65</v>
      </c>
      <c r="C69" s="17">
        <v>5440189</v>
      </c>
      <c r="D69" s="66"/>
      <c r="E69" s="65"/>
    </row>
    <row r="70" spans="1:5" s="18" customFormat="1">
      <c r="A70" s="81"/>
      <c r="B70" s="20" t="s">
        <v>29</v>
      </c>
      <c r="C70" s="17">
        <v>1377858.83</v>
      </c>
      <c r="D70" s="66"/>
      <c r="E70" s="65"/>
    </row>
    <row r="71" spans="1:5" s="18" customFormat="1">
      <c r="A71" s="81"/>
      <c r="B71" s="20" t="s">
        <v>30</v>
      </c>
      <c r="C71" s="17">
        <v>0</v>
      </c>
      <c r="D71" s="66"/>
      <c r="E71" s="65"/>
    </row>
    <row r="72" spans="1:5" s="18" customFormat="1">
      <c r="A72" s="81"/>
      <c r="B72" s="20" t="s">
        <v>144</v>
      </c>
      <c r="C72" s="17">
        <v>450</v>
      </c>
      <c r="D72" s="66"/>
      <c r="E72" s="65"/>
    </row>
    <row r="73" spans="1:5" s="18" customFormat="1">
      <c r="A73" s="81"/>
      <c r="B73" s="20" t="s">
        <v>66</v>
      </c>
      <c r="C73" s="17">
        <v>55014527.549999997</v>
      </c>
      <c r="D73" s="66"/>
      <c r="E73" s="65"/>
    </row>
    <row r="74" spans="1:5" s="18" customFormat="1">
      <c r="A74" s="81"/>
      <c r="B74" s="20" t="s">
        <v>78</v>
      </c>
      <c r="C74" s="17">
        <v>0</v>
      </c>
      <c r="D74" s="66"/>
      <c r="E74" s="65"/>
    </row>
    <row r="75" spans="1:5" s="18" customFormat="1">
      <c r="A75" s="81"/>
      <c r="B75" s="20" t="s">
        <v>58</v>
      </c>
      <c r="C75" s="17">
        <v>24793.39</v>
      </c>
      <c r="D75" s="66"/>
      <c r="E75" s="65"/>
    </row>
    <row r="76" spans="1:5" s="18" customFormat="1">
      <c r="A76" s="81"/>
      <c r="B76" s="20" t="s">
        <v>59</v>
      </c>
      <c r="C76" s="17">
        <v>0</v>
      </c>
      <c r="D76" s="66"/>
      <c r="E76" s="65"/>
    </row>
    <row r="77" spans="1:5" s="18" customFormat="1">
      <c r="A77" s="81"/>
      <c r="B77" s="20" t="s">
        <v>60</v>
      </c>
      <c r="C77" s="17">
        <v>26600</v>
      </c>
      <c r="D77" s="66"/>
      <c r="E77" s="65"/>
    </row>
    <row r="78" spans="1:5" s="18" customFormat="1">
      <c r="A78" s="81"/>
      <c r="B78" s="20" t="s">
        <v>31</v>
      </c>
      <c r="C78" s="17">
        <v>0</v>
      </c>
      <c r="D78" s="66"/>
      <c r="E78" s="65"/>
    </row>
    <row r="79" spans="1:5">
      <c r="B79" s="3" t="s">
        <v>32</v>
      </c>
      <c r="C79" s="2">
        <f>C59+C60+C61</f>
        <v>5804453781.8699999</v>
      </c>
      <c r="D79" s="55"/>
    </row>
    <row r="80" spans="1:5" s="18" customFormat="1">
      <c r="A80" s="81"/>
      <c r="B80" s="19" t="s">
        <v>33</v>
      </c>
      <c r="C80" s="21">
        <f>C62+C63+C64+C65+C66+C67+C68+C69+C70+C71+C72+C73+C74+C75+C76+C77</f>
        <v>5964375645.9500008</v>
      </c>
      <c r="D80" s="66"/>
      <c r="E80" s="65"/>
    </row>
    <row r="81" spans="1:5">
      <c r="B81" s="7" t="s">
        <v>9</v>
      </c>
      <c r="C81" s="11">
        <f>C80-C79</f>
        <v>159921864.08000088</v>
      </c>
      <c r="D81" s="55"/>
    </row>
    <row r="82" spans="1:5" s="18" customFormat="1">
      <c r="A82" s="81"/>
      <c r="B82" s="19" t="s">
        <v>85</v>
      </c>
      <c r="C82" s="68">
        <v>112615407.8</v>
      </c>
      <c r="D82" s="66" t="s">
        <v>145</v>
      </c>
      <c r="E82" s="65"/>
    </row>
    <row r="83" spans="1:5" s="32" customFormat="1">
      <c r="A83" s="84"/>
      <c r="B83" s="3" t="s">
        <v>146</v>
      </c>
      <c r="C83" s="2">
        <v>56929.120000000003</v>
      </c>
      <c r="D83" s="62"/>
      <c r="E83" s="33"/>
    </row>
    <row r="84" spans="1:5" s="32" customFormat="1">
      <c r="A84" s="84"/>
      <c r="B84" s="82" t="s">
        <v>86</v>
      </c>
      <c r="C84" s="2">
        <v>11600367.32</v>
      </c>
      <c r="D84" s="62"/>
      <c r="E84" s="33"/>
    </row>
    <row r="85" spans="1:5" s="32" customFormat="1">
      <c r="A85" s="84"/>
      <c r="B85" s="82" t="s">
        <v>89</v>
      </c>
      <c r="C85" s="2">
        <v>70562290.840000004</v>
      </c>
      <c r="D85" s="62"/>
      <c r="E85" s="33"/>
    </row>
    <row r="86" spans="1:5" s="32" customFormat="1">
      <c r="A86" s="84"/>
      <c r="B86" s="82" t="s">
        <v>147</v>
      </c>
      <c r="C86" s="2">
        <v>3326686.53</v>
      </c>
      <c r="D86" s="62"/>
      <c r="E86" s="33"/>
    </row>
    <row r="87" spans="1:5" s="32" customFormat="1">
      <c r="A87" s="84"/>
      <c r="B87" s="82" t="s">
        <v>148</v>
      </c>
      <c r="C87" s="2">
        <v>13168902.619999999</v>
      </c>
      <c r="D87" s="62"/>
      <c r="E87" s="33"/>
    </row>
    <row r="88" spans="1:5" s="32" customFormat="1">
      <c r="A88" s="84"/>
      <c r="B88" s="82" t="s">
        <v>149</v>
      </c>
      <c r="C88" s="2">
        <v>9121</v>
      </c>
      <c r="D88" s="62"/>
      <c r="E88" s="33"/>
    </row>
    <row r="89" spans="1:5" s="32" customFormat="1">
      <c r="A89" s="84"/>
      <c r="B89" s="82" t="s">
        <v>150</v>
      </c>
      <c r="C89" s="2">
        <v>769112.15</v>
      </c>
      <c r="D89" s="62"/>
      <c r="E89" s="33"/>
    </row>
    <row r="90" spans="1:5" s="32" customFormat="1">
      <c r="A90" s="84"/>
      <c r="B90" s="82" t="s">
        <v>151</v>
      </c>
      <c r="C90" s="2">
        <v>917943.75</v>
      </c>
      <c r="D90" s="62"/>
      <c r="E90" s="33"/>
    </row>
    <row r="91" spans="1:5" s="32" customFormat="1">
      <c r="A91" s="84"/>
      <c r="B91" s="82" t="s">
        <v>92</v>
      </c>
      <c r="C91" s="2">
        <v>104295.89</v>
      </c>
      <c r="D91" s="62"/>
      <c r="E91" s="33"/>
    </row>
    <row r="92" spans="1:5" s="32" customFormat="1">
      <c r="A92" s="84"/>
      <c r="B92" s="82" t="s">
        <v>90</v>
      </c>
      <c r="C92" s="2">
        <v>57190000</v>
      </c>
      <c r="D92" s="62"/>
      <c r="E92" s="33"/>
    </row>
    <row r="93" spans="1:5" s="32" customFormat="1">
      <c r="A93" s="84"/>
      <c r="B93" s="82" t="s">
        <v>91</v>
      </c>
      <c r="C93" s="2">
        <v>107117770.06999999</v>
      </c>
      <c r="D93" s="62"/>
      <c r="E93" s="33"/>
    </row>
    <row r="94" spans="1:5" s="32" customFormat="1">
      <c r="A94" s="84"/>
      <c r="B94" s="82" t="s">
        <v>161</v>
      </c>
      <c r="C94" s="2">
        <v>4878183.42</v>
      </c>
      <c r="D94" s="62" t="s">
        <v>162</v>
      </c>
      <c r="E94" s="33"/>
    </row>
    <row r="95" spans="1:5" s="32" customFormat="1">
      <c r="A95" s="84"/>
      <c r="B95" s="82" t="s">
        <v>163</v>
      </c>
      <c r="C95" s="2">
        <v>1479616.96</v>
      </c>
      <c r="D95" s="62" t="s">
        <v>162</v>
      </c>
      <c r="E95" s="33"/>
    </row>
    <row r="96" spans="1:5" s="32" customFormat="1">
      <c r="A96" s="84"/>
      <c r="B96" s="82" t="s">
        <v>152</v>
      </c>
      <c r="C96" s="2">
        <v>26600</v>
      </c>
      <c r="D96" s="62"/>
      <c r="E96" s="33"/>
    </row>
    <row r="97" spans="1:7" s="32" customFormat="1">
      <c r="A97" s="84"/>
      <c r="B97" s="82" t="s">
        <v>153</v>
      </c>
      <c r="C97" s="2">
        <v>3210</v>
      </c>
      <c r="D97" s="62" t="s">
        <v>160</v>
      </c>
      <c r="E97" s="33"/>
    </row>
    <row r="98" spans="1:7" s="32" customFormat="1">
      <c r="A98" s="84"/>
      <c r="B98" s="82" t="s">
        <v>154</v>
      </c>
      <c r="C98" s="2">
        <v>8223</v>
      </c>
      <c r="D98" s="62" t="s">
        <v>160</v>
      </c>
      <c r="E98" s="33"/>
    </row>
    <row r="99" spans="1:7" s="32" customFormat="1">
      <c r="A99" s="84"/>
      <c r="B99" s="83" t="s">
        <v>155</v>
      </c>
      <c r="C99" s="6">
        <v>124608</v>
      </c>
      <c r="D99" s="62" t="s">
        <v>160</v>
      </c>
      <c r="E99" s="33"/>
    </row>
    <row r="100" spans="1:7">
      <c r="B100" s="3" t="s">
        <v>87</v>
      </c>
      <c r="C100" s="11">
        <f>C79+C83+C84+C85+C86+C87+C88+C89+C90+C91+C92+C93+C94+C95+C96+C97+C98+C99</f>
        <v>6075797642.539999</v>
      </c>
      <c r="D100" s="55"/>
    </row>
    <row r="101" spans="1:7">
      <c r="B101" s="19" t="s">
        <v>88</v>
      </c>
      <c r="C101" s="21">
        <f>C80+C82</f>
        <v>6076991053.750001</v>
      </c>
      <c r="D101" s="55"/>
    </row>
    <row r="102" spans="1:7">
      <c r="B102" s="7" t="s">
        <v>137</v>
      </c>
      <c r="C102" s="26">
        <f>C100-C101</f>
        <v>-1193411.2100019455</v>
      </c>
      <c r="D102" s="55"/>
    </row>
    <row r="103" spans="1:7">
      <c r="D103" s="55"/>
    </row>
    <row r="104" spans="1:7">
      <c r="A104" s="1" t="s">
        <v>23</v>
      </c>
      <c r="B104" s="4" t="s">
        <v>34</v>
      </c>
      <c r="D104" s="55"/>
    </row>
    <row r="105" spans="1:7">
      <c r="B105" s="4"/>
      <c r="D105" s="55"/>
    </row>
    <row r="106" spans="1:7">
      <c r="B106" s="3" t="s">
        <v>97</v>
      </c>
      <c r="C106" s="17">
        <v>3463899445.8699999</v>
      </c>
      <c r="D106" s="66" t="s">
        <v>98</v>
      </c>
      <c r="E106"/>
      <c r="G106" s="25"/>
    </row>
    <row r="107" spans="1:7">
      <c r="B107" s="3" t="s">
        <v>47</v>
      </c>
      <c r="C107" s="2">
        <v>7271239.5599999996</v>
      </c>
      <c r="D107" s="55"/>
      <c r="E107"/>
      <c r="G107" s="25"/>
    </row>
    <row r="108" spans="1:7">
      <c r="B108" s="3" t="s">
        <v>48</v>
      </c>
      <c r="C108" s="2">
        <v>0</v>
      </c>
      <c r="D108" s="66" t="s">
        <v>93</v>
      </c>
      <c r="E108"/>
      <c r="G108" s="25"/>
    </row>
    <row r="109" spans="1:7">
      <c r="B109" s="3" t="s">
        <v>61</v>
      </c>
      <c r="C109" s="2">
        <v>6253097.0300000003</v>
      </c>
      <c r="D109" s="55"/>
      <c r="E109"/>
      <c r="G109" s="25"/>
    </row>
    <row r="110" spans="1:7">
      <c r="B110" s="3" t="s">
        <v>99</v>
      </c>
      <c r="C110" s="2">
        <v>108276423.91</v>
      </c>
      <c r="D110" s="55"/>
      <c r="E110"/>
      <c r="G110" s="25"/>
    </row>
    <row r="111" spans="1:7" s="32" customFormat="1">
      <c r="A111" s="1"/>
      <c r="B111" s="5" t="s">
        <v>124</v>
      </c>
      <c r="C111" s="85">
        <v>276862.87</v>
      </c>
      <c r="D111" s="62"/>
      <c r="G111" s="33"/>
    </row>
    <row r="112" spans="1:7" s="18" customFormat="1">
      <c r="A112" s="81"/>
      <c r="B112" s="20" t="s">
        <v>35</v>
      </c>
      <c r="C112" s="17">
        <v>35154785.990000002</v>
      </c>
      <c r="D112" s="66"/>
      <c r="G112" s="65"/>
    </row>
    <row r="113" spans="1:7" s="18" customFormat="1">
      <c r="A113" s="81"/>
      <c r="B113" s="20" t="s">
        <v>36</v>
      </c>
      <c r="C113" s="17">
        <v>3482138.5</v>
      </c>
      <c r="D113" s="66"/>
      <c r="G113" s="65"/>
    </row>
    <row r="114" spans="1:7" s="18" customFormat="1">
      <c r="A114" s="81"/>
      <c r="B114" s="20" t="s">
        <v>37</v>
      </c>
      <c r="C114" s="17">
        <v>471948869.70999998</v>
      </c>
      <c r="D114" s="66"/>
      <c r="G114" s="65"/>
    </row>
    <row r="115" spans="1:7" s="18" customFormat="1">
      <c r="A115" s="81"/>
      <c r="B115" s="20" t="s">
        <v>79</v>
      </c>
      <c r="C115" s="17">
        <v>0</v>
      </c>
      <c r="D115" s="66"/>
      <c r="G115" s="65"/>
    </row>
    <row r="116" spans="1:7" s="18" customFormat="1">
      <c r="A116" s="81"/>
      <c r="B116" s="20" t="s">
        <v>67</v>
      </c>
      <c r="C116" s="17">
        <v>2532452716.1999998</v>
      </c>
      <c r="D116" s="66"/>
      <c r="G116" s="65"/>
    </row>
    <row r="117" spans="1:7" s="18" customFormat="1">
      <c r="A117" s="81"/>
      <c r="B117" s="20" t="s">
        <v>68</v>
      </c>
      <c r="C117" s="17">
        <v>348276388.81</v>
      </c>
      <c r="D117" s="66"/>
      <c r="G117" s="65"/>
    </row>
    <row r="118" spans="1:7" s="18" customFormat="1">
      <c r="A118" s="81"/>
      <c r="B118" s="20" t="s">
        <v>94</v>
      </c>
      <c r="C118" s="17">
        <v>40441345.57</v>
      </c>
      <c r="D118" s="66"/>
      <c r="F118" s="65"/>
      <c r="G118" s="65"/>
    </row>
    <row r="119" spans="1:7" s="18" customFormat="1">
      <c r="A119" s="81"/>
      <c r="B119" s="20" t="s">
        <v>38</v>
      </c>
      <c r="C119" s="17">
        <v>102091703.92</v>
      </c>
      <c r="D119" s="66"/>
      <c r="G119" s="65"/>
    </row>
    <row r="120" spans="1:7" s="18" customFormat="1">
      <c r="A120" s="81"/>
      <c r="B120" s="20" t="s">
        <v>39</v>
      </c>
      <c r="C120" s="17">
        <v>0</v>
      </c>
      <c r="D120" s="66"/>
      <c r="G120" s="65"/>
    </row>
    <row r="121" spans="1:7" s="18" customFormat="1">
      <c r="A121" s="81"/>
      <c r="B121" s="20" t="s">
        <v>40</v>
      </c>
      <c r="C121" s="17">
        <v>63075790.280000001</v>
      </c>
      <c r="D121" s="66"/>
      <c r="G121" s="65"/>
    </row>
    <row r="122" spans="1:7" s="18" customFormat="1">
      <c r="A122" s="81"/>
      <c r="B122" s="20" t="s">
        <v>41</v>
      </c>
      <c r="C122" s="17">
        <v>172429326.53999999</v>
      </c>
      <c r="D122" s="66"/>
      <c r="G122" s="65"/>
    </row>
    <row r="123" spans="1:7" s="18" customFormat="1">
      <c r="A123" s="81"/>
      <c r="B123" s="20" t="s">
        <v>42</v>
      </c>
      <c r="C123" s="17">
        <v>0</v>
      </c>
      <c r="D123" s="66"/>
      <c r="G123" s="65"/>
    </row>
    <row r="124" spans="1:7" s="18" customFormat="1">
      <c r="A124" s="81"/>
      <c r="B124" s="20" t="s">
        <v>80</v>
      </c>
      <c r="C124" s="17">
        <v>1022.42</v>
      </c>
      <c r="D124" s="66"/>
      <c r="G124" s="65"/>
    </row>
    <row r="125" spans="1:7" s="18" customFormat="1">
      <c r="A125" s="81"/>
      <c r="B125" s="20" t="s">
        <v>69</v>
      </c>
      <c r="C125" s="17">
        <v>3732006</v>
      </c>
      <c r="D125" s="66"/>
      <c r="G125" s="65"/>
    </row>
    <row r="126" spans="1:7" s="18" customFormat="1">
      <c r="A126" s="81"/>
      <c r="B126" s="20" t="s">
        <v>70</v>
      </c>
      <c r="C126" s="17">
        <v>17969518.5</v>
      </c>
      <c r="D126" s="66" t="s">
        <v>107</v>
      </c>
      <c r="G126" s="65"/>
    </row>
    <row r="127" spans="1:7" s="18" customFormat="1">
      <c r="A127" s="81"/>
      <c r="B127" s="20" t="s">
        <v>105</v>
      </c>
      <c r="C127" s="17">
        <v>10069118.1</v>
      </c>
      <c r="D127" s="66"/>
      <c r="G127" s="65"/>
    </row>
    <row r="128" spans="1:7" s="18" customFormat="1">
      <c r="A128" s="81"/>
      <c r="B128" s="19" t="s">
        <v>52</v>
      </c>
      <c r="C128" s="21">
        <v>0</v>
      </c>
      <c r="D128" s="66"/>
      <c r="G128" s="65"/>
    </row>
    <row r="129" spans="1:7">
      <c r="B129" s="3" t="s">
        <v>33</v>
      </c>
      <c r="C129" s="2">
        <f>C106+C107+C108+C109+C110+C111</f>
        <v>3585977069.2399998</v>
      </c>
      <c r="D129" s="55"/>
      <c r="E129"/>
      <c r="G129" s="25"/>
    </row>
    <row r="130" spans="1:7" s="18" customFormat="1">
      <c r="A130" s="81"/>
      <c r="B130" s="19" t="s">
        <v>32</v>
      </c>
      <c r="C130" s="86">
        <f>SUM(C112:C128)</f>
        <v>3801124730.54</v>
      </c>
      <c r="D130" s="66"/>
      <c r="G130" s="65"/>
    </row>
    <row r="131" spans="1:7">
      <c r="B131" s="7" t="s">
        <v>9</v>
      </c>
      <c r="C131" s="11">
        <f>C130-C129</f>
        <v>215147661.30000019</v>
      </c>
      <c r="D131" s="55"/>
      <c r="E131" s="32"/>
      <c r="F131" s="35"/>
      <c r="G131" s="36"/>
    </row>
    <row r="132" spans="1:7">
      <c r="B132" s="7" t="s">
        <v>96</v>
      </c>
      <c r="C132" s="11">
        <v>213973377.09</v>
      </c>
      <c r="D132" s="55"/>
      <c r="E132"/>
      <c r="F132" s="35"/>
      <c r="G132" s="36"/>
    </row>
    <row r="133" spans="1:7">
      <c r="B133" s="87"/>
      <c r="C133" s="6"/>
      <c r="D133" s="55"/>
      <c r="E133"/>
      <c r="F133" s="35"/>
      <c r="G133" s="36"/>
    </row>
    <row r="134" spans="1:7">
      <c r="A134" s="55"/>
      <c r="B134" s="7" t="s">
        <v>137</v>
      </c>
      <c r="C134" s="8">
        <f>C131-C132</f>
        <v>1174284.2100001872</v>
      </c>
      <c r="D134" s="55"/>
      <c r="E134"/>
      <c r="F134" s="35"/>
      <c r="G134" s="56"/>
    </row>
    <row r="135" spans="1:7">
      <c r="A135" s="55"/>
      <c r="B135" s="7"/>
      <c r="C135" s="8"/>
      <c r="D135" s="55"/>
      <c r="E135"/>
      <c r="F135" s="35"/>
      <c r="G135" s="56"/>
    </row>
    <row r="136" spans="1:7">
      <c r="B136" s="37"/>
      <c r="C136" s="17"/>
      <c r="D136" s="66"/>
      <c r="E136"/>
      <c r="F136" s="35"/>
      <c r="G136" s="36"/>
    </row>
    <row r="137" spans="1:7">
      <c r="A137" s="1" t="s">
        <v>71</v>
      </c>
      <c r="B137" s="7" t="s">
        <v>159</v>
      </c>
      <c r="C137" s="8"/>
      <c r="D137" s="55"/>
    </row>
    <row r="138" spans="1:7">
      <c r="B138" s="7"/>
      <c r="C138" s="8"/>
      <c r="D138" s="55"/>
    </row>
    <row r="139" spans="1:7" s="18" customFormat="1">
      <c r="A139" s="81"/>
      <c r="B139" s="20" t="s">
        <v>74</v>
      </c>
      <c r="C139" s="17">
        <v>157658232</v>
      </c>
      <c r="D139" s="66"/>
      <c r="E139" s="65"/>
    </row>
    <row r="140" spans="1:7">
      <c r="B140" s="3" t="s">
        <v>156</v>
      </c>
      <c r="C140" s="2">
        <v>149975270.36000001</v>
      </c>
      <c r="D140" s="55"/>
    </row>
    <row r="141" spans="1:7">
      <c r="B141" s="5" t="s">
        <v>157</v>
      </c>
      <c r="C141" s="6">
        <v>7682961.6399999997</v>
      </c>
      <c r="D141" s="55" t="s">
        <v>158</v>
      </c>
    </row>
    <row r="142" spans="1:7">
      <c r="B142" s="7" t="s">
        <v>9</v>
      </c>
      <c r="C142" s="11">
        <f>C139-C140-C141</f>
        <v>-1.3969838619232178E-8</v>
      </c>
      <c r="D142" s="55"/>
    </row>
    <row r="143" spans="1:7">
      <c r="D143" s="55"/>
    </row>
    <row r="144" spans="1:7">
      <c r="A144" s="1" t="s">
        <v>72</v>
      </c>
      <c r="B144" s="7" t="s">
        <v>73</v>
      </c>
      <c r="D144" s="55"/>
    </row>
    <row r="145" spans="2:4">
      <c r="D145" s="55"/>
    </row>
    <row r="146" spans="2:4">
      <c r="B146" s="3" t="s">
        <v>164</v>
      </c>
      <c r="C146" s="2">
        <v>0</v>
      </c>
      <c r="D146" s="55"/>
    </row>
    <row r="147" spans="2:4">
      <c r="B147" s="5" t="s">
        <v>75</v>
      </c>
      <c r="C147" s="6">
        <v>0</v>
      </c>
      <c r="D147" s="55"/>
    </row>
    <row r="148" spans="2:4">
      <c r="B148" s="7" t="s">
        <v>9</v>
      </c>
      <c r="C148" s="11">
        <f>C147-C146</f>
        <v>0</v>
      </c>
      <c r="D148" s="55"/>
    </row>
    <row r="149" spans="2:4">
      <c r="D149" s="55"/>
    </row>
    <row r="151" spans="2:4">
      <c r="B151" s="9" t="s">
        <v>43</v>
      </c>
      <c r="C151" s="15">
        <v>43179</v>
      </c>
    </row>
    <row r="152" spans="2:4">
      <c r="B152" s="9" t="s">
        <v>44</v>
      </c>
      <c r="C152" s="16" t="s">
        <v>165</v>
      </c>
    </row>
    <row r="153" spans="2:4">
      <c r="C153" s="2" t="s">
        <v>166</v>
      </c>
    </row>
    <row r="170" spans="2:2">
      <c r="B170" s="9"/>
    </row>
    <row r="195" spans="2:3">
      <c r="B195" s="7"/>
      <c r="C195" s="11"/>
    </row>
  </sheetData>
  <mergeCells count="1">
    <mergeCell ref="A1:C1"/>
  </mergeCells>
  <phoneticPr fontId="0" type="noConversion"/>
  <pageMargins left="0.78740157480314965" right="0.78740157480314965" top="0.39370078740157483" bottom="0.78740157480314965" header="0.31496062992125984" footer="0.51181102362204722"/>
  <pageSetup paperSize="9" scale="80" orientation="landscape" r:id="rId1"/>
  <headerFooter alignWithMargins="0">
    <oddHeader>&amp;RPříloha č. 2</oddHeader>
    <oddFooter>&amp;C&amp;P&amp;R© FIZA, a.s., 2017</oddFooter>
  </headerFooter>
  <rowBreaks count="3" manualBreakCount="3">
    <brk id="34" max="16383" man="1"/>
    <brk id="56" max="16383" man="1"/>
    <brk id="10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6"/>
  <sheetViews>
    <sheetView workbookViewId="0">
      <selection activeCell="B40" sqref="B40"/>
    </sheetView>
  </sheetViews>
  <sheetFormatPr defaultRowHeight="13.2"/>
  <cols>
    <col min="2" max="2" width="49.33203125" bestFit="1" customWidth="1"/>
    <col min="3" max="3" width="18.44140625" bestFit="1" customWidth="1"/>
    <col min="6" max="6" width="14.88671875" customWidth="1"/>
    <col min="7" max="7" width="18.44140625" style="25" bestFit="1" customWidth="1"/>
    <col min="12" max="12" width="9.109375" style="55"/>
    <col min="16" max="16" width="18.44140625" style="24" bestFit="1" customWidth="1"/>
    <col min="18" max="18" width="18.44140625" bestFit="1" customWidth="1"/>
  </cols>
  <sheetData>
    <row r="1" spans="1:18">
      <c r="A1" s="1" t="s">
        <v>23</v>
      </c>
      <c r="B1" s="4" t="s">
        <v>34</v>
      </c>
      <c r="C1" s="2"/>
    </row>
    <row r="2" spans="1:18">
      <c r="A2" s="1"/>
      <c r="B2" s="4"/>
      <c r="C2" s="2"/>
    </row>
    <row r="3" spans="1:18">
      <c r="A3" s="1"/>
      <c r="B3" s="3" t="s">
        <v>97</v>
      </c>
      <c r="C3" s="17">
        <v>3463899445.8699999</v>
      </c>
      <c r="D3" s="18" t="s">
        <v>98</v>
      </c>
      <c r="O3" s="32"/>
    </row>
    <row r="4" spans="1:18">
      <c r="A4" s="1"/>
      <c r="B4" s="3" t="s">
        <v>47</v>
      </c>
      <c r="C4" s="2">
        <v>7271239.5599999996</v>
      </c>
      <c r="O4" s="32"/>
    </row>
    <row r="5" spans="1:18">
      <c r="A5" s="1"/>
      <c r="B5" s="3" t="s">
        <v>48</v>
      </c>
      <c r="C5" s="2">
        <v>0</v>
      </c>
      <c r="D5" s="18" t="s">
        <v>93</v>
      </c>
      <c r="O5" s="32"/>
      <c r="R5" s="24"/>
    </row>
    <row r="6" spans="1:18">
      <c r="A6" s="1"/>
      <c r="B6" s="3" t="s">
        <v>61</v>
      </c>
      <c r="C6" s="2">
        <v>6253097.0300000003</v>
      </c>
    </row>
    <row r="7" spans="1:18">
      <c r="A7" s="1"/>
      <c r="B7" s="39" t="s">
        <v>99</v>
      </c>
      <c r="C7" s="40">
        <v>108276423.91</v>
      </c>
    </row>
    <row r="8" spans="1:18">
      <c r="A8" s="1"/>
      <c r="B8" s="3" t="s">
        <v>35</v>
      </c>
      <c r="C8" s="2">
        <v>35154785.990000002</v>
      </c>
    </row>
    <row r="9" spans="1:18">
      <c r="A9" s="1"/>
      <c r="B9" s="3" t="s">
        <v>36</v>
      </c>
      <c r="C9" s="2">
        <v>3482138.5</v>
      </c>
    </row>
    <row r="10" spans="1:18">
      <c r="A10" s="1"/>
      <c r="B10" s="3" t="s">
        <v>37</v>
      </c>
      <c r="C10" s="2">
        <v>471948869.70999998</v>
      </c>
      <c r="L10" s="54"/>
      <c r="O10" s="32"/>
    </row>
    <row r="11" spans="1:18">
      <c r="A11" s="1"/>
      <c r="B11" s="3" t="s">
        <v>79</v>
      </c>
      <c r="C11" s="2">
        <v>0</v>
      </c>
      <c r="O11" s="32"/>
    </row>
    <row r="12" spans="1:18">
      <c r="A12" s="1"/>
      <c r="B12" s="3" t="s">
        <v>67</v>
      </c>
      <c r="C12" s="2">
        <v>2532452716.1999998</v>
      </c>
      <c r="F12" s="50" t="s">
        <v>100</v>
      </c>
      <c r="G12" s="51">
        <v>2802347.55</v>
      </c>
    </row>
    <row r="13" spans="1:18">
      <c r="A13" s="1"/>
      <c r="B13" s="3" t="s">
        <v>68</v>
      </c>
      <c r="C13" s="2">
        <v>348276388.81</v>
      </c>
      <c r="F13" s="50" t="s">
        <v>101</v>
      </c>
      <c r="G13" s="51">
        <v>24977677.399999999</v>
      </c>
    </row>
    <row r="14" spans="1:18">
      <c r="A14" s="1"/>
      <c r="B14" s="22" t="s">
        <v>94</v>
      </c>
      <c r="C14" s="23">
        <v>40441345.57</v>
      </c>
      <c r="F14" s="50" t="s">
        <v>102</v>
      </c>
      <c r="G14" s="51">
        <v>1736908.8</v>
      </c>
    </row>
    <row r="15" spans="1:18">
      <c r="A15" s="1"/>
      <c r="B15" s="3" t="s">
        <v>38</v>
      </c>
      <c r="C15" s="17">
        <v>102091703.92</v>
      </c>
      <c r="F15" s="53">
        <v>50117190</v>
      </c>
      <c r="G15" s="51">
        <v>1388594.84</v>
      </c>
    </row>
    <row r="16" spans="1:18">
      <c r="A16" s="1"/>
      <c r="B16" s="3" t="s">
        <v>39</v>
      </c>
      <c r="C16" s="17">
        <v>0</v>
      </c>
      <c r="F16" s="50" t="s">
        <v>103</v>
      </c>
      <c r="G16" s="51">
        <v>10092428.060000001</v>
      </c>
    </row>
    <row r="17" spans="1:15">
      <c r="A17" s="1"/>
      <c r="B17" s="3" t="s">
        <v>40</v>
      </c>
      <c r="C17" s="17">
        <v>63075790.280000001</v>
      </c>
      <c r="F17" s="50" t="s">
        <v>104</v>
      </c>
      <c r="G17" s="51">
        <v>99178.03</v>
      </c>
    </row>
    <row r="18" spans="1:15">
      <c r="A18" s="1"/>
      <c r="B18" s="3" t="s">
        <v>41</v>
      </c>
      <c r="C18" s="17">
        <v>172429326.53999999</v>
      </c>
      <c r="F18" s="53" t="s">
        <v>110</v>
      </c>
      <c r="G18" s="51">
        <v>1736908.8</v>
      </c>
      <c r="H18" s="32" t="s">
        <v>108</v>
      </c>
    </row>
    <row r="19" spans="1:15">
      <c r="A19" s="1"/>
      <c r="B19" s="3" t="s">
        <v>42</v>
      </c>
      <c r="C19" s="17">
        <v>0</v>
      </c>
      <c r="D19" s="32"/>
      <c r="E19" s="32"/>
      <c r="F19" s="53"/>
      <c r="G19" s="51">
        <v>-2463327.87</v>
      </c>
      <c r="H19" s="32" t="s">
        <v>109</v>
      </c>
    </row>
    <row r="20" spans="1:15">
      <c r="A20" s="1"/>
      <c r="B20" s="3" t="s">
        <v>80</v>
      </c>
      <c r="C20" s="17">
        <v>1022.42</v>
      </c>
      <c r="F20" s="53" t="s">
        <v>111</v>
      </c>
      <c r="G20" s="51">
        <v>70629.960000000006</v>
      </c>
    </row>
    <row r="21" spans="1:15">
      <c r="A21" s="1"/>
      <c r="B21" s="3" t="s">
        <v>69</v>
      </c>
      <c r="C21" s="17">
        <v>3732006</v>
      </c>
      <c r="F21" s="52"/>
      <c r="G21" s="41">
        <f>SUM(G12:G20)</f>
        <v>40441345.57</v>
      </c>
    </row>
    <row r="22" spans="1:15">
      <c r="A22" s="1"/>
      <c r="B22" s="3" t="s">
        <v>70</v>
      </c>
      <c r="C22" s="17">
        <v>17969518.5</v>
      </c>
      <c r="D22" s="32" t="s">
        <v>107</v>
      </c>
    </row>
    <row r="23" spans="1:15">
      <c r="A23" s="1"/>
      <c r="B23" s="42" t="s">
        <v>105</v>
      </c>
      <c r="C23" s="43">
        <v>10069118.1</v>
      </c>
      <c r="O23" s="27"/>
    </row>
    <row r="24" spans="1:15">
      <c r="A24" s="1"/>
      <c r="B24" s="5" t="s">
        <v>52</v>
      </c>
      <c r="C24" s="21">
        <v>0</v>
      </c>
      <c r="D24" s="32"/>
      <c r="E24" s="32"/>
      <c r="G24" s="33"/>
    </row>
    <row r="25" spans="1:15">
      <c r="A25" s="1"/>
      <c r="B25" s="3" t="s">
        <v>33</v>
      </c>
      <c r="C25" s="2">
        <f>C3+C4+C5+C6+C7</f>
        <v>3585700206.3699999</v>
      </c>
      <c r="F25" s="44" t="s">
        <v>95</v>
      </c>
    </row>
    <row r="26" spans="1:15">
      <c r="A26" s="1"/>
      <c r="B26" s="5" t="s">
        <v>32</v>
      </c>
      <c r="C26" s="10">
        <f>SUM(C8:C24)</f>
        <v>3801124730.54</v>
      </c>
      <c r="F26">
        <v>50490360</v>
      </c>
      <c r="G26" s="54">
        <v>-29310037.140000001</v>
      </c>
    </row>
    <row r="27" spans="1:15">
      <c r="A27" s="1"/>
      <c r="B27" s="34" t="s">
        <v>9</v>
      </c>
      <c r="C27" s="11">
        <f>C26-C25</f>
        <v>215424524.17000008</v>
      </c>
      <c r="F27">
        <v>50115300</v>
      </c>
      <c r="G27" s="25">
        <v>-101081809.65000001</v>
      </c>
    </row>
    <row r="28" spans="1:15">
      <c r="A28" s="1"/>
      <c r="B28" s="7" t="s">
        <v>96</v>
      </c>
      <c r="C28" s="2">
        <v>213973377.09</v>
      </c>
      <c r="F28">
        <v>50113300</v>
      </c>
      <c r="G28" s="25">
        <v>-83581530.299999997</v>
      </c>
    </row>
    <row r="29" spans="1:15">
      <c r="A29" s="1"/>
      <c r="B29" s="7"/>
      <c r="C29" s="2"/>
      <c r="G29" s="25">
        <f>SUM(G26:G28)</f>
        <v>-213973377.09</v>
      </c>
    </row>
    <row r="30" spans="1:15">
      <c r="B30" s="7"/>
      <c r="C30" s="38">
        <f>C27-C28</f>
        <v>1451147.0800000727</v>
      </c>
    </row>
    <row r="32" spans="1:15">
      <c r="F32" s="45" t="s">
        <v>112</v>
      </c>
      <c r="G32" s="46">
        <v>1946322.1</v>
      </c>
    </row>
    <row r="33" spans="1:16">
      <c r="F33" s="45" t="s">
        <v>113</v>
      </c>
      <c r="G33" s="46">
        <v>7943191</v>
      </c>
    </row>
    <row r="34" spans="1:16">
      <c r="F34" s="45" t="s">
        <v>114</v>
      </c>
      <c r="G34" s="46">
        <v>179605</v>
      </c>
    </row>
    <row r="35" spans="1:16">
      <c r="F35" s="47"/>
      <c r="G35" s="46"/>
    </row>
    <row r="36" spans="1:16">
      <c r="F36" s="47"/>
      <c r="G36" s="46"/>
    </row>
    <row r="37" spans="1:16">
      <c r="F37" s="47"/>
      <c r="G37" s="46">
        <f>SUM(G32:G36)</f>
        <v>10069118.1</v>
      </c>
    </row>
    <row r="38" spans="1:16">
      <c r="F38" s="47"/>
      <c r="G38" s="46"/>
    </row>
    <row r="40" spans="1:16">
      <c r="F40" s="48">
        <v>507</v>
      </c>
      <c r="G40" s="49">
        <v>108276423.91</v>
      </c>
    </row>
    <row r="41" spans="1:16">
      <c r="G41"/>
      <c r="K41" s="55"/>
      <c r="L41"/>
      <c r="O41" s="24"/>
      <c r="P41"/>
    </row>
    <row r="42" spans="1:16">
      <c r="G42"/>
      <c r="K42" s="55"/>
      <c r="L42"/>
      <c r="O42" s="24"/>
      <c r="P42"/>
    </row>
    <row r="46" spans="1:16">
      <c r="A46" s="32" t="s">
        <v>106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56"/>
  <sheetViews>
    <sheetView topLeftCell="A28" workbookViewId="0">
      <selection activeCell="C53" sqref="C53"/>
    </sheetView>
  </sheetViews>
  <sheetFormatPr defaultRowHeight="13.2"/>
  <cols>
    <col min="1" max="1" width="48.88671875" customWidth="1"/>
    <col min="2" max="2" width="24.5546875" customWidth="1"/>
    <col min="3" max="3" width="20.6640625" customWidth="1"/>
    <col min="4" max="4" width="18.44140625" style="24" bestFit="1" customWidth="1"/>
    <col min="8" max="8" width="16.5546875" style="25" customWidth="1"/>
  </cols>
  <sheetData>
    <row r="2" spans="1:9">
      <c r="A2" s="4" t="s">
        <v>24</v>
      </c>
      <c r="B2" s="2"/>
    </row>
    <row r="3" spans="1:9">
      <c r="A3" s="3"/>
      <c r="B3" s="2"/>
    </row>
    <row r="4" spans="1:9">
      <c r="A4" s="3" t="s">
        <v>25</v>
      </c>
      <c r="B4" s="2">
        <v>5803020678.1199999</v>
      </c>
      <c r="H4" s="25">
        <v>130157080.23999999</v>
      </c>
      <c r="I4" s="32" t="s">
        <v>133</v>
      </c>
    </row>
    <row r="5" spans="1:9">
      <c r="A5" s="3" t="s">
        <v>54</v>
      </c>
      <c r="B5" s="2">
        <v>515160</v>
      </c>
      <c r="H5" s="25">
        <v>2180</v>
      </c>
      <c r="I5" s="32" t="s">
        <v>134</v>
      </c>
    </row>
    <row r="6" spans="1:9">
      <c r="A6" s="3" t="s">
        <v>46</v>
      </c>
      <c r="B6" s="2">
        <v>961691.75</v>
      </c>
    </row>
    <row r="7" spans="1:9" ht="32.25" customHeight="1">
      <c r="A7" s="12" t="s">
        <v>45</v>
      </c>
      <c r="B7" s="13">
        <v>65759351.420000002</v>
      </c>
      <c r="C7" s="57"/>
    </row>
    <row r="8" spans="1:9">
      <c r="A8" s="3" t="s">
        <v>26</v>
      </c>
      <c r="B8" s="2">
        <v>0</v>
      </c>
    </row>
    <row r="9" spans="1:9">
      <c r="A9" s="3" t="s">
        <v>27</v>
      </c>
      <c r="B9" s="2">
        <v>5438095290.3299999</v>
      </c>
      <c r="H9" s="25">
        <f>SUM(H4:H8)</f>
        <v>130159260.23999999</v>
      </c>
    </row>
    <row r="10" spans="1:9">
      <c r="A10" s="3" t="s">
        <v>55</v>
      </c>
      <c r="B10" s="2">
        <v>20878811.559999999</v>
      </c>
    </row>
    <row r="11" spans="1:9">
      <c r="A11" s="3" t="s">
        <v>28</v>
      </c>
      <c r="B11" s="2">
        <v>377757773.87</v>
      </c>
    </row>
    <row r="12" spans="1:9">
      <c r="A12" s="3" t="s">
        <v>56</v>
      </c>
      <c r="B12" s="2">
        <v>0</v>
      </c>
    </row>
    <row r="13" spans="1:9">
      <c r="A13" s="3" t="s">
        <v>57</v>
      </c>
      <c r="B13" s="2">
        <v>0</v>
      </c>
    </row>
    <row r="14" spans="1:9">
      <c r="A14" s="3" t="s">
        <v>65</v>
      </c>
      <c r="B14" s="2">
        <v>5440189</v>
      </c>
    </row>
    <row r="15" spans="1:9">
      <c r="A15" s="3" t="s">
        <v>29</v>
      </c>
      <c r="B15" s="2">
        <v>1377858.83</v>
      </c>
    </row>
    <row r="16" spans="1:9">
      <c r="A16" s="3" t="s">
        <v>30</v>
      </c>
      <c r="B16" s="2">
        <v>0</v>
      </c>
    </row>
    <row r="17" spans="1:3">
      <c r="A17" s="3" t="s">
        <v>66</v>
      </c>
      <c r="B17" s="2">
        <v>55014527.549999997</v>
      </c>
    </row>
    <row r="18" spans="1:3">
      <c r="A18" s="3" t="s">
        <v>78</v>
      </c>
      <c r="B18" s="2">
        <v>0</v>
      </c>
    </row>
    <row r="19" spans="1:3">
      <c r="A19" s="3" t="s">
        <v>58</v>
      </c>
      <c r="B19" s="2">
        <v>24793.39</v>
      </c>
    </row>
    <row r="20" spans="1:3">
      <c r="A20" s="3" t="s">
        <v>59</v>
      </c>
      <c r="B20" s="2">
        <v>0</v>
      </c>
    </row>
    <row r="21" spans="1:3">
      <c r="A21" s="3" t="s">
        <v>60</v>
      </c>
      <c r="B21" s="2">
        <v>26600</v>
      </c>
    </row>
    <row r="22" spans="1:3">
      <c r="A22" s="5" t="s">
        <v>31</v>
      </c>
      <c r="B22" s="6"/>
    </row>
    <row r="23" spans="1:3">
      <c r="A23" s="3" t="s">
        <v>135</v>
      </c>
      <c r="B23" s="2">
        <f>B4+B5+B6</f>
        <v>5804497529.8699999</v>
      </c>
    </row>
    <row r="24" spans="1:3">
      <c r="A24" s="3" t="s">
        <v>136</v>
      </c>
      <c r="B24" s="2">
        <f>B7+B8+B9+B10+B11+B14+B15+B17+B19+B21</f>
        <v>5964375195.9500008</v>
      </c>
    </row>
    <row r="25" spans="1:3">
      <c r="A25" s="3"/>
      <c r="B25" s="2">
        <f>B23-B24</f>
        <v>-159877666.08000088</v>
      </c>
    </row>
    <row r="26" spans="1:3">
      <c r="A26" s="3"/>
      <c r="B26" s="2"/>
    </row>
    <row r="27" spans="1:3">
      <c r="A27" s="3"/>
      <c r="B27" s="2"/>
    </row>
    <row r="28" spans="1:3">
      <c r="A28" s="37" t="s">
        <v>85</v>
      </c>
      <c r="B28" s="26">
        <v>112615407.8</v>
      </c>
      <c r="C28" s="18"/>
    </row>
    <row r="29" spans="1:3">
      <c r="A29" s="37" t="s">
        <v>86</v>
      </c>
      <c r="B29" s="26">
        <v>11600367.32</v>
      </c>
      <c r="C29" s="18"/>
    </row>
    <row r="30" spans="1:3">
      <c r="A30" s="37" t="s">
        <v>89</v>
      </c>
      <c r="B30" s="26">
        <v>70562290.840000004</v>
      </c>
    </row>
    <row r="31" spans="1:3">
      <c r="A31" s="37"/>
      <c r="B31" s="26"/>
    </row>
    <row r="32" spans="1:3">
      <c r="A32" s="37"/>
      <c r="B32" s="26"/>
    </row>
    <row r="33" spans="1:3">
      <c r="A33" s="3" t="s">
        <v>135</v>
      </c>
      <c r="B33" s="11">
        <f>B4+B5+B6+B29+B30</f>
        <v>5886660188.0299997</v>
      </c>
    </row>
    <row r="34" spans="1:3">
      <c r="A34" s="3" t="s">
        <v>136</v>
      </c>
      <c r="B34" s="11">
        <f>B7+B8+B9+B10+B11+B14+B15+B17+B19+B21+B28</f>
        <v>6076990603.750001</v>
      </c>
    </row>
    <row r="35" spans="1:3">
      <c r="A35" s="3"/>
      <c r="B35" s="11"/>
    </row>
    <row r="36" spans="1:3">
      <c r="A36" s="3"/>
      <c r="B36" s="11">
        <f>B33-B34</f>
        <v>-190330415.72000122</v>
      </c>
    </row>
    <row r="37" spans="1:3">
      <c r="A37" s="3"/>
      <c r="B37" s="11"/>
    </row>
    <row r="38" spans="1:3">
      <c r="A38" s="3"/>
      <c r="B38" s="11"/>
    </row>
    <row r="39" spans="1:3">
      <c r="A39" s="3"/>
      <c r="B39" s="11"/>
    </row>
    <row r="40" spans="1:3">
      <c r="A40" s="3"/>
      <c r="B40" s="2"/>
    </row>
    <row r="41" spans="1:3">
      <c r="A41" s="19" t="s">
        <v>119</v>
      </c>
      <c r="B41" s="21">
        <v>945499</v>
      </c>
      <c r="C41" s="18" t="s">
        <v>115</v>
      </c>
    </row>
    <row r="42" spans="1:3">
      <c r="A42" s="20" t="s">
        <v>120</v>
      </c>
      <c r="B42" s="17">
        <v>1601611.57</v>
      </c>
      <c r="C42" s="18" t="s">
        <v>115</v>
      </c>
    </row>
    <row r="43" spans="1:3">
      <c r="A43" s="20" t="s">
        <v>121</v>
      </c>
      <c r="B43" s="17">
        <v>469089.16</v>
      </c>
      <c r="C43" s="18" t="s">
        <v>115</v>
      </c>
    </row>
    <row r="44" spans="1:3">
      <c r="A44" s="20" t="s">
        <v>122</v>
      </c>
      <c r="B44" s="17">
        <v>155399</v>
      </c>
      <c r="C44" s="18"/>
    </row>
    <row r="45" spans="1:3">
      <c r="A45" s="20" t="s">
        <v>123</v>
      </c>
      <c r="B45" s="17">
        <v>14238.35</v>
      </c>
      <c r="C45" s="18"/>
    </row>
    <row r="46" spans="1:3">
      <c r="A46" s="29" t="s">
        <v>86</v>
      </c>
      <c r="B46" s="26">
        <v>11600367.32</v>
      </c>
      <c r="C46" s="18" t="s">
        <v>116</v>
      </c>
    </row>
    <row r="47" spans="1:3">
      <c r="A47" s="29" t="s">
        <v>89</v>
      </c>
      <c r="B47" s="26">
        <v>70562290.840000004</v>
      </c>
      <c r="C47" s="18" t="s">
        <v>117</v>
      </c>
    </row>
    <row r="48" spans="1:3">
      <c r="A48" s="58" t="s">
        <v>85</v>
      </c>
      <c r="B48" s="59">
        <v>112615407.8</v>
      </c>
      <c r="C48" s="18" t="s">
        <v>118</v>
      </c>
    </row>
    <row r="49" spans="1:5">
      <c r="A49" s="20"/>
      <c r="B49" s="17"/>
      <c r="C49" s="18"/>
    </row>
    <row r="50" spans="1:5">
      <c r="A50" s="3" t="s">
        <v>32</v>
      </c>
      <c r="B50" s="2">
        <f>B4+B5+B6+B46+B47</f>
        <v>5886660188.0299997</v>
      </c>
      <c r="C50" s="18"/>
    </row>
    <row r="51" spans="1:5">
      <c r="A51" s="5" t="s">
        <v>33</v>
      </c>
      <c r="B51" s="6">
        <f>B7+B8+B9+B10+B11+B14+B15+B17+B19+B21+B41+B42+B43+B44+B45</f>
        <v>5967561033.0300007</v>
      </c>
      <c r="C51" s="18"/>
    </row>
    <row r="52" spans="1:5">
      <c r="A52" s="7" t="s">
        <v>9</v>
      </c>
      <c r="B52" s="8">
        <f>B51-B50</f>
        <v>80900845.000000954</v>
      </c>
      <c r="C52" s="18"/>
    </row>
    <row r="53" spans="1:5">
      <c r="A53" s="29" t="s">
        <v>90</v>
      </c>
      <c r="B53" s="26"/>
    </row>
    <row r="54" spans="1:5">
      <c r="A54" s="29" t="s">
        <v>91</v>
      </c>
      <c r="B54" s="26"/>
      <c r="E54" s="27"/>
    </row>
    <row r="56" spans="1:5">
      <c r="B56" s="24">
        <f>B52-B53-B54</f>
        <v>80900845.000000954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Testy věcné správnosti</vt:lpstr>
      <vt:lpstr>výpočet závazky</vt:lpstr>
      <vt:lpstr>výpočet pohl.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01372</cp:lastModifiedBy>
  <cp:lastPrinted>2018-03-20T06:19:53Z</cp:lastPrinted>
  <dcterms:created xsi:type="dcterms:W3CDTF">2004-08-25T11:54:24Z</dcterms:created>
  <dcterms:modified xsi:type="dcterms:W3CDTF">2018-03-21T12:36:43Z</dcterms:modified>
</cp:coreProperties>
</file>