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180" windowHeight="10896"/>
  </bookViews>
  <sheets>
    <sheet name="Testy věcné správnosti" sheetId="1" r:id="rId1"/>
    <sheet name="výpočet závazky1" sheetId="2" r:id="rId2"/>
    <sheet name="výpočet závazky2(Buzk)" sheetId="6" r:id="rId3"/>
    <sheet name="výpočet pohl." sheetId="3" r:id="rId4"/>
    <sheet name="List1" sheetId="4" r:id="rId5"/>
    <sheet name="výpočet inv.maj" sheetId="5" r:id="rId6"/>
  </sheets>
  <calcPr calcId="125725"/>
</workbook>
</file>

<file path=xl/calcChain.xml><?xml version="1.0" encoding="utf-8"?>
<calcChain xmlns="http://schemas.openxmlformats.org/spreadsheetml/2006/main">
  <c r="C133" i="1"/>
  <c r="C132"/>
  <c r="L47" i="6"/>
  <c r="L38"/>
  <c r="C28"/>
  <c r="C29" s="1"/>
  <c r="C37" s="1"/>
  <c r="C27"/>
  <c r="G21"/>
  <c r="C48" i="1"/>
  <c r="C47"/>
  <c r="C49"/>
  <c r="F20" i="5"/>
  <c r="F18"/>
  <c r="F17"/>
  <c r="C54" i="3"/>
  <c r="C151" i="1"/>
  <c r="C76"/>
  <c r="C98" s="1"/>
  <c r="C20" i="5"/>
  <c r="C17"/>
  <c r="C18"/>
  <c r="C77" i="1"/>
  <c r="C99" s="1"/>
  <c r="L45" i="2"/>
  <c r="L36"/>
  <c r="C134" i="1" l="1"/>
  <c r="C142" s="1"/>
  <c r="C100"/>
  <c r="C24" i="3"/>
  <c r="C23"/>
  <c r="C53" s="1"/>
  <c r="C64" l="1"/>
  <c r="C25"/>
  <c r="I9"/>
  <c r="C56" l="1"/>
  <c r="C63"/>
  <c r="C66" s="1"/>
  <c r="C27" i="1"/>
  <c r="C29" s="1"/>
  <c r="G21" i="2" l="1"/>
  <c r="C28"/>
  <c r="C27"/>
  <c r="C29" l="1"/>
  <c r="C35" s="1"/>
  <c r="C13" i="1" l="1"/>
  <c r="C157"/>
</calcChain>
</file>

<file path=xl/comments1.xml><?xml version="1.0" encoding="utf-8"?>
<comments xmlns="http://schemas.openxmlformats.org/spreadsheetml/2006/main">
  <authors>
    <author>62889</author>
  </authors>
  <commentList>
    <comment ref="C60" authorId="0">
      <text>
        <r>
          <rPr>
            <b/>
            <sz val="9"/>
            <color indexed="81"/>
            <rFont val="Tahoma"/>
            <family val="2"/>
            <charset val="238"/>
          </rPr>
          <t>62889:</t>
        </r>
        <r>
          <rPr>
            <sz val="9"/>
            <color indexed="81"/>
            <rFont val="Tahoma"/>
            <family val="2"/>
            <charset val="238"/>
          </rPr>
          <t xml:space="preserve">
(343 42,343 42 400,343 43,343 90, 343 90400, 343 91</t>
        </r>
      </text>
    </comment>
  </commentList>
</comments>
</file>

<file path=xl/comments2.xml><?xml version="1.0" encoding="utf-8"?>
<comments xmlns="http://schemas.openxmlformats.org/spreadsheetml/2006/main">
  <authors>
    <author>62889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62889:</t>
        </r>
        <r>
          <rPr>
            <sz val="9"/>
            <color indexed="81"/>
            <rFont val="Tahoma"/>
            <family val="2"/>
            <charset val="238"/>
          </rPr>
          <t xml:space="preserve">
(343 42,343 42 400,343 43,343 90, 343 90400, 343 91</t>
        </r>
      </text>
    </comment>
  </commentList>
</comments>
</file>

<file path=xl/sharedStrings.xml><?xml version="1.0" encoding="utf-8"?>
<sst xmlns="http://schemas.openxmlformats.org/spreadsheetml/2006/main" count="323" uniqueCount="169">
  <si>
    <t>a)</t>
  </si>
  <si>
    <t>Test pořízení nehmotného dlouhodobého majetku</t>
  </si>
  <si>
    <t>Obrat strany D účtu 041</t>
  </si>
  <si>
    <t>Obrat strany MD účtu 011</t>
  </si>
  <si>
    <t>Obrat strany MD účtu 012</t>
  </si>
  <si>
    <t>Obrat strany MD účtu 013</t>
  </si>
  <si>
    <t>Obrat strany MD účtu 014</t>
  </si>
  <si>
    <t>Obrat strany MD účtu 018</t>
  </si>
  <si>
    <t>Obrat strany MD účtu 019</t>
  </si>
  <si>
    <t>Rozdíl</t>
  </si>
  <si>
    <t>b)</t>
  </si>
  <si>
    <t>Test pořízení hmotného dlouhodobého majetku</t>
  </si>
  <si>
    <t>Obrat strany D účtu 042</t>
  </si>
  <si>
    <t>Obrat strany MD účtu 021</t>
  </si>
  <si>
    <t>Obrat strany MD účtu 022</t>
  </si>
  <si>
    <t>Obrat strany MD účtu 025</t>
  </si>
  <si>
    <t>Obrat strany MD účtu 026</t>
  </si>
  <si>
    <t>Obrat strany MD účtu 028</t>
  </si>
  <si>
    <t>c)</t>
  </si>
  <si>
    <t>Test odpisů investičního majetku</t>
  </si>
  <si>
    <t>Obrat strany D účtů oprávek (07 + 08)</t>
  </si>
  <si>
    <t>Strana MD účtu 551</t>
  </si>
  <si>
    <t>d)</t>
  </si>
  <si>
    <t>e)</t>
  </si>
  <si>
    <t>Test pohledávek</t>
  </si>
  <si>
    <t>Obrat strany MD účtu 311</t>
  </si>
  <si>
    <t>Strana D účtu 601</t>
  </si>
  <si>
    <t>Strana D účtu 602</t>
  </si>
  <si>
    <t>Strana D účtu 604</t>
  </si>
  <si>
    <t>Strana D účtu 641</t>
  </si>
  <si>
    <t>Strana D účtu 642</t>
  </si>
  <si>
    <t>Strana D účtu 661</t>
  </si>
  <si>
    <t>Celkem strana MD</t>
  </si>
  <si>
    <t>Celkem strana D</t>
  </si>
  <si>
    <t>Test závazků</t>
  </si>
  <si>
    <t>Obrat strany MD účtu 343 bez vyrovnání s FÚ</t>
  </si>
  <si>
    <t>Obrat strany MD účtu 041 bez vlastní aktivace</t>
  </si>
  <si>
    <t>Obrat strany MD účtu 042 bez vlastní aktivace</t>
  </si>
  <si>
    <t>Strana MD účtu 502</t>
  </si>
  <si>
    <t>Strana MD účtu 503</t>
  </si>
  <si>
    <t>Strana MD účtu 511</t>
  </si>
  <si>
    <t>Strana MD účtu 518</t>
  </si>
  <si>
    <t>Strana MD účtu 527</t>
  </si>
  <si>
    <t>Datum vypracování:</t>
  </si>
  <si>
    <t xml:space="preserve">Vypracoval/a:  </t>
  </si>
  <si>
    <t>Obrat strany D účtu 343 bez vyrovnání s FÚ a DPH při pořízení zboží či služeb ze zemí EU</t>
  </si>
  <si>
    <t>Obrat strany MD účtu 384</t>
  </si>
  <si>
    <t>Obrat strany D účtu 381</t>
  </si>
  <si>
    <t>Obrat strany D účtu 389</t>
  </si>
  <si>
    <t>Obrat strany D účtu 321 vztahující se k pořízení DDNHM</t>
  </si>
  <si>
    <t>Obrat strany MD účtu 031 a 032</t>
  </si>
  <si>
    <t>Obrat strany D účtu 321 vztahující se k pořízení DDHM, 031 a 032</t>
  </si>
  <si>
    <t>Strana MD účtu 558</t>
  </si>
  <si>
    <t>Strana MD účtu 403</t>
  </si>
  <si>
    <t>Obrat strany MD účtu 315</t>
  </si>
  <si>
    <t>Strana D účtu 603</t>
  </si>
  <si>
    <t>Strana D účtu 605</t>
  </si>
  <si>
    <t>Strana D účtu 606</t>
  </si>
  <si>
    <t>Strana D účtu 646</t>
  </si>
  <si>
    <t>Strana D účtu 647</t>
  </si>
  <si>
    <t>Strana D účtu 664</t>
  </si>
  <si>
    <t>Obrat strany D účtu 314</t>
  </si>
  <si>
    <t>Obrat strany MD účtu 029</t>
  </si>
  <si>
    <t>Strana MD účtu 553</t>
  </si>
  <si>
    <t>Strana MD účtu 554</t>
  </si>
  <si>
    <t>Strana D účtu 609</t>
  </si>
  <si>
    <t>Strana D účtu 644</t>
  </si>
  <si>
    <t>Obrat strany MD účtu 112</t>
  </si>
  <si>
    <t>Obrat strany MD účtu 132</t>
  </si>
  <si>
    <t>Strana MD účtu 542</t>
  </si>
  <si>
    <t>Strana MD účtu 549</t>
  </si>
  <si>
    <t>f)</t>
  </si>
  <si>
    <t>Test dotací investičních</t>
  </si>
  <si>
    <t>g)</t>
  </si>
  <si>
    <t>Test dotací provozních</t>
  </si>
  <si>
    <t>Obrat strany MD účtu 346 - analytika investičních dotací</t>
  </si>
  <si>
    <t>Obrat strany MD účtu 346 - analytika provozních dotací</t>
  </si>
  <si>
    <t>Obrat strany D účtu 67x</t>
  </si>
  <si>
    <t>Testy věcné správnosti příspěvkové organizace</t>
  </si>
  <si>
    <t>Strana MD účtu 552</t>
  </si>
  <si>
    <t>Strana D účtu 645</t>
  </si>
  <si>
    <t>Obrat strany MD účtu 043</t>
  </si>
  <si>
    <t>Strana MD účtu 541</t>
  </si>
  <si>
    <t>54713001 - zmařený DM</t>
  </si>
  <si>
    <t>Obrat strany D účtu 036</t>
  </si>
  <si>
    <t>FIZA neuvádí</t>
  </si>
  <si>
    <t>Strana D účtu 67120001</t>
  </si>
  <si>
    <t>649 D (bez nepeněžních plnění)</t>
  </si>
  <si>
    <t>241 MD</t>
  </si>
  <si>
    <t>261 MD</t>
  </si>
  <si>
    <t>nejde přes 321</t>
  </si>
  <si>
    <t>Strana MD vybraných účtů 501</t>
  </si>
  <si>
    <t>Obrat strany D účtu 321 - snížený o obrat strany MD 389</t>
  </si>
  <si>
    <t>321 Dal  (celá)</t>
  </si>
  <si>
    <t>Obrat strany D 507 - krve</t>
  </si>
  <si>
    <t>501 12 xxx</t>
  </si>
  <si>
    <t>501 13 005</t>
  </si>
  <si>
    <t>501 13 190</t>
  </si>
  <si>
    <t>501 18 003, 004</t>
  </si>
  <si>
    <t>501 60 002</t>
  </si>
  <si>
    <t>512,525,538</t>
  </si>
  <si>
    <t>501 130 16</t>
  </si>
  <si>
    <t>Strana D účtu 383 00 007 (MD 311)</t>
  </si>
  <si>
    <t>Strana D účtu 383 01 KH (MD 311)</t>
  </si>
  <si>
    <t>Strana D účtu 521 refundace (MD 311)</t>
  </si>
  <si>
    <t>Strana D účtu 524 refundace (MD 311)</t>
  </si>
  <si>
    <t>Strana D účtu 549 10 005 (MD 311)</t>
  </si>
  <si>
    <t>018 MD</t>
  </si>
  <si>
    <t>md 602</t>
  </si>
  <si>
    <t>609 md</t>
  </si>
  <si>
    <t>celkem strana MD</t>
  </si>
  <si>
    <t>celkem strana D</t>
  </si>
  <si>
    <t>649 08 007 nálezy</t>
  </si>
  <si>
    <t>pouze plný odpočet</t>
  </si>
  <si>
    <t>finanční bonusy (64910)</t>
  </si>
  <si>
    <t>oprava Ičo PAP</t>
  </si>
  <si>
    <t>381 - zůstatek (381x321)</t>
  </si>
  <si>
    <t>383 - zůstatek (5xx x 383)</t>
  </si>
  <si>
    <t>389 - zůstatek (5 xx x 389)</t>
  </si>
  <si>
    <t>321 MD (id-2018-01-727 (321x321))</t>
  </si>
  <si>
    <t>5xxx x 24(26) nákl. X pokl., banka??????</t>
  </si>
  <si>
    <t>BONUSY 649 10</t>
  </si>
  <si>
    <t>324 X 649</t>
  </si>
  <si>
    <t>324 X 604</t>
  </si>
  <si>
    <t>321 X 663</t>
  </si>
  <si>
    <t>331 X 649</t>
  </si>
  <si>
    <t>331 X 604</t>
  </si>
  <si>
    <t>377 X 649</t>
  </si>
  <si>
    <t>385 X 6xx</t>
  </si>
  <si>
    <t>388 X 671</t>
  </si>
  <si>
    <t xml:space="preserve">395 X 602 </t>
  </si>
  <si>
    <t xml:space="preserve"> </t>
  </si>
  <si>
    <t>agreg.výkony (602x395)</t>
  </si>
  <si>
    <t>558 X 649 08 007</t>
  </si>
  <si>
    <t>324 MD (649,604)</t>
  </si>
  <si>
    <t>331 MD (649,604)</t>
  </si>
  <si>
    <t>377 MD (649)</t>
  </si>
  <si>
    <t>385 MD (6XX)</t>
  </si>
  <si>
    <t>395 MD (602) agreg.výkony</t>
  </si>
  <si>
    <t>558 MD (649) nálezy DDM</t>
  </si>
  <si>
    <t>389 MD (602)</t>
  </si>
  <si>
    <t>388 MD (602)</t>
  </si>
  <si>
    <t>384 80 D(558 md)</t>
  </si>
  <si>
    <t>STRANA md</t>
  </si>
  <si>
    <t>STRANA D</t>
  </si>
  <si>
    <t>propočet VČ 1-12 (551x395)</t>
  </si>
  <si>
    <t>oprava IČO</t>
  </si>
  <si>
    <r>
      <t xml:space="preserve">Obrat strany D účtu </t>
    </r>
    <r>
      <rPr>
        <strike/>
        <sz val="10"/>
        <rFont val="Arial CE"/>
        <charset val="238"/>
      </rPr>
      <t xml:space="preserve">403 </t>
    </r>
    <r>
      <rPr>
        <sz val="10"/>
        <rFont val="Arial CE"/>
        <charset val="238"/>
      </rPr>
      <t xml:space="preserve"> 40100001</t>
    </r>
  </si>
  <si>
    <t>Obrat strany MD účtu 374 - analytika investičních dotací</t>
  </si>
  <si>
    <t>fp-2018-22-000053,79,80,84</t>
  </si>
  <si>
    <t>FP-2018-10-006839,4290</t>
  </si>
  <si>
    <t>Bc. Jana Jakšová - OUC</t>
  </si>
  <si>
    <t>STRANA MD</t>
  </si>
  <si>
    <t>Strana D účtu 384 poplatky za vjezd 12.18 (241, 261)</t>
  </si>
  <si>
    <t>vjezd.popl.byly odúčtovány ze 649, ale zároveň uhrazeny do poklady nebo banky</t>
  </si>
  <si>
    <t>náklady na MD (viz.výše) místo 321 je 261</t>
  </si>
  <si>
    <t>5xx - proti pokladně bance</t>
  </si>
  <si>
    <t>5xx - proti pokladně DAL 261</t>
  </si>
  <si>
    <t>náklady na MD (viz.výše) místo 321 je 241</t>
  </si>
  <si>
    <t>5xx - proti bance DAL 241</t>
  </si>
  <si>
    <t>započítané náklady na MD (viz.výše) místo 321 je 261</t>
  </si>
  <si>
    <t>započítané náklady na MD (viz.výše) místo 321 je 241</t>
  </si>
  <si>
    <t>Strana MD účtu 502 (bez vedl.čin)</t>
  </si>
  <si>
    <t>Strana MD účtu 511 (bez VC)</t>
  </si>
  <si>
    <t>Strana MD účtu 518 (bez VC)</t>
  </si>
  <si>
    <t>389 - zůstatek (5xx x 389)</t>
  </si>
  <si>
    <t>účet 321 je mínusem na DAL, náklady přeúčt.na 64910</t>
  </si>
  <si>
    <t>přeúčt.z nákladů, náklady proti 321 mínusem na DAL</t>
  </si>
  <si>
    <t>028 MD, 031,032</t>
  </si>
</sst>
</file>

<file path=xl/styles.xml><?xml version="1.0" encoding="utf-8"?>
<styleSheet xmlns="http://schemas.openxmlformats.org/spreadsheetml/2006/main">
  <numFmts count="3">
    <numFmt numFmtId="164" formatCode="#,##0.00\ &quot;Kč&quot;"/>
    <numFmt numFmtId="165" formatCode="d\.\ mmmm\ yyyy"/>
    <numFmt numFmtId="166" formatCode="#,##0.00\ _K_č"/>
  </numFmts>
  <fonts count="26">
    <font>
      <sz val="10"/>
      <name val="Arial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 CE"/>
      <charset val="238"/>
    </font>
    <font>
      <b/>
      <sz val="10"/>
      <color rgb="FF00B0F0"/>
      <name val="Arial CE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 CE"/>
      <family val="2"/>
      <charset val="238"/>
    </font>
    <font>
      <b/>
      <sz val="10"/>
      <name val="Arial"/>
      <family val="2"/>
      <charset val="238"/>
    </font>
    <font>
      <b/>
      <i/>
      <sz val="10"/>
      <color rgb="FFFF0000"/>
      <name val="Arial CE"/>
      <charset val="238"/>
    </font>
    <font>
      <b/>
      <i/>
      <sz val="10"/>
      <color rgb="FFFF0000"/>
      <name val="Arial CE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 CE"/>
      <charset val="238"/>
    </font>
    <font>
      <i/>
      <sz val="10"/>
      <color rgb="FFFF0000"/>
      <name val="Arial"/>
      <family val="2"/>
      <charset val="238"/>
    </font>
    <font>
      <sz val="10"/>
      <color rgb="FF00B0F0"/>
      <name val="Arial CE"/>
      <charset val="238"/>
    </font>
    <font>
      <sz val="10"/>
      <name val="Arial"/>
      <charset val="238"/>
    </font>
    <font>
      <strike/>
      <sz val="10"/>
      <name val="Arial CE"/>
      <charset val="238"/>
    </font>
    <font>
      <sz val="10"/>
      <color rgb="FF0070C0"/>
      <name val="Arial CE"/>
      <charset val="238"/>
    </font>
    <font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89">
    <xf numFmtId="0" fontId="0" fillId="0" borderId="0" xfId="0"/>
    <xf numFmtId="0" fontId="1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wrapText="1"/>
    </xf>
    <xf numFmtId="164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top" wrapText="1"/>
    </xf>
    <xf numFmtId="164" fontId="2" fillId="0" borderId="0" xfId="0" applyNumberFormat="1" applyFont="1" applyFill="1" applyBorder="1" applyAlignment="1" applyProtection="1">
      <alignment vertical="top" wrapText="1"/>
    </xf>
    <xf numFmtId="165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/>
    <xf numFmtId="0" fontId="8" fillId="0" borderId="0" xfId="0" applyFont="1"/>
    <xf numFmtId="0" fontId="7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164" fontId="7" fillId="0" borderId="1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164" fontId="2" fillId="2" borderId="0" xfId="0" applyNumberFormat="1" applyFont="1" applyFill="1" applyBorder="1" applyAlignment="1" applyProtection="1"/>
    <xf numFmtId="164" fontId="0" fillId="0" borderId="0" xfId="0" applyNumberFormat="1"/>
    <xf numFmtId="166" fontId="0" fillId="0" borderId="0" xfId="0" applyNumberFormat="1"/>
    <xf numFmtId="164" fontId="11" fillId="0" borderId="0" xfId="0" applyNumberFormat="1" applyFont="1" applyFill="1" applyBorder="1" applyAlignment="1" applyProtection="1"/>
    <xf numFmtId="4" fontId="0" fillId="0" borderId="0" xfId="0" applyNumberFormat="1"/>
    <xf numFmtId="0" fontId="1" fillId="0" borderId="1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left"/>
    </xf>
    <xf numFmtId="0" fontId="6" fillId="0" borderId="0" xfId="0" applyFont="1"/>
    <xf numFmtId="166" fontId="6" fillId="0" borderId="0" xfId="0" applyNumberFormat="1" applyFont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6" fontId="0" fillId="2" borderId="0" xfId="0" applyNumberFormat="1" applyFill="1"/>
    <xf numFmtId="0" fontId="2" fillId="3" borderId="0" xfId="0" applyNumberFormat="1" applyFont="1" applyFill="1" applyBorder="1" applyAlignment="1" applyProtection="1"/>
    <xf numFmtId="164" fontId="7" fillId="3" borderId="0" xfId="0" applyNumberFormat="1" applyFont="1" applyFill="1" applyBorder="1" applyAlignment="1" applyProtection="1"/>
    <xf numFmtId="0" fontId="15" fillId="0" borderId="0" xfId="0" applyFont="1"/>
    <xf numFmtId="0" fontId="0" fillId="3" borderId="0" xfId="0" applyFill="1"/>
    <xf numFmtId="0" fontId="8" fillId="2" borderId="0" xfId="0" applyFont="1" applyFill="1"/>
    <xf numFmtId="166" fontId="8" fillId="2" borderId="0" xfId="0" applyNumberFormat="1" applyFont="1" applyFill="1"/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left"/>
    </xf>
    <xf numFmtId="166" fontId="0" fillId="0" borderId="0" xfId="0" applyNumberFormat="1" applyFill="1"/>
    <xf numFmtId="0" fontId="0" fillId="0" borderId="0" xfId="0" applyFill="1"/>
    <xf numFmtId="4" fontId="0" fillId="0" borderId="0" xfId="0" applyNumberFormat="1" applyAlignment="1">
      <alignment vertical="top"/>
    </xf>
    <xf numFmtId="166" fontId="0" fillId="0" borderId="0" xfId="0" applyNumberFormat="1" applyFill="1" applyAlignment="1">
      <alignment horizontal="right"/>
    </xf>
    <xf numFmtId="0" fontId="6" fillId="0" borderId="0" xfId="0" applyFont="1" applyFill="1"/>
    <xf numFmtId="166" fontId="6" fillId="0" borderId="0" xfId="0" applyNumberFormat="1" applyFont="1" applyFill="1"/>
    <xf numFmtId="0" fontId="8" fillId="0" borderId="0" xfId="0" applyFont="1" applyFill="1"/>
    <xf numFmtId="164" fontId="0" fillId="0" borderId="0" xfId="0" applyNumberFormat="1" applyFill="1"/>
    <xf numFmtId="4" fontId="0" fillId="0" borderId="0" xfId="0" applyNumberFormat="1" applyFill="1"/>
    <xf numFmtId="0" fontId="0" fillId="0" borderId="1" xfId="0" applyFill="1" applyBorder="1"/>
    <xf numFmtId="166" fontId="0" fillId="0" borderId="1" xfId="0" applyNumberFormat="1" applyFill="1" applyBorder="1"/>
    <xf numFmtId="0" fontId="16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0" fontId="18" fillId="0" borderId="0" xfId="0" applyFont="1" applyFill="1"/>
    <xf numFmtId="0" fontId="0" fillId="0" borderId="0" xfId="0" applyFill="1" applyAlignment="1">
      <alignment vertical="top" wrapText="1"/>
    </xf>
    <xf numFmtId="166" fontId="0" fillId="0" borderId="0" xfId="0" applyNumberFormat="1" applyFill="1" applyAlignment="1">
      <alignment vertical="top" wrapText="1"/>
    </xf>
    <xf numFmtId="0" fontId="13" fillId="0" borderId="0" xfId="0" applyFont="1" applyFill="1"/>
    <xf numFmtId="166" fontId="13" fillId="0" borderId="0" xfId="0" applyNumberFormat="1" applyFont="1" applyFill="1"/>
    <xf numFmtId="166" fontId="13" fillId="0" borderId="0" xfId="0" applyNumberFormat="1" applyFont="1" applyFill="1" applyBorder="1"/>
    <xf numFmtId="0" fontId="2" fillId="4" borderId="0" xfId="0" applyNumberFormat="1" applyFont="1" applyFill="1" applyBorder="1" applyAlignment="1" applyProtection="1"/>
    <xf numFmtId="164" fontId="7" fillId="4" borderId="0" xfId="0" applyNumberFormat="1" applyFont="1" applyFill="1" applyBorder="1" applyAlignment="1" applyProtection="1"/>
    <xf numFmtId="0" fontId="0" fillId="4" borderId="0" xfId="0" applyFill="1"/>
    <xf numFmtId="3" fontId="0" fillId="3" borderId="0" xfId="0" applyNumberFormat="1" applyFill="1"/>
    <xf numFmtId="0" fontId="0" fillId="5" borderId="0" xfId="0" applyFill="1"/>
    <xf numFmtId="166" fontId="0" fillId="5" borderId="0" xfId="0" applyNumberFormat="1" applyFill="1"/>
    <xf numFmtId="164" fontId="7" fillId="5" borderId="0" xfId="0" applyNumberFormat="1" applyFont="1" applyFill="1" applyBorder="1" applyAlignment="1" applyProtection="1"/>
    <xf numFmtId="0" fontId="2" fillId="5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/>
    <xf numFmtId="164" fontId="6" fillId="0" borderId="0" xfId="0" applyNumberFormat="1" applyFont="1"/>
    <xf numFmtId="0" fontId="19" fillId="0" borderId="0" xfId="0" applyNumberFormat="1" applyFont="1" applyFill="1" applyBorder="1" applyAlignment="1" applyProtection="1"/>
    <xf numFmtId="164" fontId="19" fillId="0" borderId="0" xfId="0" applyNumberFormat="1" applyFont="1" applyFill="1" applyBorder="1" applyAlignment="1" applyProtection="1"/>
    <xf numFmtId="0" fontId="20" fillId="0" borderId="0" xfId="0" applyFont="1" applyFill="1"/>
    <xf numFmtId="0" fontId="0" fillId="0" borderId="0" xfId="0" applyFill="1" applyBorder="1"/>
    <xf numFmtId="3" fontId="6" fillId="0" borderId="0" xfId="0" applyNumberFormat="1" applyFont="1" applyFill="1"/>
    <xf numFmtId="0" fontId="1" fillId="0" borderId="0" xfId="0" applyNumberFormat="1" applyFont="1" applyFill="1" applyBorder="1" applyAlignment="1" applyProtection="1">
      <alignment horizontal="right" vertical="top" wrapText="1"/>
    </xf>
    <xf numFmtId="164" fontId="1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Alignment="1">
      <alignment horizontal="left"/>
    </xf>
    <xf numFmtId="164" fontId="24" fillId="0" borderId="0" xfId="0" applyNumberFormat="1" applyFont="1" applyFill="1" applyBorder="1" applyAlignment="1" applyProtection="1"/>
    <xf numFmtId="0" fontId="25" fillId="0" borderId="0" xfId="0" applyFont="1" applyFill="1"/>
    <xf numFmtId="166" fontId="25" fillId="0" borderId="0" xfId="0" applyNumberFormat="1" applyFont="1" applyFill="1"/>
    <xf numFmtId="164" fontId="24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4"/>
  <sheetViews>
    <sheetView tabSelected="1" zoomScaleNormal="100" workbookViewId="0">
      <selection activeCell="C167" sqref="C167"/>
    </sheetView>
  </sheetViews>
  <sheetFormatPr defaultColWidth="9.109375" defaultRowHeight="13.2"/>
  <cols>
    <col min="1" max="1" width="2.88671875" style="1" customWidth="1"/>
    <col min="2" max="2" width="57.109375" style="3" customWidth="1"/>
    <col min="3" max="3" width="21.44140625" style="2" customWidth="1"/>
    <col min="4" max="4" width="25.88671875" style="44" customWidth="1"/>
    <col min="5" max="5" width="19.5546875" style="43" customWidth="1"/>
    <col min="6" max="7" width="17.109375" style="44" bestFit="1" customWidth="1"/>
    <col min="8" max="8" width="9.109375" style="44"/>
    <col min="9" max="9" width="15.6640625" style="44" bestFit="1" customWidth="1"/>
    <col min="10" max="16384" width="9.109375" style="44"/>
  </cols>
  <sheetData>
    <row r="1" spans="1:7" ht="17.399999999999999">
      <c r="A1" s="81" t="s">
        <v>78</v>
      </c>
      <c r="B1" s="82"/>
      <c r="C1" s="82"/>
    </row>
    <row r="2" spans="1:7" ht="7.5" customHeight="1"/>
    <row r="3" spans="1:7">
      <c r="A3" s="1" t="s">
        <v>0</v>
      </c>
      <c r="B3" s="4" t="s">
        <v>1</v>
      </c>
    </row>
    <row r="5" spans="1:7">
      <c r="B5" s="3" t="s">
        <v>2</v>
      </c>
      <c r="C5" s="2">
        <v>12498085</v>
      </c>
    </row>
    <row r="6" spans="1:7">
      <c r="B6" s="3" t="s">
        <v>49</v>
      </c>
      <c r="C6" s="2">
        <v>265386.95</v>
      </c>
      <c r="D6" s="47" t="s">
        <v>107</v>
      </c>
    </row>
    <row r="7" spans="1:7">
      <c r="B7" s="3" t="s">
        <v>3</v>
      </c>
      <c r="C7" s="2">
        <v>0</v>
      </c>
    </row>
    <row r="8" spans="1:7">
      <c r="B8" s="3" t="s">
        <v>4</v>
      </c>
      <c r="C8" s="2">
        <v>0</v>
      </c>
    </row>
    <row r="9" spans="1:7">
      <c r="B9" s="3" t="s">
        <v>5</v>
      </c>
      <c r="C9" s="2">
        <v>12498085</v>
      </c>
    </row>
    <row r="10" spans="1:7">
      <c r="B10" s="3" t="s">
        <v>6</v>
      </c>
      <c r="C10" s="2">
        <v>0</v>
      </c>
    </row>
    <row r="11" spans="1:7">
      <c r="B11" s="3" t="s">
        <v>7</v>
      </c>
      <c r="C11" s="2">
        <v>265386.95</v>
      </c>
    </row>
    <row r="12" spans="1:7">
      <c r="B12" s="5" t="s">
        <v>8</v>
      </c>
      <c r="C12" s="6">
        <v>0</v>
      </c>
    </row>
    <row r="13" spans="1:7">
      <c r="B13" s="31" t="s">
        <v>9</v>
      </c>
      <c r="C13" s="33">
        <f>C7+C8+C9+C10+C11+C12-C5-C6</f>
        <v>-7.5669959187507629E-10</v>
      </c>
    </row>
    <row r="16" spans="1:7">
      <c r="A16" s="1" t="s">
        <v>10</v>
      </c>
      <c r="B16" s="4" t="s">
        <v>11</v>
      </c>
      <c r="G16" s="50"/>
    </row>
    <row r="17" spans="1:6">
      <c r="F17" s="51"/>
    </row>
    <row r="18" spans="1:6">
      <c r="B18" s="3" t="s">
        <v>12</v>
      </c>
      <c r="C18" s="2">
        <v>737707032</v>
      </c>
      <c r="D18" s="49"/>
    </row>
    <row r="19" spans="1:6">
      <c r="B19" s="3" t="s">
        <v>51</v>
      </c>
      <c r="C19" s="2">
        <v>44462247.149999999</v>
      </c>
      <c r="D19" s="47" t="s">
        <v>168</v>
      </c>
      <c r="F19" s="51"/>
    </row>
    <row r="20" spans="1:6">
      <c r="B20" s="3" t="s">
        <v>13</v>
      </c>
      <c r="C20" s="2">
        <v>412551193</v>
      </c>
      <c r="D20" s="77"/>
    </row>
    <row r="21" spans="1:6">
      <c r="B21" s="3" t="s">
        <v>14</v>
      </c>
      <c r="C21" s="2">
        <v>324910729</v>
      </c>
      <c r="D21" s="47"/>
    </row>
    <row r="22" spans="1:6">
      <c r="B22" s="3" t="s">
        <v>15</v>
      </c>
      <c r="C22" s="2">
        <v>0</v>
      </c>
      <c r="D22" s="47"/>
    </row>
    <row r="23" spans="1:6">
      <c r="B23" s="3" t="s">
        <v>16</v>
      </c>
      <c r="C23" s="2">
        <v>0</v>
      </c>
      <c r="D23" s="47"/>
    </row>
    <row r="24" spans="1:6">
      <c r="B24" s="3" t="s">
        <v>17</v>
      </c>
      <c r="C24" s="2">
        <v>44462247.149999999</v>
      </c>
      <c r="D24" s="47"/>
    </row>
    <row r="25" spans="1:6">
      <c r="B25" s="3" t="s">
        <v>62</v>
      </c>
      <c r="C25" s="2">
        <v>0</v>
      </c>
      <c r="D25" s="47"/>
    </row>
    <row r="26" spans="1:6">
      <c r="B26" s="5" t="s">
        <v>50</v>
      </c>
      <c r="C26" s="6"/>
      <c r="D26" s="47"/>
    </row>
    <row r="27" spans="1:6">
      <c r="B27" s="7" t="s">
        <v>9</v>
      </c>
      <c r="C27" s="8">
        <f>C20+C21+C22+C23+C24+C25+C26-C18-C19</f>
        <v>-245110.00000002235</v>
      </c>
      <c r="D27" s="47"/>
    </row>
    <row r="28" spans="1:6">
      <c r="B28" s="5" t="s">
        <v>83</v>
      </c>
      <c r="C28" s="6">
        <v>245110</v>
      </c>
      <c r="D28" s="47"/>
    </row>
    <row r="29" spans="1:6">
      <c r="B29" s="31" t="s">
        <v>9</v>
      </c>
      <c r="C29" s="79">
        <f>SUM(C27:C28)</f>
        <v>-2.2351741790771484E-8</v>
      </c>
      <c r="D29" s="47"/>
    </row>
    <row r="30" spans="1:6">
      <c r="A30" s="27"/>
      <c r="B30" s="18"/>
      <c r="C30" s="20"/>
      <c r="D30" s="52"/>
      <c r="E30" s="53"/>
    </row>
    <row r="32" spans="1:6">
      <c r="A32" s="1" t="s">
        <v>18</v>
      </c>
      <c r="B32" s="4" t="s">
        <v>19</v>
      </c>
    </row>
    <row r="33" spans="2:11">
      <c r="G33" s="43"/>
    </row>
    <row r="34" spans="2:11">
      <c r="B34" s="3" t="s">
        <v>20</v>
      </c>
      <c r="C34" s="2">
        <v>307308109.10000002</v>
      </c>
      <c r="F34" s="51"/>
      <c r="G34" s="43"/>
    </row>
    <row r="35" spans="2:11">
      <c r="B35" s="73" t="s">
        <v>84</v>
      </c>
      <c r="C35" s="74">
        <v>65200</v>
      </c>
      <c r="D35" s="75" t="s">
        <v>85</v>
      </c>
      <c r="F35" s="51"/>
      <c r="G35" s="48"/>
    </row>
    <row r="36" spans="2:11">
      <c r="B36" s="73" t="s">
        <v>86</v>
      </c>
      <c r="C36" s="74">
        <v>565317</v>
      </c>
      <c r="D36" s="75" t="s">
        <v>85</v>
      </c>
      <c r="F36" s="51"/>
      <c r="G36" s="43"/>
    </row>
    <row r="37" spans="2:11">
      <c r="B37" s="3" t="s">
        <v>21</v>
      </c>
      <c r="C37" s="2">
        <v>262580475</v>
      </c>
      <c r="G37" s="50"/>
    </row>
    <row r="38" spans="2:11">
      <c r="B38" s="3" t="s">
        <v>79</v>
      </c>
      <c r="C38" s="2">
        <v>0</v>
      </c>
      <c r="G38" s="50"/>
      <c r="I38" s="46"/>
      <c r="K38" s="47"/>
    </row>
    <row r="39" spans="2:11">
      <c r="B39" s="3" t="s">
        <v>63</v>
      </c>
      <c r="C39" s="2">
        <v>65200</v>
      </c>
      <c r="G39" s="50"/>
    </row>
    <row r="40" spans="2:11">
      <c r="B40" s="3" t="s">
        <v>64</v>
      </c>
      <c r="C40" s="2">
        <v>0</v>
      </c>
    </row>
    <row r="41" spans="2:11">
      <c r="B41" s="3" t="s">
        <v>52</v>
      </c>
      <c r="C41" s="2">
        <v>44727634.100000001</v>
      </c>
      <c r="F41" s="50"/>
    </row>
    <row r="42" spans="2:11">
      <c r="B42" s="3" t="s">
        <v>53</v>
      </c>
      <c r="C42" s="2">
        <v>565317</v>
      </c>
      <c r="D42" s="76"/>
    </row>
    <row r="43" spans="2:11">
      <c r="B43" s="54"/>
      <c r="C43" s="55"/>
    </row>
    <row r="45" spans="2:11">
      <c r="E45" s="48"/>
    </row>
    <row r="46" spans="2:11">
      <c r="E46" s="46"/>
      <c r="G46" s="47"/>
    </row>
    <row r="47" spans="2:11">
      <c r="B47" s="3" t="s">
        <v>152</v>
      </c>
      <c r="C47" s="2">
        <f>C37+C38+C39+C40+C41+C42</f>
        <v>307938626.10000002</v>
      </c>
      <c r="E47" s="46"/>
      <c r="G47" s="47"/>
    </row>
    <row r="48" spans="2:11">
      <c r="B48" s="5" t="s">
        <v>144</v>
      </c>
      <c r="C48" s="6">
        <f>C34+C35+C36</f>
        <v>307938626.10000002</v>
      </c>
      <c r="E48" s="46"/>
      <c r="G48" s="47"/>
    </row>
    <row r="49" spans="1:7">
      <c r="B49" s="31" t="s">
        <v>9</v>
      </c>
      <c r="C49" s="33">
        <f>C34+C35+C36-C37-C38-C39-C40-C41-C42-C43</f>
        <v>2.2351741790771484E-8</v>
      </c>
      <c r="E49" s="46"/>
      <c r="G49" s="47"/>
    </row>
    <row r="50" spans="1:7">
      <c r="A50" s="44"/>
      <c r="B50" s="44"/>
      <c r="C50" s="44"/>
      <c r="E50" s="46"/>
      <c r="G50" s="47"/>
    </row>
    <row r="51" spans="1:7">
      <c r="B51" s="54"/>
      <c r="C51" s="55"/>
      <c r="D51" s="56"/>
      <c r="E51" s="46"/>
      <c r="G51" s="47"/>
    </row>
    <row r="52" spans="1:7">
      <c r="B52" s="54"/>
      <c r="C52" s="55"/>
      <c r="D52" s="56"/>
      <c r="E52" s="46"/>
      <c r="G52" s="47"/>
    </row>
    <row r="53" spans="1:7">
      <c r="B53" s="54"/>
      <c r="C53" s="55"/>
      <c r="D53" s="56"/>
      <c r="E53" s="46"/>
      <c r="G53" s="47"/>
    </row>
    <row r="54" spans="1:7">
      <c r="B54" s="7"/>
      <c r="C54" s="8"/>
    </row>
    <row r="55" spans="1:7">
      <c r="A55" s="1" t="s">
        <v>22</v>
      </c>
      <c r="B55" s="4" t="s">
        <v>24</v>
      </c>
    </row>
    <row r="57" spans="1:7">
      <c r="B57" s="3" t="s">
        <v>25</v>
      </c>
      <c r="C57" s="2">
        <v>6512321553.4300003</v>
      </c>
    </row>
    <row r="58" spans="1:7">
      <c r="B58" s="3" t="s">
        <v>54</v>
      </c>
      <c r="C58" s="2">
        <v>592740</v>
      </c>
    </row>
    <row r="59" spans="1:7">
      <c r="B59" s="3" t="s">
        <v>46</v>
      </c>
      <c r="C59" s="2">
        <v>2775251.4</v>
      </c>
    </row>
    <row r="60" spans="1:7" s="57" customFormat="1" ht="26.4">
      <c r="A60" s="78"/>
      <c r="B60" s="12" t="s">
        <v>45</v>
      </c>
      <c r="C60" s="13">
        <v>71771102.629999995</v>
      </c>
      <c r="E60" s="58"/>
    </row>
    <row r="61" spans="1:7">
      <c r="B61" s="3" t="s">
        <v>26</v>
      </c>
      <c r="C61" s="2">
        <v>0</v>
      </c>
    </row>
    <row r="62" spans="1:7">
      <c r="B62" s="3" t="s">
        <v>27</v>
      </c>
      <c r="C62" s="2">
        <v>5982048566.1099997</v>
      </c>
    </row>
    <row r="63" spans="1:7">
      <c r="B63" s="3" t="s">
        <v>55</v>
      </c>
      <c r="C63" s="2">
        <v>20547568.760000002</v>
      </c>
    </row>
    <row r="64" spans="1:7">
      <c r="B64" s="3" t="s">
        <v>28</v>
      </c>
      <c r="C64" s="2">
        <v>412942426.13</v>
      </c>
    </row>
    <row r="65" spans="2:3">
      <c r="B65" s="3" t="s">
        <v>56</v>
      </c>
      <c r="C65" s="2">
        <v>0</v>
      </c>
    </row>
    <row r="66" spans="2:3">
      <c r="B66" s="3" t="s">
        <v>57</v>
      </c>
      <c r="C66" s="2">
        <v>0</v>
      </c>
    </row>
    <row r="67" spans="2:3">
      <c r="B67" s="3" t="s">
        <v>65</v>
      </c>
      <c r="C67" s="2">
        <v>5851149.25</v>
      </c>
    </row>
    <row r="68" spans="2:3">
      <c r="B68" s="3" t="s">
        <v>29</v>
      </c>
      <c r="C68" s="2">
        <v>2048736.74</v>
      </c>
    </row>
    <row r="69" spans="2:3">
      <c r="B69" s="3" t="s">
        <v>30</v>
      </c>
      <c r="C69" s="2">
        <v>0</v>
      </c>
    </row>
    <row r="70" spans="2:3">
      <c r="B70" s="3" t="s">
        <v>66</v>
      </c>
      <c r="C70" s="2">
        <v>57819164.979999997</v>
      </c>
    </row>
    <row r="71" spans="2:3">
      <c r="B71" s="3" t="s">
        <v>80</v>
      </c>
      <c r="C71" s="2">
        <v>0</v>
      </c>
    </row>
    <row r="72" spans="2:3">
      <c r="B72" s="3" t="s">
        <v>58</v>
      </c>
      <c r="C72" s="2">
        <v>37190</v>
      </c>
    </row>
    <row r="73" spans="2:3">
      <c r="B73" s="3" t="s">
        <v>59</v>
      </c>
      <c r="C73" s="2">
        <v>0</v>
      </c>
    </row>
    <row r="74" spans="2:3">
      <c r="B74" s="3" t="s">
        <v>60</v>
      </c>
      <c r="C74" s="2">
        <v>65200</v>
      </c>
    </row>
    <row r="75" spans="2:3">
      <c r="B75" s="5" t="s">
        <v>31</v>
      </c>
      <c r="C75" s="6">
        <v>0</v>
      </c>
    </row>
    <row r="76" spans="2:3">
      <c r="B76" s="3" t="s">
        <v>110</v>
      </c>
      <c r="C76" s="2">
        <f>C57+C58+C59</f>
        <v>6515689544.8299999</v>
      </c>
    </row>
    <row r="77" spans="2:3">
      <c r="B77" s="3" t="s">
        <v>111</v>
      </c>
      <c r="C77" s="2">
        <f>C60+C61+C62+C63+C64+C67+C68+C70+C72+C74</f>
        <v>6553131104.5999994</v>
      </c>
    </row>
    <row r="78" spans="2:3">
      <c r="B78" s="19" t="s">
        <v>102</v>
      </c>
      <c r="C78" s="16">
        <v>1019543</v>
      </c>
    </row>
    <row r="79" spans="2:3">
      <c r="B79" s="19" t="s">
        <v>103</v>
      </c>
      <c r="C79" s="16">
        <v>1963898.53</v>
      </c>
    </row>
    <row r="80" spans="2:3">
      <c r="B80" s="19" t="s">
        <v>153</v>
      </c>
      <c r="C80" s="16">
        <v>1057492.8799999999</v>
      </c>
    </row>
    <row r="81" spans="2:4">
      <c r="B81" s="19" t="s">
        <v>104</v>
      </c>
      <c r="C81" s="16">
        <v>578207.07999999996</v>
      </c>
    </row>
    <row r="82" spans="2:4">
      <c r="B82" s="19" t="s">
        <v>105</v>
      </c>
      <c r="C82" s="16">
        <v>196608.76</v>
      </c>
    </row>
    <row r="83" spans="2:4">
      <c r="B83" s="19" t="s">
        <v>106</v>
      </c>
      <c r="C83" s="16">
        <v>31561.09</v>
      </c>
    </row>
    <row r="84" spans="2:4">
      <c r="B84" s="19" t="s">
        <v>87</v>
      </c>
      <c r="C84" s="16">
        <v>311583237.48000002</v>
      </c>
    </row>
    <row r="85" spans="2:4">
      <c r="B85" s="19" t="s">
        <v>121</v>
      </c>
      <c r="C85" s="16">
        <v>-191104942.25</v>
      </c>
      <c r="D85" s="49" t="s">
        <v>167</v>
      </c>
    </row>
    <row r="86" spans="2:4">
      <c r="B86" s="19"/>
      <c r="C86" s="16"/>
    </row>
    <row r="87" spans="2:4">
      <c r="B87" s="19" t="s">
        <v>88</v>
      </c>
      <c r="C87" s="16">
        <v>13330797.41</v>
      </c>
    </row>
    <row r="88" spans="2:4">
      <c r="B88" s="19" t="s">
        <v>89</v>
      </c>
      <c r="C88" s="16">
        <v>81132075.689999998</v>
      </c>
    </row>
    <row r="89" spans="2:4">
      <c r="B89" s="19" t="s">
        <v>134</v>
      </c>
      <c r="C89" s="16">
        <v>3252668.98</v>
      </c>
    </row>
    <row r="90" spans="2:4">
      <c r="B90" s="19" t="s">
        <v>135</v>
      </c>
      <c r="C90" s="16">
        <v>16895959.219999999</v>
      </c>
    </row>
    <row r="91" spans="2:4">
      <c r="B91" s="19" t="s">
        <v>136</v>
      </c>
      <c r="C91" s="16">
        <v>113491</v>
      </c>
    </row>
    <row r="92" spans="2:4">
      <c r="B92" s="19" t="s">
        <v>137</v>
      </c>
      <c r="C92" s="16">
        <v>919628.2</v>
      </c>
    </row>
    <row r="93" spans="2:4">
      <c r="B93" s="19" t="s">
        <v>138</v>
      </c>
      <c r="C93" s="16">
        <v>2798141</v>
      </c>
    </row>
    <row r="94" spans="2:4">
      <c r="B94" s="19" t="s">
        <v>139</v>
      </c>
      <c r="C94" s="16">
        <v>616017</v>
      </c>
    </row>
    <row r="95" spans="2:4">
      <c r="B95" s="28" t="s">
        <v>140</v>
      </c>
      <c r="C95" s="16">
        <v>27100000</v>
      </c>
    </row>
    <row r="96" spans="2:4">
      <c r="B96" s="28" t="s">
        <v>141</v>
      </c>
      <c r="C96" s="16">
        <v>13500000</v>
      </c>
    </row>
    <row r="97" spans="1:7">
      <c r="B97" s="32"/>
      <c r="C97" s="25"/>
    </row>
    <row r="98" spans="1:7">
      <c r="B98" s="3" t="s">
        <v>110</v>
      </c>
      <c r="C98" s="11">
        <f>C76+C87+C88+C89+C90+C91+C92+C93+C94+C95+C96</f>
        <v>6675348323.329999</v>
      </c>
    </row>
    <row r="99" spans="1:7">
      <c r="B99" s="5" t="s">
        <v>111</v>
      </c>
      <c r="C99" s="87">
        <f>C77+C78+C79-C80+C81+C82+C83+C84+C85</f>
        <v>6676341725.4099998</v>
      </c>
    </row>
    <row r="100" spans="1:7">
      <c r="B100" s="31" t="s">
        <v>9</v>
      </c>
      <c r="C100" s="79">
        <f>C98-C99</f>
        <v>-993402.08000087738</v>
      </c>
    </row>
    <row r="101" spans="1:7">
      <c r="B101" s="80"/>
      <c r="C101" s="11"/>
    </row>
    <row r="106" spans="1:7">
      <c r="A106" s="1" t="s">
        <v>23</v>
      </c>
      <c r="B106" s="4" t="s">
        <v>34</v>
      </c>
      <c r="D106"/>
    </row>
    <row r="107" spans="1:7">
      <c r="B107" s="4"/>
      <c r="D107"/>
    </row>
    <row r="108" spans="1:7">
      <c r="B108" s="3" t="s">
        <v>92</v>
      </c>
      <c r="C108" s="2">
        <v>3926436320.1199999</v>
      </c>
      <c r="D108" s="29" t="s">
        <v>93</v>
      </c>
      <c r="E108" s="44"/>
      <c r="G108" s="43"/>
    </row>
    <row r="109" spans="1:7">
      <c r="B109" s="3" t="s">
        <v>47</v>
      </c>
      <c r="C109" s="2">
        <v>0</v>
      </c>
      <c r="D109" s="29" t="s">
        <v>90</v>
      </c>
      <c r="E109" s="44"/>
      <c r="G109" s="43"/>
    </row>
    <row r="110" spans="1:7">
      <c r="B110" s="3" t="s">
        <v>48</v>
      </c>
      <c r="C110" s="2">
        <v>0</v>
      </c>
      <c r="D110" s="29" t="s">
        <v>90</v>
      </c>
      <c r="E110" s="44"/>
      <c r="G110" s="43"/>
    </row>
    <row r="111" spans="1:7">
      <c r="B111" s="3" t="s">
        <v>61</v>
      </c>
      <c r="C111" s="2">
        <v>33674137.149999999</v>
      </c>
      <c r="D111" s="29"/>
      <c r="E111" s="44"/>
      <c r="G111" s="43"/>
    </row>
    <row r="112" spans="1:7">
      <c r="B112" s="3" t="s">
        <v>94</v>
      </c>
      <c r="C112" s="2">
        <v>107306478.59</v>
      </c>
      <c r="D112" s="29"/>
      <c r="E112" s="44"/>
      <c r="G112" s="43"/>
    </row>
    <row r="113" spans="2:7">
      <c r="B113" s="3" t="s">
        <v>35</v>
      </c>
      <c r="C113" s="2">
        <v>37695486.130000003</v>
      </c>
      <c r="D113" s="29" t="s">
        <v>113</v>
      </c>
      <c r="E113" s="49"/>
      <c r="G113" s="43"/>
    </row>
    <row r="114" spans="2:7">
      <c r="B114" s="3" t="s">
        <v>36</v>
      </c>
      <c r="C114" s="2">
        <v>11036320.5</v>
      </c>
      <c r="D114" s="29"/>
      <c r="E114" s="44"/>
      <c r="G114" s="43"/>
    </row>
    <row r="115" spans="2:7">
      <c r="B115" s="3" t="s">
        <v>37</v>
      </c>
      <c r="C115" s="2">
        <v>621418686.20000005</v>
      </c>
      <c r="D115" s="29"/>
      <c r="E115" s="44"/>
      <c r="G115" s="43"/>
    </row>
    <row r="116" spans="2:7">
      <c r="B116" s="3" t="s">
        <v>81</v>
      </c>
      <c r="C116" s="2">
        <v>0</v>
      </c>
      <c r="D116" s="29"/>
      <c r="E116" s="44"/>
      <c r="G116" s="43"/>
    </row>
    <row r="117" spans="2:7">
      <c r="B117" s="3" t="s">
        <v>67</v>
      </c>
      <c r="C117" s="2">
        <v>2715790766.6799998</v>
      </c>
      <c r="D117" s="29"/>
      <c r="E117" s="44"/>
      <c r="G117" s="43"/>
    </row>
    <row r="118" spans="2:7">
      <c r="B118" s="3" t="s">
        <v>68</v>
      </c>
      <c r="C118" s="2">
        <v>377214972.41000003</v>
      </c>
      <c r="D118" s="29"/>
      <c r="E118" s="44"/>
      <c r="G118" s="43"/>
    </row>
    <row r="119" spans="2:7">
      <c r="B119" s="3" t="s">
        <v>91</v>
      </c>
      <c r="C119" s="2">
        <v>18344146.309999999</v>
      </c>
      <c r="D119" s="29"/>
      <c r="E119" s="44"/>
      <c r="G119" s="43"/>
    </row>
    <row r="120" spans="2:7">
      <c r="B120" s="3" t="s">
        <v>162</v>
      </c>
      <c r="C120" s="16">
        <v>101902785.70999999</v>
      </c>
      <c r="D120" s="29"/>
      <c r="E120" s="44"/>
      <c r="F120" s="48"/>
      <c r="G120" s="48"/>
    </row>
    <row r="121" spans="2:7">
      <c r="B121" s="3" t="s">
        <v>39</v>
      </c>
      <c r="C121" s="16">
        <v>0</v>
      </c>
      <c r="D121" s="29"/>
      <c r="E121" s="44"/>
      <c r="G121" s="43"/>
    </row>
    <row r="122" spans="2:7">
      <c r="B122" s="3" t="s">
        <v>163</v>
      </c>
      <c r="C122" s="16">
        <v>78213494.379999995</v>
      </c>
      <c r="D122" s="29"/>
      <c r="E122" s="44"/>
      <c r="G122" s="43"/>
    </row>
    <row r="123" spans="2:7">
      <c r="B123" s="3" t="s">
        <v>164</v>
      </c>
      <c r="C123" s="16">
        <v>176882045.68000001</v>
      </c>
      <c r="D123" s="29"/>
      <c r="E123" s="44"/>
      <c r="G123" s="43"/>
    </row>
    <row r="124" spans="2:7">
      <c r="B124" s="3" t="s">
        <v>42</v>
      </c>
      <c r="C124" s="16">
        <v>0</v>
      </c>
      <c r="D124" s="29"/>
      <c r="E124" s="44"/>
      <c r="G124" s="43"/>
    </row>
    <row r="125" spans="2:7">
      <c r="B125" s="3" t="s">
        <v>82</v>
      </c>
      <c r="C125" s="16">
        <v>99536.13</v>
      </c>
      <c r="D125" s="29"/>
      <c r="E125" s="44"/>
      <c r="G125" s="43"/>
    </row>
    <row r="126" spans="2:7">
      <c r="B126" s="3" t="s">
        <v>69</v>
      </c>
      <c r="C126" s="16">
        <v>410560</v>
      </c>
      <c r="D126" s="29"/>
      <c r="E126" s="44"/>
      <c r="G126" s="43"/>
    </row>
    <row r="127" spans="2:7">
      <c r="B127" s="3" t="s">
        <v>70</v>
      </c>
      <c r="C127" s="16">
        <v>17938632.809999999</v>
      </c>
      <c r="D127" s="29"/>
      <c r="E127" s="44"/>
      <c r="G127" s="43"/>
    </row>
    <row r="128" spans="2:7">
      <c r="B128" s="3" t="s">
        <v>100</v>
      </c>
      <c r="C128" s="16">
        <v>12629157.85</v>
      </c>
      <c r="D128" s="29"/>
      <c r="E128" s="47"/>
      <c r="F128" s="47"/>
      <c r="G128" s="48"/>
    </row>
    <row r="129" spans="1:10">
      <c r="B129" s="70">
        <v>41240</v>
      </c>
      <c r="C129" s="16">
        <v>672163</v>
      </c>
      <c r="D129" s="29"/>
      <c r="E129" s="47"/>
      <c r="F129" s="47"/>
      <c r="G129" s="48"/>
    </row>
    <row r="130" spans="1:10">
      <c r="B130" s="70">
        <v>39520</v>
      </c>
      <c r="C130" s="16">
        <v>36869682.859999999</v>
      </c>
      <c r="D130" s="29" t="s">
        <v>115</v>
      </c>
      <c r="E130" s="44"/>
      <c r="G130" s="43"/>
    </row>
    <row r="131" spans="1:10">
      <c r="B131" s="5" t="s">
        <v>52</v>
      </c>
      <c r="C131" s="6">
        <v>44727634.100000001</v>
      </c>
      <c r="D131" s="29"/>
      <c r="E131" s="44"/>
      <c r="G131" s="43"/>
    </row>
    <row r="132" spans="1:10">
      <c r="B132" s="3" t="s">
        <v>33</v>
      </c>
      <c r="C132" s="2">
        <f>C108+C109+C110+C111+C112</f>
        <v>4067416935.8600001</v>
      </c>
      <c r="D132"/>
      <c r="E132" s="44"/>
      <c r="G132" s="43"/>
    </row>
    <row r="133" spans="1:10">
      <c r="B133" s="5" t="s">
        <v>32</v>
      </c>
      <c r="C133" s="10">
        <f>SUM(C113:C131)</f>
        <v>4251846070.7499995</v>
      </c>
      <c r="D133"/>
      <c r="E133" s="47"/>
      <c r="F133" s="59"/>
      <c r="G133" s="60"/>
    </row>
    <row r="134" spans="1:10">
      <c r="B134" s="31" t="s">
        <v>9</v>
      </c>
      <c r="C134" s="11">
        <f>C133-C132</f>
        <v>184429134.88999939</v>
      </c>
      <c r="D134"/>
      <c r="E134" s="44"/>
      <c r="F134" s="59"/>
      <c r="G134" s="60"/>
    </row>
    <row r="135" spans="1:10">
      <c r="B135" s="3" t="s">
        <v>114</v>
      </c>
      <c r="C135" s="2">
        <v>191104942.25</v>
      </c>
      <c r="D135" s="29" t="s">
        <v>166</v>
      </c>
      <c r="E135" s="44"/>
      <c r="F135" s="59"/>
      <c r="G135" s="60"/>
    </row>
    <row r="136" spans="1:10">
      <c r="B136" s="3" t="s">
        <v>116</v>
      </c>
      <c r="C136" s="2">
        <v>-9486445.7599999998</v>
      </c>
      <c r="D136"/>
      <c r="E136" s="44"/>
      <c r="F136" s="59"/>
      <c r="G136" s="61"/>
    </row>
    <row r="137" spans="1:10">
      <c r="B137" s="3" t="s">
        <v>117</v>
      </c>
      <c r="C137" s="2">
        <v>2698129</v>
      </c>
      <c r="D137"/>
      <c r="E137" s="44"/>
      <c r="F137" s="59"/>
      <c r="G137" s="61"/>
    </row>
    <row r="138" spans="1:10">
      <c r="B138" s="3" t="s">
        <v>165</v>
      </c>
      <c r="C138" s="2">
        <v>1234919.18</v>
      </c>
      <c r="D138"/>
      <c r="E138" s="44"/>
      <c r="F138" s="59"/>
      <c r="G138" s="60"/>
    </row>
    <row r="139" spans="1:10">
      <c r="B139" s="3" t="s">
        <v>119</v>
      </c>
      <c r="C139" s="2">
        <v>-474331.71</v>
      </c>
      <c r="D139"/>
      <c r="E139" s="44"/>
      <c r="G139" s="43"/>
      <c r="H139" s="43"/>
      <c r="I139" s="43"/>
      <c r="J139" s="43"/>
    </row>
    <row r="140" spans="1:10">
      <c r="B140" s="3" t="s">
        <v>157</v>
      </c>
      <c r="C140" s="2">
        <v>-1294576</v>
      </c>
      <c r="D140" s="29" t="s">
        <v>155</v>
      </c>
      <c r="E140" s="44"/>
      <c r="G140" s="43"/>
    </row>
    <row r="141" spans="1:10">
      <c r="B141" s="5" t="s">
        <v>159</v>
      </c>
      <c r="C141" s="6">
        <v>-426445.65</v>
      </c>
      <c r="D141" s="29" t="s">
        <v>158</v>
      </c>
      <c r="E141" s="44"/>
      <c r="G141" s="43"/>
    </row>
    <row r="142" spans="1:10">
      <c r="A142"/>
      <c r="B142" s="31" t="s">
        <v>9</v>
      </c>
      <c r="C142" s="33">
        <f>C134-C135-C136-C137-C138-C139-C140-C141</f>
        <v>1072943.5799993896</v>
      </c>
      <c r="D142"/>
      <c r="E142" s="44"/>
      <c r="G142" s="43"/>
    </row>
    <row r="143" spans="1:10">
      <c r="B143" s="7"/>
      <c r="C143" s="33"/>
    </row>
    <row r="144" spans="1:10">
      <c r="B144" s="7"/>
      <c r="C144" s="8"/>
    </row>
    <row r="145" spans="1:4">
      <c r="B145" s="7"/>
      <c r="C145" s="8"/>
    </row>
    <row r="146" spans="1:4">
      <c r="A146" s="1" t="s">
        <v>71</v>
      </c>
      <c r="B146" s="7" t="s">
        <v>72</v>
      </c>
      <c r="C146" s="8"/>
    </row>
    <row r="147" spans="1:4">
      <c r="B147" s="7"/>
      <c r="C147" s="8"/>
    </row>
    <row r="148" spans="1:4">
      <c r="B148" s="3" t="s">
        <v>75</v>
      </c>
      <c r="C148" s="2">
        <v>161546817.96000001</v>
      </c>
    </row>
    <row r="149" spans="1:4">
      <c r="B149" s="19" t="s">
        <v>148</v>
      </c>
      <c r="C149" s="16">
        <v>9835117</v>
      </c>
      <c r="D149" s="49" t="s">
        <v>149</v>
      </c>
    </row>
    <row r="150" spans="1:4">
      <c r="B150" s="88" t="s">
        <v>147</v>
      </c>
      <c r="C150" s="6">
        <v>171381934.96000001</v>
      </c>
    </row>
    <row r="151" spans="1:4">
      <c r="B151" s="31" t="s">
        <v>9</v>
      </c>
      <c r="C151" s="79">
        <f>C148+C149-C150</f>
        <v>0</v>
      </c>
    </row>
    <row r="153" spans="1:4">
      <c r="A153" s="1" t="s">
        <v>73</v>
      </c>
      <c r="B153" s="7" t="s">
        <v>74</v>
      </c>
    </row>
    <row r="155" spans="1:4">
      <c r="B155" s="3" t="s">
        <v>76</v>
      </c>
      <c r="C155" s="2">
        <v>9375.27</v>
      </c>
    </row>
    <row r="156" spans="1:4">
      <c r="B156" s="5" t="s">
        <v>77</v>
      </c>
      <c r="C156" s="6">
        <v>9375.27</v>
      </c>
      <c r="D156" s="47" t="s">
        <v>150</v>
      </c>
    </row>
    <row r="157" spans="1:4">
      <c r="B157" s="31" t="s">
        <v>9</v>
      </c>
      <c r="C157" s="79">
        <f>C156-C155</f>
        <v>0</v>
      </c>
    </row>
    <row r="160" spans="1:4">
      <c r="B160" s="44"/>
      <c r="C160" s="70" t="s">
        <v>43</v>
      </c>
      <c r="D160" s="14">
        <v>43518</v>
      </c>
    </row>
    <row r="161" spans="2:4">
      <c r="B161" s="44"/>
      <c r="C161" s="70" t="s">
        <v>44</v>
      </c>
      <c r="D161" s="15" t="s">
        <v>151</v>
      </c>
    </row>
    <row r="179" spans="2:2">
      <c r="B179" s="9"/>
    </row>
    <row r="204" spans="2:3">
      <c r="B204" s="7"/>
      <c r="C204" s="11"/>
    </row>
  </sheetData>
  <mergeCells count="1">
    <mergeCell ref="A1:C1"/>
  </mergeCells>
  <phoneticPr fontId="0" type="noConversion"/>
  <pageMargins left="0.78740157480314965" right="0.78740157480314965" top="0.39370078740157483" bottom="0.78740157480314965" header="0.31496062992125984" footer="0.51181102362204722"/>
  <pageSetup paperSize="9" scale="90" orientation="portrait" r:id="rId1"/>
  <headerFooter alignWithMargins="0">
    <oddHeader>&amp;RPříloha č. 2</oddHeader>
    <oddFooter>&amp;C&amp;P&amp;R© FIZA, a.s., 2017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0"/>
  <sheetViews>
    <sheetView workbookViewId="0">
      <selection activeCell="F33" sqref="F33"/>
    </sheetView>
  </sheetViews>
  <sheetFormatPr defaultRowHeight="13.2"/>
  <cols>
    <col min="2" max="2" width="49.33203125" bestFit="1" customWidth="1"/>
    <col min="3" max="3" width="18.44140625" bestFit="1" customWidth="1"/>
    <col min="6" max="6" width="14.88671875" customWidth="1"/>
    <col min="7" max="7" width="18.44140625" style="24" bestFit="1" customWidth="1"/>
    <col min="11" max="11" width="18.33203125" customWidth="1"/>
    <col min="12" max="12" width="20.6640625" style="44" customWidth="1"/>
    <col min="16" max="16" width="18.44140625" style="23" bestFit="1" customWidth="1"/>
    <col min="18" max="18" width="18.44140625" bestFit="1" customWidth="1"/>
  </cols>
  <sheetData>
    <row r="1" spans="1:18">
      <c r="A1" s="1" t="s">
        <v>23</v>
      </c>
      <c r="B1" s="4" t="s">
        <v>34</v>
      </c>
      <c r="C1" s="2"/>
    </row>
    <row r="2" spans="1:18">
      <c r="A2" s="1"/>
      <c r="B2" s="4"/>
      <c r="C2" s="2"/>
    </row>
    <row r="3" spans="1:18">
      <c r="A3" s="1"/>
      <c r="B3" s="3" t="s">
        <v>92</v>
      </c>
      <c r="C3" s="16">
        <v>3926436320.1199999</v>
      </c>
      <c r="D3" s="17" t="s">
        <v>93</v>
      </c>
      <c r="O3" s="29"/>
    </row>
    <row r="4" spans="1:18">
      <c r="A4" s="1"/>
      <c r="B4" s="3" t="s">
        <v>47</v>
      </c>
      <c r="C4" s="2">
        <v>0</v>
      </c>
      <c r="D4" s="17" t="s">
        <v>90</v>
      </c>
      <c r="O4" s="29"/>
    </row>
    <row r="5" spans="1:18">
      <c r="A5" s="1"/>
      <c r="B5" s="3" t="s">
        <v>48</v>
      </c>
      <c r="C5" s="2">
        <v>0</v>
      </c>
      <c r="D5" s="17" t="s">
        <v>90</v>
      </c>
      <c r="G5" s="24">
        <v>13618525.720000001</v>
      </c>
      <c r="O5" s="29"/>
      <c r="R5" s="23"/>
    </row>
    <row r="6" spans="1:18">
      <c r="A6" s="1"/>
      <c r="B6" s="3" t="s">
        <v>61</v>
      </c>
      <c r="C6" s="2">
        <v>33674137.149999999</v>
      </c>
    </row>
    <row r="7" spans="1:18">
      <c r="A7" s="1"/>
      <c r="B7" s="3" t="s">
        <v>94</v>
      </c>
      <c r="C7" s="2">
        <v>107306478.59</v>
      </c>
    </row>
    <row r="8" spans="1:18">
      <c r="A8" s="1"/>
      <c r="B8" s="3" t="s">
        <v>35</v>
      </c>
      <c r="C8" s="2">
        <v>37695486.130000003</v>
      </c>
      <c r="D8" s="17" t="s">
        <v>113</v>
      </c>
    </row>
    <row r="9" spans="1:18">
      <c r="A9" s="1"/>
      <c r="B9" s="3" t="s">
        <v>36</v>
      </c>
      <c r="C9" s="2">
        <v>11036320.5</v>
      </c>
    </row>
    <row r="10" spans="1:18">
      <c r="A10" s="1"/>
      <c r="B10" s="3" t="s">
        <v>37</v>
      </c>
      <c r="C10" s="2">
        <v>621418686.20000005</v>
      </c>
      <c r="L10" s="43"/>
      <c r="O10" s="29"/>
    </row>
    <row r="11" spans="1:18">
      <c r="A11" s="1"/>
      <c r="B11" s="3" t="s">
        <v>81</v>
      </c>
      <c r="C11" s="2">
        <v>0</v>
      </c>
      <c r="O11" s="29"/>
    </row>
    <row r="12" spans="1:18">
      <c r="A12" s="1"/>
      <c r="B12" s="3" t="s">
        <v>67</v>
      </c>
      <c r="C12" s="2">
        <v>2715790766.6799998</v>
      </c>
      <c r="F12" s="39" t="s">
        <v>95</v>
      </c>
      <c r="G12" s="40">
        <v>2973695.66</v>
      </c>
      <c r="K12" s="64">
        <v>54901025</v>
      </c>
      <c r="L12" s="64">
        <v>58282.07</v>
      </c>
    </row>
    <row r="13" spans="1:18">
      <c r="A13" s="1"/>
      <c r="B13" s="3" t="s">
        <v>68</v>
      </c>
      <c r="C13" s="2">
        <v>377214972.41000003</v>
      </c>
      <c r="F13" s="39" t="s">
        <v>96</v>
      </c>
      <c r="G13" s="40">
        <v>0</v>
      </c>
      <c r="K13" s="64">
        <v>54901026</v>
      </c>
      <c r="L13" s="64">
        <v>431795.34</v>
      </c>
    </row>
    <row r="14" spans="1:18">
      <c r="A14" s="1"/>
      <c r="B14" s="21" t="s">
        <v>91</v>
      </c>
      <c r="C14" s="22">
        <v>18344146.309999999</v>
      </c>
      <c r="F14" s="39" t="s">
        <v>97</v>
      </c>
      <c r="G14" s="40">
        <v>5288612.33</v>
      </c>
      <c r="K14" s="64">
        <v>54910003</v>
      </c>
      <c r="L14" s="64">
        <v>327104.61</v>
      </c>
    </row>
    <row r="15" spans="1:18">
      <c r="A15" s="1"/>
      <c r="B15" s="3" t="s">
        <v>38</v>
      </c>
      <c r="C15" s="16">
        <v>102426176.08</v>
      </c>
      <c r="F15" s="42">
        <v>50117190</v>
      </c>
      <c r="G15" s="40">
        <v>1440965.31</v>
      </c>
      <c r="K15" s="64">
        <v>54910007</v>
      </c>
      <c r="L15" s="64">
        <v>75539</v>
      </c>
    </row>
    <row r="16" spans="1:18">
      <c r="A16" s="1"/>
      <c r="B16" s="3" t="s">
        <v>39</v>
      </c>
      <c r="C16" s="16">
        <v>0</v>
      </c>
      <c r="F16" s="39" t="s">
        <v>98</v>
      </c>
      <c r="G16" s="40">
        <v>8520716.6400000006</v>
      </c>
      <c r="K16" s="64">
        <v>54910008</v>
      </c>
      <c r="L16" s="64">
        <v>825880.49</v>
      </c>
    </row>
    <row r="17" spans="1:15">
      <c r="A17" s="1"/>
      <c r="B17" s="3" t="s">
        <v>40</v>
      </c>
      <c r="C17" s="16">
        <v>78386248.930000007</v>
      </c>
      <c r="F17" s="39" t="s">
        <v>99</v>
      </c>
      <c r="G17" s="40">
        <v>120156.37</v>
      </c>
      <c r="K17" s="64">
        <v>54910009</v>
      </c>
      <c r="L17" s="64">
        <v>1927768.29</v>
      </c>
    </row>
    <row r="18" spans="1:15">
      <c r="A18" s="1"/>
      <c r="B18" s="3" t="s">
        <v>41</v>
      </c>
      <c r="C18" s="16">
        <v>176919369.06999999</v>
      </c>
      <c r="F18" s="42" t="s">
        <v>101</v>
      </c>
      <c r="G18" s="40"/>
      <c r="H18" s="29"/>
      <c r="K18" s="64">
        <v>54910010</v>
      </c>
      <c r="L18" s="64">
        <v>535511.86</v>
      </c>
    </row>
    <row r="19" spans="1:15">
      <c r="A19" s="1"/>
      <c r="B19" s="3" t="s">
        <v>42</v>
      </c>
      <c r="C19" s="16">
        <v>0</v>
      </c>
      <c r="D19" s="29"/>
      <c r="E19" s="29"/>
      <c r="F19" s="42"/>
      <c r="G19" s="40"/>
      <c r="H19" s="29"/>
      <c r="K19" s="64">
        <v>54910011</v>
      </c>
      <c r="L19" s="64">
        <v>438449.99</v>
      </c>
    </row>
    <row r="20" spans="1:15">
      <c r="A20" s="1"/>
      <c r="B20" s="3" t="s">
        <v>82</v>
      </c>
      <c r="C20" s="16">
        <v>99536.13</v>
      </c>
      <c r="F20" s="42"/>
      <c r="G20" s="40"/>
      <c r="K20" s="64">
        <v>54910016</v>
      </c>
      <c r="L20" s="64">
        <v>65190.25</v>
      </c>
    </row>
    <row r="21" spans="1:15">
      <c r="A21" s="1"/>
      <c r="B21" s="3" t="s">
        <v>69</v>
      </c>
      <c r="C21" s="16">
        <v>410560</v>
      </c>
      <c r="F21" s="41"/>
      <c r="G21" s="34">
        <f>SUM(G12:G20)</f>
        <v>18344146.310000002</v>
      </c>
      <c r="K21" s="64">
        <v>54910018</v>
      </c>
      <c r="L21" s="64">
        <v>1158631.5</v>
      </c>
    </row>
    <row r="22" spans="1:15">
      <c r="A22" s="1"/>
      <c r="B22" s="62" t="s">
        <v>70</v>
      </c>
      <c r="C22" s="63">
        <v>17938632.809999999</v>
      </c>
      <c r="D22" s="29"/>
      <c r="K22" s="64">
        <v>54910401</v>
      </c>
      <c r="L22" s="64">
        <v>664012.85</v>
      </c>
    </row>
    <row r="23" spans="1:15">
      <c r="A23" s="1"/>
      <c r="B23" s="35" t="s">
        <v>100</v>
      </c>
      <c r="C23" s="36">
        <v>12629157.85</v>
      </c>
      <c r="F23" s="66">
        <v>41240</v>
      </c>
      <c r="G23" s="67">
        <v>672163</v>
      </c>
      <c r="K23" s="64">
        <v>54911001</v>
      </c>
      <c r="L23" s="64">
        <v>2282512</v>
      </c>
      <c r="O23" s="26"/>
    </row>
    <row r="24" spans="1:15">
      <c r="A24" s="1"/>
      <c r="B24" s="69">
        <v>41240</v>
      </c>
      <c r="C24" s="68">
        <v>672163</v>
      </c>
      <c r="F24" s="66"/>
      <c r="G24" s="67"/>
      <c r="K24" s="64"/>
      <c r="L24" s="64"/>
      <c r="O24" s="26"/>
    </row>
    <row r="25" spans="1:15">
      <c r="A25" s="1"/>
      <c r="B25" s="70">
        <v>39520</v>
      </c>
      <c r="C25" s="16">
        <v>36869682.859999999</v>
      </c>
      <c r="D25" s="17" t="s">
        <v>115</v>
      </c>
      <c r="F25" s="66"/>
      <c r="G25" s="67"/>
      <c r="K25" s="64"/>
      <c r="L25" s="64"/>
      <c r="O25" s="26"/>
    </row>
    <row r="26" spans="1:15">
      <c r="A26" s="1"/>
      <c r="B26" s="5" t="s">
        <v>52</v>
      </c>
      <c r="C26" s="20">
        <v>44735652.170000002</v>
      </c>
      <c r="D26" s="29"/>
      <c r="E26" s="29"/>
      <c r="G26" s="30"/>
      <c r="K26" s="64">
        <v>54911002</v>
      </c>
      <c r="L26" s="64">
        <v>5900000</v>
      </c>
    </row>
    <row r="27" spans="1:15">
      <c r="A27" s="1"/>
      <c r="B27" s="3" t="s">
        <v>33</v>
      </c>
      <c r="C27" s="2">
        <f>C3+C4+C5+C6+C7</f>
        <v>4067416935.8600001</v>
      </c>
      <c r="F27" s="37"/>
      <c r="K27" s="64">
        <v>54911003</v>
      </c>
      <c r="L27" s="64">
        <v>808633</v>
      </c>
    </row>
    <row r="28" spans="1:15">
      <c r="A28" s="1"/>
      <c r="B28" s="5" t="s">
        <v>32</v>
      </c>
      <c r="C28" s="10">
        <f>SUM(C8:C26)</f>
        <v>4252587557.1299996</v>
      </c>
      <c r="G28" s="43"/>
      <c r="K28" s="64">
        <v>54911004</v>
      </c>
      <c r="L28" s="64">
        <v>3968</v>
      </c>
    </row>
    <row r="29" spans="1:15">
      <c r="A29" s="1"/>
      <c r="B29" s="31" t="s">
        <v>9</v>
      </c>
      <c r="C29" s="11">
        <f>C28-C27</f>
        <v>185170621.2699995</v>
      </c>
      <c r="K29" s="64">
        <v>54920000</v>
      </c>
      <c r="L29" s="64">
        <v>86137</v>
      </c>
    </row>
    <row r="30" spans="1:15">
      <c r="A30" s="1"/>
      <c r="B30" s="7" t="s">
        <v>114</v>
      </c>
      <c r="C30" s="2">
        <v>191104942.25</v>
      </c>
      <c r="F30" s="26"/>
      <c r="K30" s="64">
        <v>54921000</v>
      </c>
      <c r="L30" s="64">
        <v>398400</v>
      </c>
    </row>
    <row r="31" spans="1:15">
      <c r="A31" s="1"/>
      <c r="B31" s="7" t="s">
        <v>116</v>
      </c>
      <c r="C31" s="2">
        <v>-9486445.7599999998</v>
      </c>
      <c r="K31" s="64">
        <v>54924002</v>
      </c>
      <c r="L31" s="64">
        <v>303197</v>
      </c>
    </row>
    <row r="32" spans="1:15">
      <c r="A32" s="1"/>
      <c r="B32" s="7" t="s">
        <v>117</v>
      </c>
      <c r="C32" s="2">
        <v>2698129</v>
      </c>
      <c r="F32" s="26"/>
      <c r="K32" s="64">
        <v>54925000</v>
      </c>
      <c r="L32" s="64">
        <v>983054</v>
      </c>
    </row>
    <row r="33" spans="1:16">
      <c r="A33" s="1"/>
      <c r="B33" s="7" t="s">
        <v>118</v>
      </c>
      <c r="C33" s="2">
        <v>1234919.18</v>
      </c>
      <c r="K33" s="64">
        <v>54980000</v>
      </c>
      <c r="L33" s="64">
        <v>529358.96</v>
      </c>
    </row>
    <row r="34" spans="1:16">
      <c r="A34" s="1"/>
      <c r="B34" s="7" t="s">
        <v>119</v>
      </c>
      <c r="C34" s="2">
        <v>-474331.71</v>
      </c>
      <c r="F34" s="47"/>
      <c r="G34" s="43"/>
      <c r="K34" s="64">
        <v>54999000</v>
      </c>
      <c r="L34" s="64">
        <v>135206.6</v>
      </c>
    </row>
    <row r="35" spans="1:16">
      <c r="B35" s="7"/>
      <c r="C35" s="33">
        <f>C29-C30-C31-C32-C33-C34</f>
        <v>93408.309999503952</v>
      </c>
      <c r="F35" s="47"/>
      <c r="G35" s="43"/>
      <c r="K35" s="64"/>
      <c r="L35" s="64"/>
    </row>
    <row r="36" spans="1:16">
      <c r="F36" s="47"/>
      <c r="G36" s="43"/>
      <c r="K36" s="64"/>
      <c r="L36" s="64">
        <f>SUM(L12:L35)</f>
        <v>17938632.810000002</v>
      </c>
    </row>
    <row r="37" spans="1:16">
      <c r="F37" s="44"/>
      <c r="G37" s="43"/>
    </row>
    <row r="38" spans="1:16">
      <c r="B38" s="29" t="s">
        <v>120</v>
      </c>
      <c r="C38" s="23">
        <v>2113411</v>
      </c>
      <c r="F38" s="44"/>
      <c r="G38" s="43"/>
      <c r="K38" s="38">
        <v>51201001</v>
      </c>
      <c r="L38" s="38">
        <v>631018.14</v>
      </c>
    </row>
    <row r="39" spans="1:16">
      <c r="C39" s="23"/>
      <c r="F39" s="44"/>
      <c r="G39" s="43"/>
      <c r="K39" s="38">
        <v>51202001</v>
      </c>
      <c r="L39" s="38">
        <v>675840</v>
      </c>
    </row>
    <row r="40" spans="1:16">
      <c r="C40" s="24"/>
      <c r="F40" s="44"/>
      <c r="G40" s="43"/>
      <c r="K40" s="38">
        <v>51203001</v>
      </c>
      <c r="L40" s="38">
        <v>1368338.89</v>
      </c>
    </row>
    <row r="41" spans="1:16">
      <c r="C41" s="24"/>
      <c r="K41" s="38">
        <v>51280000</v>
      </c>
      <c r="L41" s="38">
        <v>865432.82</v>
      </c>
    </row>
    <row r="42" spans="1:16">
      <c r="C42" s="24"/>
      <c r="F42" s="44"/>
      <c r="G42" s="43"/>
      <c r="K42" s="38">
        <v>538</v>
      </c>
      <c r="L42" s="65">
        <v>88959</v>
      </c>
    </row>
    <row r="43" spans="1:16">
      <c r="C43" s="24"/>
      <c r="G43"/>
      <c r="K43" s="38">
        <v>525</v>
      </c>
      <c r="L43" s="38">
        <v>8999569</v>
      </c>
      <c r="O43" s="23"/>
      <c r="P43"/>
    </row>
    <row r="44" spans="1:16">
      <c r="C44" s="24"/>
      <c r="G44"/>
      <c r="K44" s="38"/>
      <c r="L44" s="38"/>
      <c r="O44" s="23"/>
      <c r="P44"/>
    </row>
    <row r="45" spans="1:16">
      <c r="C45" s="24"/>
      <c r="K45" s="38"/>
      <c r="L45" s="38">
        <f>SUM(L38:L44)</f>
        <v>12629157.85</v>
      </c>
    </row>
    <row r="46" spans="1:16">
      <c r="C46" s="24"/>
    </row>
    <row r="47" spans="1:16">
      <c r="C47" s="24"/>
    </row>
    <row r="48" spans="1:16">
      <c r="C48" s="24"/>
    </row>
    <row r="49" spans="1:3">
      <c r="C49" s="24"/>
    </row>
    <row r="50" spans="1:3">
      <c r="C50" s="24"/>
    </row>
    <row r="51" spans="1:3">
      <c r="C51" s="24"/>
    </row>
    <row r="52" spans="1:3">
      <c r="C52" s="24"/>
    </row>
    <row r="53" spans="1:3">
      <c r="C53" s="24"/>
    </row>
    <row r="54" spans="1:3">
      <c r="C54" s="24"/>
    </row>
    <row r="56" spans="1:3">
      <c r="C56" s="26"/>
    </row>
    <row r="60" spans="1:3">
      <c r="A60" s="29"/>
      <c r="C60" s="2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2"/>
  <sheetViews>
    <sheetView topLeftCell="A4" workbookViewId="0">
      <selection activeCell="B15" sqref="B15:B18"/>
    </sheetView>
  </sheetViews>
  <sheetFormatPr defaultRowHeight="13.2"/>
  <cols>
    <col min="2" max="2" width="49.33203125" bestFit="1" customWidth="1"/>
    <col min="3" max="3" width="18.44140625" bestFit="1" customWidth="1"/>
    <col min="6" max="6" width="14.88671875" customWidth="1"/>
    <col min="7" max="7" width="18.44140625" style="24" bestFit="1" customWidth="1"/>
    <col min="11" max="11" width="18.33203125" customWidth="1"/>
    <col min="12" max="12" width="20.6640625" style="44" customWidth="1"/>
    <col min="16" max="16" width="18.44140625" style="23" bestFit="1" customWidth="1"/>
    <col min="18" max="18" width="18.44140625" bestFit="1" customWidth="1"/>
  </cols>
  <sheetData>
    <row r="1" spans="1:18">
      <c r="A1" s="1" t="s">
        <v>23</v>
      </c>
      <c r="B1" s="4" t="s">
        <v>34</v>
      </c>
      <c r="C1" s="2"/>
    </row>
    <row r="2" spans="1:18">
      <c r="A2" s="1"/>
      <c r="B2" s="4"/>
      <c r="C2" s="2"/>
    </row>
    <row r="3" spans="1:18">
      <c r="A3" s="1"/>
      <c r="B3" s="3" t="s">
        <v>92</v>
      </c>
      <c r="C3" s="16">
        <v>3926436320.1199999</v>
      </c>
      <c r="D3" s="17" t="s">
        <v>93</v>
      </c>
      <c r="O3" s="29"/>
    </row>
    <row r="4" spans="1:18">
      <c r="A4" s="1"/>
      <c r="B4" s="3" t="s">
        <v>47</v>
      </c>
      <c r="C4" s="2">
        <v>0</v>
      </c>
      <c r="D4" s="17" t="s">
        <v>90</v>
      </c>
      <c r="O4" s="29"/>
    </row>
    <row r="5" spans="1:18">
      <c r="A5" s="1"/>
      <c r="B5" s="3" t="s">
        <v>48</v>
      </c>
      <c r="C5" s="2">
        <v>0</v>
      </c>
      <c r="D5" s="17" t="s">
        <v>90</v>
      </c>
      <c r="G5" s="24">
        <v>13618525.720000001</v>
      </c>
      <c r="O5" s="29"/>
      <c r="R5" s="23"/>
    </row>
    <row r="6" spans="1:18">
      <c r="A6" s="1"/>
      <c r="B6" s="3" t="s">
        <v>61</v>
      </c>
      <c r="C6" s="2">
        <v>33674137.149999999</v>
      </c>
    </row>
    <row r="7" spans="1:18">
      <c r="A7" s="1"/>
      <c r="B7" s="3" t="s">
        <v>94</v>
      </c>
      <c r="C7" s="2">
        <v>107306478.59</v>
      </c>
    </row>
    <row r="8" spans="1:18">
      <c r="A8" s="1"/>
      <c r="B8" s="3" t="s">
        <v>35</v>
      </c>
      <c r="C8" s="2">
        <v>37695486.130000003</v>
      </c>
      <c r="D8" s="17" t="s">
        <v>113</v>
      </c>
    </row>
    <row r="9" spans="1:18">
      <c r="A9" s="1"/>
      <c r="B9" s="3" t="s">
        <v>36</v>
      </c>
      <c r="C9" s="2">
        <v>11036320.5</v>
      </c>
    </row>
    <row r="10" spans="1:18">
      <c r="A10" s="1"/>
      <c r="B10" s="3" t="s">
        <v>37</v>
      </c>
      <c r="C10" s="2">
        <v>621418686.20000005</v>
      </c>
      <c r="L10" s="43"/>
      <c r="O10" s="29"/>
    </row>
    <row r="11" spans="1:18">
      <c r="A11" s="1"/>
      <c r="B11" s="3" t="s">
        <v>81</v>
      </c>
      <c r="C11" s="2">
        <v>0</v>
      </c>
      <c r="F11" s="84"/>
      <c r="G11" s="85"/>
      <c r="O11" s="29"/>
    </row>
    <row r="12" spans="1:18">
      <c r="A12" s="1"/>
      <c r="B12" s="3" t="s">
        <v>67</v>
      </c>
      <c r="C12" s="2">
        <v>2715790766.6799998</v>
      </c>
      <c r="F12" s="39" t="s">
        <v>95</v>
      </c>
      <c r="G12" s="40">
        <v>2973695.66</v>
      </c>
      <c r="K12" s="64">
        <v>54901025</v>
      </c>
      <c r="L12" s="64">
        <v>58282.07</v>
      </c>
    </row>
    <row r="13" spans="1:18">
      <c r="A13" s="1"/>
      <c r="B13" s="3" t="s">
        <v>68</v>
      </c>
      <c r="C13" s="2">
        <v>377214972.41000003</v>
      </c>
      <c r="F13" s="39" t="s">
        <v>96</v>
      </c>
      <c r="G13" s="40">
        <v>0</v>
      </c>
      <c r="K13" s="64">
        <v>54901026</v>
      </c>
      <c r="L13" s="64">
        <v>431795.34</v>
      </c>
    </row>
    <row r="14" spans="1:18">
      <c r="A14" s="1"/>
      <c r="B14" s="21" t="s">
        <v>91</v>
      </c>
      <c r="C14" s="22">
        <v>18344146.309999999</v>
      </c>
      <c r="F14" s="39" t="s">
        <v>97</v>
      </c>
      <c r="G14" s="40">
        <v>5288612.33</v>
      </c>
      <c r="K14" s="64">
        <v>54910003</v>
      </c>
      <c r="L14" s="64">
        <v>327104.61</v>
      </c>
    </row>
    <row r="15" spans="1:18">
      <c r="A15" s="1"/>
      <c r="B15" s="3" t="s">
        <v>162</v>
      </c>
      <c r="C15" s="83">
        <v>101902785.70999999</v>
      </c>
      <c r="F15" s="42">
        <v>50117190</v>
      </c>
      <c r="G15" s="40">
        <v>1440965.31</v>
      </c>
      <c r="K15" s="64">
        <v>54910007</v>
      </c>
      <c r="L15" s="64">
        <v>75539</v>
      </c>
    </row>
    <row r="16" spans="1:18">
      <c r="A16" s="1"/>
      <c r="B16" s="3" t="s">
        <v>39</v>
      </c>
      <c r="C16" s="16">
        <v>0</v>
      </c>
      <c r="F16" s="39" t="s">
        <v>98</v>
      </c>
      <c r="G16" s="40">
        <v>8520716.6400000006</v>
      </c>
      <c r="K16" s="64">
        <v>54910008</v>
      </c>
      <c r="L16" s="64">
        <v>825880.49</v>
      </c>
    </row>
    <row r="17" spans="1:15">
      <c r="A17" s="1"/>
      <c r="B17" s="3" t="s">
        <v>163</v>
      </c>
      <c r="C17" s="83">
        <v>78213494.379999995</v>
      </c>
      <c r="F17" s="39" t="s">
        <v>99</v>
      </c>
      <c r="G17" s="40">
        <v>120156.37</v>
      </c>
      <c r="K17" s="64">
        <v>54910009</v>
      </c>
      <c r="L17" s="64">
        <v>1927768.29</v>
      </c>
    </row>
    <row r="18" spans="1:15">
      <c r="A18" s="1"/>
      <c r="B18" s="3" t="s">
        <v>164</v>
      </c>
      <c r="C18" s="83">
        <v>176882045.68000001</v>
      </c>
      <c r="F18" s="42" t="s">
        <v>101</v>
      </c>
      <c r="G18" s="40"/>
      <c r="H18" s="29"/>
      <c r="K18" s="64">
        <v>54910010</v>
      </c>
      <c r="L18" s="64">
        <v>535511.86</v>
      </c>
    </row>
    <row r="19" spans="1:15">
      <c r="A19" s="1"/>
      <c r="B19" s="3" t="s">
        <v>42</v>
      </c>
      <c r="C19" s="16">
        <v>0</v>
      </c>
      <c r="D19" s="29"/>
      <c r="E19" s="29"/>
      <c r="F19" s="42"/>
      <c r="G19" s="40"/>
      <c r="H19" s="29"/>
      <c r="K19" s="64">
        <v>54910011</v>
      </c>
      <c r="L19" s="64">
        <v>438449.99</v>
      </c>
    </row>
    <row r="20" spans="1:15">
      <c r="A20" s="1"/>
      <c r="B20" s="3" t="s">
        <v>82</v>
      </c>
      <c r="C20" s="16">
        <v>99536.13</v>
      </c>
      <c r="F20" s="42"/>
      <c r="G20" s="40"/>
      <c r="K20" s="64">
        <v>54910016</v>
      </c>
      <c r="L20" s="64">
        <v>65190.25</v>
      </c>
    </row>
    <row r="21" spans="1:15">
      <c r="A21" s="1"/>
      <c r="B21" s="3" t="s">
        <v>69</v>
      </c>
      <c r="C21" s="16">
        <v>410560</v>
      </c>
      <c r="F21" s="41"/>
      <c r="G21" s="34">
        <f>SUM(G12:G20)</f>
        <v>18344146.310000002</v>
      </c>
      <c r="K21" s="64">
        <v>54910018</v>
      </c>
      <c r="L21" s="64">
        <v>1158631.5</v>
      </c>
    </row>
    <row r="22" spans="1:15">
      <c r="A22" s="1"/>
      <c r="B22" s="62" t="s">
        <v>70</v>
      </c>
      <c r="C22" s="63">
        <v>17938632.809999999</v>
      </c>
      <c r="D22" s="29"/>
      <c r="K22" s="64">
        <v>54910401</v>
      </c>
      <c r="L22" s="64">
        <v>664012.85</v>
      </c>
    </row>
    <row r="23" spans="1:15">
      <c r="A23" s="1"/>
      <c r="B23" s="35" t="s">
        <v>100</v>
      </c>
      <c r="C23" s="36">
        <v>12629157.85</v>
      </c>
      <c r="F23" s="66">
        <v>41240</v>
      </c>
      <c r="G23" s="67">
        <v>672163</v>
      </c>
      <c r="K23" s="64">
        <v>54911001</v>
      </c>
      <c r="L23" s="64">
        <v>2282512</v>
      </c>
      <c r="O23" s="26"/>
    </row>
    <row r="24" spans="1:15">
      <c r="A24" s="1"/>
      <c r="B24" s="69">
        <v>41240</v>
      </c>
      <c r="C24" s="68">
        <v>672163</v>
      </c>
      <c r="F24" s="66"/>
      <c r="G24" s="67"/>
      <c r="K24" s="64"/>
      <c r="L24" s="64"/>
      <c r="O24" s="26"/>
    </row>
    <row r="25" spans="1:15">
      <c r="A25" s="1"/>
      <c r="B25" s="70">
        <v>39520</v>
      </c>
      <c r="C25" s="16">
        <v>36869682.859999999</v>
      </c>
      <c r="D25" s="17" t="s">
        <v>115</v>
      </c>
      <c r="F25" s="66"/>
      <c r="G25" s="67"/>
      <c r="K25" s="64"/>
      <c r="L25" s="64"/>
      <c r="O25" s="26"/>
    </row>
    <row r="26" spans="1:15">
      <c r="A26" s="1"/>
      <c r="B26" s="5" t="s">
        <v>52</v>
      </c>
      <c r="C26" s="86">
        <v>44727634.100000001</v>
      </c>
      <c r="D26" s="29"/>
      <c r="E26" s="29"/>
      <c r="G26" s="30"/>
      <c r="K26" s="64">
        <v>54911002</v>
      </c>
      <c r="L26" s="64">
        <v>5900000</v>
      </c>
    </row>
    <row r="27" spans="1:15">
      <c r="A27" s="1"/>
      <c r="B27" s="3" t="s">
        <v>33</v>
      </c>
      <c r="C27" s="2">
        <f>C3+C4+C5+C6+C7</f>
        <v>4067416935.8600001</v>
      </c>
      <c r="F27" s="37"/>
      <c r="K27" s="64">
        <v>54911003</v>
      </c>
      <c r="L27" s="64">
        <v>808633</v>
      </c>
    </row>
    <row r="28" spans="1:15">
      <c r="A28" s="1"/>
      <c r="B28" s="5" t="s">
        <v>32</v>
      </c>
      <c r="C28" s="10">
        <f>SUM(C8:C26)</f>
        <v>4251846070.7499995</v>
      </c>
      <c r="G28" s="43"/>
      <c r="K28" s="64">
        <v>54911004</v>
      </c>
      <c r="L28" s="64">
        <v>3968</v>
      </c>
    </row>
    <row r="29" spans="1:15">
      <c r="A29" s="1"/>
      <c r="B29" s="31" t="s">
        <v>9</v>
      </c>
      <c r="C29" s="11">
        <f>C28-C27</f>
        <v>184429134.88999939</v>
      </c>
      <c r="K29" s="64">
        <v>54920000</v>
      </c>
      <c r="L29" s="64">
        <v>86137</v>
      </c>
    </row>
    <row r="30" spans="1:15">
      <c r="A30" s="1"/>
      <c r="B30" s="7" t="s">
        <v>114</v>
      </c>
      <c r="C30" s="2">
        <v>191104942.25</v>
      </c>
      <c r="F30" s="26"/>
      <c r="K30" s="64">
        <v>54921000</v>
      </c>
      <c r="L30" s="64">
        <v>398400</v>
      </c>
    </row>
    <row r="31" spans="1:15">
      <c r="A31" s="1"/>
      <c r="B31" s="7" t="s">
        <v>116</v>
      </c>
      <c r="C31" s="2">
        <v>-9486445.7599999998</v>
      </c>
      <c r="K31" s="64">
        <v>54924002</v>
      </c>
      <c r="L31" s="64">
        <v>303197</v>
      </c>
    </row>
    <row r="32" spans="1:15">
      <c r="A32" s="1"/>
      <c r="B32" s="7" t="s">
        <v>117</v>
      </c>
      <c r="C32" s="2">
        <v>2698129</v>
      </c>
      <c r="F32" s="26"/>
      <c r="K32" s="64">
        <v>54925000</v>
      </c>
      <c r="L32" s="64">
        <v>983054</v>
      </c>
    </row>
    <row r="33" spans="1:16">
      <c r="A33" s="1"/>
      <c r="B33" s="7" t="s">
        <v>118</v>
      </c>
      <c r="C33" s="2">
        <v>1234919.18</v>
      </c>
      <c r="K33" s="64">
        <v>54980000</v>
      </c>
      <c r="L33" s="64">
        <v>529358.96</v>
      </c>
    </row>
    <row r="34" spans="1:16">
      <c r="A34" s="1"/>
      <c r="B34" s="7" t="s">
        <v>119</v>
      </c>
      <c r="C34" s="2">
        <v>-474331.71</v>
      </c>
      <c r="F34" s="47"/>
      <c r="G34" s="43"/>
      <c r="K34" s="64">
        <v>54999000</v>
      </c>
      <c r="L34" s="64">
        <v>135206.6</v>
      </c>
    </row>
    <row r="35" spans="1:16">
      <c r="A35" s="1"/>
      <c r="B35" s="7" t="s">
        <v>157</v>
      </c>
      <c r="C35" s="2">
        <v>-1294576</v>
      </c>
      <c r="D35" s="29" t="s">
        <v>160</v>
      </c>
      <c r="F35" s="47"/>
      <c r="G35" s="43"/>
      <c r="K35" s="64"/>
      <c r="L35" s="64"/>
    </row>
    <row r="36" spans="1:16">
      <c r="A36" s="1"/>
      <c r="B36" s="7" t="s">
        <v>159</v>
      </c>
      <c r="C36" s="2">
        <v>-426445.65</v>
      </c>
      <c r="D36" s="29" t="s">
        <v>161</v>
      </c>
      <c r="F36" s="47"/>
      <c r="G36" s="43"/>
      <c r="K36" s="64"/>
      <c r="L36" s="64"/>
    </row>
    <row r="37" spans="1:16">
      <c r="B37" s="7"/>
      <c r="C37" s="33">
        <f>C29-C30-C31-C32-C33-C34-C35-C36</f>
        <v>1072943.5799993896</v>
      </c>
      <c r="F37" s="47"/>
      <c r="G37" s="43"/>
      <c r="K37" s="64"/>
      <c r="L37" s="64"/>
    </row>
    <row r="38" spans="1:16">
      <c r="F38" s="47"/>
      <c r="G38" s="43"/>
      <c r="K38" s="64"/>
      <c r="L38" s="64">
        <f>SUM(L12:L37)</f>
        <v>17938632.810000002</v>
      </c>
    </row>
    <row r="39" spans="1:16">
      <c r="F39" s="44"/>
      <c r="G39" s="43"/>
    </row>
    <row r="40" spans="1:16">
      <c r="B40" s="29" t="s">
        <v>120</v>
      </c>
      <c r="C40" s="23">
        <v>2113411</v>
      </c>
      <c r="F40" s="44"/>
      <c r="G40" s="43"/>
      <c r="K40" s="38">
        <v>51201001</v>
      </c>
      <c r="L40" s="38">
        <v>631018.14</v>
      </c>
    </row>
    <row r="41" spans="1:16">
      <c r="C41" s="23"/>
      <c r="F41" s="44"/>
      <c r="G41" s="43"/>
      <c r="K41" s="38">
        <v>51202001</v>
      </c>
      <c r="L41" s="38">
        <v>675840</v>
      </c>
    </row>
    <row r="42" spans="1:16">
      <c r="B42" s="7" t="s">
        <v>157</v>
      </c>
      <c r="C42" s="24">
        <v>1294576</v>
      </c>
      <c r="F42" s="44"/>
      <c r="G42" s="43"/>
      <c r="K42" s="38">
        <v>51203001</v>
      </c>
      <c r="L42" s="38">
        <v>1368338.89</v>
      </c>
    </row>
    <row r="43" spans="1:16">
      <c r="B43" s="7" t="s">
        <v>156</v>
      </c>
      <c r="C43" s="24">
        <v>426445.65</v>
      </c>
      <c r="K43" s="38">
        <v>51280000</v>
      </c>
      <c r="L43" s="38">
        <v>865432.82</v>
      </c>
    </row>
    <row r="44" spans="1:16">
      <c r="C44" s="24"/>
      <c r="F44" s="44"/>
      <c r="G44" s="43"/>
      <c r="K44" s="38">
        <v>538</v>
      </c>
      <c r="L44" s="65">
        <v>88959</v>
      </c>
    </row>
    <row r="45" spans="1:16">
      <c r="C45" s="24"/>
      <c r="G45"/>
      <c r="K45" s="38">
        <v>525</v>
      </c>
      <c r="L45" s="38">
        <v>8999569</v>
      </c>
      <c r="O45" s="23"/>
      <c r="P45"/>
    </row>
    <row r="46" spans="1:16">
      <c r="C46" s="24"/>
      <c r="G46"/>
      <c r="K46" s="38"/>
      <c r="L46" s="38"/>
      <c r="O46" s="23"/>
      <c r="P46"/>
    </row>
    <row r="47" spans="1:16">
      <c r="C47" s="24"/>
      <c r="K47" s="38"/>
      <c r="L47" s="38">
        <f>SUM(L40:L46)</f>
        <v>12629157.85</v>
      </c>
    </row>
    <row r="48" spans="1:16">
      <c r="C48" s="24"/>
    </row>
    <row r="49" spans="1:3">
      <c r="C49" s="24"/>
    </row>
    <row r="50" spans="1:3">
      <c r="C50" s="24"/>
    </row>
    <row r="51" spans="1:3">
      <c r="C51" s="24"/>
    </row>
    <row r="52" spans="1:3">
      <c r="C52" s="24"/>
    </row>
    <row r="53" spans="1:3">
      <c r="C53" s="24"/>
    </row>
    <row r="54" spans="1:3">
      <c r="C54" s="24"/>
    </row>
    <row r="55" spans="1:3">
      <c r="C55" s="24"/>
    </row>
    <row r="56" spans="1:3">
      <c r="C56" s="24"/>
    </row>
    <row r="58" spans="1:3">
      <c r="C58" s="26"/>
    </row>
    <row r="62" spans="1:3">
      <c r="A62" s="29"/>
      <c r="C62" s="2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J66"/>
  <sheetViews>
    <sheetView topLeftCell="A34" workbookViewId="0">
      <selection activeCell="D62" sqref="D62"/>
    </sheetView>
  </sheetViews>
  <sheetFormatPr defaultRowHeight="13.2"/>
  <cols>
    <col min="2" max="2" width="48.88671875" customWidth="1"/>
    <col min="3" max="3" width="24.5546875" customWidth="1"/>
    <col min="4" max="4" width="20.6640625" customWidth="1"/>
    <col min="5" max="5" width="18.44140625" style="23" bestFit="1" customWidth="1"/>
    <col min="6" max="6" width="37.88671875" customWidth="1"/>
    <col min="9" max="9" width="16.5546875" style="24" customWidth="1"/>
  </cols>
  <sheetData>
    <row r="2" spans="2:10">
      <c r="B2" s="4" t="s">
        <v>24</v>
      </c>
      <c r="C2" s="2"/>
    </row>
    <row r="3" spans="2:10">
      <c r="B3" s="3"/>
      <c r="C3" s="2"/>
    </row>
    <row r="4" spans="2:10">
      <c r="B4" s="3" t="s">
        <v>25</v>
      </c>
      <c r="C4" s="2">
        <v>6512321553.4300003</v>
      </c>
      <c r="I4" s="24">
        <v>130157080.23999999</v>
      </c>
      <c r="J4" s="29" t="s">
        <v>108</v>
      </c>
    </row>
    <row r="5" spans="2:10">
      <c r="B5" s="3" t="s">
        <v>54</v>
      </c>
      <c r="C5" s="2">
        <v>592740</v>
      </c>
      <c r="I5" s="24">
        <v>2180</v>
      </c>
      <c r="J5" s="29" t="s">
        <v>109</v>
      </c>
    </row>
    <row r="6" spans="2:10">
      <c r="B6" s="3" t="s">
        <v>46</v>
      </c>
      <c r="C6" s="2">
        <v>2775251.4</v>
      </c>
    </row>
    <row r="7" spans="2:10" ht="32.25" customHeight="1">
      <c r="B7" s="12" t="s">
        <v>45</v>
      </c>
      <c r="C7" s="13">
        <v>71771102.629999995</v>
      </c>
      <c r="D7" s="45"/>
    </row>
    <row r="8" spans="2:10">
      <c r="B8" s="3" t="s">
        <v>26</v>
      </c>
      <c r="C8" s="2">
        <v>0</v>
      </c>
    </row>
    <row r="9" spans="2:10">
      <c r="B9" s="3" t="s">
        <v>27</v>
      </c>
      <c r="C9" s="2">
        <v>5982048566.1099997</v>
      </c>
      <c r="I9" s="24">
        <f>SUM(I4:I8)</f>
        <v>130159260.23999999</v>
      </c>
    </row>
    <row r="10" spans="2:10">
      <c r="B10" s="3" t="s">
        <v>55</v>
      </c>
      <c r="C10" s="2">
        <v>20547568.760000002</v>
      </c>
    </row>
    <row r="11" spans="2:10">
      <c r="B11" s="3" t="s">
        <v>28</v>
      </c>
      <c r="C11" s="2">
        <v>412942426.13</v>
      </c>
    </row>
    <row r="12" spans="2:10">
      <c r="B12" s="3" t="s">
        <v>56</v>
      </c>
      <c r="C12" s="2">
        <v>0</v>
      </c>
    </row>
    <row r="13" spans="2:10">
      <c r="B13" s="3" t="s">
        <v>57</v>
      </c>
      <c r="C13" s="2">
        <v>0</v>
      </c>
    </row>
    <row r="14" spans="2:10">
      <c r="B14" s="3" t="s">
        <v>65</v>
      </c>
      <c r="C14" s="2">
        <v>5851149.25</v>
      </c>
    </row>
    <row r="15" spans="2:10">
      <c r="B15" s="3" t="s">
        <v>29</v>
      </c>
      <c r="C15" s="2">
        <v>2048736.74</v>
      </c>
    </row>
    <row r="16" spans="2:10">
      <c r="B16" s="3" t="s">
        <v>30</v>
      </c>
      <c r="C16" s="2">
        <v>0</v>
      </c>
    </row>
    <row r="17" spans="2:3">
      <c r="B17" s="3" t="s">
        <v>66</v>
      </c>
      <c r="C17" s="2">
        <v>57819164.979999997</v>
      </c>
    </row>
    <row r="18" spans="2:3">
      <c r="B18" s="3" t="s">
        <v>80</v>
      </c>
      <c r="C18" s="2">
        <v>0</v>
      </c>
    </row>
    <row r="19" spans="2:3">
      <c r="B19" s="3" t="s">
        <v>58</v>
      </c>
      <c r="C19" s="2">
        <v>37190</v>
      </c>
    </row>
    <row r="20" spans="2:3">
      <c r="B20" s="3" t="s">
        <v>59</v>
      </c>
      <c r="C20" s="2">
        <v>0</v>
      </c>
    </row>
    <row r="21" spans="2:3">
      <c r="B21" s="3" t="s">
        <v>60</v>
      </c>
      <c r="C21" s="2">
        <v>65200</v>
      </c>
    </row>
    <row r="22" spans="2:3">
      <c r="B22" s="5" t="s">
        <v>31</v>
      </c>
      <c r="C22" s="6">
        <v>0</v>
      </c>
    </row>
    <row r="23" spans="2:3">
      <c r="B23" s="3" t="s">
        <v>110</v>
      </c>
      <c r="C23" s="2">
        <f>C4+C5+C6</f>
        <v>6515689544.8299999</v>
      </c>
    </row>
    <row r="24" spans="2:3">
      <c r="B24" s="3" t="s">
        <v>111</v>
      </c>
      <c r="C24" s="2">
        <f>C7+C8+C9+C10+C11+C14+C15+C17+C19+C21</f>
        <v>6553131104.5999994</v>
      </c>
    </row>
    <row r="25" spans="2:3">
      <c r="B25" s="3"/>
      <c r="C25" s="2">
        <f>C23-C24</f>
        <v>-37441559.769999504</v>
      </c>
    </row>
    <row r="26" spans="2:3">
      <c r="B26" s="3"/>
      <c r="C26" s="2"/>
    </row>
    <row r="27" spans="2:3">
      <c r="B27" s="3"/>
      <c r="C27" s="2"/>
    </row>
    <row r="28" spans="2:3">
      <c r="B28" s="3"/>
      <c r="C28" s="2"/>
    </row>
    <row r="29" spans="2:3">
      <c r="B29" s="3"/>
      <c r="C29" s="2"/>
    </row>
    <row r="30" spans="2:3">
      <c r="B30" s="19" t="s">
        <v>102</v>
      </c>
      <c r="C30" s="16">
        <v>1019543</v>
      </c>
    </row>
    <row r="31" spans="2:3">
      <c r="B31" s="19" t="s">
        <v>103</v>
      </c>
      <c r="C31" s="16">
        <v>1963898.53</v>
      </c>
    </row>
    <row r="32" spans="2:3">
      <c r="B32" s="19" t="s">
        <v>104</v>
      </c>
      <c r="C32" s="16">
        <v>578207.07999999996</v>
      </c>
    </row>
    <row r="33" spans="2:6">
      <c r="B33" s="19" t="s">
        <v>105</v>
      </c>
      <c r="C33" s="2">
        <v>196608.76</v>
      </c>
    </row>
    <row r="34" spans="2:6">
      <c r="B34" s="19" t="s">
        <v>106</v>
      </c>
      <c r="C34" s="2">
        <v>31561.09</v>
      </c>
    </row>
    <row r="35" spans="2:6">
      <c r="B35" s="19" t="s">
        <v>153</v>
      </c>
      <c r="C35" s="16">
        <v>1057492.8799999999</v>
      </c>
      <c r="D35" t="s">
        <v>154</v>
      </c>
    </row>
    <row r="36" spans="2:6">
      <c r="B36" s="32" t="s">
        <v>87</v>
      </c>
      <c r="C36" s="25">
        <v>311583237.48000002</v>
      </c>
    </row>
    <row r="37" spans="2:6">
      <c r="B37" s="32" t="s">
        <v>121</v>
      </c>
      <c r="C37" s="2">
        <v>-191104942.25</v>
      </c>
    </row>
    <row r="38" spans="2:6">
      <c r="B38" s="32"/>
      <c r="C38" s="25"/>
    </row>
    <row r="39" spans="2:6">
      <c r="B39" s="32" t="s">
        <v>88</v>
      </c>
      <c r="C39" s="25">
        <v>13330797.41</v>
      </c>
    </row>
    <row r="40" spans="2:6">
      <c r="B40" s="32" t="s">
        <v>89</v>
      </c>
      <c r="C40" s="25">
        <v>81132075.689999998</v>
      </c>
      <c r="D40" s="17"/>
      <c r="F40" s="23"/>
    </row>
    <row r="41" spans="2:6">
      <c r="B41" s="32" t="s">
        <v>134</v>
      </c>
      <c r="C41" s="25">
        <v>3252668.98</v>
      </c>
      <c r="D41" s="17"/>
      <c r="F41" s="23"/>
    </row>
    <row r="42" spans="2:6">
      <c r="B42" s="32" t="s">
        <v>135</v>
      </c>
      <c r="C42" s="25">
        <v>16895959.219999999</v>
      </c>
      <c r="D42" s="17"/>
      <c r="F42" s="23"/>
    </row>
    <row r="43" spans="2:6">
      <c r="B43" s="32" t="s">
        <v>136</v>
      </c>
      <c r="C43" s="25">
        <v>113491</v>
      </c>
      <c r="D43" s="17"/>
      <c r="F43" s="23"/>
    </row>
    <row r="44" spans="2:6">
      <c r="B44" s="32" t="s">
        <v>137</v>
      </c>
      <c r="C44" s="25">
        <v>919628.2</v>
      </c>
      <c r="D44" s="17"/>
      <c r="F44" s="23"/>
    </row>
    <row r="45" spans="2:6">
      <c r="B45" s="32" t="s">
        <v>138</v>
      </c>
      <c r="C45" s="25">
        <v>2798141</v>
      </c>
      <c r="D45" s="17"/>
      <c r="F45" s="23"/>
    </row>
    <row r="46" spans="2:6">
      <c r="B46" s="32" t="s">
        <v>139</v>
      </c>
      <c r="C46" s="25">
        <v>616017</v>
      </c>
      <c r="D46" s="17"/>
      <c r="F46" s="23"/>
    </row>
    <row r="47" spans="2:6">
      <c r="B47" s="28" t="s">
        <v>140</v>
      </c>
      <c r="C47" s="25">
        <v>27100000</v>
      </c>
      <c r="D47" s="17"/>
      <c r="F47" s="23"/>
    </row>
    <row r="48" spans="2:6">
      <c r="B48" s="28" t="s">
        <v>141</v>
      </c>
      <c r="C48" s="25">
        <v>13500000</v>
      </c>
      <c r="D48" s="17"/>
      <c r="F48" s="23"/>
    </row>
    <row r="49" spans="2:6">
      <c r="F49" s="23"/>
    </row>
    <row r="50" spans="2:6">
      <c r="F50" s="23"/>
    </row>
    <row r="51" spans="2:6">
      <c r="B51" s="32"/>
      <c r="C51" s="25"/>
      <c r="F51" s="23"/>
    </row>
    <row r="52" spans="2:6">
      <c r="B52" s="32"/>
      <c r="C52" s="25"/>
      <c r="F52" s="23"/>
    </row>
    <row r="53" spans="2:6">
      <c r="B53" s="3" t="s">
        <v>110</v>
      </c>
      <c r="C53" s="11">
        <f>C23+C39+C40+C41+C42+C43+C44+C45+C46+C47+C48</f>
        <v>6675348323.329999</v>
      </c>
    </row>
    <row r="54" spans="2:6">
      <c r="B54" s="3" t="s">
        <v>111</v>
      </c>
      <c r="C54" s="11">
        <f>C24+C30+C31+C32+C33+C34-C35+C36+C37</f>
        <v>6676341725.4099998</v>
      </c>
    </row>
    <row r="55" spans="2:6">
      <c r="B55" s="3"/>
      <c r="C55" s="11"/>
    </row>
    <row r="56" spans="2:6">
      <c r="B56" s="3"/>
      <c r="C56" s="11">
        <f>C53-C54</f>
        <v>-993402.08000087738</v>
      </c>
    </row>
    <row r="57" spans="2:6">
      <c r="B57" s="3"/>
      <c r="C57" s="11"/>
    </row>
    <row r="58" spans="2:6">
      <c r="B58" s="3"/>
      <c r="C58" s="11"/>
    </row>
    <row r="60" spans="2:6">
      <c r="B60" t="s">
        <v>146</v>
      </c>
      <c r="C60" s="26">
        <v>1672670.77</v>
      </c>
    </row>
    <row r="61" spans="2:6">
      <c r="B61" s="28"/>
      <c r="C61" s="25"/>
    </row>
    <row r="62" spans="2:6">
      <c r="B62" s="28"/>
      <c r="C62" s="25"/>
      <c r="F62" s="26"/>
    </row>
    <row r="63" spans="2:6">
      <c r="C63" s="26">
        <f>C53-C60</f>
        <v>6673675652.5599985</v>
      </c>
    </row>
    <row r="64" spans="2:6">
      <c r="C64" s="23">
        <f>C54</f>
        <v>6676341725.4099998</v>
      </c>
    </row>
    <row r="66" spans="3:3">
      <c r="C66" s="26">
        <f>C64-C63</f>
        <v>2666072.8500013351</v>
      </c>
    </row>
  </sheetData>
  <pageMargins left="0.70866141732283472" right="0.70866141732283472" top="0.78740157480314965" bottom="0.78740157480314965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11" sqref="A11"/>
    </sheetView>
  </sheetViews>
  <sheetFormatPr defaultRowHeight="13.2"/>
  <cols>
    <col min="1" max="1" width="17.88671875" customWidth="1"/>
    <col min="2" max="2" width="19.6640625" style="23" customWidth="1"/>
    <col min="5" max="5" width="15.33203125" style="23" customWidth="1"/>
  </cols>
  <sheetData>
    <row r="1" spans="1:3">
      <c r="A1" s="29" t="s">
        <v>122</v>
      </c>
      <c r="B1" s="23">
        <v>3093400.46</v>
      </c>
    </row>
    <row r="2" spans="1:3">
      <c r="A2" s="29" t="s">
        <v>123</v>
      </c>
      <c r="B2" s="23">
        <v>159268.51999999999</v>
      </c>
    </row>
    <row r="3" spans="1:3">
      <c r="A3" s="29" t="s">
        <v>124</v>
      </c>
      <c r="B3" s="23">
        <v>67106.23</v>
      </c>
    </row>
    <row r="4" spans="1:3">
      <c r="A4" s="29" t="s">
        <v>125</v>
      </c>
      <c r="B4" s="23">
        <v>21454</v>
      </c>
    </row>
    <row r="5" spans="1:3">
      <c r="A5" s="29" t="s">
        <v>126</v>
      </c>
      <c r="B5" s="23">
        <v>6161302.5800000001</v>
      </c>
    </row>
    <row r="6" spans="1:3">
      <c r="A6" s="29" t="s">
        <v>125</v>
      </c>
      <c r="B6" s="23">
        <v>10713202.640000001</v>
      </c>
    </row>
    <row r="7" spans="1:3">
      <c r="A7" s="29" t="s">
        <v>127</v>
      </c>
      <c r="B7" s="23">
        <v>113491</v>
      </c>
    </row>
    <row r="8" spans="1:3">
      <c r="A8" s="29" t="s">
        <v>128</v>
      </c>
      <c r="B8" s="23">
        <v>919628.2</v>
      </c>
    </row>
    <row r="9" spans="1:3">
      <c r="A9" s="29" t="s">
        <v>129</v>
      </c>
      <c r="B9" s="23">
        <v>48713421.240000002</v>
      </c>
    </row>
    <row r="10" spans="1:3">
      <c r="A10" s="29" t="s">
        <v>130</v>
      </c>
      <c r="B10" s="23">
        <v>2798141</v>
      </c>
      <c r="C10" s="29" t="s">
        <v>132</v>
      </c>
    </row>
    <row r="11" spans="1:3">
      <c r="A11" s="71" t="s">
        <v>133</v>
      </c>
      <c r="B11" s="23">
        <v>616017</v>
      </c>
      <c r="C11" s="29" t="s">
        <v>131</v>
      </c>
    </row>
    <row r="12" spans="1:3">
      <c r="A12" s="29"/>
      <c r="B12" s="72" t="s">
        <v>131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F3" sqref="F3:G20"/>
    </sheetView>
  </sheetViews>
  <sheetFormatPr defaultRowHeight="13.2"/>
  <cols>
    <col min="1" max="1" width="3.109375" style="44" bestFit="1" customWidth="1"/>
    <col min="2" max="2" width="39.109375" customWidth="1"/>
    <col min="3" max="3" width="16.6640625" bestFit="1" customWidth="1"/>
    <col min="4" max="4" width="12.5546875" bestFit="1" customWidth="1"/>
    <col min="6" max="6" width="17.6640625" customWidth="1"/>
    <col min="12" max="12" width="10.109375" bestFit="1" customWidth="1"/>
  </cols>
  <sheetData>
    <row r="1" spans="1:13">
      <c r="A1" s="1" t="s">
        <v>18</v>
      </c>
      <c r="B1" s="4" t="s">
        <v>19</v>
      </c>
      <c r="C1" s="2"/>
      <c r="D1" s="44"/>
    </row>
    <row r="2" spans="1:13">
      <c r="A2" s="1"/>
      <c r="B2" s="3"/>
      <c r="C2" s="2"/>
      <c r="D2" s="44"/>
    </row>
    <row r="3" spans="1:13">
      <c r="A3" s="1"/>
      <c r="B3" s="3" t="s">
        <v>20</v>
      </c>
      <c r="C3" s="2">
        <v>307308109.10000002</v>
      </c>
      <c r="D3" s="44"/>
      <c r="F3" s="2">
        <v>307308109.10000002</v>
      </c>
      <c r="G3" s="44"/>
    </row>
    <row r="4" spans="1:13">
      <c r="A4" s="1"/>
      <c r="B4" s="73" t="s">
        <v>84</v>
      </c>
      <c r="C4" s="74">
        <v>65200</v>
      </c>
      <c r="D4" s="75" t="s">
        <v>85</v>
      </c>
      <c r="F4" s="74">
        <v>65200</v>
      </c>
      <c r="G4" s="75" t="s">
        <v>85</v>
      </c>
    </row>
    <row r="5" spans="1:13">
      <c r="A5" s="1"/>
      <c r="B5" s="73" t="s">
        <v>86</v>
      </c>
      <c r="C5" s="74">
        <v>565317</v>
      </c>
      <c r="D5" s="75" t="s">
        <v>85</v>
      </c>
      <c r="F5" s="74">
        <v>565317</v>
      </c>
      <c r="G5" s="75" t="s">
        <v>85</v>
      </c>
    </row>
    <row r="6" spans="1:13">
      <c r="A6" s="1"/>
      <c r="B6" s="73" t="s">
        <v>112</v>
      </c>
      <c r="C6" s="74">
        <v>616017</v>
      </c>
      <c r="D6" s="75"/>
      <c r="F6" s="74">
        <v>0</v>
      </c>
      <c r="G6" s="75"/>
    </row>
    <row r="7" spans="1:13">
      <c r="A7" s="1"/>
      <c r="B7" s="3" t="s">
        <v>21</v>
      </c>
      <c r="C7" s="2">
        <v>262958289.5</v>
      </c>
      <c r="D7" s="44"/>
      <c r="F7" s="83">
        <v>262580475</v>
      </c>
      <c r="G7" s="44"/>
    </row>
    <row r="8" spans="1:13">
      <c r="A8" s="1"/>
      <c r="B8" s="3" t="s">
        <v>79</v>
      </c>
      <c r="C8" s="2">
        <v>0</v>
      </c>
      <c r="D8" s="44"/>
      <c r="F8" s="2">
        <v>0</v>
      </c>
      <c r="G8" s="44"/>
    </row>
    <row r="9" spans="1:13">
      <c r="A9" s="1"/>
      <c r="B9" s="3" t="s">
        <v>63</v>
      </c>
      <c r="C9" s="2">
        <v>65200</v>
      </c>
      <c r="D9" s="44"/>
      <c r="F9" s="2">
        <v>65200</v>
      </c>
      <c r="G9" s="44"/>
    </row>
    <row r="10" spans="1:13">
      <c r="A10" s="1"/>
      <c r="B10" s="3" t="s">
        <v>64</v>
      </c>
      <c r="C10" s="2">
        <v>0</v>
      </c>
      <c r="D10" s="44"/>
      <c r="F10" s="2">
        <v>0</v>
      </c>
      <c r="G10" s="44"/>
    </row>
    <row r="11" spans="1:13">
      <c r="A11" s="1"/>
      <c r="B11" s="3" t="s">
        <v>52</v>
      </c>
      <c r="C11" s="2">
        <v>44735652.170000002</v>
      </c>
      <c r="D11" s="44"/>
      <c r="F11" s="83">
        <v>44727634.100000001</v>
      </c>
      <c r="G11" s="44"/>
      <c r="L11" s="26">
        <v>377814.5</v>
      </c>
      <c r="M11" t="s">
        <v>145</v>
      </c>
    </row>
    <row r="12" spans="1:13">
      <c r="A12" s="1"/>
      <c r="B12" s="3" t="s">
        <v>53</v>
      </c>
      <c r="C12" s="2">
        <v>565317</v>
      </c>
      <c r="D12" s="76"/>
      <c r="F12" s="2">
        <v>565317</v>
      </c>
      <c r="G12" s="76"/>
    </row>
    <row r="13" spans="1:13">
      <c r="A13" s="1"/>
      <c r="B13" s="54"/>
      <c r="C13" s="55"/>
      <c r="D13" s="44"/>
      <c r="F13" s="55"/>
      <c r="G13" s="44"/>
    </row>
    <row r="14" spans="1:13">
      <c r="A14" s="1"/>
      <c r="B14" s="3"/>
      <c r="C14" s="2"/>
      <c r="D14" s="44"/>
      <c r="F14" s="2"/>
      <c r="G14" s="44"/>
    </row>
    <row r="15" spans="1:13">
      <c r="A15" s="1"/>
      <c r="B15" s="3"/>
      <c r="C15" s="2"/>
      <c r="D15" s="44"/>
      <c r="F15" s="2"/>
      <c r="G15" s="44"/>
    </row>
    <row r="16" spans="1:13">
      <c r="A16" s="1"/>
      <c r="B16" s="3"/>
      <c r="C16" s="2"/>
      <c r="D16" s="44"/>
      <c r="F16" s="2"/>
      <c r="G16" s="44"/>
    </row>
    <row r="17" spans="1:7">
      <c r="A17" s="1"/>
      <c r="B17" s="3" t="s">
        <v>143</v>
      </c>
      <c r="C17" s="2">
        <f>C7+C8+C9+C10+C11+C12</f>
        <v>308324458.67000002</v>
      </c>
      <c r="D17" s="44"/>
      <c r="F17" s="2">
        <f>F7+F8+F9+F10+F11+F12</f>
        <v>307938626.10000002</v>
      </c>
      <c r="G17" s="44"/>
    </row>
    <row r="18" spans="1:7">
      <c r="A18" s="1"/>
      <c r="B18" s="3" t="s">
        <v>144</v>
      </c>
      <c r="C18" s="2">
        <f>C3+C4+C5+C6+C24</f>
        <v>308870915.12</v>
      </c>
      <c r="D18" s="44"/>
      <c r="F18" s="2">
        <f>F3+F4+F5+F6+F24</f>
        <v>308254898.12</v>
      </c>
      <c r="G18" s="44"/>
    </row>
    <row r="19" spans="1:7">
      <c r="A19" s="1"/>
      <c r="B19" s="3"/>
      <c r="C19" s="2"/>
      <c r="D19" s="44"/>
      <c r="F19" s="2"/>
      <c r="G19" s="44"/>
    </row>
    <row r="20" spans="1:7">
      <c r="A20" s="1"/>
      <c r="B20" s="7" t="s">
        <v>9</v>
      </c>
      <c r="C20" s="8">
        <f>C3+C4+C5+C6-C7-C8-C9-C10-C11-C12-C13</f>
        <v>230184.43000002205</v>
      </c>
      <c r="D20" s="44"/>
      <c r="F20" s="8">
        <f>F3+F4+F5+F6-F7-F8-F9-F10-F11-F12-F13</f>
        <v>2.2351741790771484E-8</v>
      </c>
      <c r="G20" s="44"/>
    </row>
    <row r="21" spans="1:7">
      <c r="B21" s="44"/>
      <c r="C21" s="44"/>
      <c r="D21" s="44"/>
      <c r="F21" s="44"/>
      <c r="G21" s="44"/>
    </row>
    <row r="24" spans="1:7">
      <c r="B24" t="s">
        <v>142</v>
      </c>
      <c r="C24" s="23">
        <v>316272.02</v>
      </c>
      <c r="F24" s="23">
        <v>316272.02</v>
      </c>
    </row>
    <row r="25" spans="1:7">
      <c r="B25" s="29"/>
      <c r="C25" s="23"/>
    </row>
    <row r="26" spans="1:7">
      <c r="C26" s="23"/>
    </row>
    <row r="27" spans="1:7">
      <c r="C27" s="23"/>
    </row>
    <row r="28" spans="1:7">
      <c r="C28" s="23"/>
    </row>
    <row r="29" spans="1:7">
      <c r="C29" s="23"/>
    </row>
    <row r="30" spans="1:7">
      <c r="C30" s="23"/>
    </row>
    <row r="31" spans="1:7">
      <c r="C31" s="23"/>
    </row>
    <row r="32" spans="1:7">
      <c r="C32" s="23"/>
    </row>
    <row r="33" spans="3:3">
      <c r="C33" s="23"/>
    </row>
    <row r="34" spans="3:3">
      <c r="C34" s="23"/>
    </row>
    <row r="35" spans="3:3">
      <c r="C35" s="23"/>
    </row>
    <row r="36" spans="3:3">
      <c r="C36" s="23"/>
    </row>
    <row r="37" spans="3:3">
      <c r="C37" s="2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Testy věcné správnosti</vt:lpstr>
      <vt:lpstr>výpočet závazky1</vt:lpstr>
      <vt:lpstr>výpočet závazky2(Buzk)</vt:lpstr>
      <vt:lpstr>výpočet pohl.</vt:lpstr>
      <vt:lpstr>List1</vt:lpstr>
      <vt:lpstr>výpočet inv.maj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01372</cp:lastModifiedBy>
  <cp:lastPrinted>2019-02-21T12:48:26Z</cp:lastPrinted>
  <dcterms:created xsi:type="dcterms:W3CDTF">2004-08-25T11:54:24Z</dcterms:created>
  <dcterms:modified xsi:type="dcterms:W3CDTF">2019-03-21T11:30:18Z</dcterms:modified>
</cp:coreProperties>
</file>