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84"/>
  <workbookPr defaultThemeVersion="124226"/>
  <mc:AlternateContent xmlns:mc="http://schemas.openxmlformats.org/markup-compatibility/2006">
    <mc:Choice Requires="x15">
      <x15ac:absPath xmlns:x15ac="http://schemas.microsoft.com/office/spreadsheetml/2010/11/ac" url="N:\FIZA\FIZA 2021\04FIZA-příloha5.2021 (4.22)\010 Doložit splnění úkolů z min.přezk.hospod\Odělení účetnictví\"/>
    </mc:Choice>
  </mc:AlternateContent>
  <xr:revisionPtr revIDLastSave="0" documentId="13_ncr:1_{389A8F5B-6F91-4BA5-9338-C058C4494F1E}" xr6:coauthVersionLast="36" xr6:coauthVersionMax="36" xr10:uidLastSave="{00000000-0000-0000-0000-000000000000}"/>
  <bookViews>
    <workbookView xWindow="480" yWindow="90" windowWidth="15180" windowHeight="10890" xr2:uid="{00000000-000D-0000-FFFF-FFFF00000000}"/>
  </bookViews>
  <sheets>
    <sheet name="Testy věcné správnosti" sheetId="1" r:id="rId1"/>
    <sheet name="List1" sheetId="9" r:id="rId2"/>
    <sheet name="výpočet pohl." sheetId="3" r:id="rId3"/>
  </sheets>
  <calcPr calcId="191029"/>
</workbook>
</file>

<file path=xl/calcChain.xml><?xml version="1.0" encoding="utf-8"?>
<calcChain xmlns="http://schemas.openxmlformats.org/spreadsheetml/2006/main">
  <c r="C94" i="1" l="1"/>
  <c r="C93" i="1"/>
  <c r="B35" i="9"/>
  <c r="E5" i="9"/>
  <c r="B5" i="9"/>
  <c r="C71" i="1"/>
  <c r="C70" i="1"/>
  <c r="C125" i="1"/>
  <c r="C139" i="1" s="1"/>
  <c r="C124" i="1"/>
  <c r="C138" i="1" s="1"/>
  <c r="G115" i="1"/>
  <c r="C21" i="3"/>
  <c r="C44" i="3"/>
  <c r="C22" i="3"/>
  <c r="C45" i="3" s="1"/>
  <c r="C160" i="1"/>
  <c r="C141" i="1" l="1"/>
  <c r="C46" i="3"/>
  <c r="C44" i="1"/>
  <c r="C45" i="1" l="1"/>
  <c r="C126" i="1" l="1"/>
  <c r="C46" i="1"/>
  <c r="C150" i="1" l="1"/>
  <c r="C153" i="1" s="1"/>
  <c r="D62" i="3"/>
  <c r="D44" i="3"/>
  <c r="D46" i="3" s="1"/>
  <c r="D45" i="3"/>
  <c r="E22" i="3"/>
  <c r="E45" i="3" s="1"/>
  <c r="D22" i="3"/>
  <c r="E21" i="3"/>
  <c r="E44" i="3" s="1"/>
  <c r="D21" i="3"/>
  <c r="C27" i="1"/>
  <c r="C29" i="1" s="1"/>
  <c r="C13" i="1"/>
  <c r="D61" i="3" l="1"/>
  <c r="C95" i="1"/>
  <c r="C97" i="1" s="1"/>
  <c r="E46" i="3"/>
  <c r="D64" i="3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62889</author>
  </authors>
  <commentList>
    <comment ref="E5" authorId="0" shapeId="0" xr:uid="{00000000-0006-0000-0200-000001000000}">
      <text>
        <r>
          <rPr>
            <b/>
            <sz val="9"/>
            <color indexed="81"/>
            <rFont val="Tahoma"/>
            <family val="2"/>
            <charset val="238"/>
          </rPr>
          <t>62889:</t>
        </r>
        <r>
          <rPr>
            <sz val="9"/>
            <color indexed="81"/>
            <rFont val="Tahoma"/>
            <family val="2"/>
            <charset val="238"/>
          </rPr>
          <t xml:space="preserve">
(343 42,343 42 400,343 43,343 90, 343 90400, 343 91</t>
        </r>
      </text>
    </comment>
  </commentList>
</comments>
</file>

<file path=xl/sharedStrings.xml><?xml version="1.0" encoding="utf-8"?>
<sst xmlns="http://schemas.openxmlformats.org/spreadsheetml/2006/main" count="250" uniqueCount="205">
  <si>
    <t>a)</t>
  </si>
  <si>
    <t>Test pořízení nehmotného dlouhodobého majetku</t>
  </si>
  <si>
    <t>Obrat strany D účtu 041</t>
  </si>
  <si>
    <t>Obrat strany MD účtu 011</t>
  </si>
  <si>
    <t>Obrat strany MD účtu 012</t>
  </si>
  <si>
    <t>Obrat strany MD účtu 013</t>
  </si>
  <si>
    <t>Obrat strany MD účtu 014</t>
  </si>
  <si>
    <t>Obrat strany MD účtu 018</t>
  </si>
  <si>
    <t>Obrat strany MD účtu 019</t>
  </si>
  <si>
    <t>Rozdíl</t>
  </si>
  <si>
    <t>b)</t>
  </si>
  <si>
    <t>Test pořízení hmotného dlouhodobého majetku</t>
  </si>
  <si>
    <t>Obrat strany D účtu 042</t>
  </si>
  <si>
    <t>Obrat strany MD účtu 021</t>
  </si>
  <si>
    <t>Obrat strany MD účtu 022</t>
  </si>
  <si>
    <t>Obrat strany MD účtu 025</t>
  </si>
  <si>
    <t>Obrat strany MD účtu 026</t>
  </si>
  <si>
    <t>Obrat strany MD účtu 028</t>
  </si>
  <si>
    <t>c)</t>
  </si>
  <si>
    <t>Test odpisů investičního majetku</t>
  </si>
  <si>
    <t>Obrat strany D účtů oprávek (07 + 08)</t>
  </si>
  <si>
    <t>Strana MD účtu 551</t>
  </si>
  <si>
    <t>d)</t>
  </si>
  <si>
    <t>e)</t>
  </si>
  <si>
    <t>Test pohledávek</t>
  </si>
  <si>
    <t>Obrat strany MD účtu 311</t>
  </si>
  <si>
    <t>Strana D účtu 601</t>
  </si>
  <si>
    <t>Strana D účtu 602</t>
  </si>
  <si>
    <t>Strana D účtu 604</t>
  </si>
  <si>
    <t>Strana D účtu 641</t>
  </si>
  <si>
    <t>Strana D účtu 642</t>
  </si>
  <si>
    <t>Strana D účtu 661</t>
  </si>
  <si>
    <t>Celkem strana MD</t>
  </si>
  <si>
    <t>Celkem strana D</t>
  </si>
  <si>
    <t>Test závazků</t>
  </si>
  <si>
    <t>Obrat strany MD účtu 343 bez vyrovnání s FÚ</t>
  </si>
  <si>
    <t>Obrat strany MD účtu 041 bez vlastní aktivace</t>
  </si>
  <si>
    <t>Obrat strany MD účtu 042 bez vlastní aktivace</t>
  </si>
  <si>
    <t>Strana MD účtu 503</t>
  </si>
  <si>
    <t>Strana MD účtu 527</t>
  </si>
  <si>
    <t>Obrat strany D účtu 343 bez vyrovnání s FÚ a DPH při pořízení zboží či služeb ze zemí EU</t>
  </si>
  <si>
    <t>Obrat strany MD účtu 384</t>
  </si>
  <si>
    <t>Obrat strany D účtu 381</t>
  </si>
  <si>
    <t>Obrat strany D účtu 389</t>
  </si>
  <si>
    <t>Obrat strany D účtu 321 vztahující se k pořízení DDNHM</t>
  </si>
  <si>
    <t>Obrat strany MD účtu 031 a 032</t>
  </si>
  <si>
    <t>Obrat strany D účtu 321 vztahující se k pořízení DDHM, 031 a 032</t>
  </si>
  <si>
    <t>Strana MD účtu 558</t>
  </si>
  <si>
    <t>Strana MD účtu 403</t>
  </si>
  <si>
    <t>Obrat strany MD účtu 315</t>
  </si>
  <si>
    <t>Strana D účtu 603</t>
  </si>
  <si>
    <t>Strana D účtu 605</t>
  </si>
  <si>
    <t>Strana D účtu 606</t>
  </si>
  <si>
    <t>Strana D účtu 646</t>
  </si>
  <si>
    <t>Strana D účtu 647</t>
  </si>
  <si>
    <t>Strana D účtu 664</t>
  </si>
  <si>
    <t>Obrat strany D účtu 314</t>
  </si>
  <si>
    <t>Obrat strany MD účtu 029</t>
  </si>
  <si>
    <t>Strana MD účtu 553</t>
  </si>
  <si>
    <t>Strana MD účtu 554</t>
  </si>
  <si>
    <t>Strana D účtu 609</t>
  </si>
  <si>
    <t>Strana D účtu 644</t>
  </si>
  <si>
    <t>Obrat strany MD účtu 112</t>
  </si>
  <si>
    <t>Obrat strany MD účtu 132</t>
  </si>
  <si>
    <t>Strana MD účtu 542</t>
  </si>
  <si>
    <t>Strana MD účtu 549</t>
  </si>
  <si>
    <t>f)</t>
  </si>
  <si>
    <t>Test dotací investičních</t>
  </si>
  <si>
    <t>g)</t>
  </si>
  <si>
    <t>Test dotací provozních</t>
  </si>
  <si>
    <t>Obrat strany MD účtu 346 - analytika investičních dotací</t>
  </si>
  <si>
    <t>Obrat strany MD účtu 346 - analytika provozních dotací</t>
  </si>
  <si>
    <t>Testy věcné správnosti příspěvkové organizace</t>
  </si>
  <si>
    <t>Strana MD účtu 552</t>
  </si>
  <si>
    <t>Strana D účtu 645</t>
  </si>
  <si>
    <t>Obrat strany MD účtu 043</t>
  </si>
  <si>
    <t>Strana MD účtu 541</t>
  </si>
  <si>
    <t>Obrat strany D účtu 036</t>
  </si>
  <si>
    <t>FIZA neuvádí</t>
  </si>
  <si>
    <t>Strana D účtu 67120001</t>
  </si>
  <si>
    <t>nejde přes 321</t>
  </si>
  <si>
    <t>Obrat strany D účtu 321 - snížený o obrat strany MD 389</t>
  </si>
  <si>
    <t>321 Dal  (celá)</t>
  </si>
  <si>
    <t>501 12 xxx</t>
  </si>
  <si>
    <t>501 13 005</t>
  </si>
  <si>
    <t>501 13 190</t>
  </si>
  <si>
    <t>501 18 003, 004</t>
  </si>
  <si>
    <t>501 60 002</t>
  </si>
  <si>
    <t>512,525,538</t>
  </si>
  <si>
    <t>501 130 16</t>
  </si>
  <si>
    <t>Strana D účtu 383 00 007 (MD 311)</t>
  </si>
  <si>
    <t>Strana D účtu 383 01 KH (MD 311)</t>
  </si>
  <si>
    <t>Strana D účtu 521 refundace (MD 311)</t>
  </si>
  <si>
    <t>Strana D účtu 524 refundace (MD 311)</t>
  </si>
  <si>
    <t>Strana D účtu 549 10 005 (MD 311)</t>
  </si>
  <si>
    <t>018 MD</t>
  </si>
  <si>
    <t>celkem strana MD</t>
  </si>
  <si>
    <t>celkem strana D</t>
  </si>
  <si>
    <t>pouze plný odpočet</t>
  </si>
  <si>
    <t>oprava Ičo PAP</t>
  </si>
  <si>
    <t>324 MD (649,604)</t>
  </si>
  <si>
    <t>331 MD (649,604)</t>
  </si>
  <si>
    <t>385 MD (6XX)</t>
  </si>
  <si>
    <t>395 MD (602) agreg.výkony</t>
  </si>
  <si>
    <t>389 MD (602)</t>
  </si>
  <si>
    <t>388 MD (602)</t>
  </si>
  <si>
    <t>STRANA D</t>
  </si>
  <si>
    <r>
      <t xml:space="preserve">Obrat strany D účtu </t>
    </r>
    <r>
      <rPr>
        <strike/>
        <sz val="10"/>
        <rFont val="Arial CE"/>
        <charset val="238"/>
      </rPr>
      <t xml:space="preserve">403 </t>
    </r>
    <r>
      <rPr>
        <sz val="10"/>
        <rFont val="Arial CE"/>
        <charset val="238"/>
      </rPr>
      <t xml:space="preserve"> 40100001</t>
    </r>
  </si>
  <si>
    <t>Obrat strany MD účtu 374 - analytika investičních dotací</t>
  </si>
  <si>
    <t>Bc. Jana Jakšová - OUC</t>
  </si>
  <si>
    <t>STRANA MD</t>
  </si>
  <si>
    <t>5xx - proti pokladně DAL 261</t>
  </si>
  <si>
    <t>5xx - proti bance DAL 241</t>
  </si>
  <si>
    <t>započítané náklady na MD (viz.výše) místo 321 je 261</t>
  </si>
  <si>
    <t>započítané náklady na MD (viz.výše) místo 321 je 241</t>
  </si>
  <si>
    <t>Strana MD účtu 502 (bez vedl.čin)</t>
  </si>
  <si>
    <t>Strana MD účtu 511 (bez VC)</t>
  </si>
  <si>
    <t>Strana MD účtu 518 (bez VC)</t>
  </si>
  <si>
    <t>401 02 D dary</t>
  </si>
  <si>
    <t>028 MD</t>
  </si>
  <si>
    <t>Strana D účtu 384 poplatky za vjezd 12.19 (241, 261)</t>
  </si>
  <si>
    <t>384 MD (649)</t>
  </si>
  <si>
    <t>389 MD (649)</t>
  </si>
  <si>
    <t>id-2019-01-000771,777</t>
  </si>
  <si>
    <t>343 03 MD (6xx)</t>
  </si>
  <si>
    <t>321 MD (6xx)</t>
  </si>
  <si>
    <t>549 99 MD (6xx)</t>
  </si>
  <si>
    <t>388 MD (649) bonus</t>
  </si>
  <si>
    <t>388 MD (649) Remus</t>
  </si>
  <si>
    <t>6xx MD (bez bonusů, 671)</t>
  </si>
  <si>
    <t>383 MD(6xx)</t>
  </si>
  <si>
    <t>Obrat strany D účtu 67x (67101007, 67101000)</t>
  </si>
  <si>
    <t xml:space="preserve">343 03 MD (6xx) </t>
  </si>
  <si>
    <t>oprava BDO - krácený odpočet</t>
  </si>
  <si>
    <t xml:space="preserve">111,112,132 MD (6xx) </t>
  </si>
  <si>
    <t>benefity</t>
  </si>
  <si>
    <t>věcné dary 384 80</t>
  </si>
  <si>
    <t>kurz rozdíly</t>
  </si>
  <si>
    <t>viz rozpis</t>
  </si>
  <si>
    <t>558 MD - odečíst převod VČ 413,25</t>
  </si>
  <si>
    <t>551 MD - odečíst převod VČ Kč 190 911,18</t>
  </si>
  <si>
    <t>Strana MD účtu 401 xx</t>
  </si>
  <si>
    <t>bezúplatné předání (401x08,07)</t>
  </si>
  <si>
    <t>378 MD (647)</t>
  </si>
  <si>
    <t>407 (664)</t>
  </si>
  <si>
    <t>ID-2020-02-000264 Vratka dotace IROP Onkogynekologie</t>
  </si>
  <si>
    <t>FP-2020-10-003526+účet 671 01 007</t>
  </si>
  <si>
    <t>Strana D účtu 649 (MD 311)</t>
  </si>
  <si>
    <t>378 MD (647) směnna UP</t>
  </si>
  <si>
    <t>407 MD (664) prodej majetku</t>
  </si>
  <si>
    <t>Strana D účtu 649 (MD 384)</t>
  </si>
  <si>
    <t>Strana D účtu 241 (MD 311) DV</t>
  </si>
  <si>
    <t>241,261 MD (6xx)</t>
  </si>
  <si>
    <t>pokud odečteme přeplatek 6422453 tak OK</t>
  </si>
  <si>
    <t xml:space="preserve">Obrat strany D 507 </t>
  </si>
  <si>
    <t>501 13 300 MD - BONUS (321)</t>
  </si>
  <si>
    <t>501 15 020 MD - DP diagnostika (321)</t>
  </si>
  <si>
    <t>501 15 300 MD - BONUS (321)</t>
  </si>
  <si>
    <t>D</t>
  </si>
  <si>
    <t>MD</t>
  </si>
  <si>
    <t>ROZDÍL</t>
  </si>
  <si>
    <t>383 - zůstatek (5xx x 383) D</t>
  </si>
  <si>
    <t>389 - zůstatek (5 xx x 389) D</t>
  </si>
  <si>
    <t>41240,47 004</t>
  </si>
  <si>
    <t>388 30 MD bonus 5xx v r. 2019, fakturace 2020</t>
  </si>
  <si>
    <t>549 MD - přecenění léků (504 D)</t>
  </si>
  <si>
    <t>549  MD - D 112,132 (expir.léky, potr. do normy)</t>
  </si>
  <si>
    <t>Strana MD vybraných účtů 501 - vybrané účty</t>
  </si>
  <si>
    <t>započítané 321 D, není zohledněno 501</t>
  </si>
  <si>
    <t>započítané 549 MD, není zohledněna protistrana</t>
  </si>
  <si>
    <t>započítané 321 d, 501 účtováno v 2019</t>
  </si>
  <si>
    <t xml:space="preserve"> 241/602</t>
  </si>
  <si>
    <t xml:space="preserve"> 261/602</t>
  </si>
  <si>
    <t xml:space="preserve"> 38920/602</t>
  </si>
  <si>
    <t>388/602</t>
  </si>
  <si>
    <t xml:space="preserve"> 261/604</t>
  </si>
  <si>
    <t xml:space="preserve"> 331/604</t>
  </si>
  <si>
    <t xml:space="preserve"> 324/604</t>
  </si>
  <si>
    <t>tržba kantýna</t>
  </si>
  <si>
    <t xml:space="preserve"> 241/609</t>
  </si>
  <si>
    <t xml:space="preserve"> 261/609</t>
  </si>
  <si>
    <t xml:space="preserve"> 241/641</t>
  </si>
  <si>
    <t>směnná smlouva</t>
  </si>
  <si>
    <t>378/647</t>
  </si>
  <si>
    <t>ocenění majetku určeného k prodeji</t>
  </si>
  <si>
    <t>241 MD (602,609,641)</t>
  </si>
  <si>
    <t>261 MD (602,604,609)</t>
  </si>
  <si>
    <t>324 MD (604)</t>
  </si>
  <si>
    <t>331 MD (604)</t>
  </si>
  <si>
    <t>407/664</t>
  </si>
  <si>
    <t>započteno 384 MD, není 649 D</t>
  </si>
  <si>
    <t xml:space="preserve"> 311/38307</t>
  </si>
  <si>
    <t>mobilní telefony</t>
  </si>
  <si>
    <t xml:space="preserve"> 311/38301</t>
  </si>
  <si>
    <t>náhrady subj</t>
  </si>
  <si>
    <t xml:space="preserve"> 311/52x</t>
  </si>
  <si>
    <t>refundace</t>
  </si>
  <si>
    <t xml:space="preserve"> 311/663</t>
  </si>
  <si>
    <t xml:space="preserve"> 311/649</t>
  </si>
  <si>
    <t>Strana D účtu 383 07  (MD 311)</t>
  </si>
  <si>
    <t>Strana D účtu 383 01 (MD 311)</t>
  </si>
  <si>
    <t>strana D vybraných účtů 649 (MD 311)</t>
  </si>
  <si>
    <t>Strana D účtu 524x (MD 311)</t>
  </si>
  <si>
    <t>Strana D účtu 663 (MD 311)</t>
  </si>
  <si>
    <t>vrácený přeplatek DPH - prověření BDO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</si>
</sst>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0\ &quot;Kč&quot;"/>
    <numFmt numFmtId="165" formatCode="d\.\ mmmm\ yyyy"/>
    <numFmt numFmtId="166" formatCode="#,##0.00\ _K_č"/>
  </numFmts>
  <fonts count="28" x14ac:knownFonts="1">
    <font>
      <sz val="10"/>
      <name val="Arial"/>
      <charset val="238"/>
    </font>
    <font>
      <b/>
      <i/>
      <sz val="10"/>
      <name val="Arial CE"/>
      <family val="2"/>
      <charset val="238"/>
    </font>
    <font>
      <sz val="10"/>
      <name val="Arial CE"/>
      <charset val="238"/>
    </font>
    <font>
      <b/>
      <sz val="10"/>
      <name val="Arial CE"/>
      <charset val="238"/>
    </font>
    <font>
      <b/>
      <sz val="10"/>
      <name val="Arial CE"/>
      <family val="2"/>
      <charset val="238"/>
    </font>
    <font>
      <b/>
      <sz val="14"/>
      <name val="Arial"/>
      <family val="2"/>
      <charset val="238"/>
    </font>
    <font>
      <sz val="10"/>
      <name val="Arial"/>
      <family val="2"/>
      <charset val="238"/>
    </font>
    <font>
      <sz val="10"/>
      <color rgb="FFFF0000"/>
      <name val="Arial CE"/>
      <charset val="238"/>
    </font>
    <font>
      <sz val="10"/>
      <color rgb="FFFF0000"/>
      <name val="Arial"/>
      <family val="2"/>
      <charset val="238"/>
    </font>
    <font>
      <sz val="9"/>
      <color indexed="81"/>
      <name val="Tahoma"/>
      <family val="2"/>
      <charset val="238"/>
    </font>
    <font>
      <b/>
      <sz val="9"/>
      <color indexed="81"/>
      <name val="Tahoma"/>
      <family val="2"/>
      <charset val="238"/>
    </font>
    <font>
      <b/>
      <sz val="10"/>
      <color rgb="FFFF0000"/>
      <name val="Arial CE"/>
      <charset val="238"/>
    </font>
    <font>
      <b/>
      <sz val="10"/>
      <color rgb="FF00B0F0"/>
      <name val="Arial CE"/>
      <charset val="238"/>
    </font>
    <font>
      <b/>
      <sz val="10"/>
      <color rgb="FFFF0000"/>
      <name val="Arial"/>
      <family val="2"/>
      <charset val="238"/>
    </font>
    <font>
      <b/>
      <sz val="10"/>
      <color rgb="FF00B0F0"/>
      <name val="Arial CE"/>
      <family val="2"/>
      <charset val="238"/>
    </font>
    <font>
      <b/>
      <sz val="10"/>
      <name val="Arial"/>
      <family val="2"/>
      <charset val="238"/>
    </font>
    <font>
      <b/>
      <i/>
      <sz val="10"/>
      <color rgb="FFFF0000"/>
      <name val="Arial"/>
      <family val="2"/>
      <charset val="238"/>
    </font>
    <font>
      <sz val="10"/>
      <name val="Arial"/>
      <family val="2"/>
      <charset val="238"/>
    </font>
    <font>
      <strike/>
      <sz val="10"/>
      <name val="Arial CE"/>
      <charset val="238"/>
    </font>
    <font>
      <sz val="10"/>
      <color rgb="FF0070C0"/>
      <name val="Arial CE"/>
      <charset val="238"/>
    </font>
    <font>
      <sz val="9"/>
      <color rgb="FFFF0000"/>
      <name val="Arial"/>
      <family val="2"/>
      <charset val="238"/>
    </font>
    <font>
      <i/>
      <sz val="10"/>
      <name val="Arial CE"/>
      <family val="2"/>
      <charset val="238"/>
    </font>
    <font>
      <b/>
      <i/>
      <sz val="22"/>
      <name val="Arial CE"/>
      <family val="2"/>
      <charset val="238"/>
    </font>
    <font>
      <b/>
      <i/>
      <sz val="10"/>
      <name val="Arial CE"/>
      <charset val="238"/>
    </font>
    <font>
      <b/>
      <i/>
      <sz val="10"/>
      <name val="Arial"/>
      <family val="2"/>
      <charset val="238"/>
    </font>
    <font>
      <sz val="10"/>
      <color rgb="FF00B0F0"/>
      <name val="Arial CE"/>
      <charset val="238"/>
    </font>
    <font>
      <sz val="10"/>
      <color rgb="FF00B0F0"/>
      <name val="Arial CE"/>
      <family val="2"/>
      <charset val="238"/>
    </font>
    <font>
      <sz val="10"/>
      <color rgb="FFFF0000"/>
      <name val="Arial CE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8" tint="0.39997558519241921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7" fillId="0" borderId="0"/>
  </cellStyleXfs>
  <cellXfs count="110">
    <xf numFmtId="0" fontId="0" fillId="0" borderId="0" xfId="0"/>
    <xf numFmtId="0" fontId="1" fillId="0" borderId="0" xfId="0" applyNumberFormat="1" applyFont="1" applyFill="1" applyBorder="1" applyAlignment="1" applyProtection="1">
      <alignment horizontal="right"/>
    </xf>
    <xf numFmtId="164" fontId="2" fillId="0" borderId="0" xfId="0" applyNumberFormat="1" applyFont="1" applyFill="1" applyBorder="1" applyAlignment="1" applyProtection="1"/>
    <xf numFmtId="0" fontId="2" fillId="0" borderId="0" xfId="0" applyNumberFormat="1" applyFont="1" applyFill="1" applyBorder="1" applyAlignment="1" applyProtection="1"/>
    <xf numFmtId="0" fontId="1" fillId="0" borderId="0" xfId="0" applyNumberFormat="1" applyFont="1" applyFill="1" applyBorder="1" applyAlignment="1" applyProtection="1"/>
    <xf numFmtId="0" fontId="2" fillId="0" borderId="1" xfId="0" applyNumberFormat="1" applyFont="1" applyFill="1" applyBorder="1" applyAlignment="1" applyProtection="1"/>
    <xf numFmtId="164" fontId="2" fillId="0" borderId="1" xfId="0" applyNumberFormat="1" applyFont="1" applyFill="1" applyBorder="1" applyAlignment="1" applyProtection="1"/>
    <xf numFmtId="0" fontId="3" fillId="0" borderId="0" xfId="0" applyNumberFormat="1" applyFont="1" applyFill="1" applyBorder="1" applyAlignment="1" applyProtection="1"/>
    <xf numFmtId="164" fontId="4" fillId="0" borderId="0" xfId="0" applyNumberFormat="1" applyFont="1" applyFill="1" applyBorder="1" applyAlignment="1" applyProtection="1"/>
    <xf numFmtId="0" fontId="2" fillId="0" borderId="0" xfId="0" applyNumberFormat="1" applyFont="1" applyFill="1" applyBorder="1" applyAlignment="1" applyProtection="1">
      <alignment horizontal="right"/>
    </xf>
    <xf numFmtId="164" fontId="3" fillId="0" borderId="0" xfId="0" applyNumberFormat="1" applyFont="1" applyFill="1" applyBorder="1" applyAlignment="1" applyProtection="1"/>
    <xf numFmtId="0" fontId="2" fillId="0" borderId="0" xfId="0" applyNumberFormat="1" applyFont="1" applyFill="1" applyBorder="1" applyAlignment="1" applyProtection="1">
      <alignment vertical="top" wrapText="1"/>
    </xf>
    <xf numFmtId="164" fontId="2" fillId="0" borderId="0" xfId="0" applyNumberFormat="1" applyFont="1" applyFill="1" applyBorder="1" applyAlignment="1" applyProtection="1">
      <alignment vertical="top" wrapText="1"/>
    </xf>
    <xf numFmtId="165" fontId="2" fillId="0" borderId="0" xfId="0" applyNumberFormat="1" applyFont="1" applyFill="1" applyBorder="1" applyAlignment="1" applyProtection="1">
      <alignment horizontal="left"/>
    </xf>
    <xf numFmtId="164" fontId="2" fillId="0" borderId="0" xfId="0" applyNumberFormat="1" applyFont="1" applyFill="1" applyBorder="1" applyAlignment="1" applyProtection="1">
      <alignment horizontal="left"/>
    </xf>
    <xf numFmtId="164" fontId="7" fillId="0" borderId="0" xfId="0" applyNumberFormat="1" applyFont="1" applyFill="1" applyBorder="1" applyAlignment="1" applyProtection="1"/>
    <xf numFmtId="0" fontId="8" fillId="0" borderId="0" xfId="0" applyFont="1"/>
    <xf numFmtId="0" fontId="7" fillId="0" borderId="1" xfId="0" applyNumberFormat="1" applyFont="1" applyFill="1" applyBorder="1" applyAlignment="1" applyProtection="1"/>
    <xf numFmtId="0" fontId="7" fillId="0" borderId="0" xfId="0" applyNumberFormat="1" applyFont="1" applyFill="1" applyBorder="1" applyAlignment="1" applyProtection="1"/>
    <xf numFmtId="164" fontId="7" fillId="0" borderId="1" xfId="0" applyNumberFormat="1" applyFont="1" applyFill="1" applyBorder="1" applyAlignment="1" applyProtection="1"/>
    <xf numFmtId="164" fontId="0" fillId="0" borderId="0" xfId="0" applyNumberFormat="1"/>
    <xf numFmtId="166" fontId="0" fillId="0" borderId="0" xfId="0" applyNumberFormat="1"/>
    <xf numFmtId="164" fontId="11" fillId="0" borderId="0" xfId="0" applyNumberFormat="1" applyFont="1" applyFill="1" applyBorder="1" applyAlignment="1" applyProtection="1"/>
    <xf numFmtId="4" fontId="0" fillId="0" borderId="0" xfId="0" applyNumberFormat="1"/>
    <xf numFmtId="0" fontId="7" fillId="0" borderId="0" xfId="0" applyNumberFormat="1" applyFont="1" applyFill="1" applyBorder="1" applyAlignment="1" applyProtection="1">
      <alignment horizontal="left"/>
    </xf>
    <xf numFmtId="0" fontId="6" fillId="0" borderId="0" xfId="0" applyFont="1"/>
    <xf numFmtId="166" fontId="6" fillId="0" borderId="0" xfId="0" applyNumberFormat="1" applyFont="1"/>
    <xf numFmtId="0" fontId="12" fillId="0" borderId="0" xfId="0" applyNumberFormat="1" applyFont="1" applyFill="1" applyBorder="1" applyAlignment="1" applyProtection="1"/>
    <xf numFmtId="0" fontId="11" fillId="0" borderId="0" xfId="0" applyNumberFormat="1" applyFont="1" applyFill="1" applyBorder="1" applyAlignment="1" applyProtection="1"/>
    <xf numFmtId="164" fontId="14" fillId="0" borderId="0" xfId="0" applyNumberFormat="1" applyFont="1" applyFill="1" applyBorder="1" applyAlignment="1" applyProtection="1"/>
    <xf numFmtId="166" fontId="0" fillId="2" borderId="0" xfId="0" applyNumberFormat="1" applyFill="1"/>
    <xf numFmtId="0" fontId="8" fillId="2" borderId="0" xfId="0" applyFont="1" applyFill="1"/>
    <xf numFmtId="166" fontId="8" fillId="2" borderId="0" xfId="0" applyNumberFormat="1" applyFont="1" applyFill="1"/>
    <xf numFmtId="0" fontId="0" fillId="2" borderId="0" xfId="0" applyFill="1" applyAlignment="1">
      <alignment horizontal="left"/>
    </xf>
    <xf numFmtId="0" fontId="8" fillId="2" borderId="0" xfId="0" applyFont="1" applyFill="1" applyAlignment="1">
      <alignment horizontal="left"/>
    </xf>
    <xf numFmtId="166" fontId="0" fillId="0" borderId="0" xfId="0" applyNumberFormat="1" applyFill="1"/>
    <xf numFmtId="0" fontId="0" fillId="0" borderId="0" xfId="0" applyFill="1"/>
    <xf numFmtId="166" fontId="0" fillId="0" borderId="0" xfId="0" applyNumberFormat="1" applyFill="1" applyAlignment="1">
      <alignment horizontal="right"/>
    </xf>
    <xf numFmtId="0" fontId="6" fillId="0" borderId="0" xfId="0" applyFont="1" applyFill="1"/>
    <xf numFmtId="166" fontId="6" fillId="0" borderId="0" xfId="0" applyNumberFormat="1" applyFont="1" applyFill="1"/>
    <xf numFmtId="0" fontId="8" fillId="0" borderId="0" xfId="0" applyFont="1" applyFill="1"/>
    <xf numFmtId="164" fontId="0" fillId="0" borderId="0" xfId="0" applyNumberFormat="1" applyFill="1"/>
    <xf numFmtId="0" fontId="16" fillId="0" borderId="0" xfId="0" applyFont="1" applyFill="1"/>
    <xf numFmtId="0" fontId="0" fillId="0" borderId="0" xfId="0" applyFill="1" applyAlignment="1">
      <alignment vertical="top" wrapText="1"/>
    </xf>
    <xf numFmtId="166" fontId="0" fillId="0" borderId="0" xfId="0" applyNumberFormat="1" applyFill="1" applyAlignment="1">
      <alignment vertical="top" wrapText="1"/>
    </xf>
    <xf numFmtId="166" fontId="13" fillId="0" borderId="0" xfId="0" applyNumberFormat="1" applyFont="1" applyFill="1"/>
    <xf numFmtId="166" fontId="13" fillId="0" borderId="0" xfId="0" applyNumberFormat="1" applyFont="1" applyFill="1" applyBorder="1"/>
    <xf numFmtId="0" fontId="2" fillId="0" borderId="0" xfId="0" applyNumberFormat="1" applyFont="1" applyFill="1" applyBorder="1" applyAlignment="1" applyProtection="1">
      <alignment horizontal="left"/>
    </xf>
    <xf numFmtId="164" fontId="6" fillId="0" borderId="0" xfId="0" applyNumberFormat="1" applyFont="1"/>
    <xf numFmtId="0" fontId="0" fillId="0" borderId="0" xfId="0" applyFill="1" applyBorder="1"/>
    <xf numFmtId="164" fontId="12" fillId="0" borderId="0" xfId="0" applyNumberFormat="1" applyFont="1" applyFill="1" applyBorder="1" applyAlignment="1" applyProtection="1"/>
    <xf numFmtId="164" fontId="3" fillId="0" borderId="1" xfId="0" applyNumberFormat="1" applyFont="1" applyFill="1" applyBorder="1" applyAlignment="1" applyProtection="1"/>
    <xf numFmtId="0" fontId="2" fillId="0" borderId="1" xfId="1" applyNumberFormat="1" applyFont="1" applyFill="1" applyBorder="1" applyAlignment="1" applyProtection="1"/>
    <xf numFmtId="164" fontId="2" fillId="0" borderId="1" xfId="1" applyNumberFormat="1" applyFont="1" applyFill="1" applyBorder="1" applyAlignment="1" applyProtection="1"/>
    <xf numFmtId="4" fontId="20" fillId="0" borderId="0" xfId="0" applyNumberFormat="1" applyFont="1" applyFill="1" applyBorder="1"/>
    <xf numFmtId="166" fontId="6" fillId="0" borderId="0" xfId="0" applyNumberFormat="1" applyFont="1" applyFill="1" applyBorder="1"/>
    <xf numFmtId="166" fontId="2" fillId="0" borderId="0" xfId="0" applyNumberFormat="1" applyFont="1" applyFill="1" applyBorder="1" applyAlignment="1" applyProtection="1"/>
    <xf numFmtId="166" fontId="4" fillId="0" borderId="0" xfId="0" applyNumberFormat="1" applyFont="1" applyFill="1" applyBorder="1" applyAlignment="1" applyProtection="1"/>
    <xf numFmtId="166" fontId="0" fillId="0" borderId="0" xfId="0" applyNumberFormat="1" applyFill="1" applyBorder="1"/>
    <xf numFmtId="164" fontId="0" fillId="0" borderId="0" xfId="0" applyNumberFormat="1" applyFill="1" applyBorder="1"/>
    <xf numFmtId="0" fontId="8" fillId="0" borderId="0" xfId="0" applyFont="1" applyFill="1" applyBorder="1"/>
    <xf numFmtId="0" fontId="6" fillId="0" borderId="0" xfId="0" applyFont="1" applyFill="1" applyBorder="1"/>
    <xf numFmtId="3" fontId="6" fillId="0" borderId="0" xfId="0" applyNumberFormat="1" applyFont="1" applyFill="1" applyBorder="1"/>
    <xf numFmtId="4" fontId="0" fillId="0" borderId="0" xfId="0" applyNumberFormat="1" applyFill="1" applyBorder="1"/>
    <xf numFmtId="166" fontId="7" fillId="0" borderId="0" xfId="0" applyNumberFormat="1" applyFont="1" applyFill="1" applyBorder="1" applyAlignment="1" applyProtection="1"/>
    <xf numFmtId="166" fontId="6" fillId="2" borderId="0" xfId="0" applyNumberFormat="1" applyFont="1" applyFill="1"/>
    <xf numFmtId="0" fontId="13" fillId="0" borderId="0" xfId="0" applyFont="1" applyAlignment="1">
      <alignment horizontal="left"/>
    </xf>
    <xf numFmtId="0" fontId="6" fillId="0" borderId="0" xfId="0" applyFont="1" applyFill="1" applyAlignment="1">
      <alignment horizontal="right"/>
    </xf>
    <xf numFmtId="4" fontId="6" fillId="0" borderId="0" xfId="0" applyNumberFormat="1" applyFont="1"/>
    <xf numFmtId="0" fontId="15" fillId="2" borderId="0" xfId="0" applyFont="1" applyFill="1"/>
    <xf numFmtId="164" fontId="8" fillId="0" borderId="0" xfId="0" applyNumberFormat="1" applyFont="1" applyFill="1"/>
    <xf numFmtId="164" fontId="7" fillId="0" borderId="0" xfId="0" applyNumberFormat="1" applyFont="1" applyFill="1" applyBorder="1" applyAlignment="1" applyProtection="1">
      <alignment horizontal="right"/>
    </xf>
    <xf numFmtId="4" fontId="1" fillId="0" borderId="0" xfId="0" applyNumberFormat="1" applyFont="1" applyFill="1" applyBorder="1" applyAlignment="1" applyProtection="1"/>
    <xf numFmtId="0" fontId="22" fillId="0" borderId="0" xfId="0" applyNumberFormat="1" applyFont="1" applyFill="1" applyBorder="1" applyAlignment="1" applyProtection="1"/>
    <xf numFmtId="164" fontId="6" fillId="0" borderId="0" xfId="0" applyNumberFormat="1" applyFont="1" applyFill="1"/>
    <xf numFmtId="0" fontId="24" fillId="0" borderId="0" xfId="0" applyFont="1" applyFill="1"/>
    <xf numFmtId="166" fontId="6" fillId="0" borderId="0" xfId="0" applyNumberFormat="1" applyFont="1" applyFill="1" applyAlignment="1">
      <alignment horizontal="right"/>
    </xf>
    <xf numFmtId="49" fontId="0" fillId="0" borderId="0" xfId="0" applyNumberFormat="1" applyFill="1"/>
    <xf numFmtId="49" fontId="6" fillId="0" borderId="0" xfId="0" applyNumberFormat="1" applyFont="1" applyFill="1"/>
    <xf numFmtId="164" fontId="2" fillId="3" borderId="0" xfId="0" applyNumberFormat="1" applyFont="1" applyFill="1" applyBorder="1" applyAlignment="1" applyProtection="1"/>
    <xf numFmtId="164" fontId="0" fillId="3" borderId="0" xfId="0" applyNumberFormat="1" applyFill="1"/>
    <xf numFmtId="164" fontId="0" fillId="3" borderId="0" xfId="0" applyNumberFormat="1" applyFill="1" applyAlignment="1">
      <alignment vertical="top" wrapText="1"/>
    </xf>
    <xf numFmtId="164" fontId="2" fillId="3" borderId="1" xfId="0" applyNumberFormat="1" applyFont="1" applyFill="1" applyBorder="1" applyAlignment="1" applyProtection="1"/>
    <xf numFmtId="4" fontId="0" fillId="0" borderId="0" xfId="0" applyNumberFormat="1" applyFill="1"/>
    <xf numFmtId="164" fontId="0" fillId="0" borderId="1" xfId="0" applyNumberFormat="1" applyBorder="1"/>
    <xf numFmtId="164" fontId="0" fillId="4" borderId="0" xfId="0" applyNumberFormat="1" applyFill="1"/>
    <xf numFmtId="4" fontId="0" fillId="4" borderId="0" xfId="0" applyNumberFormat="1" applyFill="1"/>
    <xf numFmtId="164" fontId="2" fillId="4" borderId="0" xfId="0" applyNumberFormat="1" applyFont="1" applyFill="1" applyBorder="1" applyAlignment="1" applyProtection="1"/>
    <xf numFmtId="164" fontId="7" fillId="4" borderId="0" xfId="0" applyNumberFormat="1" applyFont="1" applyFill="1" applyBorder="1" applyAlignment="1" applyProtection="1">
      <alignment vertical="top" wrapText="1"/>
    </xf>
    <xf numFmtId="0" fontId="25" fillId="0" borderId="1" xfId="0" applyNumberFormat="1" applyFont="1" applyFill="1" applyBorder="1" applyAlignment="1" applyProtection="1"/>
    <xf numFmtId="164" fontId="25" fillId="0" borderId="1" xfId="0" applyNumberFormat="1" applyFont="1" applyFill="1" applyBorder="1" applyAlignment="1" applyProtection="1">
      <alignment wrapText="1"/>
    </xf>
    <xf numFmtId="164" fontId="25" fillId="0" borderId="0" xfId="0" applyNumberFormat="1" applyFont="1" applyFill="1" applyBorder="1" applyAlignment="1" applyProtection="1"/>
    <xf numFmtId="0" fontId="23" fillId="0" borderId="1" xfId="0" applyNumberFormat="1" applyFont="1" applyFill="1" applyBorder="1" applyAlignment="1" applyProtection="1"/>
    <xf numFmtId="164" fontId="23" fillId="0" borderId="1" xfId="0" applyNumberFormat="1" applyFont="1" applyFill="1" applyBorder="1" applyAlignment="1" applyProtection="1"/>
    <xf numFmtId="0" fontId="6" fillId="0" borderId="0" xfId="0" applyFont="1" applyFill="1" applyAlignment="1">
      <alignment horizontal="left"/>
    </xf>
    <xf numFmtId="164" fontId="19" fillId="0" borderId="0" xfId="0" applyNumberFormat="1" applyFont="1" applyFill="1" applyBorder="1" applyAlignment="1" applyProtection="1"/>
    <xf numFmtId="164" fontId="2" fillId="0" borderId="0" xfId="0" applyNumberFormat="1" applyFont="1" applyFill="1" applyBorder="1" applyAlignment="1" applyProtection="1">
      <alignment wrapText="1"/>
    </xf>
    <xf numFmtId="0" fontId="25" fillId="0" borderId="0" xfId="0" applyNumberFormat="1" applyFont="1" applyFill="1" applyBorder="1" applyAlignment="1" applyProtection="1"/>
    <xf numFmtId="164" fontId="26" fillId="0" borderId="0" xfId="0" applyNumberFormat="1" applyFont="1" applyFill="1" applyBorder="1" applyAlignment="1" applyProtection="1"/>
    <xf numFmtId="13" fontId="2" fillId="0" borderId="0" xfId="0" applyNumberFormat="1" applyFont="1" applyFill="1" applyBorder="1" applyAlignment="1" applyProtection="1"/>
    <xf numFmtId="0" fontId="27" fillId="0" borderId="0" xfId="0" applyNumberFormat="1" applyFont="1" applyFill="1" applyBorder="1" applyAlignment="1" applyProtection="1"/>
    <xf numFmtId="4" fontId="8" fillId="0" borderId="0" xfId="0" applyNumberFormat="1" applyFont="1"/>
    <xf numFmtId="166" fontId="8" fillId="0" borderId="0" xfId="0" applyNumberFormat="1" applyFont="1"/>
    <xf numFmtId="164" fontId="1" fillId="0" borderId="0" xfId="0" applyNumberFormat="1" applyFont="1" applyFill="1" applyBorder="1" applyAlignment="1" applyProtection="1"/>
    <xf numFmtId="164" fontId="7" fillId="0" borderId="0" xfId="0" applyNumberFormat="1" applyFont="1" applyFill="1" applyBorder="1" applyAlignment="1" applyProtection="1">
      <alignment vertical="top" wrapText="1"/>
    </xf>
    <xf numFmtId="0" fontId="1" fillId="0" borderId="0" xfId="0" applyNumberFormat="1" applyFont="1" applyFill="1" applyBorder="1" applyAlignment="1" applyProtection="1">
      <alignment horizontal="right" vertical="top" wrapText="1"/>
    </xf>
    <xf numFmtId="164" fontId="8" fillId="0" borderId="0" xfId="0" applyNumberFormat="1" applyFont="1" applyFill="1" applyAlignment="1">
      <alignment vertical="top" wrapText="1"/>
    </xf>
    <xf numFmtId="0" fontId="21" fillId="0" borderId="0" xfId="0" applyNumberFormat="1" applyFont="1" applyFill="1" applyBorder="1" applyAlignment="1" applyProtection="1">
      <alignment horizontal="right"/>
    </xf>
    <xf numFmtId="0" fontId="5" fillId="0" borderId="0" xfId="0" applyNumberFormat="1" applyFont="1" applyFill="1" applyBorder="1" applyAlignment="1" applyProtection="1">
      <alignment horizontal="left"/>
    </xf>
    <xf numFmtId="0" fontId="6" fillId="0" borderId="0" xfId="0" applyFont="1" applyFill="1" applyAlignment="1">
      <alignment horizontal="left"/>
    </xf>
  </cellXfs>
  <cellStyles count="2">
    <cellStyle name="Normální" xfId="0" builtinId="0"/>
    <cellStyle name="normální 2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0000"/>
  </sheetPr>
  <dimension ref="A1:K207"/>
  <sheetViews>
    <sheetView tabSelected="1" zoomScaleNormal="100" workbookViewId="0">
      <selection activeCell="F129" sqref="F129"/>
    </sheetView>
  </sheetViews>
  <sheetFormatPr defaultColWidth="9.140625" defaultRowHeight="12.75" x14ac:dyDescent="0.2"/>
  <cols>
    <col min="1" max="1" width="2.85546875" style="1" customWidth="1"/>
    <col min="2" max="2" width="57" style="3" bestFit="1" customWidth="1"/>
    <col min="3" max="3" width="18.42578125" style="3" bestFit="1" customWidth="1"/>
    <col min="4" max="4" width="46.7109375" style="36" bestFit="1" customWidth="1"/>
    <col min="5" max="5" width="19.5703125" style="35" customWidth="1"/>
    <col min="6" max="6" width="17.42578125" style="35" bestFit="1" customWidth="1"/>
    <col min="7" max="7" width="17.140625" style="36" bestFit="1" customWidth="1"/>
    <col min="8" max="8" width="9.140625" style="36"/>
    <col min="9" max="9" width="17.28515625" style="35" bestFit="1" customWidth="1"/>
    <col min="10" max="16384" width="9.140625" style="36"/>
  </cols>
  <sheetData>
    <row r="1" spans="1:9" ht="18" x14ac:dyDescent="0.25">
      <c r="A1" s="108" t="s">
        <v>72</v>
      </c>
      <c r="B1" s="109"/>
      <c r="C1" s="109"/>
    </row>
    <row r="2" spans="1:9" ht="7.5" customHeight="1" x14ac:dyDescent="0.2"/>
    <row r="3" spans="1:9" x14ac:dyDescent="0.2">
      <c r="A3" s="1" t="s">
        <v>0</v>
      </c>
      <c r="B3" s="4" t="s">
        <v>1</v>
      </c>
      <c r="C3" s="4">
        <v>2020</v>
      </c>
    </row>
    <row r="4" spans="1:9" x14ac:dyDescent="0.2">
      <c r="C4" s="2"/>
    </row>
    <row r="5" spans="1:9" x14ac:dyDescent="0.2">
      <c r="B5" s="3" t="s">
        <v>2</v>
      </c>
      <c r="C5" s="2">
        <v>10462401</v>
      </c>
    </row>
    <row r="6" spans="1:9" x14ac:dyDescent="0.2">
      <c r="B6" s="3" t="s">
        <v>44</v>
      </c>
      <c r="C6" s="2">
        <v>8850078.5700000003</v>
      </c>
      <c r="D6" s="38" t="s">
        <v>95</v>
      </c>
    </row>
    <row r="7" spans="1:9" x14ac:dyDescent="0.2">
      <c r="B7" s="3" t="s">
        <v>3</v>
      </c>
      <c r="C7" s="2">
        <v>0</v>
      </c>
    </row>
    <row r="8" spans="1:9" x14ac:dyDescent="0.2">
      <c r="B8" s="3" t="s">
        <v>4</v>
      </c>
      <c r="C8" s="2">
        <v>0</v>
      </c>
    </row>
    <row r="9" spans="1:9" x14ac:dyDescent="0.2">
      <c r="B9" s="3" t="s">
        <v>5</v>
      </c>
      <c r="C9" s="2">
        <v>10462401</v>
      </c>
    </row>
    <row r="10" spans="1:9" x14ac:dyDescent="0.2">
      <c r="B10" s="3" t="s">
        <v>6</v>
      </c>
      <c r="C10" s="2">
        <v>0</v>
      </c>
    </row>
    <row r="11" spans="1:9" x14ac:dyDescent="0.2">
      <c r="B11" s="3" t="s">
        <v>7</v>
      </c>
      <c r="C11" s="2">
        <v>8850078.5700000003</v>
      </c>
    </row>
    <row r="12" spans="1:9" x14ac:dyDescent="0.2">
      <c r="B12" s="5" t="s">
        <v>8</v>
      </c>
      <c r="C12" s="6">
        <v>0</v>
      </c>
    </row>
    <row r="13" spans="1:9" x14ac:dyDescent="0.2">
      <c r="B13" s="27" t="s">
        <v>9</v>
      </c>
      <c r="C13" s="29">
        <f>C7+C8+C9+C10+C11+C12-C5-C6</f>
        <v>0</v>
      </c>
    </row>
    <row r="14" spans="1:9" x14ac:dyDescent="0.2">
      <c r="C14" s="2"/>
    </row>
    <row r="15" spans="1:9" x14ac:dyDescent="0.2">
      <c r="C15" s="2"/>
    </row>
    <row r="16" spans="1:9" x14ac:dyDescent="0.2">
      <c r="A16" s="1" t="s">
        <v>10</v>
      </c>
      <c r="B16" s="4" t="s">
        <v>11</v>
      </c>
      <c r="C16" s="72"/>
      <c r="D16" s="49"/>
      <c r="E16" s="58"/>
      <c r="F16" s="58"/>
      <c r="G16" s="59"/>
      <c r="H16" s="49"/>
      <c r="I16" s="58"/>
    </row>
    <row r="17" spans="1:10" x14ac:dyDescent="0.2">
      <c r="C17" s="2"/>
      <c r="D17" s="49"/>
      <c r="E17" s="58"/>
      <c r="F17" s="56"/>
      <c r="G17" s="49"/>
      <c r="H17" s="49"/>
      <c r="I17" s="58"/>
    </row>
    <row r="18" spans="1:10" x14ac:dyDescent="0.2">
      <c r="B18" s="3" t="s">
        <v>12</v>
      </c>
      <c r="C18" s="2">
        <v>400308190.35000002</v>
      </c>
      <c r="D18" s="60"/>
      <c r="E18" s="58"/>
      <c r="F18" s="56"/>
      <c r="G18" s="49"/>
      <c r="H18" s="49"/>
      <c r="I18" s="58"/>
    </row>
    <row r="19" spans="1:10" x14ac:dyDescent="0.2">
      <c r="B19" s="3" t="s">
        <v>46</v>
      </c>
      <c r="C19" s="2">
        <v>45393951.789999999</v>
      </c>
      <c r="D19" s="61" t="s">
        <v>119</v>
      </c>
      <c r="E19" s="58"/>
      <c r="F19" s="56"/>
      <c r="G19" s="49"/>
      <c r="H19" s="49"/>
      <c r="I19" s="58"/>
    </row>
    <row r="20" spans="1:10" x14ac:dyDescent="0.2">
      <c r="B20" s="3" t="s">
        <v>13</v>
      </c>
      <c r="C20" s="2">
        <v>187073664</v>
      </c>
      <c r="D20" s="60"/>
      <c r="E20" s="58"/>
      <c r="F20" s="56"/>
      <c r="G20" s="49"/>
      <c r="H20" s="49"/>
      <c r="I20" s="58"/>
    </row>
    <row r="21" spans="1:10" x14ac:dyDescent="0.2">
      <c r="B21" s="3" t="s">
        <v>14</v>
      </c>
      <c r="C21" s="2">
        <v>210039743.05000001</v>
      </c>
      <c r="D21" s="62"/>
      <c r="E21" s="58"/>
      <c r="F21" s="56"/>
      <c r="G21" s="49"/>
      <c r="H21" s="49"/>
      <c r="I21" s="58"/>
    </row>
    <row r="22" spans="1:10" x14ac:dyDescent="0.2">
      <c r="B22" s="3" t="s">
        <v>15</v>
      </c>
      <c r="C22" s="2">
        <v>0</v>
      </c>
      <c r="D22" s="61"/>
      <c r="E22" s="58"/>
      <c r="F22" s="56"/>
      <c r="G22" s="49"/>
      <c r="H22" s="49"/>
      <c r="I22" s="58"/>
    </row>
    <row r="23" spans="1:10" x14ac:dyDescent="0.2">
      <c r="B23" s="3" t="s">
        <v>16</v>
      </c>
      <c r="C23" s="2">
        <v>0</v>
      </c>
      <c r="D23" s="61"/>
      <c r="E23" s="63"/>
      <c r="F23" s="56"/>
      <c r="G23" s="49"/>
      <c r="H23" s="49"/>
      <c r="I23" s="58"/>
    </row>
    <row r="24" spans="1:10" x14ac:dyDescent="0.2">
      <c r="B24" s="3" t="s">
        <v>17</v>
      </c>
      <c r="C24" s="2">
        <v>45393951.789999999</v>
      </c>
      <c r="D24" s="61"/>
      <c r="E24" s="58"/>
      <c r="F24" s="56"/>
      <c r="G24" s="49"/>
      <c r="H24" s="49"/>
      <c r="I24" s="58"/>
    </row>
    <row r="25" spans="1:10" x14ac:dyDescent="0.2">
      <c r="B25" s="3" t="s">
        <v>57</v>
      </c>
      <c r="C25" s="2">
        <v>0</v>
      </c>
      <c r="D25" s="61"/>
      <c r="E25" s="54"/>
      <c r="F25" s="56"/>
      <c r="G25" s="49"/>
      <c r="H25" s="49"/>
      <c r="I25" s="58"/>
    </row>
    <row r="26" spans="1:10" x14ac:dyDescent="0.2">
      <c r="B26" s="5" t="s">
        <v>45</v>
      </c>
      <c r="C26" s="6">
        <v>4426870</v>
      </c>
      <c r="D26" s="61"/>
      <c r="E26" s="55"/>
      <c r="F26" s="64"/>
      <c r="G26" s="60"/>
      <c r="H26" s="60"/>
      <c r="I26" s="58"/>
    </row>
    <row r="27" spans="1:10" x14ac:dyDescent="0.2">
      <c r="B27" s="7" t="s">
        <v>9</v>
      </c>
      <c r="C27" s="8">
        <f>C20+C21+C22+C23+C24+C25+C26-C18-C19</f>
        <v>1232086.7000000104</v>
      </c>
      <c r="D27" s="61"/>
      <c r="E27" s="55"/>
      <c r="F27" s="58"/>
      <c r="G27" s="49"/>
      <c r="H27" s="49"/>
      <c r="I27" s="58"/>
    </row>
    <row r="28" spans="1:10" x14ac:dyDescent="0.2">
      <c r="B28" s="7" t="s">
        <v>118</v>
      </c>
      <c r="C28" s="8">
        <v>1232086.7</v>
      </c>
      <c r="D28" s="61"/>
      <c r="E28" s="55"/>
      <c r="F28" s="57"/>
      <c r="G28" s="49"/>
      <c r="H28" s="49"/>
      <c r="I28" s="58"/>
    </row>
    <row r="29" spans="1:10" x14ac:dyDescent="0.2">
      <c r="B29" s="27" t="s">
        <v>9</v>
      </c>
      <c r="C29" s="50">
        <f>C27-C28</f>
        <v>1.0477378964424133E-8</v>
      </c>
      <c r="D29" s="61"/>
      <c r="E29" s="58"/>
      <c r="F29" s="58"/>
      <c r="G29" s="49"/>
      <c r="H29" s="49"/>
      <c r="I29" s="58"/>
    </row>
    <row r="30" spans="1:10" x14ac:dyDescent="0.2">
      <c r="B30" s="17"/>
      <c r="C30" s="19"/>
      <c r="D30" s="61"/>
      <c r="E30" s="58"/>
      <c r="F30" s="58"/>
      <c r="G30" s="49"/>
      <c r="H30" s="49"/>
      <c r="I30" s="58"/>
      <c r="J30" s="38"/>
    </row>
    <row r="31" spans="1:10" ht="27.75" x14ac:dyDescent="0.4">
      <c r="B31" s="4" t="s">
        <v>19</v>
      </c>
      <c r="C31" s="73"/>
      <c r="D31" s="49"/>
      <c r="E31" s="58"/>
      <c r="F31" s="58"/>
      <c r="G31" s="49"/>
      <c r="H31" s="49"/>
      <c r="I31" s="58"/>
      <c r="J31" s="38"/>
    </row>
    <row r="32" spans="1:10" x14ac:dyDescent="0.2">
      <c r="A32" s="1" t="s">
        <v>18</v>
      </c>
      <c r="C32" s="2"/>
      <c r="D32" s="49"/>
      <c r="E32" s="58"/>
      <c r="F32" s="58"/>
      <c r="G32" s="49"/>
      <c r="H32" s="49"/>
      <c r="I32" s="58"/>
    </row>
    <row r="33" spans="2:11" x14ac:dyDescent="0.2">
      <c r="B33" s="3" t="s">
        <v>20</v>
      </c>
      <c r="C33" s="2">
        <v>337315329.36000001</v>
      </c>
      <c r="D33" s="38"/>
      <c r="E33" s="39"/>
      <c r="F33" s="39"/>
      <c r="G33" s="39"/>
      <c r="J33" s="38"/>
    </row>
    <row r="34" spans="2:11" x14ac:dyDescent="0.2">
      <c r="B34" s="3" t="s">
        <v>77</v>
      </c>
      <c r="C34" s="2">
        <v>7116456</v>
      </c>
      <c r="D34" s="38" t="s">
        <v>78</v>
      </c>
      <c r="E34" s="39"/>
      <c r="F34" s="39"/>
      <c r="G34" s="39"/>
    </row>
    <row r="35" spans="2:11" x14ac:dyDescent="0.2">
      <c r="B35" s="3" t="s">
        <v>79</v>
      </c>
      <c r="C35" s="2">
        <v>1451920.24</v>
      </c>
      <c r="D35" s="38" t="s">
        <v>78</v>
      </c>
      <c r="E35" s="39"/>
      <c r="F35" s="39"/>
      <c r="G35" s="39"/>
    </row>
    <row r="36" spans="2:11" x14ac:dyDescent="0.2">
      <c r="B36" s="3" t="s">
        <v>21</v>
      </c>
      <c r="C36" s="2">
        <v>280737854</v>
      </c>
      <c r="D36" s="38"/>
      <c r="E36" s="65" t="s">
        <v>140</v>
      </c>
      <c r="F36" s="39"/>
      <c r="G36" s="39"/>
    </row>
    <row r="37" spans="2:11" x14ac:dyDescent="0.2">
      <c r="B37" s="3" t="s">
        <v>73</v>
      </c>
      <c r="C37" s="2">
        <v>0</v>
      </c>
      <c r="D37" s="38"/>
      <c r="E37" s="39"/>
      <c r="F37" s="39"/>
      <c r="G37" s="74"/>
    </row>
    <row r="38" spans="2:11" x14ac:dyDescent="0.2">
      <c r="B38" s="3" t="s">
        <v>58</v>
      </c>
      <c r="C38" s="2">
        <v>2015256</v>
      </c>
      <c r="D38" s="38"/>
      <c r="E38" s="39"/>
      <c r="F38" s="39"/>
      <c r="G38" s="74"/>
      <c r="I38" s="37"/>
      <c r="J38" s="78"/>
      <c r="K38" s="38"/>
    </row>
    <row r="39" spans="2:11" x14ac:dyDescent="0.2">
      <c r="B39" s="3" t="s">
        <v>59</v>
      </c>
      <c r="C39" s="2">
        <v>5101200</v>
      </c>
      <c r="D39" s="38"/>
      <c r="E39" s="39"/>
      <c r="F39" s="39"/>
      <c r="G39" s="74"/>
      <c r="J39" s="78"/>
    </row>
    <row r="40" spans="2:11" x14ac:dyDescent="0.2">
      <c r="B40" s="3" t="s">
        <v>47</v>
      </c>
      <c r="C40" s="2">
        <v>54244030.359999999</v>
      </c>
      <c r="D40" s="38"/>
      <c r="E40" s="65" t="s">
        <v>139</v>
      </c>
      <c r="F40" s="39"/>
      <c r="G40" s="38"/>
      <c r="J40" s="77"/>
    </row>
    <row r="41" spans="2:11" x14ac:dyDescent="0.2">
      <c r="B41" s="3" t="s">
        <v>48</v>
      </c>
      <c r="C41" s="2">
        <v>1451920.24</v>
      </c>
      <c r="D41" s="38"/>
      <c r="E41" s="39"/>
      <c r="F41" s="39"/>
      <c r="G41" s="38"/>
      <c r="J41" s="77"/>
    </row>
    <row r="42" spans="2:11" x14ac:dyDescent="0.2">
      <c r="B42" s="3" t="s">
        <v>141</v>
      </c>
      <c r="C42" s="2">
        <v>2333445</v>
      </c>
      <c r="D42" s="38" t="s">
        <v>142</v>
      </c>
      <c r="E42" s="39"/>
      <c r="F42" s="39"/>
      <c r="G42" s="38"/>
      <c r="J42" s="78"/>
    </row>
    <row r="43" spans="2:11" x14ac:dyDescent="0.2">
      <c r="B43" s="92"/>
      <c r="C43" s="93"/>
      <c r="D43" s="75"/>
      <c r="E43" s="39"/>
      <c r="F43" s="39"/>
      <c r="G43" s="38"/>
      <c r="J43" s="77"/>
    </row>
    <row r="44" spans="2:11" x14ac:dyDescent="0.2">
      <c r="B44" s="3" t="s">
        <v>110</v>
      </c>
      <c r="C44" s="2">
        <f>C36+C37+C38+C39+C40+C41+C42+C43</f>
        <v>345883705.60000002</v>
      </c>
      <c r="D44" s="38"/>
      <c r="E44" s="76"/>
      <c r="F44" s="39"/>
      <c r="G44" s="38"/>
    </row>
    <row r="45" spans="2:11" x14ac:dyDescent="0.2">
      <c r="B45" s="5" t="s">
        <v>106</v>
      </c>
      <c r="C45" s="6">
        <f>C33+C34+C35</f>
        <v>345883705.60000002</v>
      </c>
      <c r="D45" s="38"/>
      <c r="E45" s="76"/>
      <c r="F45" s="39"/>
      <c r="G45" s="38"/>
    </row>
    <row r="46" spans="2:11" x14ac:dyDescent="0.2">
      <c r="B46" s="27" t="s">
        <v>9</v>
      </c>
      <c r="C46" s="50">
        <f>C44-C45</f>
        <v>0</v>
      </c>
      <c r="E46" s="37"/>
      <c r="G46" s="38"/>
    </row>
    <row r="47" spans="2:11" x14ac:dyDescent="0.2">
      <c r="B47" s="36"/>
      <c r="C47" s="41"/>
      <c r="E47" s="37"/>
      <c r="G47" s="38"/>
    </row>
    <row r="48" spans="2:11" x14ac:dyDescent="0.2">
      <c r="B48" s="7"/>
      <c r="C48" s="10"/>
      <c r="D48" s="42"/>
      <c r="E48" s="37"/>
      <c r="G48" s="38"/>
    </row>
    <row r="49" spans="1:9" x14ac:dyDescent="0.2">
      <c r="B49" s="4" t="s">
        <v>24</v>
      </c>
      <c r="C49" s="103"/>
    </row>
    <row r="50" spans="1:9" x14ac:dyDescent="0.2">
      <c r="A50" s="1" t="s">
        <v>22</v>
      </c>
      <c r="C50" s="2"/>
    </row>
    <row r="51" spans="1:9" x14ac:dyDescent="0.2">
      <c r="B51" s="3" t="s">
        <v>25</v>
      </c>
      <c r="C51" s="15">
        <v>8085938278.1700001</v>
      </c>
    </row>
    <row r="52" spans="1:9" x14ac:dyDescent="0.2">
      <c r="B52" s="3" t="s">
        <v>49</v>
      </c>
      <c r="C52" s="15">
        <v>789570</v>
      </c>
    </row>
    <row r="53" spans="1:9" x14ac:dyDescent="0.2">
      <c r="B53" s="3" t="s">
        <v>41</v>
      </c>
      <c r="C53" s="15">
        <v>4213348.83</v>
      </c>
    </row>
    <row r="54" spans="1:9" ht="25.5" x14ac:dyDescent="0.2">
      <c r="B54" s="11" t="s">
        <v>40</v>
      </c>
      <c r="C54" s="104">
        <v>72456458.120000005</v>
      </c>
      <c r="D54" s="41"/>
      <c r="E54" s="39"/>
    </row>
    <row r="55" spans="1:9" s="43" customFormat="1" x14ac:dyDescent="0.2">
      <c r="A55" s="105"/>
      <c r="B55" s="3" t="s">
        <v>26</v>
      </c>
      <c r="C55" s="106">
        <v>0</v>
      </c>
      <c r="E55" s="44"/>
      <c r="F55" s="44"/>
      <c r="I55" s="44"/>
    </row>
    <row r="56" spans="1:9" x14ac:dyDescent="0.2">
      <c r="B56" s="3" t="s">
        <v>27</v>
      </c>
      <c r="C56" s="15">
        <v>7605771267.2200003</v>
      </c>
    </row>
    <row r="57" spans="1:9" x14ac:dyDescent="0.2">
      <c r="B57" s="3" t="s">
        <v>50</v>
      </c>
      <c r="C57" s="15">
        <v>25769720.43</v>
      </c>
    </row>
    <row r="58" spans="1:9" x14ac:dyDescent="0.2">
      <c r="B58" s="3" t="s">
        <v>28</v>
      </c>
      <c r="C58" s="15">
        <v>420841742.70999998</v>
      </c>
    </row>
    <row r="59" spans="1:9" x14ac:dyDescent="0.2">
      <c r="B59" s="3" t="s">
        <v>51</v>
      </c>
      <c r="C59" s="2">
        <v>0</v>
      </c>
    </row>
    <row r="60" spans="1:9" x14ac:dyDescent="0.2">
      <c r="B60" s="3" t="s">
        <v>52</v>
      </c>
      <c r="C60" s="2">
        <v>0</v>
      </c>
    </row>
    <row r="61" spans="1:9" x14ac:dyDescent="0.2">
      <c r="B61" s="3" t="s">
        <v>60</v>
      </c>
      <c r="C61" s="15">
        <v>4819805.91</v>
      </c>
    </row>
    <row r="62" spans="1:9" x14ac:dyDescent="0.2">
      <c r="B62" s="3" t="s">
        <v>29</v>
      </c>
      <c r="C62" s="15">
        <v>712798.11</v>
      </c>
    </row>
    <row r="63" spans="1:9" x14ac:dyDescent="0.2">
      <c r="B63" s="3" t="s">
        <v>30</v>
      </c>
      <c r="C63" s="2">
        <v>0</v>
      </c>
    </row>
    <row r="64" spans="1:9" x14ac:dyDescent="0.2">
      <c r="B64" s="3" t="s">
        <v>61</v>
      </c>
      <c r="C64" s="15">
        <v>58646478.140000001</v>
      </c>
    </row>
    <row r="65" spans="2:4" x14ac:dyDescent="0.2">
      <c r="B65" s="3" t="s">
        <v>74</v>
      </c>
      <c r="C65" s="2">
        <v>0</v>
      </c>
    </row>
    <row r="66" spans="2:4" x14ac:dyDescent="0.2">
      <c r="B66" s="3" t="s">
        <v>53</v>
      </c>
      <c r="C66" s="15">
        <v>20934.71</v>
      </c>
    </row>
    <row r="67" spans="2:4" x14ac:dyDescent="0.2">
      <c r="B67" s="3" t="s">
        <v>54</v>
      </c>
      <c r="C67" s="15">
        <v>7205949.5999999996</v>
      </c>
    </row>
    <row r="68" spans="2:4" x14ac:dyDescent="0.2">
      <c r="B68" s="3" t="s">
        <v>55</v>
      </c>
      <c r="C68" s="15">
        <v>7116456</v>
      </c>
    </row>
    <row r="69" spans="2:4" x14ac:dyDescent="0.2">
      <c r="B69" s="5" t="s">
        <v>31</v>
      </c>
      <c r="C69" s="19">
        <v>0</v>
      </c>
    </row>
    <row r="70" spans="2:4" x14ac:dyDescent="0.2">
      <c r="B70" s="3" t="s">
        <v>96</v>
      </c>
      <c r="C70" s="2">
        <f>C51+C52+C53</f>
        <v>8090941197</v>
      </c>
    </row>
    <row r="71" spans="2:4" x14ac:dyDescent="0.2">
      <c r="B71" s="3" t="s">
        <v>97</v>
      </c>
      <c r="C71" s="2">
        <f>C54+C55+C56+C57+C58+C59+C60+C61+C62+C63+C64+C65+C66+C67+C68+C69</f>
        <v>8203361610.9500008</v>
      </c>
    </row>
    <row r="72" spans="2:4" x14ac:dyDescent="0.2">
      <c r="C72" s="2"/>
    </row>
    <row r="73" spans="2:4" x14ac:dyDescent="0.2">
      <c r="C73" s="2"/>
    </row>
    <row r="74" spans="2:4" x14ac:dyDescent="0.2">
      <c r="C74" s="2"/>
    </row>
    <row r="75" spans="2:4" x14ac:dyDescent="0.2">
      <c r="B75" s="3" t="s">
        <v>199</v>
      </c>
      <c r="C75" s="15">
        <v>-432745</v>
      </c>
      <c r="D75" s="38"/>
    </row>
    <row r="76" spans="2:4" x14ac:dyDescent="0.2">
      <c r="B76" s="3" t="s">
        <v>200</v>
      </c>
      <c r="C76" s="15">
        <v>-1638671.62</v>
      </c>
      <c r="D76" s="38"/>
    </row>
    <row r="77" spans="2:4" x14ac:dyDescent="0.2">
      <c r="B77" s="3" t="s">
        <v>202</v>
      </c>
      <c r="C77" s="15">
        <v>-742790.77</v>
      </c>
      <c r="D77" s="38"/>
    </row>
    <row r="78" spans="2:4" x14ac:dyDescent="0.2">
      <c r="B78" s="3" t="s">
        <v>203</v>
      </c>
      <c r="C78" s="15">
        <v>-55428.58</v>
      </c>
      <c r="D78" s="38"/>
    </row>
    <row r="79" spans="2:4" x14ac:dyDescent="0.2">
      <c r="C79" s="15"/>
      <c r="D79" s="38"/>
    </row>
    <row r="80" spans="2:4" x14ac:dyDescent="0.2">
      <c r="B80" s="18" t="s">
        <v>201</v>
      </c>
      <c r="C80" s="15">
        <v>-93848370.420000002</v>
      </c>
      <c r="D80" s="40"/>
    </row>
    <row r="81" spans="1:9" x14ac:dyDescent="0.2">
      <c r="B81" s="18"/>
      <c r="C81" s="15"/>
      <c r="D81" s="40"/>
    </row>
    <row r="82" spans="1:9" s="38" customFormat="1" x14ac:dyDescent="0.2">
      <c r="A82" s="1"/>
      <c r="B82" s="3" t="s">
        <v>185</v>
      </c>
      <c r="C82" s="15">
        <v>23471356.07</v>
      </c>
      <c r="E82" s="39"/>
      <c r="F82" s="39"/>
      <c r="I82" s="39"/>
    </row>
    <row r="83" spans="1:9" s="38" customFormat="1" x14ac:dyDescent="0.2">
      <c r="A83" s="1"/>
      <c r="B83" s="3" t="s">
        <v>186</v>
      </c>
      <c r="C83" s="15">
        <v>73378683.299999997</v>
      </c>
      <c r="E83" s="39"/>
      <c r="F83" s="39"/>
      <c r="I83" s="39"/>
    </row>
    <row r="84" spans="1:9" x14ac:dyDescent="0.2">
      <c r="B84" s="3" t="s">
        <v>187</v>
      </c>
      <c r="C84" s="15">
        <v>86859.67</v>
      </c>
    </row>
    <row r="85" spans="1:9" x14ac:dyDescent="0.2">
      <c r="B85" s="3" t="s">
        <v>188</v>
      </c>
      <c r="C85" s="15">
        <v>2884808.77</v>
      </c>
    </row>
    <row r="86" spans="1:9" x14ac:dyDescent="0.2">
      <c r="B86" s="3" t="s">
        <v>143</v>
      </c>
      <c r="C86" s="15">
        <v>7205949.5999999996</v>
      </c>
    </row>
    <row r="87" spans="1:9" x14ac:dyDescent="0.2">
      <c r="B87" s="3" t="s">
        <v>103</v>
      </c>
      <c r="C87" s="15">
        <v>3228015.79</v>
      </c>
    </row>
    <row r="88" spans="1:9" x14ac:dyDescent="0.2">
      <c r="B88" s="47" t="s">
        <v>104</v>
      </c>
      <c r="C88" s="15">
        <v>54300000</v>
      </c>
    </row>
    <row r="89" spans="1:9" x14ac:dyDescent="0.2">
      <c r="B89" s="47" t="s">
        <v>105</v>
      </c>
      <c r="C89" s="15">
        <v>36385000</v>
      </c>
    </row>
    <row r="90" spans="1:9" x14ac:dyDescent="0.2">
      <c r="B90" s="94" t="s">
        <v>121</v>
      </c>
      <c r="C90" s="70">
        <v>-3935240.67</v>
      </c>
      <c r="D90" s="38" t="s">
        <v>190</v>
      </c>
    </row>
    <row r="91" spans="1:9" x14ac:dyDescent="0.2">
      <c r="B91" s="3" t="s">
        <v>132</v>
      </c>
      <c r="C91" s="15"/>
    </row>
    <row r="92" spans="1:9" x14ac:dyDescent="0.2">
      <c r="B92" s="3" t="s">
        <v>144</v>
      </c>
      <c r="C92" s="15">
        <v>7116456</v>
      </c>
    </row>
    <row r="93" spans="1:9" s="38" customFormat="1" x14ac:dyDescent="0.2">
      <c r="A93" s="107"/>
      <c r="B93" s="3" t="s">
        <v>96</v>
      </c>
      <c r="C93" s="2">
        <f>C70+C75+C76+C77+C78+C80+C82+C83+C84+C85+C86+C87+C88+C89+C90+C92</f>
        <v>8198345079.1400003</v>
      </c>
      <c r="E93" s="39"/>
      <c r="F93" s="39"/>
      <c r="I93" s="39"/>
    </row>
    <row r="94" spans="1:9" x14ac:dyDescent="0.2">
      <c r="B94" s="5" t="s">
        <v>97</v>
      </c>
      <c r="C94" s="6">
        <f>C71</f>
        <v>8203361610.9500008</v>
      </c>
    </row>
    <row r="95" spans="1:9" x14ac:dyDescent="0.2">
      <c r="B95" s="27" t="s">
        <v>9</v>
      </c>
      <c r="C95" s="50">
        <f>C93-C94</f>
        <v>-5016531.8100004196</v>
      </c>
    </row>
    <row r="96" spans="1:9" x14ac:dyDescent="0.2">
      <c r="B96" s="27"/>
      <c r="C96" s="50">
        <v>6422453</v>
      </c>
      <c r="D96" s="38" t="s">
        <v>204</v>
      </c>
    </row>
    <row r="97" spans="1:7" x14ac:dyDescent="0.2">
      <c r="C97" s="2">
        <f>SUM(C95:C96)</f>
        <v>1405921.1899995804</v>
      </c>
    </row>
    <row r="98" spans="1:7" x14ac:dyDescent="0.2">
      <c r="A98" s="1" t="s">
        <v>23</v>
      </c>
      <c r="B98" s="4" t="s">
        <v>34</v>
      </c>
      <c r="C98" s="2"/>
    </row>
    <row r="99" spans="1:7" x14ac:dyDescent="0.2">
      <c r="B99" s="4"/>
      <c r="C99" s="2"/>
    </row>
    <row r="100" spans="1:7" x14ac:dyDescent="0.2">
      <c r="B100" s="3" t="s">
        <v>81</v>
      </c>
      <c r="C100" s="2">
        <v>4503989814.5200005</v>
      </c>
      <c r="D100" s="38" t="s">
        <v>82</v>
      </c>
    </row>
    <row r="101" spans="1:7" x14ac:dyDescent="0.2">
      <c r="B101" s="3" t="s">
        <v>42</v>
      </c>
      <c r="C101" s="2">
        <v>0</v>
      </c>
      <c r="D101" s="38" t="s">
        <v>80</v>
      </c>
      <c r="E101" s="36"/>
      <c r="G101" s="35"/>
    </row>
    <row r="102" spans="1:7" x14ac:dyDescent="0.2">
      <c r="B102" s="3" t="s">
        <v>43</v>
      </c>
      <c r="C102" s="2">
        <v>0</v>
      </c>
      <c r="D102" s="38" t="s">
        <v>80</v>
      </c>
      <c r="E102" s="36"/>
      <c r="G102" s="35"/>
    </row>
    <row r="103" spans="1:7" x14ac:dyDescent="0.2">
      <c r="B103" s="3" t="s">
        <v>56</v>
      </c>
      <c r="C103" s="2">
        <v>42538291.100000001</v>
      </c>
      <c r="D103" s="38"/>
      <c r="E103" s="36"/>
      <c r="G103" s="35"/>
    </row>
    <row r="104" spans="1:7" x14ac:dyDescent="0.2">
      <c r="B104" s="3" t="s">
        <v>154</v>
      </c>
      <c r="C104" s="2">
        <v>106810939.18000001</v>
      </c>
      <c r="D104" s="38"/>
      <c r="E104" s="36"/>
      <c r="G104" s="35"/>
    </row>
    <row r="105" spans="1:7" x14ac:dyDescent="0.2">
      <c r="B105" s="3" t="s">
        <v>35</v>
      </c>
      <c r="C105" s="2">
        <v>46668745.880000003</v>
      </c>
      <c r="D105" s="38" t="s">
        <v>98</v>
      </c>
      <c r="E105" s="36"/>
      <c r="G105" s="35"/>
    </row>
    <row r="106" spans="1:7" x14ac:dyDescent="0.2">
      <c r="B106" s="3" t="s">
        <v>36</v>
      </c>
      <c r="C106" s="2">
        <v>11382350.199999999</v>
      </c>
      <c r="D106" s="38"/>
      <c r="E106" s="40"/>
      <c r="F106" s="31" t="s">
        <v>83</v>
      </c>
      <c r="G106" s="32">
        <v>2686840.73</v>
      </c>
    </row>
    <row r="107" spans="1:7" x14ac:dyDescent="0.2">
      <c r="B107" s="3" t="s">
        <v>37</v>
      </c>
      <c r="C107" s="2">
        <v>420097205.62</v>
      </c>
      <c r="D107" s="38"/>
      <c r="E107" s="36"/>
      <c r="F107" s="31" t="s">
        <v>84</v>
      </c>
      <c r="G107" s="32">
        <v>0</v>
      </c>
    </row>
    <row r="108" spans="1:7" x14ac:dyDescent="0.2">
      <c r="B108" s="3" t="s">
        <v>75</v>
      </c>
      <c r="C108" s="2">
        <v>0</v>
      </c>
      <c r="D108" s="38"/>
      <c r="E108" s="36"/>
      <c r="F108" s="31" t="s">
        <v>85</v>
      </c>
      <c r="G108" s="32">
        <v>7588158.5800000001</v>
      </c>
    </row>
    <row r="109" spans="1:7" x14ac:dyDescent="0.2">
      <c r="B109" s="3" t="s">
        <v>62</v>
      </c>
      <c r="C109" s="2">
        <v>3309439917.7600002</v>
      </c>
      <c r="D109" s="38"/>
      <c r="E109" s="36"/>
      <c r="F109" s="34">
        <v>50117190</v>
      </c>
      <c r="G109" s="32">
        <v>1784736.56</v>
      </c>
    </row>
    <row r="110" spans="1:7" x14ac:dyDescent="0.2">
      <c r="B110" s="3" t="s">
        <v>63</v>
      </c>
      <c r="C110" s="2">
        <v>381642797.47000003</v>
      </c>
      <c r="D110" s="38"/>
      <c r="E110" s="36"/>
      <c r="F110" s="31" t="s">
        <v>86</v>
      </c>
      <c r="G110" s="32">
        <v>10266755.1</v>
      </c>
    </row>
    <row r="111" spans="1:7" x14ac:dyDescent="0.2">
      <c r="B111" s="3" t="s">
        <v>167</v>
      </c>
      <c r="C111" s="2">
        <v>22439033.050000001</v>
      </c>
      <c r="D111" s="38"/>
      <c r="E111" s="36"/>
      <c r="F111" s="31" t="s">
        <v>87</v>
      </c>
      <c r="G111" s="32">
        <v>112542.08</v>
      </c>
    </row>
    <row r="112" spans="1:7" x14ac:dyDescent="0.2">
      <c r="B112" s="3" t="s">
        <v>115</v>
      </c>
      <c r="C112" s="2">
        <v>103272253.06</v>
      </c>
      <c r="D112" s="38"/>
      <c r="E112" s="36"/>
      <c r="F112" s="34" t="s">
        <v>89</v>
      </c>
      <c r="G112" s="32">
        <v>0</v>
      </c>
    </row>
    <row r="113" spans="2:7" x14ac:dyDescent="0.2">
      <c r="B113" s="3" t="s">
        <v>38</v>
      </c>
      <c r="C113" s="2">
        <v>0</v>
      </c>
      <c r="D113" s="38"/>
      <c r="E113" s="36"/>
      <c r="F113" s="34"/>
      <c r="G113" s="32"/>
    </row>
    <row r="114" spans="2:7" x14ac:dyDescent="0.2">
      <c r="B114" s="3" t="s">
        <v>116</v>
      </c>
      <c r="C114" s="2">
        <v>130203940</v>
      </c>
      <c r="D114" s="38"/>
      <c r="E114" s="36"/>
      <c r="F114" s="34"/>
      <c r="G114" s="32"/>
    </row>
    <row r="115" spans="2:7" x14ac:dyDescent="0.2">
      <c r="B115" s="3" t="s">
        <v>117</v>
      </c>
      <c r="C115" s="2">
        <v>288826298.83999997</v>
      </c>
      <c r="D115" s="38"/>
      <c r="E115" s="36"/>
      <c r="F115" s="33"/>
      <c r="G115" s="30">
        <f>SUM(G106:G114)</f>
        <v>22439033.049999997</v>
      </c>
    </row>
    <row r="116" spans="2:7" x14ac:dyDescent="0.2">
      <c r="B116" s="3" t="s">
        <v>39</v>
      </c>
      <c r="C116" s="2">
        <v>0</v>
      </c>
      <c r="D116" s="38"/>
      <c r="E116" s="36"/>
      <c r="G116" s="35"/>
    </row>
    <row r="117" spans="2:7" x14ac:dyDescent="0.2">
      <c r="B117" s="3" t="s">
        <v>76</v>
      </c>
      <c r="C117" s="2">
        <v>0</v>
      </c>
      <c r="D117" s="38"/>
      <c r="E117" s="36"/>
      <c r="G117" s="35"/>
    </row>
    <row r="118" spans="2:7" x14ac:dyDescent="0.2">
      <c r="B118" s="3" t="s">
        <v>64</v>
      </c>
      <c r="C118" s="2">
        <v>58961</v>
      </c>
      <c r="D118" s="38"/>
      <c r="E118" s="36"/>
      <c r="G118" s="35"/>
    </row>
    <row r="119" spans="2:7" ht="14.45" customHeight="1" x14ac:dyDescent="0.2">
      <c r="B119" s="3" t="s">
        <v>65</v>
      </c>
      <c r="C119" s="2">
        <v>18161888.809999999</v>
      </c>
      <c r="D119" s="38"/>
      <c r="E119" s="36"/>
      <c r="G119" s="35"/>
    </row>
    <row r="120" spans="2:7" x14ac:dyDescent="0.2">
      <c r="B120" s="3" t="s">
        <v>88</v>
      </c>
      <c r="C120" s="2">
        <v>13727966.16</v>
      </c>
      <c r="D120" s="38"/>
      <c r="E120" s="36"/>
      <c r="G120" s="35"/>
    </row>
    <row r="121" spans="2:7" x14ac:dyDescent="0.2">
      <c r="B121" s="47" t="s">
        <v>163</v>
      </c>
      <c r="C121" s="2">
        <v>28116080.07</v>
      </c>
      <c r="D121" s="38"/>
      <c r="E121" s="38"/>
      <c r="F121" s="39"/>
      <c r="G121" s="39"/>
    </row>
    <row r="122" spans="2:7" x14ac:dyDescent="0.2">
      <c r="B122" s="47">
        <v>39520</v>
      </c>
      <c r="C122" s="2">
        <v>4189418.34</v>
      </c>
      <c r="D122" s="38" t="s">
        <v>99</v>
      </c>
      <c r="E122" s="38"/>
      <c r="F122" s="39"/>
      <c r="G122" s="39"/>
    </row>
    <row r="123" spans="2:7" x14ac:dyDescent="0.2">
      <c r="B123" s="5" t="s">
        <v>47</v>
      </c>
      <c r="C123" s="6">
        <v>54244030.359999999</v>
      </c>
      <c r="D123" s="38"/>
      <c r="E123" s="36"/>
      <c r="G123" s="35"/>
    </row>
    <row r="124" spans="2:7" x14ac:dyDescent="0.2">
      <c r="B124" s="18" t="s">
        <v>33</v>
      </c>
      <c r="C124" s="15">
        <f>C100+C101+C102+C103+C104</f>
        <v>4653339044.8000011</v>
      </c>
      <c r="E124" s="36"/>
      <c r="G124" s="35"/>
    </row>
    <row r="125" spans="2:7" x14ac:dyDescent="0.2">
      <c r="B125" s="89" t="s">
        <v>32</v>
      </c>
      <c r="C125" s="90">
        <f>C105+C106+C107+C109+C110+C111+C112+C113+C114+C115+C116+C117+C118+C119+C120+C121+C123+C122</f>
        <v>4832470886.6200008</v>
      </c>
      <c r="E125" s="36"/>
      <c r="G125" s="35"/>
    </row>
    <row r="126" spans="2:7" x14ac:dyDescent="0.2">
      <c r="B126" s="27" t="s">
        <v>9</v>
      </c>
      <c r="C126" s="10">
        <f>C125-C124</f>
        <v>179131841.81999969</v>
      </c>
      <c r="E126" s="38"/>
      <c r="F126" s="45"/>
      <c r="G126" s="45"/>
    </row>
    <row r="127" spans="2:7" x14ac:dyDescent="0.2">
      <c r="B127" s="7" t="s">
        <v>155</v>
      </c>
      <c r="C127" s="91">
        <v>-42296566.789999999</v>
      </c>
      <c r="D127" s="38" t="s">
        <v>168</v>
      </c>
      <c r="E127" s="38"/>
      <c r="F127" s="45"/>
      <c r="G127" s="45"/>
    </row>
    <row r="128" spans="2:7" x14ac:dyDescent="0.2">
      <c r="B128" s="7" t="s">
        <v>156</v>
      </c>
      <c r="C128" s="91">
        <v>-149966.19</v>
      </c>
      <c r="D128" s="38" t="s">
        <v>168</v>
      </c>
      <c r="E128" s="38"/>
      <c r="F128" s="45"/>
      <c r="G128" s="45"/>
    </row>
    <row r="129" spans="2:7" x14ac:dyDescent="0.2">
      <c r="B129" s="7" t="s">
        <v>157</v>
      </c>
      <c r="C129" s="91">
        <v>-69665716.290000007</v>
      </c>
      <c r="D129" s="38" t="s">
        <v>168</v>
      </c>
      <c r="E129" s="38"/>
      <c r="F129" s="45"/>
      <c r="G129" s="45"/>
    </row>
    <row r="130" spans="2:7" x14ac:dyDescent="0.2">
      <c r="B130" s="7" t="s">
        <v>165</v>
      </c>
      <c r="C130" s="91">
        <v>-238811.83</v>
      </c>
      <c r="D130" s="38" t="s">
        <v>169</v>
      </c>
      <c r="E130" s="38"/>
      <c r="F130" s="45"/>
      <c r="G130" s="45"/>
    </row>
    <row r="131" spans="2:7" x14ac:dyDescent="0.2">
      <c r="B131" s="7" t="s">
        <v>164</v>
      </c>
      <c r="C131" s="91">
        <v>-58480543.369999997</v>
      </c>
      <c r="D131" s="38" t="s">
        <v>170</v>
      </c>
      <c r="E131" s="38"/>
      <c r="F131" s="45"/>
      <c r="G131" s="45"/>
    </row>
    <row r="132" spans="2:7" x14ac:dyDescent="0.2">
      <c r="B132" s="7" t="s">
        <v>166</v>
      </c>
      <c r="C132" s="91">
        <v>-567718.51</v>
      </c>
      <c r="D132" s="61" t="s">
        <v>169</v>
      </c>
      <c r="E132" s="38"/>
      <c r="F132" s="45"/>
      <c r="G132" s="45"/>
    </row>
    <row r="133" spans="2:7" x14ac:dyDescent="0.2">
      <c r="B133" s="7" t="s">
        <v>161</v>
      </c>
      <c r="C133" s="15">
        <v>3469775.45</v>
      </c>
      <c r="E133" s="38"/>
      <c r="F133" s="45"/>
      <c r="G133" s="45"/>
    </row>
    <row r="134" spans="2:7" x14ac:dyDescent="0.2">
      <c r="B134" s="7" t="s">
        <v>162</v>
      </c>
      <c r="C134" s="15">
        <v>2184099.2599999998</v>
      </c>
      <c r="E134" s="36"/>
      <c r="F134" s="45"/>
      <c r="G134" s="45"/>
    </row>
    <row r="135" spans="2:7" x14ac:dyDescent="0.2">
      <c r="B135" s="7" t="s">
        <v>111</v>
      </c>
      <c r="C135" s="15">
        <v>1440762</v>
      </c>
      <c r="D135" s="61" t="s">
        <v>113</v>
      </c>
      <c r="E135" s="36"/>
      <c r="F135" s="45"/>
      <c r="G135" s="45"/>
    </row>
    <row r="136" spans="2:7" x14ac:dyDescent="0.2">
      <c r="B136" s="7" t="s">
        <v>112</v>
      </c>
      <c r="C136" s="15">
        <v>436730.55</v>
      </c>
      <c r="D136" s="61" t="s">
        <v>114</v>
      </c>
      <c r="E136" s="36"/>
      <c r="F136" s="45"/>
      <c r="G136" s="46"/>
    </row>
    <row r="137" spans="2:7" x14ac:dyDescent="0.2">
      <c r="B137" s="5"/>
      <c r="C137" s="5"/>
      <c r="E137" s="36"/>
      <c r="F137" s="45"/>
      <c r="G137" s="46"/>
    </row>
    <row r="138" spans="2:7" x14ac:dyDescent="0.2">
      <c r="B138" s="7" t="s">
        <v>158</v>
      </c>
      <c r="C138" s="22">
        <f>C124+C133+C134+C135+C136</f>
        <v>4660870412.0600014</v>
      </c>
    </row>
    <row r="139" spans="2:7" x14ac:dyDescent="0.2">
      <c r="B139" s="7" t="s">
        <v>159</v>
      </c>
      <c r="C139" s="50">
        <f>C125+C127+C128+C129+C130+C131+C132</f>
        <v>4661071563.6400013</v>
      </c>
    </row>
    <row r="140" spans="2:7" x14ac:dyDescent="0.2">
      <c r="B140" s="7"/>
      <c r="C140" s="10"/>
    </row>
    <row r="141" spans="2:7" x14ac:dyDescent="0.2">
      <c r="B141" s="27" t="s">
        <v>160</v>
      </c>
      <c r="C141" s="50">
        <f>C139-C138</f>
        <v>201151.57999992371</v>
      </c>
    </row>
    <row r="142" spans="2:7" x14ac:dyDescent="0.2">
      <c r="B142" s="7"/>
      <c r="C142" s="10"/>
    </row>
    <row r="143" spans="2:7" x14ac:dyDescent="0.2">
      <c r="B143" s="7"/>
      <c r="C143" s="10"/>
    </row>
    <row r="144" spans="2:7" x14ac:dyDescent="0.2">
      <c r="B144" s="7"/>
      <c r="C144" s="10"/>
    </row>
    <row r="145" spans="1:7" x14ac:dyDescent="0.2">
      <c r="B145" s="7" t="s">
        <v>67</v>
      </c>
      <c r="C145" s="10"/>
    </row>
    <row r="146" spans="1:7" x14ac:dyDescent="0.2">
      <c r="A146" s="1" t="s">
        <v>66</v>
      </c>
      <c r="B146" s="7"/>
      <c r="C146" s="10"/>
    </row>
    <row r="147" spans="1:7" x14ac:dyDescent="0.2">
      <c r="B147" s="3" t="s">
        <v>70</v>
      </c>
      <c r="C147" s="2">
        <v>45488372.009999998</v>
      </c>
      <c r="D147" s="67"/>
    </row>
    <row r="148" spans="1:7" x14ac:dyDescent="0.2">
      <c r="B148" s="3" t="s">
        <v>108</v>
      </c>
      <c r="C148" s="2">
        <v>8218156</v>
      </c>
      <c r="D148" s="67"/>
    </row>
    <row r="149" spans="1:7" x14ac:dyDescent="0.2">
      <c r="B149" s="52" t="s">
        <v>107</v>
      </c>
      <c r="C149" s="53">
        <v>53706527.990000002</v>
      </c>
      <c r="D149" s="40"/>
    </row>
    <row r="150" spans="1:7" x14ac:dyDescent="0.2">
      <c r="B150" s="27" t="s">
        <v>9</v>
      </c>
      <c r="C150" s="50">
        <f>C147+C148-C149</f>
        <v>1.9999995827674866E-2</v>
      </c>
    </row>
    <row r="151" spans="1:7" x14ac:dyDescent="0.2">
      <c r="B151" s="28" t="s">
        <v>145</v>
      </c>
      <c r="C151" s="22">
        <v>-0.02</v>
      </c>
    </row>
    <row r="152" spans="1:7" x14ac:dyDescent="0.2">
      <c r="B152" s="28"/>
      <c r="C152" s="22"/>
    </row>
    <row r="153" spans="1:7" x14ac:dyDescent="0.2">
      <c r="B153" s="27"/>
      <c r="C153" s="50">
        <f>SUM(C150:C152)</f>
        <v>-4.1723251346936774E-9</v>
      </c>
    </row>
    <row r="154" spans="1:7" x14ac:dyDescent="0.2">
      <c r="B154" s="27"/>
      <c r="C154" s="50"/>
    </row>
    <row r="155" spans="1:7" x14ac:dyDescent="0.2">
      <c r="C155" s="2"/>
    </row>
    <row r="156" spans="1:7" x14ac:dyDescent="0.2">
      <c r="B156" s="7" t="s">
        <v>69</v>
      </c>
      <c r="C156" s="10"/>
    </row>
    <row r="157" spans="1:7" x14ac:dyDescent="0.2">
      <c r="A157" s="1" t="s">
        <v>68</v>
      </c>
      <c r="C157" s="2"/>
      <c r="G157" s="83"/>
    </row>
    <row r="158" spans="1:7" x14ac:dyDescent="0.2">
      <c r="B158" s="3" t="s">
        <v>71</v>
      </c>
      <c r="C158" s="2">
        <v>59707.46</v>
      </c>
      <c r="G158" s="41"/>
    </row>
    <row r="159" spans="1:7" x14ac:dyDescent="0.2">
      <c r="B159" s="5" t="s">
        <v>131</v>
      </c>
      <c r="C159" s="6">
        <v>59707.46</v>
      </c>
      <c r="D159" s="38" t="s">
        <v>146</v>
      </c>
    </row>
    <row r="160" spans="1:7" x14ac:dyDescent="0.2">
      <c r="B160" s="27" t="s">
        <v>9</v>
      </c>
      <c r="C160" s="50">
        <f>C158-C159</f>
        <v>0</v>
      </c>
      <c r="D160" s="38"/>
      <c r="G160" s="83"/>
    </row>
    <row r="161" spans="2:7" x14ac:dyDescent="0.2">
      <c r="G161" s="83"/>
    </row>
    <row r="163" spans="2:7" x14ac:dyDescent="0.2">
      <c r="B163" s="36"/>
      <c r="C163" s="36"/>
    </row>
    <row r="164" spans="2:7" x14ac:dyDescent="0.2">
      <c r="B164" s="13">
        <v>44253</v>
      </c>
      <c r="C164" s="36"/>
      <c r="D164" s="13"/>
    </row>
    <row r="165" spans="2:7" x14ac:dyDescent="0.2">
      <c r="B165" s="14" t="s">
        <v>109</v>
      </c>
      <c r="D165" s="14"/>
    </row>
    <row r="166" spans="2:7" x14ac:dyDescent="0.2">
      <c r="B166" s="36"/>
    </row>
    <row r="182" spans="2:3" x14ac:dyDescent="0.2">
      <c r="B182" s="9"/>
      <c r="C182" s="9"/>
    </row>
    <row r="207" spans="2:3" x14ac:dyDescent="0.2">
      <c r="B207" s="7"/>
      <c r="C207" s="7"/>
    </row>
  </sheetData>
  <mergeCells count="1">
    <mergeCell ref="A1:C1"/>
  </mergeCells>
  <phoneticPr fontId="0" type="noConversion"/>
  <pageMargins left="0.19685039370078741" right="0.19685039370078741" top="0.39370078740157483" bottom="0.78740157480314965" header="0.31496062992125984" footer="0.51181102362204722"/>
  <pageSetup paperSize="9" scale="82" orientation="landscape" r:id="rId1"/>
  <headerFooter alignWithMargins="0">
    <oddHeader>&amp;RPříloha č. 2</oddHeader>
    <oddFooter>&amp;C&amp;P&amp;R© FIZA, a.s., 2017</oddFooter>
  </headerFooter>
  <rowBreaks count="2" manualBreakCount="2">
    <brk id="48" max="16383" man="1"/>
    <brk id="144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42"/>
  <sheetViews>
    <sheetView topLeftCell="A7" workbookViewId="0">
      <selection activeCell="B32" sqref="B32"/>
    </sheetView>
  </sheetViews>
  <sheetFormatPr defaultRowHeight="12.75" x14ac:dyDescent="0.2"/>
  <cols>
    <col min="1" max="1" width="10.140625" bestFit="1" customWidth="1"/>
    <col min="2" max="2" width="18.28515625" bestFit="1" customWidth="1"/>
    <col min="5" max="5" width="15.5703125" style="21" bestFit="1" customWidth="1"/>
  </cols>
  <sheetData>
    <row r="1" spans="1:5" x14ac:dyDescent="0.2">
      <c r="A1" s="100" t="s">
        <v>171</v>
      </c>
      <c r="B1" s="15">
        <v>22399592.850000001</v>
      </c>
      <c r="C1" s="60"/>
      <c r="D1" s="100" t="s">
        <v>172</v>
      </c>
      <c r="E1" s="64">
        <v>11146859.779999999</v>
      </c>
    </row>
    <row r="2" spans="1:5" x14ac:dyDescent="0.2">
      <c r="A2" s="16" t="s">
        <v>179</v>
      </c>
      <c r="B2" s="101">
        <v>1055665.9099999999</v>
      </c>
      <c r="C2" s="60"/>
      <c r="D2" s="16" t="s">
        <v>175</v>
      </c>
      <c r="E2" s="102">
        <v>59252903.520000003</v>
      </c>
    </row>
    <row r="3" spans="1:5" x14ac:dyDescent="0.2">
      <c r="A3" s="18" t="s">
        <v>181</v>
      </c>
      <c r="B3" s="15">
        <v>16097.31</v>
      </c>
      <c r="C3" s="60"/>
      <c r="D3" s="16" t="s">
        <v>180</v>
      </c>
      <c r="E3" s="102">
        <v>2978920</v>
      </c>
    </row>
    <row r="4" spans="1:5" x14ac:dyDescent="0.2">
      <c r="A4" s="18"/>
      <c r="B4" s="15"/>
      <c r="C4" s="60"/>
      <c r="D4" s="16"/>
      <c r="E4" s="102"/>
    </row>
    <row r="5" spans="1:5" x14ac:dyDescent="0.2">
      <c r="A5" s="18"/>
      <c r="B5" s="15">
        <f>SUM(B1:B4)</f>
        <v>23471356.07</v>
      </c>
      <c r="C5" s="60"/>
      <c r="D5" s="16"/>
      <c r="E5" s="102">
        <f>SUM(E1:E4)</f>
        <v>73378683.299999997</v>
      </c>
    </row>
    <row r="6" spans="1:5" x14ac:dyDescent="0.2">
      <c r="A6" s="3"/>
      <c r="B6" s="2"/>
      <c r="C6" s="61"/>
    </row>
    <row r="7" spans="1:5" x14ac:dyDescent="0.2">
      <c r="A7" s="3"/>
      <c r="B7" s="2"/>
      <c r="C7" s="61"/>
    </row>
    <row r="8" spans="1:5" x14ac:dyDescent="0.2">
      <c r="A8" s="99" t="s">
        <v>173</v>
      </c>
      <c r="B8" s="2">
        <v>54300000</v>
      </c>
      <c r="C8" s="60"/>
    </row>
    <row r="9" spans="1:5" x14ac:dyDescent="0.2">
      <c r="A9" s="3" t="s">
        <v>174</v>
      </c>
      <c r="B9" s="2">
        <v>36385000</v>
      </c>
      <c r="C9" s="61"/>
    </row>
    <row r="10" spans="1:5" x14ac:dyDescent="0.2">
      <c r="A10" s="3"/>
      <c r="B10" s="2"/>
      <c r="C10" s="61"/>
    </row>
    <row r="11" spans="1:5" x14ac:dyDescent="0.2">
      <c r="A11" s="3"/>
      <c r="B11" s="2"/>
      <c r="C11" s="61"/>
    </row>
    <row r="12" spans="1:5" x14ac:dyDescent="0.2">
      <c r="A12" s="3"/>
      <c r="B12" s="2"/>
      <c r="C12" s="61"/>
    </row>
    <row r="13" spans="1:5" x14ac:dyDescent="0.2">
      <c r="A13" s="3"/>
      <c r="B13" s="2"/>
      <c r="C13" s="61"/>
    </row>
    <row r="14" spans="1:5" x14ac:dyDescent="0.2">
      <c r="A14" s="3"/>
      <c r="B14" s="2"/>
      <c r="C14" s="61"/>
    </row>
    <row r="15" spans="1:5" x14ac:dyDescent="0.2">
      <c r="A15" s="18"/>
      <c r="B15" s="15"/>
      <c r="C15" s="61"/>
    </row>
    <row r="16" spans="1:5" x14ac:dyDescent="0.2">
      <c r="A16" s="18" t="s">
        <v>176</v>
      </c>
      <c r="B16" s="15">
        <v>2884808.77</v>
      </c>
      <c r="C16" s="61"/>
      <c r="D16" s="25"/>
    </row>
    <row r="17" spans="1:5" x14ac:dyDescent="0.2">
      <c r="A17" s="3"/>
      <c r="B17" s="2"/>
      <c r="C17" s="61"/>
      <c r="D17" s="25"/>
    </row>
    <row r="18" spans="1:5" x14ac:dyDescent="0.2">
      <c r="A18" s="18" t="s">
        <v>177</v>
      </c>
      <c r="B18" s="15">
        <v>86859.67</v>
      </c>
      <c r="C18" s="60" t="s">
        <v>178</v>
      </c>
      <c r="D18" s="25"/>
    </row>
    <row r="19" spans="1:5" x14ac:dyDescent="0.2">
      <c r="A19" s="3"/>
      <c r="B19" s="2"/>
      <c r="C19" s="61"/>
      <c r="D19" s="25"/>
    </row>
    <row r="20" spans="1:5" x14ac:dyDescent="0.2">
      <c r="A20" s="3"/>
      <c r="B20" s="2"/>
      <c r="C20" s="61"/>
      <c r="D20" s="25"/>
    </row>
    <row r="21" spans="1:5" x14ac:dyDescent="0.2">
      <c r="A21" s="18" t="s">
        <v>183</v>
      </c>
      <c r="B21" s="15">
        <v>7205949.5999999996</v>
      </c>
      <c r="C21" s="60" t="s">
        <v>182</v>
      </c>
      <c r="D21" s="25"/>
    </row>
    <row r="22" spans="1:5" x14ac:dyDescent="0.2">
      <c r="A22" s="18" t="s">
        <v>189</v>
      </c>
      <c r="B22" s="15">
        <v>7116456</v>
      </c>
      <c r="C22" s="60" t="s">
        <v>184</v>
      </c>
      <c r="D22" s="16"/>
    </row>
    <row r="23" spans="1:5" x14ac:dyDescent="0.2">
      <c r="A23" s="3"/>
      <c r="B23" s="2"/>
      <c r="C23" s="61"/>
      <c r="D23" s="25"/>
    </row>
    <row r="24" spans="1:5" x14ac:dyDescent="0.2">
      <c r="A24" s="47"/>
      <c r="B24" s="2"/>
      <c r="C24" s="61"/>
      <c r="D24" s="25"/>
    </row>
    <row r="25" spans="1:5" x14ac:dyDescent="0.2">
      <c r="A25" s="47"/>
      <c r="B25" s="15"/>
      <c r="C25" s="60"/>
    </row>
    <row r="26" spans="1:5" x14ac:dyDescent="0.2">
      <c r="A26" s="3"/>
      <c r="B26" s="95"/>
      <c r="C26" s="61"/>
    </row>
    <row r="27" spans="1:5" x14ac:dyDescent="0.2">
      <c r="A27" s="3"/>
      <c r="B27" s="2"/>
      <c r="C27" s="61"/>
    </row>
    <row r="28" spans="1:5" x14ac:dyDescent="0.2">
      <c r="A28" s="3"/>
      <c r="B28" s="96"/>
      <c r="C28" s="61"/>
    </row>
    <row r="29" spans="1:5" s="25" customFormat="1" x14ac:dyDescent="0.2">
      <c r="A29" s="18" t="s">
        <v>191</v>
      </c>
      <c r="B29" s="15">
        <v>432745</v>
      </c>
      <c r="C29" s="60" t="s">
        <v>192</v>
      </c>
      <c r="E29" s="26"/>
    </row>
    <row r="30" spans="1:5" s="25" customFormat="1" x14ac:dyDescent="0.2">
      <c r="A30" s="18" t="s">
        <v>193</v>
      </c>
      <c r="B30" s="15">
        <v>1638671.62</v>
      </c>
      <c r="C30" s="60" t="s">
        <v>194</v>
      </c>
      <c r="E30" s="26"/>
    </row>
    <row r="31" spans="1:5" s="25" customFormat="1" x14ac:dyDescent="0.2">
      <c r="A31" s="18" t="s">
        <v>195</v>
      </c>
      <c r="B31" s="15">
        <v>742790.77</v>
      </c>
      <c r="C31" s="60" t="s">
        <v>196</v>
      </c>
      <c r="E31" s="26"/>
    </row>
    <row r="32" spans="1:5" s="25" customFormat="1" x14ac:dyDescent="0.2">
      <c r="A32" s="3" t="s">
        <v>197</v>
      </c>
      <c r="B32" s="2">
        <v>55428.58</v>
      </c>
      <c r="C32" s="61"/>
      <c r="E32" s="26"/>
    </row>
    <row r="33" spans="1:5" s="25" customFormat="1" x14ac:dyDescent="0.2">
      <c r="A33" s="18" t="s">
        <v>198</v>
      </c>
      <c r="B33" s="15">
        <v>93848370.420000002</v>
      </c>
      <c r="C33" s="61"/>
      <c r="E33" s="26"/>
    </row>
    <row r="34" spans="1:5" s="25" customFormat="1" x14ac:dyDescent="0.2">
      <c r="A34" s="3"/>
      <c r="B34" s="2"/>
      <c r="C34" s="61"/>
      <c r="E34" s="26"/>
    </row>
    <row r="35" spans="1:5" s="25" customFormat="1" x14ac:dyDescent="0.2">
      <c r="A35" s="3"/>
      <c r="B35" s="2">
        <f>SUM(B29:B34)</f>
        <v>96718006.390000001</v>
      </c>
      <c r="C35" s="61"/>
      <c r="E35" s="26"/>
    </row>
    <row r="36" spans="1:5" s="25" customFormat="1" x14ac:dyDescent="0.2">
      <c r="A36" s="3"/>
      <c r="B36" s="2"/>
      <c r="C36" s="61"/>
      <c r="E36" s="26"/>
    </row>
    <row r="37" spans="1:5" x14ac:dyDescent="0.2">
      <c r="A37" s="3"/>
      <c r="B37" s="2"/>
      <c r="C37" s="61"/>
    </row>
    <row r="38" spans="1:5" x14ac:dyDescent="0.2">
      <c r="A38" s="3"/>
      <c r="B38" s="2"/>
      <c r="C38" s="61"/>
    </row>
    <row r="39" spans="1:5" x14ac:dyDescent="0.2">
      <c r="A39" s="3"/>
      <c r="B39" s="2"/>
      <c r="C39" s="61"/>
    </row>
    <row r="40" spans="1:5" x14ac:dyDescent="0.2">
      <c r="A40" s="3"/>
      <c r="B40" s="2"/>
      <c r="C40" s="61"/>
    </row>
    <row r="41" spans="1:5" x14ac:dyDescent="0.2">
      <c r="A41" s="3"/>
      <c r="B41" s="2"/>
      <c r="C41" s="61"/>
    </row>
    <row r="42" spans="1:5" x14ac:dyDescent="0.2">
      <c r="A42" s="97"/>
      <c r="B42" s="98"/>
      <c r="C42" s="61"/>
    </row>
  </sheetData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K74"/>
  <sheetViews>
    <sheetView topLeftCell="A28" workbookViewId="0">
      <selection activeCell="C5" sqref="C5"/>
    </sheetView>
  </sheetViews>
  <sheetFormatPr defaultRowHeight="12.75" x14ac:dyDescent="0.2"/>
  <cols>
    <col min="2" max="2" width="48.85546875" customWidth="1"/>
    <col min="3" max="3" width="18.42578125" style="20" bestFit="1" customWidth="1"/>
    <col min="4" max="4" width="24.5703125" customWidth="1"/>
    <col min="5" max="5" width="20.7109375" customWidth="1"/>
    <col min="7" max="7" width="37.85546875" customWidth="1"/>
    <col min="10" max="10" width="16.5703125" style="21" customWidth="1"/>
  </cols>
  <sheetData>
    <row r="1" spans="2:11" x14ac:dyDescent="0.2">
      <c r="C1" s="20">
        <v>2021</v>
      </c>
      <c r="D1" s="69">
        <v>2020</v>
      </c>
      <c r="E1" s="69">
        <v>2019</v>
      </c>
    </row>
    <row r="2" spans="2:11" x14ac:dyDescent="0.2">
      <c r="B2" s="3" t="s">
        <v>25</v>
      </c>
      <c r="C2" s="87">
        <v>8085938278.1700001</v>
      </c>
      <c r="D2" s="2">
        <v>7118031554.6300001</v>
      </c>
      <c r="E2" s="2">
        <v>6512321553.4300003</v>
      </c>
    </row>
    <row r="3" spans="2:11" x14ac:dyDescent="0.2">
      <c r="B3" s="3" t="s">
        <v>49</v>
      </c>
      <c r="C3" s="87">
        <v>789570</v>
      </c>
      <c r="D3" s="2">
        <v>470610</v>
      </c>
      <c r="E3" s="2">
        <v>592740</v>
      </c>
    </row>
    <row r="4" spans="2:11" x14ac:dyDescent="0.2">
      <c r="B4" s="3" t="s">
        <v>41</v>
      </c>
      <c r="C4" s="87">
        <v>4213348.83</v>
      </c>
      <c r="D4" s="2">
        <v>3658479.3</v>
      </c>
      <c r="E4" s="2">
        <v>2775251.4</v>
      </c>
      <c r="K4" s="25"/>
    </row>
    <row r="5" spans="2:11" ht="25.5" x14ac:dyDescent="0.2">
      <c r="B5" s="11" t="s">
        <v>40</v>
      </c>
      <c r="C5" s="88">
        <v>72456458.120000005</v>
      </c>
      <c r="D5" s="12">
        <v>77606790.590000004</v>
      </c>
      <c r="E5" s="12">
        <v>71771102.629999995</v>
      </c>
      <c r="G5" s="68" t="s">
        <v>153</v>
      </c>
      <c r="K5" s="25"/>
    </row>
    <row r="6" spans="2:11" x14ac:dyDescent="0.2">
      <c r="B6" s="3" t="s">
        <v>26</v>
      </c>
      <c r="C6" s="81">
        <v>0</v>
      </c>
      <c r="D6" s="2">
        <v>0</v>
      </c>
      <c r="E6" s="2">
        <v>0</v>
      </c>
    </row>
    <row r="7" spans="2:11" ht="32.25" customHeight="1" x14ac:dyDescent="0.2">
      <c r="B7" s="3" t="s">
        <v>27</v>
      </c>
      <c r="C7" s="87">
        <v>7605771267.2200003</v>
      </c>
      <c r="D7" s="2">
        <v>6531239008.79</v>
      </c>
      <c r="E7" s="2">
        <v>5982048566.1099997</v>
      </c>
    </row>
    <row r="8" spans="2:11" x14ac:dyDescent="0.2">
      <c r="B8" s="3" t="s">
        <v>50</v>
      </c>
      <c r="C8" s="87">
        <v>25769720.43</v>
      </c>
      <c r="D8" s="2">
        <v>22542913.510000002</v>
      </c>
      <c r="E8" s="2">
        <v>20547568.760000002</v>
      </c>
    </row>
    <row r="9" spans="2:11" x14ac:dyDescent="0.2">
      <c r="B9" s="3" t="s">
        <v>28</v>
      </c>
      <c r="C9" s="87">
        <v>420841742.70999998</v>
      </c>
      <c r="D9" s="2">
        <v>436491481.23000002</v>
      </c>
      <c r="E9" s="2">
        <v>412942426.13</v>
      </c>
    </row>
    <row r="10" spans="2:11" x14ac:dyDescent="0.2">
      <c r="B10" s="3" t="s">
        <v>51</v>
      </c>
      <c r="C10" s="79"/>
      <c r="D10" s="2">
        <v>0</v>
      </c>
      <c r="E10" s="2">
        <v>0</v>
      </c>
    </row>
    <row r="11" spans="2:11" x14ac:dyDescent="0.2">
      <c r="B11" s="3" t="s">
        <v>52</v>
      </c>
      <c r="C11" s="79">
        <v>0</v>
      </c>
      <c r="D11" s="2">
        <v>0</v>
      </c>
      <c r="E11" s="2">
        <v>0</v>
      </c>
    </row>
    <row r="12" spans="2:11" x14ac:dyDescent="0.2">
      <c r="B12" s="3" t="s">
        <v>60</v>
      </c>
      <c r="C12" s="87">
        <v>4819805.91</v>
      </c>
      <c r="D12" s="2">
        <v>6039368.1399999997</v>
      </c>
      <c r="E12" s="2">
        <v>5851149.25</v>
      </c>
    </row>
    <row r="13" spans="2:11" x14ac:dyDescent="0.2">
      <c r="B13" s="3" t="s">
        <v>29</v>
      </c>
      <c r="C13" s="87">
        <v>712798.11</v>
      </c>
      <c r="D13" s="2">
        <v>10275865.25</v>
      </c>
      <c r="E13" s="2">
        <v>2048736.74</v>
      </c>
    </row>
    <row r="14" spans="2:11" x14ac:dyDescent="0.2">
      <c r="B14" s="3" t="s">
        <v>30</v>
      </c>
      <c r="C14" s="79">
        <v>0</v>
      </c>
      <c r="D14" s="2">
        <v>0</v>
      </c>
      <c r="E14" s="2">
        <v>0</v>
      </c>
    </row>
    <row r="15" spans="2:11" x14ac:dyDescent="0.2">
      <c r="B15" s="3" t="s">
        <v>61</v>
      </c>
      <c r="C15" s="87">
        <v>58646478.140000001</v>
      </c>
      <c r="D15" s="2">
        <v>64145716.259999998</v>
      </c>
      <c r="E15" s="2">
        <v>57819164.979999997</v>
      </c>
    </row>
    <row r="16" spans="2:11" x14ac:dyDescent="0.2">
      <c r="B16" s="3" t="s">
        <v>74</v>
      </c>
      <c r="C16" s="79">
        <v>0</v>
      </c>
      <c r="D16" s="2">
        <v>0</v>
      </c>
      <c r="E16" s="2">
        <v>0</v>
      </c>
    </row>
    <row r="17" spans="2:7" x14ac:dyDescent="0.2">
      <c r="B17" s="3" t="s">
        <v>53</v>
      </c>
      <c r="C17" s="87">
        <v>20934.71</v>
      </c>
      <c r="D17" s="2">
        <v>0</v>
      </c>
      <c r="E17" s="2">
        <v>37190</v>
      </c>
    </row>
    <row r="18" spans="2:7" x14ac:dyDescent="0.2">
      <c r="B18" s="3" t="s">
        <v>54</v>
      </c>
      <c r="C18" s="87">
        <v>7205949.5999999996</v>
      </c>
      <c r="D18" s="2">
        <v>0</v>
      </c>
      <c r="E18" s="2">
        <v>0</v>
      </c>
    </row>
    <row r="19" spans="2:7" x14ac:dyDescent="0.2">
      <c r="B19" s="3" t="s">
        <v>55</v>
      </c>
      <c r="C19" s="87">
        <v>7116456</v>
      </c>
      <c r="D19" s="2">
        <v>0</v>
      </c>
      <c r="E19" s="2">
        <v>65200</v>
      </c>
    </row>
    <row r="20" spans="2:7" x14ac:dyDescent="0.2">
      <c r="B20" s="5" t="s">
        <v>31</v>
      </c>
      <c r="C20" s="82">
        <v>0</v>
      </c>
      <c r="D20" s="6">
        <v>0</v>
      </c>
      <c r="E20" s="6">
        <v>0</v>
      </c>
    </row>
    <row r="21" spans="2:7" x14ac:dyDescent="0.2">
      <c r="B21" s="3" t="s">
        <v>96</v>
      </c>
      <c r="C21" s="79">
        <f>C2+C3+C4</f>
        <v>8090941197</v>
      </c>
      <c r="D21" s="2">
        <f>D2+D3+D4</f>
        <v>7122160643.9300003</v>
      </c>
      <c r="E21" s="2">
        <f>E2+E3+E4</f>
        <v>6515689544.8299999</v>
      </c>
    </row>
    <row r="22" spans="2:7" x14ac:dyDescent="0.2">
      <c r="B22" s="3" t="s">
        <v>97</v>
      </c>
      <c r="C22" s="79">
        <f>C5+C7+C8+C9+C10+C12+C13+C15+C17+C18+C19</f>
        <v>8203361610.9500008</v>
      </c>
      <c r="D22" s="2">
        <f>D5+D6+D7+D8+D9+D10+D11+D12+D13+D14+D15+D16+D17+D18+D19+D20</f>
        <v>7148341143.7700014</v>
      </c>
      <c r="E22" s="2">
        <f>E5+E6+E7+E8+E9+E12+E13+E15+E17+E19</f>
        <v>6553131104.5999994</v>
      </c>
    </row>
    <row r="23" spans="2:7" x14ac:dyDescent="0.2">
      <c r="B23" s="18" t="s">
        <v>90</v>
      </c>
      <c r="C23" s="85">
        <v>432745</v>
      </c>
      <c r="D23" s="2">
        <v>873784</v>
      </c>
      <c r="E23" s="2">
        <v>1019543</v>
      </c>
    </row>
    <row r="24" spans="2:7" x14ac:dyDescent="0.2">
      <c r="B24" s="18" t="s">
        <v>91</v>
      </c>
      <c r="C24" s="85">
        <v>1638671.62</v>
      </c>
      <c r="D24" s="2">
        <v>1398762.29</v>
      </c>
      <c r="E24" s="2">
        <v>1963898.53</v>
      </c>
    </row>
    <row r="25" spans="2:7" x14ac:dyDescent="0.2">
      <c r="B25" s="18" t="s">
        <v>120</v>
      </c>
      <c r="C25" s="80"/>
      <c r="D25" s="2">
        <v>29763</v>
      </c>
      <c r="E25" s="2">
        <v>1057492.8799999999</v>
      </c>
    </row>
    <row r="26" spans="2:7" x14ac:dyDescent="0.2">
      <c r="B26" s="18" t="s">
        <v>92</v>
      </c>
      <c r="C26" s="85">
        <v>556518.27</v>
      </c>
      <c r="D26" s="2">
        <v>551733.69999999995</v>
      </c>
      <c r="E26" s="2">
        <v>578207.07999999996</v>
      </c>
    </row>
    <row r="27" spans="2:7" x14ac:dyDescent="0.2">
      <c r="B27" s="18" t="s">
        <v>93</v>
      </c>
      <c r="C27" s="85">
        <v>186272.5</v>
      </c>
      <c r="D27" s="2">
        <v>186142.73</v>
      </c>
      <c r="E27" s="2">
        <v>196608.76</v>
      </c>
    </row>
    <row r="28" spans="2:7" x14ac:dyDescent="0.2">
      <c r="B28" s="18" t="s">
        <v>94</v>
      </c>
      <c r="C28" s="85">
        <v>19311.7</v>
      </c>
      <c r="D28" s="2">
        <v>12786.04</v>
      </c>
      <c r="E28" s="2">
        <v>31561.09</v>
      </c>
    </row>
    <row r="29" spans="2:7" x14ac:dyDescent="0.2">
      <c r="B29" s="18" t="s">
        <v>147</v>
      </c>
      <c r="C29" s="85">
        <v>93848370.420000002</v>
      </c>
      <c r="D29" s="2">
        <v>312152755.79000002</v>
      </c>
      <c r="E29" s="2">
        <v>311583237.48000002</v>
      </c>
    </row>
    <row r="30" spans="2:7" x14ac:dyDescent="0.2">
      <c r="B30" s="18" t="s">
        <v>151</v>
      </c>
      <c r="C30" s="85">
        <v>1392094.91</v>
      </c>
      <c r="D30" s="2">
        <v>-167348050.44</v>
      </c>
      <c r="E30" s="2">
        <v>-191104942.25</v>
      </c>
      <c r="G30" s="20"/>
    </row>
    <row r="31" spans="2:7" x14ac:dyDescent="0.2">
      <c r="B31" s="18" t="s">
        <v>150</v>
      </c>
      <c r="C31" s="85">
        <v>3935240.67</v>
      </c>
      <c r="D31" s="2"/>
      <c r="E31" s="2"/>
      <c r="G31" s="20"/>
    </row>
    <row r="32" spans="2:7" x14ac:dyDescent="0.2">
      <c r="B32" s="18"/>
      <c r="D32" s="2"/>
      <c r="E32" s="2"/>
    </row>
    <row r="33" spans="2:10" x14ac:dyDescent="0.2">
      <c r="B33" s="18" t="s">
        <v>152</v>
      </c>
      <c r="C33" s="85">
        <v>96850039.370000005</v>
      </c>
      <c r="D33" s="2">
        <v>15358175.23</v>
      </c>
      <c r="E33" s="2">
        <v>13330797.41</v>
      </c>
      <c r="I33" s="21"/>
      <c r="J33"/>
    </row>
    <row r="34" spans="2:10" x14ac:dyDescent="0.2">
      <c r="B34" s="18"/>
      <c r="C34" s="85">
        <v>0</v>
      </c>
      <c r="D34" s="2">
        <v>87172439.349999994</v>
      </c>
      <c r="E34" s="2">
        <v>81132075.689999998</v>
      </c>
    </row>
    <row r="35" spans="2:10" x14ac:dyDescent="0.2">
      <c r="B35" s="18" t="s">
        <v>100</v>
      </c>
      <c r="C35" s="85">
        <v>86859.67</v>
      </c>
      <c r="D35" s="15">
        <v>3011816.25</v>
      </c>
      <c r="E35" s="2">
        <v>3252668.98</v>
      </c>
    </row>
    <row r="36" spans="2:10" x14ac:dyDescent="0.2">
      <c r="B36" s="18" t="s">
        <v>101</v>
      </c>
      <c r="C36" s="85">
        <v>2884808.77</v>
      </c>
      <c r="D36" s="15">
        <v>15171129.68</v>
      </c>
      <c r="E36" s="2">
        <v>16895959.219999999</v>
      </c>
    </row>
    <row r="37" spans="2:10" x14ac:dyDescent="0.2">
      <c r="B37" s="18" t="s">
        <v>148</v>
      </c>
      <c r="C37" s="85">
        <v>7205949.5999999996</v>
      </c>
      <c r="D37" s="15">
        <v>0</v>
      </c>
      <c r="E37" s="2">
        <v>113491</v>
      </c>
    </row>
    <row r="38" spans="2:10" x14ac:dyDescent="0.2">
      <c r="B38" s="18" t="s">
        <v>102</v>
      </c>
      <c r="C38" s="86">
        <v>38192.050000000003</v>
      </c>
      <c r="D38" s="15">
        <v>42444.54</v>
      </c>
      <c r="E38" s="2">
        <v>919628.2</v>
      </c>
    </row>
    <row r="39" spans="2:10" x14ac:dyDescent="0.2">
      <c r="B39" s="18" t="s">
        <v>103</v>
      </c>
      <c r="C39" s="85">
        <v>3228015.79</v>
      </c>
      <c r="D39" s="15">
        <v>0</v>
      </c>
      <c r="E39" s="2">
        <v>2798141</v>
      </c>
    </row>
    <row r="40" spans="2:10" x14ac:dyDescent="0.2">
      <c r="B40" s="18" t="s">
        <v>149</v>
      </c>
      <c r="C40" s="85">
        <v>7116456</v>
      </c>
      <c r="D40" s="15">
        <v>648192</v>
      </c>
      <c r="E40" s="2">
        <v>616017</v>
      </c>
    </row>
    <row r="41" spans="2:10" x14ac:dyDescent="0.2">
      <c r="B41" s="24" t="s">
        <v>104</v>
      </c>
      <c r="C41" s="85">
        <v>54300000</v>
      </c>
      <c r="D41" s="71">
        <v>48300000</v>
      </c>
      <c r="E41" s="2">
        <v>27100000</v>
      </c>
      <c r="G41" s="20"/>
    </row>
    <row r="42" spans="2:10" x14ac:dyDescent="0.2">
      <c r="B42" s="24" t="s">
        <v>105</v>
      </c>
      <c r="C42" s="85">
        <v>36385000</v>
      </c>
      <c r="D42" s="71">
        <v>12500000</v>
      </c>
      <c r="E42" s="2">
        <v>13500000</v>
      </c>
      <c r="G42" s="20"/>
    </row>
    <row r="43" spans="2:10" x14ac:dyDescent="0.2">
      <c r="B43" s="28"/>
      <c r="D43" s="22"/>
      <c r="E43" s="10"/>
      <c r="G43" s="20"/>
    </row>
    <row r="44" spans="2:10" x14ac:dyDescent="0.2">
      <c r="B44" s="3" t="s">
        <v>96</v>
      </c>
      <c r="C44" s="20">
        <f>C21+C33+C34+C35+C36+C37+C38+C39+C40+C41+C42</f>
        <v>8299036518.250001</v>
      </c>
      <c r="D44" s="2">
        <f>D2+D3+D4+D33+D34+D35+D36+D37+D38+D39+D40+D41+D42+D43</f>
        <v>7304364840.9800005</v>
      </c>
      <c r="E44" s="10">
        <f>E21+E33+E34+E35+E36+E37+E38+E39+E40+E41+E42</f>
        <v>6675348323.329999</v>
      </c>
      <c r="G44" s="20"/>
    </row>
    <row r="45" spans="2:10" x14ac:dyDescent="0.2">
      <c r="B45" s="5" t="s">
        <v>97</v>
      </c>
      <c r="C45" s="84">
        <f>C22+C23+C24+C26+C27+C28+C29+C31+C30</f>
        <v>8305370836.0400009</v>
      </c>
      <c r="D45" s="6">
        <f>D5+D6+D7+D8+D9+D10+D11+D12+D13+D14+D15+D23+D24+D25+D26+D27+D28+D29+D30</f>
        <v>7296198820.8800011</v>
      </c>
      <c r="E45" s="51">
        <f>E22+E23+E24-E25+E26+E27+E28+E29+E30</f>
        <v>6676341725.4099998</v>
      </c>
      <c r="G45" s="20"/>
    </row>
    <row r="46" spans="2:10" x14ac:dyDescent="0.2">
      <c r="B46" s="27" t="s">
        <v>9</v>
      </c>
      <c r="C46" s="85">
        <f>C44-C45</f>
        <v>-6334317.7899999619</v>
      </c>
      <c r="D46" s="50">
        <f>D44-D45</f>
        <v>8166020.0999994278</v>
      </c>
      <c r="E46" s="10">
        <f>E44-E45</f>
        <v>-993402.08000087738</v>
      </c>
      <c r="G46" s="20"/>
    </row>
    <row r="47" spans="2:10" x14ac:dyDescent="0.2">
      <c r="B47" s="27"/>
      <c r="D47" s="50"/>
      <c r="E47" s="10"/>
      <c r="G47" s="20"/>
    </row>
    <row r="48" spans="2:10" x14ac:dyDescent="0.2">
      <c r="B48" s="27"/>
      <c r="D48" s="50"/>
      <c r="E48" s="10"/>
      <c r="G48" s="20"/>
    </row>
    <row r="49" spans="2:10" x14ac:dyDescent="0.2">
      <c r="B49" s="28"/>
      <c r="D49" s="22"/>
      <c r="E49" s="16"/>
      <c r="G49" s="20"/>
    </row>
    <row r="50" spans="2:10" x14ac:dyDescent="0.2">
      <c r="B50" s="24" t="s">
        <v>122</v>
      </c>
      <c r="D50" s="15">
        <v>0</v>
      </c>
      <c r="E50" s="16"/>
      <c r="G50" s="20"/>
    </row>
    <row r="51" spans="2:10" x14ac:dyDescent="0.2">
      <c r="B51" s="24" t="s">
        <v>127</v>
      </c>
      <c r="D51" s="15">
        <v>-11141652</v>
      </c>
      <c r="E51" s="16" t="s">
        <v>123</v>
      </c>
      <c r="G51" s="20"/>
    </row>
    <row r="52" spans="2:10" x14ac:dyDescent="0.2">
      <c r="B52" s="66" t="s">
        <v>121</v>
      </c>
      <c r="D52" s="70">
        <v>2517267.33</v>
      </c>
      <c r="E52" s="25" t="s">
        <v>136</v>
      </c>
      <c r="G52" s="20"/>
    </row>
    <row r="53" spans="2:10" x14ac:dyDescent="0.2">
      <c r="B53" s="16" t="s">
        <v>128</v>
      </c>
      <c r="D53" s="15">
        <v>127500</v>
      </c>
      <c r="G53" s="20"/>
    </row>
    <row r="54" spans="2:10" x14ac:dyDescent="0.2">
      <c r="B54" s="18" t="s">
        <v>126</v>
      </c>
      <c r="D54" s="15">
        <v>12079</v>
      </c>
      <c r="E54" s="25" t="s">
        <v>135</v>
      </c>
      <c r="G54" s="20"/>
    </row>
    <row r="55" spans="2:10" x14ac:dyDescent="0.2">
      <c r="B55" s="18" t="s">
        <v>125</v>
      </c>
      <c r="D55" s="15">
        <v>76325</v>
      </c>
      <c r="E55" s="25" t="s">
        <v>137</v>
      </c>
      <c r="G55" s="20"/>
    </row>
    <row r="56" spans="2:10" s="25" customFormat="1" x14ac:dyDescent="0.2">
      <c r="B56" s="18" t="s">
        <v>124</v>
      </c>
      <c r="C56" s="48"/>
      <c r="D56" s="15">
        <v>180903</v>
      </c>
      <c r="E56" s="25" t="s">
        <v>133</v>
      </c>
      <c r="G56" s="48"/>
      <c r="J56" s="26"/>
    </row>
    <row r="57" spans="2:10" x14ac:dyDescent="0.2">
      <c r="B57" s="18" t="s">
        <v>134</v>
      </c>
      <c r="D57" s="15">
        <v>48191.62</v>
      </c>
      <c r="E57" s="25" t="s">
        <v>138</v>
      </c>
      <c r="G57" s="20"/>
    </row>
    <row r="58" spans="2:10" x14ac:dyDescent="0.2">
      <c r="B58" s="18" t="s">
        <v>129</v>
      </c>
      <c r="D58" s="15">
        <v>-208877.57</v>
      </c>
      <c r="G58" s="20"/>
    </row>
    <row r="59" spans="2:10" x14ac:dyDescent="0.2">
      <c r="B59" s="18" t="s">
        <v>130</v>
      </c>
      <c r="D59" s="15">
        <v>228933.52</v>
      </c>
      <c r="G59" s="20"/>
    </row>
    <row r="60" spans="2:10" x14ac:dyDescent="0.2">
      <c r="B60" s="28"/>
      <c r="D60" s="22"/>
      <c r="G60" s="20"/>
    </row>
    <row r="61" spans="2:10" x14ac:dyDescent="0.2">
      <c r="B61" s="3" t="s">
        <v>96</v>
      </c>
      <c r="D61" s="10">
        <f>D44+D49+D50+D51+D52+D53+D54+D55+D56+D57+D58+D59</f>
        <v>7296205510.8800011</v>
      </c>
    </row>
    <row r="62" spans="2:10" x14ac:dyDescent="0.2">
      <c r="B62" s="3" t="s">
        <v>97</v>
      </c>
      <c r="D62" s="10">
        <f>D45</f>
        <v>7296198820.8800011</v>
      </c>
    </row>
    <row r="63" spans="2:10" x14ac:dyDescent="0.2">
      <c r="B63" s="3"/>
      <c r="D63" s="10"/>
    </row>
    <row r="64" spans="2:10" x14ac:dyDescent="0.2">
      <c r="B64" s="3"/>
      <c r="D64" s="50">
        <f>D61-D62</f>
        <v>6690</v>
      </c>
    </row>
    <row r="65" spans="2:7" x14ac:dyDescent="0.2">
      <c r="B65" s="3"/>
      <c r="D65" s="10"/>
    </row>
    <row r="66" spans="2:7" x14ac:dyDescent="0.2">
      <c r="B66" s="3"/>
      <c r="D66" s="10"/>
    </row>
    <row r="68" spans="2:7" x14ac:dyDescent="0.2">
      <c r="D68" s="23"/>
    </row>
    <row r="69" spans="2:7" x14ac:dyDescent="0.2">
      <c r="B69" s="24"/>
      <c r="D69" s="22"/>
    </row>
    <row r="70" spans="2:7" x14ac:dyDescent="0.2">
      <c r="B70" s="24"/>
      <c r="D70" s="22"/>
      <c r="G70" s="23"/>
    </row>
    <row r="71" spans="2:7" x14ac:dyDescent="0.2">
      <c r="D71" s="23"/>
    </row>
    <row r="72" spans="2:7" x14ac:dyDescent="0.2">
      <c r="D72" s="20"/>
    </row>
    <row r="74" spans="2:7" x14ac:dyDescent="0.2">
      <c r="D74" s="23"/>
    </row>
  </sheetData>
  <pageMargins left="0.70866141732283472" right="0.70866141732283472" top="0.78740157480314965" bottom="0.78740157480314965" header="0.31496062992125984" footer="0.31496062992125984"/>
  <pageSetup paperSize="9" scale="90"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3</vt:i4>
      </vt:variant>
    </vt:vector>
  </HeadingPairs>
  <TitlesOfParts>
    <vt:vector size="3" baseType="lpstr">
      <vt:lpstr>Testy věcné správnosti</vt:lpstr>
      <vt:lpstr>List1</vt:lpstr>
      <vt:lpstr>výpočet pohl.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FIZA, a.s.</dc:creator>
  <cp:lastModifiedBy>Uživatel systému Windows</cp:lastModifiedBy>
  <cp:lastPrinted>2022-03-08T15:26:23Z</cp:lastPrinted>
  <dcterms:created xsi:type="dcterms:W3CDTF">2004-08-25T11:54:24Z</dcterms:created>
  <dcterms:modified xsi:type="dcterms:W3CDTF">2022-04-04T05:45:31Z</dcterms:modified>
</cp:coreProperties>
</file>