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2\Rozpočet MZČR\měsíční report\"/>
    </mc:Choice>
  </mc:AlternateContent>
  <xr:revisionPtr revIDLastSave="0" documentId="13_ncr:1_{688F63DA-D836-4782-9658-23CC58E635F5}" xr6:coauthVersionLast="36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obsah" sheetId="14" r:id="rId1"/>
    <sheet name="VZZ" sheetId="2" r:id="rId2"/>
    <sheet name="rozvaha-aktiva" sheetId="3" r:id="rId3"/>
    <sheet name="rozvaha-pasiva" sheetId="4" r:id="rId4"/>
    <sheet name="pohledávky" sheetId="5" r:id="rId5"/>
    <sheet name="závazky" sheetId="6" r:id="rId6"/>
    <sheet name="komentář" sheetId="13" r:id="rId7"/>
    <sheet name="nedokon inv dot" sheetId="7" r:id="rId8"/>
    <sheet name="nedokon inv nedot" sheetId="8" r:id="rId9"/>
    <sheet name="inv plan" sheetId="9" r:id="rId10"/>
    <sheet name="dary" sheetId="10" r:id="rId11"/>
    <sheet name="dary vecne" sheetId="11" r:id="rId12"/>
    <sheet name="bonusy" sheetId="17" r:id="rId13"/>
    <sheet name="zálohy ZP" sheetId="18" r:id="rId14"/>
    <sheet name="JŘBÚ" sheetId="15" r:id="rId15"/>
    <sheet name="nahodilý nákup" sheetId="16" r:id="rId16"/>
  </sheets>
  <definedNames>
    <definedName name="_ftn1" localSheetId="15">'nahodilý nákup'!#REF!</definedName>
    <definedName name="_ftnref1" localSheetId="15">'nahodilý nákup'!$G$7</definedName>
    <definedName name="_xlnm.Print_Area" localSheetId="6">komentář!$A$1:$I$48</definedName>
  </definedNames>
  <calcPr calcId="191029" iterateDelta="1E-4"/>
</workbook>
</file>

<file path=xl/calcChain.xml><?xml version="1.0" encoding="utf-8"?>
<calcChain xmlns="http://schemas.openxmlformats.org/spreadsheetml/2006/main">
  <c r="E9" i="8" l="1"/>
  <c r="C9" i="8"/>
  <c r="E8" i="8"/>
  <c r="C8" i="8"/>
  <c r="I10" i="7" l="1"/>
  <c r="F10" i="7"/>
  <c r="I9" i="7"/>
  <c r="G9" i="7"/>
  <c r="F9" i="7"/>
  <c r="F8" i="7"/>
  <c r="G6" i="7" l="1"/>
  <c r="F3" i="7" l="1"/>
  <c r="H3" i="7" s="1"/>
  <c r="O79" i="2" l="1"/>
  <c r="D436" i="9" l="1"/>
  <c r="D433" i="9"/>
  <c r="D412" i="9"/>
  <c r="D410" i="9"/>
  <c r="D409" i="9"/>
  <c r="D408" i="9"/>
  <c r="D397" i="9"/>
  <c r="D336" i="9"/>
  <c r="D331" i="9"/>
  <c r="D306" i="9"/>
  <c r="D302" i="9"/>
  <c r="D301" i="9"/>
  <c r="D295" i="9"/>
  <c r="D259" i="9"/>
  <c r="D250" i="9"/>
  <c r="D246" i="9"/>
  <c r="D243" i="9"/>
  <c r="D242" i="9"/>
  <c r="D195" i="9"/>
  <c r="D194" i="9"/>
  <c r="D184" i="9"/>
  <c r="D176" i="9"/>
  <c r="D151" i="9"/>
  <c r="D150" i="9"/>
  <c r="D146" i="9"/>
  <c r="D143" i="9"/>
  <c r="D120" i="9"/>
  <c r="D117" i="9"/>
  <c r="D100" i="9"/>
  <c r="D99" i="9"/>
  <c r="D96" i="9"/>
  <c r="D86" i="9"/>
  <c r="D81" i="9"/>
  <c r="D73" i="9"/>
  <c r="D67" i="9"/>
  <c r="D66" i="9"/>
  <c r="D63" i="9"/>
  <c r="D60" i="9"/>
  <c r="E52" i="9"/>
  <c r="D48" i="9"/>
  <c r="D45" i="9"/>
  <c r="D43" i="9"/>
  <c r="D34" i="9"/>
  <c r="D27" i="9"/>
  <c r="D16" i="9"/>
  <c r="D12" i="9"/>
  <c r="C16" i="8"/>
  <c r="C15" i="8"/>
  <c r="C14" i="8"/>
  <c r="C12" i="8"/>
  <c r="C11" i="8"/>
  <c r="E10" i="8"/>
  <c r="C10" i="8"/>
  <c r="E7" i="8"/>
  <c r="C7" i="8"/>
  <c r="E6" i="8"/>
  <c r="C6" i="8"/>
  <c r="E5" i="8"/>
  <c r="C5" i="8"/>
  <c r="E4" i="8"/>
  <c r="C4" i="8"/>
  <c r="E3" i="8"/>
  <c r="C3" i="8"/>
  <c r="E2" i="8"/>
  <c r="C2" i="8"/>
  <c r="I11" i="7"/>
  <c r="H11" i="7"/>
  <c r="E11" i="7"/>
  <c r="H10" i="7"/>
  <c r="E10" i="7"/>
  <c r="H9" i="7"/>
  <c r="E9" i="7"/>
  <c r="H8" i="7"/>
  <c r="E8" i="7"/>
  <c r="E7" i="7"/>
  <c r="I6" i="7"/>
  <c r="F6" i="7"/>
  <c r="H6" i="7" s="1"/>
  <c r="E6" i="7"/>
  <c r="I5" i="7"/>
  <c r="E5" i="7"/>
  <c r="I4" i="7"/>
  <c r="E4" i="7"/>
  <c r="E3" i="7"/>
  <c r="I2" i="7"/>
  <c r="E2" i="7"/>
  <c r="M30" i="3" l="1"/>
  <c r="E18" i="11" l="1"/>
  <c r="E17" i="11"/>
  <c r="E16" i="11"/>
  <c r="E14" i="11"/>
  <c r="E13" i="11"/>
  <c r="E10" i="11"/>
  <c r="E30" i="3" l="1"/>
  <c r="O29" i="4" l="1"/>
  <c r="N29" i="4"/>
  <c r="M29" i="4"/>
  <c r="L29" i="4"/>
  <c r="K29" i="4"/>
  <c r="J29" i="4"/>
  <c r="I29" i="4"/>
  <c r="H29" i="4"/>
  <c r="G29" i="4"/>
  <c r="F29" i="4"/>
  <c r="E29" i="4"/>
  <c r="O23" i="4"/>
  <c r="N23" i="4"/>
  <c r="M23" i="4"/>
  <c r="L23" i="4"/>
  <c r="K23" i="4"/>
  <c r="J23" i="4"/>
  <c r="I23" i="4"/>
  <c r="H23" i="4"/>
  <c r="G23" i="4"/>
  <c r="F23" i="4"/>
  <c r="E23" i="4"/>
  <c r="O21" i="4"/>
  <c r="N21" i="4"/>
  <c r="M21" i="4"/>
  <c r="L21" i="4"/>
  <c r="K21" i="4"/>
  <c r="J21" i="4"/>
  <c r="I21" i="4"/>
  <c r="H21" i="4"/>
  <c r="G21" i="4"/>
  <c r="F21" i="4"/>
  <c r="E21" i="4"/>
  <c r="O16" i="4"/>
  <c r="N16" i="4"/>
  <c r="M16" i="4"/>
  <c r="L16" i="4"/>
  <c r="K16" i="4"/>
  <c r="J16" i="4"/>
  <c r="I16" i="4"/>
  <c r="H16" i="4"/>
  <c r="G16" i="4"/>
  <c r="F16" i="4"/>
  <c r="E16" i="4"/>
  <c r="O10" i="4"/>
  <c r="N10" i="4"/>
  <c r="M10" i="4"/>
  <c r="L10" i="4"/>
  <c r="K10" i="4"/>
  <c r="J10" i="4"/>
  <c r="I10" i="4"/>
  <c r="H10" i="4"/>
  <c r="G10" i="4"/>
  <c r="F10" i="4"/>
  <c r="E10" i="4"/>
  <c r="O3" i="4"/>
  <c r="N3" i="4"/>
  <c r="M3" i="4"/>
  <c r="L3" i="4"/>
  <c r="K3" i="4"/>
  <c r="J3" i="4"/>
  <c r="I3" i="4"/>
  <c r="H3" i="4"/>
  <c r="G3" i="4"/>
  <c r="F3" i="4"/>
  <c r="E3" i="4"/>
  <c r="D29" i="4"/>
  <c r="D23" i="4"/>
  <c r="D21" i="4"/>
  <c r="D16" i="4"/>
  <c r="D10" i="4"/>
  <c r="D3" i="4"/>
  <c r="O68" i="3"/>
  <c r="N68" i="3"/>
  <c r="M68" i="3"/>
  <c r="L68" i="3"/>
  <c r="K68" i="3"/>
  <c r="J68" i="3"/>
  <c r="I68" i="3"/>
  <c r="H68" i="3"/>
  <c r="G68" i="3"/>
  <c r="F68" i="3"/>
  <c r="E68" i="3"/>
  <c r="O48" i="3"/>
  <c r="N48" i="3"/>
  <c r="M48" i="3"/>
  <c r="L48" i="3"/>
  <c r="K48" i="3"/>
  <c r="J48" i="3"/>
  <c r="I48" i="3"/>
  <c r="H48" i="3"/>
  <c r="G48" i="3"/>
  <c r="F48" i="3"/>
  <c r="E48" i="3"/>
  <c r="O37" i="3"/>
  <c r="N37" i="3"/>
  <c r="M37" i="3"/>
  <c r="L37" i="3"/>
  <c r="K37" i="3"/>
  <c r="J37" i="3"/>
  <c r="I37" i="3"/>
  <c r="H37" i="3"/>
  <c r="G37" i="3"/>
  <c r="F37" i="3"/>
  <c r="E37" i="3"/>
  <c r="O30" i="3"/>
  <c r="N30" i="3"/>
  <c r="L30" i="3"/>
  <c r="K30" i="3"/>
  <c r="J30" i="3"/>
  <c r="I30" i="3"/>
  <c r="H30" i="3"/>
  <c r="G30" i="3"/>
  <c r="F30" i="3"/>
  <c r="O24" i="3"/>
  <c r="N24" i="3"/>
  <c r="M24" i="3"/>
  <c r="L24" i="3"/>
  <c r="K24" i="3"/>
  <c r="J24" i="3"/>
  <c r="I24" i="3"/>
  <c r="H24" i="3"/>
  <c r="G24" i="3"/>
  <c r="F24" i="3"/>
  <c r="E24" i="3"/>
  <c r="O13" i="3"/>
  <c r="N13" i="3"/>
  <c r="M13" i="3"/>
  <c r="L13" i="3"/>
  <c r="K13" i="3"/>
  <c r="J13" i="3"/>
  <c r="I13" i="3"/>
  <c r="H13" i="3"/>
  <c r="G13" i="3"/>
  <c r="F13" i="3"/>
  <c r="E13" i="3"/>
  <c r="O3" i="3"/>
  <c r="N3" i="3"/>
  <c r="M3" i="3"/>
  <c r="L3" i="3"/>
  <c r="K3" i="3"/>
  <c r="J3" i="3"/>
  <c r="I3" i="3"/>
  <c r="H3" i="3"/>
  <c r="G3" i="3"/>
  <c r="F3" i="3"/>
  <c r="E3" i="3"/>
  <c r="D68" i="3"/>
  <c r="D48" i="3"/>
  <c r="D37" i="3"/>
  <c r="D30" i="3"/>
  <c r="D24" i="3"/>
  <c r="D13" i="3"/>
  <c r="D3" i="3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73" i="2"/>
  <c r="D67" i="2"/>
  <c r="D52" i="2"/>
  <c r="D48" i="2"/>
  <c r="D42" i="2"/>
  <c r="D4" i="2"/>
  <c r="L3" i="2" l="1"/>
  <c r="V3" i="2"/>
  <c r="Q3" i="2"/>
  <c r="R3" i="2"/>
  <c r="Y3" i="2"/>
  <c r="Z3" i="2"/>
  <c r="U3" i="2"/>
  <c r="S3" i="2"/>
  <c r="AA3" i="2"/>
  <c r="T3" i="2"/>
  <c r="X3" i="2"/>
  <c r="W3" i="2"/>
  <c r="P3" i="2"/>
  <c r="AG3" i="2"/>
  <c r="L2" i="3"/>
  <c r="N20" i="4"/>
  <c r="D51" i="2"/>
  <c r="U51" i="2"/>
  <c r="O2" i="3"/>
  <c r="H2" i="4"/>
  <c r="L20" i="4"/>
  <c r="D20" i="4"/>
  <c r="D36" i="3"/>
  <c r="E2" i="3"/>
  <c r="G2" i="3"/>
  <c r="I36" i="3"/>
  <c r="AC51" i="2"/>
  <c r="K20" i="4"/>
  <c r="M2" i="3"/>
  <c r="M51" i="2"/>
  <c r="Y51" i="2"/>
  <c r="F20" i="4"/>
  <c r="J2" i="3"/>
  <c r="I2" i="4"/>
  <c r="H20" i="4"/>
  <c r="E3" i="2"/>
  <c r="AK3" i="2"/>
  <c r="J2" i="4"/>
  <c r="G2" i="4"/>
  <c r="O2" i="4"/>
  <c r="L2" i="4"/>
  <c r="I3" i="2"/>
  <c r="I51" i="2"/>
  <c r="D2" i="3"/>
  <c r="M3" i="2"/>
  <c r="J51" i="2"/>
  <c r="R51" i="2"/>
  <c r="Z51" i="2"/>
  <c r="AH51" i="2"/>
  <c r="G51" i="2"/>
  <c r="O51" i="2"/>
  <c r="W51" i="2"/>
  <c r="AE51" i="2"/>
  <c r="AM51" i="2"/>
  <c r="E36" i="3"/>
  <c r="M36" i="3"/>
  <c r="AB3" i="2"/>
  <c r="Q51" i="2"/>
  <c r="H2" i="3"/>
  <c r="AC3" i="2"/>
  <c r="E51" i="2"/>
  <c r="AK51" i="2"/>
  <c r="F36" i="3"/>
  <c r="N36" i="3"/>
  <c r="K36" i="3"/>
  <c r="H36" i="3"/>
  <c r="D2" i="4"/>
  <c r="AJ3" i="2"/>
  <c r="AG51" i="2"/>
  <c r="D3" i="2"/>
  <c r="K3" i="2"/>
  <c r="AI3" i="2"/>
  <c r="T51" i="2"/>
  <c r="M2" i="4"/>
  <c r="J20" i="4"/>
  <c r="H3" i="2"/>
  <c r="AF3" i="2"/>
  <c r="F51" i="2"/>
  <c r="N51" i="2"/>
  <c r="V51" i="2"/>
  <c r="AD51" i="2"/>
  <c r="AL51" i="2"/>
  <c r="K51" i="2"/>
  <c r="S51" i="2"/>
  <c r="AA51" i="2"/>
  <c r="AI51" i="2"/>
  <c r="I2" i="3"/>
  <c r="F2" i="3"/>
  <c r="N2" i="3"/>
  <c r="K2" i="3"/>
  <c r="J36" i="3"/>
  <c r="G36" i="3"/>
  <c r="O36" i="3"/>
  <c r="L36" i="3"/>
  <c r="F2" i="4"/>
  <c r="N2" i="4"/>
  <c r="K2" i="4"/>
  <c r="F3" i="2"/>
  <c r="AL3" i="2"/>
  <c r="AJ51" i="2"/>
  <c r="E2" i="4"/>
  <c r="O20" i="4"/>
  <c r="N3" i="2"/>
  <c r="AD3" i="2"/>
  <c r="L51" i="2"/>
  <c r="AB51" i="2"/>
  <c r="I20" i="4"/>
  <c r="G20" i="4"/>
  <c r="J3" i="2"/>
  <c r="AH3" i="2"/>
  <c r="G3" i="2"/>
  <c r="O3" i="2"/>
  <c r="AE3" i="2"/>
  <c r="AM3" i="2"/>
  <c r="H51" i="2"/>
  <c r="P51" i="2"/>
  <c r="X51" i="2"/>
  <c r="AF51" i="2"/>
  <c r="E20" i="4"/>
  <c r="M20" i="4"/>
  <c r="L52" i="4" l="1"/>
  <c r="L79" i="3"/>
  <c r="AD76" i="2"/>
  <c r="J79" i="3"/>
  <c r="M79" i="3"/>
  <c r="H79" i="3"/>
  <c r="I76" i="2"/>
  <c r="F52" i="4"/>
  <c r="AG76" i="2"/>
  <c r="AK76" i="2"/>
  <c r="G79" i="3"/>
  <c r="I52" i="4"/>
  <c r="O52" i="4"/>
  <c r="K52" i="4"/>
  <c r="O79" i="3"/>
  <c r="I79" i="3"/>
  <c r="O76" i="2"/>
  <c r="E79" i="3"/>
  <c r="E76" i="2"/>
  <c r="N52" i="4"/>
  <c r="U76" i="2"/>
  <c r="M52" i="4"/>
  <c r="AM76" i="2"/>
  <c r="L76" i="2"/>
  <c r="D76" i="2"/>
  <c r="D79" i="2" s="1"/>
  <c r="E79" i="2" s="1"/>
  <c r="J76" i="2"/>
  <c r="Y76" i="2"/>
  <c r="W76" i="2"/>
  <c r="M76" i="2"/>
  <c r="X76" i="2"/>
  <c r="H52" i="4"/>
  <c r="P76" i="2"/>
  <c r="P79" i="2" s="1"/>
  <c r="H76" i="2"/>
  <c r="F76" i="2"/>
  <c r="R76" i="2"/>
  <c r="D52" i="4"/>
  <c r="D79" i="3"/>
  <c r="AC76" i="2"/>
  <c r="AE76" i="2"/>
  <c r="AL76" i="2"/>
  <c r="AF76" i="2"/>
  <c r="AB76" i="2"/>
  <c r="AB79" i="2" s="1"/>
  <c r="AJ76" i="2"/>
  <c r="AI76" i="2"/>
  <c r="K79" i="3"/>
  <c r="AH76" i="2"/>
  <c r="N79" i="3"/>
  <c r="G52" i="4"/>
  <c r="E52" i="4"/>
  <c r="G76" i="2"/>
  <c r="F79" i="3"/>
  <c r="J52" i="4"/>
  <c r="T76" i="2"/>
  <c r="AA76" i="2"/>
  <c r="Z76" i="2"/>
  <c r="S76" i="2"/>
  <c r="V76" i="2"/>
  <c r="N76" i="2"/>
  <c r="K76" i="2"/>
  <c r="Q76" i="2"/>
  <c r="F79" i="2" l="1"/>
  <c r="G79" i="2" s="1"/>
  <c r="H79" i="2" s="1"/>
  <c r="I79" i="2" s="1"/>
  <c r="J79" i="2" s="1"/>
  <c r="K79" i="2" s="1"/>
  <c r="L79" i="2" s="1"/>
  <c r="M79" i="2" s="1"/>
  <c r="N79" i="2" s="1"/>
  <c r="Q79" i="2"/>
  <c r="R79" i="2" s="1"/>
  <c r="S79" i="2" s="1"/>
  <c r="T79" i="2" s="1"/>
  <c r="U79" i="2" s="1"/>
  <c r="V79" i="2" s="1"/>
  <c r="W79" i="2" s="1"/>
  <c r="X79" i="2" s="1"/>
  <c r="Y79" i="2" s="1"/>
  <c r="Z79" i="2" s="1"/>
  <c r="AA79" i="2" s="1"/>
  <c r="AC79" i="2"/>
  <c r="AD79" i="2" s="1"/>
  <c r="AE79" i="2" s="1"/>
  <c r="AF79" i="2" s="1"/>
  <c r="AG79" i="2" s="1"/>
  <c r="AH79" i="2" s="1"/>
  <c r="AI79" i="2" s="1"/>
  <c r="AJ79" i="2" s="1"/>
  <c r="AK79" i="2" s="1"/>
  <c r="AL79" i="2" s="1"/>
  <c r="AM7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</author>
  </authors>
  <commentList>
    <comment ref="D3" authorId="0" shapeId="0" xr:uid="{00000000-0006-0000-0E00-000001000000}">
      <text>
        <r>
          <rPr>
            <sz val="9"/>
            <color indexed="81"/>
            <rFont val="Tahoma"/>
            <family val="2"/>
            <charset val="238"/>
          </rPr>
          <t>Dodávky
Služby
Stavební práce</t>
        </r>
      </text>
    </comment>
    <comment ref="F3" authorId="0" shapeId="0" xr:uid="{00000000-0006-0000-0E00-000002000000}">
      <text>
        <r>
          <rPr>
            <sz val="9"/>
            <color indexed="81"/>
            <rFont val="Tahoma"/>
            <family val="2"/>
            <charset val="238"/>
          </rPr>
          <t>§ 63 odst. (1)
§ 63 odst. (3)
§ 63 odst. (5)
§ 64 písm. a)
§ 64 písm. b)
§ 64 písm. c)
§ 64 písm. d)
§ 65 odst. (1)
§ 66</t>
        </r>
      </text>
    </comment>
    <comment ref="G3" authorId="0" shapeId="0" xr:uid="{00000000-0006-0000-0E00-000003000000}">
      <text>
        <r>
          <rPr>
            <sz val="9"/>
            <color indexed="81"/>
            <rFont val="Tahoma"/>
            <family val="2"/>
            <charset val="238"/>
          </rPr>
          <t>Obsahuje zdůvodnění zvoleného postupu včetně doložení legality/legitimity tohoto postupu. V případě, že je důvodem krajně naléhavá okolnost je nutné zdůvodnit, že zadavatel nemohl tuto situaci předvídat a ani ji nezpůsobil a že nelze dodržet lhůty pro otevřené řízení, užří řízení nebo jednací řízení s uveřejněním.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</author>
  </authors>
  <commentList>
    <comment ref="D4" authorId="0" shapeId="0" xr:uid="{00000000-0006-0000-0F00-000001000000}">
      <text>
        <r>
          <rPr>
            <sz val="9"/>
            <color indexed="81"/>
            <rFont val="Tahoma"/>
            <family val="2"/>
            <charset val="238"/>
          </rPr>
          <t xml:space="preserve">ANO
NE
</t>
        </r>
      </text>
    </comment>
  </commentList>
</comments>
</file>

<file path=xl/sharedStrings.xml><?xml version="1.0" encoding="utf-8"?>
<sst xmlns="http://schemas.openxmlformats.org/spreadsheetml/2006/main" count="5459" uniqueCount="1621">
  <si>
    <t>NÁKLADY CELKEM</t>
  </si>
  <si>
    <t>A</t>
  </si>
  <si>
    <t>Náklady z činnosti</t>
  </si>
  <si>
    <t>I.</t>
  </si>
  <si>
    <t>Spotřeba materiálu</t>
  </si>
  <si>
    <t>z toho léky</t>
  </si>
  <si>
    <t>z toho SZM</t>
  </si>
  <si>
    <t>Spotřeba energie</t>
  </si>
  <si>
    <t>Spotřeba jiných neskl.dodávek</t>
  </si>
  <si>
    <t>Prodané zboží</t>
  </si>
  <si>
    <t>Aktivace dlouhodobého majetku</t>
  </si>
  <si>
    <t>Aktivace oběžného majetku</t>
  </si>
  <si>
    <t>Změna stavu zásob vlastní výroby</t>
  </si>
  <si>
    <t>Opravy a udržování</t>
  </si>
  <si>
    <t>Cestovné</t>
  </si>
  <si>
    <t>Náklady na reprezentaci</t>
  </si>
  <si>
    <t>Aktivace vnitroorganizačních služeb</t>
  </si>
  <si>
    <t>Ostatní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</si>
  <si>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</si>
  <si>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</si>
  <si>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</si>
  <si>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</si>
  <si>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</si>
  <si>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Daň silniční</t>
  </si>
  <si>
    <t>Daň z nemovitosti</t>
  </si>
  <si>
    <t>Jiné daně a poplatky</t>
  </si>
  <si>
    <t>Smluvní pokuty a úroky z prodlení</t>
  </si>
  <si>
    <t>Jiné pokuty a penále</t>
  </si>
  <si>
    <t>Dary a jiná bezúplaná předání</t>
  </si>
  <si>
    <t>Prodaný materiál</t>
  </si>
  <si>
    <t>Manka a škody</t>
  </si>
  <si>
    <t>Tvorba fondů</t>
  </si>
  <si>
    <t>Odpisy dlouhodobého majetku</t>
  </si>
  <si>
    <t>Prodaný dlouhodobý nehmotný majetek</t>
  </si>
  <si>
    <t>Prodaný dlouhodobý hmotný majetek</t>
  </si>
  <si>
    <t xml:space="preserve">Prodané pozemky </t>
  </si>
  <si>
    <t>Tvorba a zúčtování rezerv</t>
  </si>
  <si>
    <t>Tvorba a zúčtování opravných položek</t>
  </si>
  <si>
    <t>Náklady z vyřazených pohledávek</t>
  </si>
  <si>
    <t>Náklady z drobného dlouhodobého majetku</t>
  </si>
  <si>
    <t>Ostatní náklady z činnosti</t>
  </si>
  <si>
    <t>Finanční náklady</t>
  </si>
  <si>
    <t>II.</t>
  </si>
  <si>
    <t>Prodané cenné papíry a podíly</t>
  </si>
  <si>
    <t>Úroky</t>
  </si>
  <si>
    <t>Kurzové ztráty</t>
  </si>
  <si>
    <t>Náklady z přecenění reálnou hodnotou</t>
  </si>
  <si>
    <t>Ostatní finanční náklady</t>
  </si>
  <si>
    <t>Náklady na transfery</t>
  </si>
  <si>
    <t>III.</t>
  </si>
  <si>
    <t>Náklady vybraných ústředních vládních institucí na transfery</t>
  </si>
  <si>
    <t>Náklady vybraných místních vládních institucí na transfery</t>
  </si>
  <si>
    <t xml:space="preserve"> </t>
  </si>
  <si>
    <t>VÝNOSY CELKEM</t>
  </si>
  <si>
    <t>B</t>
  </si>
  <si>
    <t>Výnosy z činnosti</t>
  </si>
  <si>
    <t>Výnosy z prodeje vlastních výrobků</t>
  </si>
  <si>
    <t>Výnosy z prodeje služeb</t>
  </si>
  <si>
    <t>Výnosy z pronájmu</t>
  </si>
  <si>
    <t>Výnosy z prodaného zboží</t>
  </si>
  <si>
    <t>Jiné výnosy z vlastních výkonů</t>
  </si>
  <si>
    <t>Smluvní úroky a pokuty z prodlení</t>
  </si>
  <si>
    <t>Výnosy z vyřazených pohledávek</t>
  </si>
  <si>
    <t>Výnosy z prodeje materiálu</t>
  </si>
  <si>
    <t>Výnosy z prodeje DNHM</t>
  </si>
  <si>
    <t>Výnosy z prodeje DHM kromě pozemků</t>
  </si>
  <si>
    <t>Výnosy z prodeje pozemků</t>
  </si>
  <si>
    <t>Čerpání fondů</t>
  </si>
  <si>
    <t>Ostatní výnosy z činnosti</t>
  </si>
  <si>
    <t>Finanční výnosy</t>
  </si>
  <si>
    <t>Výnosy z prodeje cenných papírů a podílů</t>
  </si>
  <si>
    <t>Kurzové zisky</t>
  </si>
  <si>
    <t>Výnosy z přecenění reálnou hodnotou</t>
  </si>
  <si>
    <t>Ostatní finanční výnosy</t>
  </si>
  <si>
    <t>Výnosy z transferů</t>
  </si>
  <si>
    <t>IV.</t>
  </si>
  <si>
    <t>Výnosy vybraných ústředních vládních institucí z transferů</t>
  </si>
  <si>
    <t>Výnosy vybraných místních vládních institucí z transferů</t>
  </si>
  <si>
    <t>VÝSLEDEK HOSPODAŘENÍ</t>
  </si>
  <si>
    <t>VI.</t>
  </si>
  <si>
    <t>Daň z příjmů</t>
  </si>
  <si>
    <t>Dodatečné odvody daně z příjmu</t>
  </si>
  <si>
    <t>Výsledek hospodaření po zdanění</t>
  </si>
  <si>
    <t>Číslo účtu</t>
  </si>
  <si>
    <t>Název ukazatele</t>
  </si>
  <si>
    <t>Číslo řádku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</si>
  <si>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</si>
  <si>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</si>
  <si>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</si>
  <si>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</si>
  <si>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</si>
  <si>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</si>
  <si>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</si>
  <si>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</si>
  <si>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</si>
  <si>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</si>
  <si>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</si>
  <si>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</si>
  <si>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skutečnost</t>
  </si>
  <si>
    <t>plán</t>
  </si>
  <si>
    <t>minulé období</t>
  </si>
  <si>
    <t>A.</t>
  </si>
  <si>
    <t xml:space="preserve">Stálá aktiva </t>
  </si>
  <si>
    <t>Dlouhodobý nehmotný majetek</t>
  </si>
  <si>
    <t>Nehmotné výsledky výzkumu a vývoje</t>
  </si>
  <si>
    <t>Software</t>
  </si>
  <si>
    <t>Ocenitelná práva</t>
  </si>
  <si>
    <t>Povolenky na emise a preferenční limity</t>
  </si>
  <si>
    <t>Drobný dlouhodobý nehmotný majetek</t>
  </si>
  <si>
    <t>Ostatní dlouhodobý nehmotný majetek</t>
  </si>
  <si>
    <t>Nedokončený dlouhodobý nehmotný majetek</t>
  </si>
  <si>
    <t>Poskytnuté zálohy na dlouhodobý nehmotný majetek</t>
  </si>
  <si>
    <t>Dlouhodobý nehmotný majetek určený k prodeji</t>
  </si>
  <si>
    <t>Dlouhodobý hmotný majetek</t>
  </si>
  <si>
    <t>Pozemky</t>
  </si>
  <si>
    <t>Kulturní předměty</t>
  </si>
  <si>
    <t>Stavby</t>
  </si>
  <si>
    <t>Samostatné hmotné movité věci a soubory hmotných movitých věcí</t>
  </si>
  <si>
    <t>Pěstitelské celky trvalých porostů</t>
  </si>
  <si>
    <t>Drobný dlouhodobý hmotný majetek</t>
  </si>
  <si>
    <t>Ostatní dlouhodobý hmotný majetek</t>
  </si>
  <si>
    <t>Nedokončený dlouhodobý hmotný majetek</t>
  </si>
  <si>
    <t>Poskytnuté zálohy na dlouhodobý hmotný majetek</t>
  </si>
  <si>
    <t>Dlouhodobý hmotný majetek určený k prodeji</t>
  </si>
  <si>
    <t>Dlouhodobý finanční majetek</t>
  </si>
  <si>
    <t>Majetkové účasti v osobách s rozhodujícím vlivem</t>
  </si>
  <si>
    <t>Majetkové účasti v osobách s podstatným vlivem</t>
  </si>
  <si>
    <t>Dluhové cenné papíry držené do splatnosti</t>
  </si>
  <si>
    <t>Termínované vklady dlouhodobé</t>
  </si>
  <si>
    <t xml:space="preserve">Ostatní dlouhodobý finanční majetek  </t>
  </si>
  <si>
    <t>Dlouhodobé pohledávky</t>
  </si>
  <si>
    <t>Poskytnuté návratné finanční výpomoci dlouhodobé</t>
  </si>
  <si>
    <t>Dlouhodobé pohledávky z postoupených úvěrů</t>
  </si>
  <si>
    <t>Dlouhodobé poskytnuté zálohy</t>
  </si>
  <si>
    <t>Ostatní dlouhodobé pohledávky</t>
  </si>
  <si>
    <t>Dlouhodobé poskytnuté zálohy na transfery</t>
  </si>
  <si>
    <t>B.</t>
  </si>
  <si>
    <t>Oběžná aktiva</t>
  </si>
  <si>
    <t>Zásoby</t>
  </si>
  <si>
    <t>Pořízení materiálu</t>
  </si>
  <si>
    <t>Materiál na skladě</t>
  </si>
  <si>
    <t>Materiál na cestě</t>
  </si>
  <si>
    <t>Nedokončená výroba</t>
  </si>
  <si>
    <t>Polotovary vlastní výroby</t>
  </si>
  <si>
    <t>Výrobky</t>
  </si>
  <si>
    <t>Pořízení zboží</t>
  </si>
  <si>
    <t>Zboží na skladě</t>
  </si>
  <si>
    <t>Zboží na cestě</t>
  </si>
  <si>
    <t>Ostatní zásoby</t>
  </si>
  <si>
    <t>Krátkodobé pohledávky</t>
  </si>
  <si>
    <t>Odběratelé</t>
  </si>
  <si>
    <t>Krátkodobé poskytnuté zálohy</t>
  </si>
  <si>
    <t>Jiné pohledávky z hlavní činnosti</t>
  </si>
  <si>
    <t>Poskytnuté návratné finanční výpomoci krátkodobé</t>
  </si>
  <si>
    <t>Pohledávky za zaměstnanci</t>
  </si>
  <si>
    <t>Sociální zabezpečení</t>
  </si>
  <si>
    <t>Zdravotní pojištění</t>
  </si>
  <si>
    <t>Důchodové pojištění</t>
  </si>
  <si>
    <t>Daň z přidané hodnoty</t>
  </si>
  <si>
    <t>Pohledávky za vybranými ústředními vládními institucemi</t>
  </si>
  <si>
    <t>Pohledávky za vybranými místními vládními institucemi</t>
  </si>
  <si>
    <t>Krátkodobé poskytnuté zálohy na transfery</t>
  </si>
  <si>
    <t>Náklady příštích období</t>
  </si>
  <si>
    <t>Příjmy příštích období</t>
  </si>
  <si>
    <t>Dohadné účty aktivní</t>
  </si>
  <si>
    <t>Ostatní krátkodobé pohledávky</t>
  </si>
  <si>
    <t>Krátkodobý finanční majetek</t>
  </si>
  <si>
    <t>Majetkové cenné papíry k obchodování</t>
  </si>
  <si>
    <t>Dluhové cenné papíry k obchodování</t>
  </si>
  <si>
    <t>Jiné cenné papíry</t>
  </si>
  <si>
    <t>Termínované vklady krátkodobé</t>
  </si>
  <si>
    <t>Jiné běžné účty</t>
  </si>
  <si>
    <t>Běžný účet</t>
  </si>
  <si>
    <t>Běžný účet FKSP</t>
  </si>
  <si>
    <t>Ceniny</t>
  </si>
  <si>
    <t>Peníze na cestě</t>
  </si>
  <si>
    <t>Pokladna</t>
  </si>
  <si>
    <t>AKTIVA CELKEM</t>
  </si>
  <si>
    <t>012</t>
  </si>
  <si>
    <t>013</t>
  </si>
  <si>
    <t>014</t>
  </si>
  <si>
    <t>015</t>
  </si>
  <si>
    <t>018</t>
  </si>
  <si>
    <t>019</t>
  </si>
  <si>
    <t>041</t>
  </si>
  <si>
    <t>051</t>
  </si>
  <si>
    <t>035</t>
  </si>
  <si>
    <t>031</t>
  </si>
  <si>
    <t>032</t>
  </si>
  <si>
    <t>021</t>
  </si>
  <si>
    <t>022</t>
  </si>
  <si>
    <t>025</t>
  </si>
  <si>
    <t>028</t>
  </si>
  <si>
    <t>029</t>
  </si>
  <si>
    <t>042</t>
  </si>
  <si>
    <t>052</t>
  </si>
  <si>
    <t>036</t>
  </si>
  <si>
    <t>061</t>
  </si>
  <si>
    <t>062</t>
  </si>
  <si>
    <t>063</t>
  </si>
  <si>
    <t>068</t>
  </si>
  <si>
    <t>069</t>
  </si>
  <si>
    <t>C.</t>
  </si>
  <si>
    <t>Vlastní kapitál</t>
  </si>
  <si>
    <t>Jmení účetní jednotky a upravující položky</t>
  </si>
  <si>
    <t>Jmění účetní jednotky</t>
  </si>
  <si>
    <t>Transfery na pořízení dlouhodobého majetku</t>
  </si>
  <si>
    <t>Kurzové rozdíly</t>
  </si>
  <si>
    <t>Oceňovací rozdíly při prvotním použití metody</t>
  </si>
  <si>
    <t>Jiné oceňovací rozdíly</t>
  </si>
  <si>
    <t>Fondy účetní jednotky</t>
  </si>
  <si>
    <t>Fond odměn</t>
  </si>
  <si>
    <t>Fond kulturních a sociálních potřeb</t>
  </si>
  <si>
    <t>Rezervní fond tvořený ze zlepšeného výsledku hospodaření</t>
  </si>
  <si>
    <t>Rezervní fond z ostatních titulů</t>
  </si>
  <si>
    <t>Fonf reprodukce majetku, investiční fond</t>
  </si>
  <si>
    <t>Výsledek hospodaření</t>
  </si>
  <si>
    <t>HV běžného účetního období</t>
  </si>
  <si>
    <t>HV ve schvalovacím řízení</t>
  </si>
  <si>
    <t>D.</t>
  </si>
  <si>
    <t>Cizí zdroje</t>
  </si>
  <si>
    <t>Rezervy</t>
  </si>
  <si>
    <t>Dlouhodobé závazky</t>
  </si>
  <si>
    <t>Dlouhodobé úvěry</t>
  </si>
  <si>
    <t>Přijaté návratné finanční výpomoci dlouhodobé</t>
  </si>
  <si>
    <t>Dlouhodobé přijaté zálohy</t>
  </si>
  <si>
    <t>Ostatní dlouhodobé závazky</t>
  </si>
  <si>
    <t>Dlouhodobé příjaté zálohy na transfery</t>
  </si>
  <si>
    <t>Krátkodobé závazky</t>
  </si>
  <si>
    <t>Krátkodobé úvěry</t>
  </si>
  <si>
    <t>Jiné krátkodobé půjčky</t>
  </si>
  <si>
    <t xml:space="preserve">Dodavatelé </t>
  </si>
  <si>
    <t>Krátkodobé přijaté zálohy</t>
  </si>
  <si>
    <t>Přijaté návratné finanční výpomoci krátkodobé</t>
  </si>
  <si>
    <t>Zaměstnanci</t>
  </si>
  <si>
    <t>Jiné závazky vůči zaměstnancům</t>
  </si>
  <si>
    <t>Závazky k osobám mimo vybrané vládní instituce</t>
  </si>
  <si>
    <t xml:space="preserve">Závazky k vybraným ústředním vládním institucím </t>
  </si>
  <si>
    <t>Závazky k vybraným místním vládním institucím</t>
  </si>
  <si>
    <t>Krátkodobé přijaté zálohy na transfery</t>
  </si>
  <si>
    <t>Výdaje příštích období</t>
  </si>
  <si>
    <t>Výnosy příštích období</t>
  </si>
  <si>
    <t>Dohadné účty pasivní</t>
  </si>
  <si>
    <t>Ostatní krátkodobé závazky</t>
  </si>
  <si>
    <t>PASIVA CELKEM</t>
  </si>
  <si>
    <t>POHLEDÁVKY z obchodního styku OD DATA ZDANITELNÉHO PLNĚNÍ v  Kč</t>
  </si>
  <si>
    <t>K DATU</t>
  </si>
  <si>
    <t>CELKEM</t>
  </si>
  <si>
    <t>0-30</t>
  </si>
  <si>
    <t>31-60</t>
  </si>
  <si>
    <t>61-90</t>
  </si>
  <si>
    <t>91-180</t>
  </si>
  <si>
    <t>181-360</t>
  </si>
  <si>
    <t>více než360</t>
  </si>
  <si>
    <t>POHLEDÁVKY z obchodního styku PO LHŮTĚ SPLATNOSTI v Kč</t>
  </si>
  <si>
    <t>ZÁVAZKY z obchodního styku OD DATA ZDANITELNÉHO PLNĚNÍ v  Kč</t>
  </si>
  <si>
    <t>ZÁVAZKY z obchodního styku PO LHŮTĚ SPLATNOSTI v  Kč</t>
  </si>
  <si>
    <t>název akce</t>
  </si>
  <si>
    <t>kód akce</t>
  </si>
  <si>
    <t>výše dotace (tis.Kč)</t>
  </si>
  <si>
    <t>spoluúčast (tis.Kč)</t>
  </si>
  <si>
    <t>celkem                             (v tis.Kč)</t>
  </si>
  <si>
    <t>popis současného stavu rozpracovanosti akce (např. ukončené výb.řízení, uzavřená smlouva apod.)</t>
  </si>
  <si>
    <t xml:space="preserve">celkem (v tis.Kč) bez DPH </t>
  </si>
  <si>
    <t>výdaje na akci od počátku aktuálního roku (tis. Kč)</t>
  </si>
  <si>
    <t>Typ</t>
  </si>
  <si>
    <t>Předpokl.nákl.</t>
  </si>
  <si>
    <t>Struktura nákladů/zdrojů</t>
  </si>
  <si>
    <t>Aktuální rok</t>
  </si>
  <si>
    <t>Zadávací řízení</t>
  </si>
  <si>
    <t xml:space="preserve">Termín realizace </t>
  </si>
  <si>
    <t>Název investice</t>
  </si>
  <si>
    <t>(ST, D, SL)</t>
  </si>
  <si>
    <t>celkem v tis.</t>
  </si>
  <si>
    <t>DRUH</t>
  </si>
  <si>
    <t>Poznámky</t>
  </si>
  <si>
    <t>VZ</t>
  </si>
  <si>
    <t>SR</t>
  </si>
  <si>
    <t>Jiné</t>
  </si>
  <si>
    <t>začátek</t>
  </si>
  <si>
    <t>konec</t>
  </si>
  <si>
    <t>31.1.</t>
  </si>
  <si>
    <t>28.2.</t>
  </si>
  <si>
    <t>31.3.</t>
  </si>
  <si>
    <t>30.4.</t>
  </si>
  <si>
    <t>31.5.</t>
  </si>
  <si>
    <t>30.6.</t>
  </si>
  <si>
    <t>31.7.</t>
  </si>
  <si>
    <t>31.8.</t>
  </si>
  <si>
    <t>30.9.</t>
  </si>
  <si>
    <t>31.10.</t>
  </si>
  <si>
    <t>30.11.</t>
  </si>
  <si>
    <t>31.12.</t>
  </si>
  <si>
    <t>čerpání dotace na akci od počátku aktuálního roku (tis.Kč)</t>
  </si>
  <si>
    <t>čerpání vlastních prostředků na akci od počátku aktuálního roku (tis. Kč)</t>
  </si>
  <si>
    <t>celkové čerpání dotace</t>
  </si>
  <si>
    <t>celkové čerpání vlastních prostředků</t>
  </si>
  <si>
    <t>celkem vynaložené výdaje</t>
  </si>
  <si>
    <t>Komentář k vývoji hospodaření</t>
  </si>
  <si>
    <t>1.</t>
  </si>
  <si>
    <t>Vyjádření  k výsledku hospodaření za aktuální měsíc</t>
  </si>
  <si>
    <t>Vyjádření k výsledku hospodaření za aktuální rok</t>
  </si>
  <si>
    <t>V případě záporného HV stanovení a vysvětlení jednotlivých příčin:</t>
  </si>
  <si>
    <t>v nákladech</t>
  </si>
  <si>
    <t>ve výnosech</t>
  </si>
  <si>
    <t>Stanovení a zdůvodnění nápravných opatření</t>
  </si>
  <si>
    <t>Jestliže byla v předchozím období stanovena nápravná opatření uveďte stav jejich plnění</t>
  </si>
  <si>
    <t>2.</t>
  </si>
  <si>
    <t>3.</t>
  </si>
  <si>
    <t>Opravy předcházejících účetních období</t>
  </si>
  <si>
    <t>Zprostředkování krátkodobých transferů</t>
  </si>
  <si>
    <t>Obsah:</t>
  </si>
  <si>
    <t>VZZ</t>
  </si>
  <si>
    <t>rozvaha-aktiva</t>
  </si>
  <si>
    <t>rozvaha-pasiva</t>
  </si>
  <si>
    <t>pohledávky</t>
  </si>
  <si>
    <t>závazky</t>
  </si>
  <si>
    <t>komentář</t>
  </si>
  <si>
    <t>nedokon inv nedot</t>
  </si>
  <si>
    <t>nedokon inv dot</t>
  </si>
  <si>
    <t>dary</t>
  </si>
  <si>
    <t>název</t>
  </si>
  <si>
    <t>popis</t>
  </si>
  <si>
    <t>výkaz zisku a ztrát; v případě provedení opravy v předchozím období přepište opravované údaje do příslušného období a název měsíce začerveňte</t>
  </si>
  <si>
    <t>věcné vyjádření ke stávající ekonomické situaci</t>
  </si>
  <si>
    <t>email pro zasílání měsíčních reportů</t>
  </si>
  <si>
    <t>termín pro zasílání měsíčních reportů</t>
  </si>
  <si>
    <t>20. následujícícho měsíce</t>
  </si>
  <si>
    <t>Z důvodu přesnějšího zpracování měsíčních reportů Vás žádáme o zachování uvedené struktury.</t>
  </si>
  <si>
    <t>Kontakt na zpracovatele za organizaci</t>
  </si>
  <si>
    <t>Jméno</t>
  </si>
  <si>
    <t>email</t>
  </si>
  <si>
    <t>telefon</t>
  </si>
  <si>
    <t>funkce</t>
  </si>
  <si>
    <t>inv plán</t>
  </si>
  <si>
    <t>dary věcne</t>
  </si>
  <si>
    <t>přehled přijatých věcných darů k aktuálnímu období (nad 10 tis. Kč)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</si>
  <si>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</si>
  <si>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</si>
  <si>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</si>
  <si>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</si>
  <si>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</si>
  <si>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</si>
  <si>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</si>
  <si>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</si>
  <si>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</si>
  <si>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</si>
  <si>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</si>
  <si>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</si>
  <si>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</si>
  <si>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</si>
  <si>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Ostatní daně, poplatky a jiná obdobná peněžitá plnění</t>
  </si>
  <si>
    <t>15</t>
  </si>
  <si>
    <t>16</t>
  </si>
  <si>
    <t>Pohledávky za osobami mimo vybrané vládní instituce</t>
  </si>
  <si>
    <t>17</t>
  </si>
  <si>
    <t>18</t>
  </si>
  <si>
    <t>28</t>
  </si>
  <si>
    <t>30</t>
  </si>
  <si>
    <t>31</t>
  </si>
  <si>
    <t>32</t>
  </si>
  <si>
    <t>33</t>
  </si>
  <si>
    <t>401</t>
  </si>
  <si>
    <t>403</t>
  </si>
  <si>
    <t>405</t>
  </si>
  <si>
    <t>406</t>
  </si>
  <si>
    <t>407</t>
  </si>
  <si>
    <t>408</t>
  </si>
  <si>
    <t>411</t>
  </si>
  <si>
    <t>412</t>
  </si>
  <si>
    <t>413</t>
  </si>
  <si>
    <t>414</t>
  </si>
  <si>
    <t>416</t>
  </si>
  <si>
    <t>493</t>
  </si>
  <si>
    <t>431</t>
  </si>
  <si>
    <t>Výsledek hospodaření předcházejících účetních období</t>
  </si>
  <si>
    <t>432</t>
  </si>
  <si>
    <t>19</t>
  </si>
  <si>
    <t>20</t>
  </si>
  <si>
    <t>35</t>
  </si>
  <si>
    <t>36</t>
  </si>
  <si>
    <t>38</t>
  </si>
  <si>
    <t>Použití JŘBÚ</t>
  </si>
  <si>
    <t>Datum zahájení JŘBÚ:</t>
  </si>
  <si>
    <t>Identifikátor VZ:</t>
  </si>
  <si>
    <t>Název veřejné zakázky:</t>
  </si>
  <si>
    <t>Druh zakázky dle předmětu:</t>
  </si>
  <si>
    <t>Předpokládaná hodnota zakázky v Kč bez DPH:</t>
  </si>
  <si>
    <t>Titul použití JŘBÚ:</t>
  </si>
  <si>
    <t>Odůvodnění zvoleného postupu:</t>
  </si>
  <si>
    <t>Kumulativním splnění následujících podmínek:</t>
  </si>
  <si>
    <t xml:space="preserve">a)    zadavatel nákupem uspokojuje svoji aktuální potřebu </t>
  </si>
  <si>
    <t>Používání výjimek nahodilého nákupu</t>
  </si>
  <si>
    <t>b)    potřebu podle bodu a) není možno objektivně předvídat ani naplánovat,</t>
  </si>
  <si>
    <t>c)    jednotková cena dodávky nebo služby je v průběhu účetního období proměnlivá,</t>
  </si>
  <si>
    <t>d)    předmětem nákupu je dodávka nebo služba nižší hodnoty; za dodávku nebo službu nižšího hodnoty se považuje takové plnění, jehož hodnota v jednotlivém případě nepřesáhne 500.000 Kč bez DPH</t>
  </si>
  <si>
    <t>Čtvrtletí</t>
  </si>
  <si>
    <t>Celkový objem nákupů organizace v daném čtvrtletí v Kč</t>
  </si>
  <si>
    <t>Objem nákupů na něž byla aplikována výjimka nahodilého nákupu v Kč</t>
  </si>
  <si>
    <t>Byly kumulativně splněny podmínky a-f?</t>
  </si>
  <si>
    <t>e)    zadavatel prokazatelně poptá dodávku nebo službu na relevantním trhu</t>
  </si>
  <si>
    <t>f)     dojde k dodržení obecných zásad veřejného zadávání.</t>
  </si>
  <si>
    <t>Datum</t>
  </si>
  <si>
    <t>Název dárce (jméno)</t>
  </si>
  <si>
    <t>(IČ)</t>
  </si>
  <si>
    <t>Částka</t>
  </si>
  <si>
    <t>(Účel)</t>
  </si>
  <si>
    <t>Předmět</t>
  </si>
  <si>
    <t>Hodnota</t>
  </si>
  <si>
    <t>reporty@mzcr.cz</t>
  </si>
  <si>
    <t>přehled přijatých finančních darů k aktuálnímu období (nad 10 tis. Kč)</t>
  </si>
  <si>
    <t>1Q (31.3.2021)</t>
  </si>
  <si>
    <t>2Q (30.6.2021)</t>
  </si>
  <si>
    <t>3Q (30.9.2021)</t>
  </si>
  <si>
    <t>4Q (31.12.2021)</t>
  </si>
  <si>
    <t>měsíc</t>
  </si>
  <si>
    <t>Ič</t>
  </si>
  <si>
    <t>název dodavatele</t>
  </si>
  <si>
    <t>typ bonusu</t>
  </si>
  <si>
    <t>typ zboží</t>
  </si>
  <si>
    <t>kč</t>
  </si>
  <si>
    <t>zálohy/ZP</t>
  </si>
  <si>
    <t>předpoklad</t>
  </si>
  <si>
    <t>bonusy</t>
  </si>
  <si>
    <t>zálohy ZP</t>
  </si>
  <si>
    <t>JŘBÚ</t>
  </si>
  <si>
    <t>nahodilý nákup</t>
  </si>
  <si>
    <t>od začátku roku za jednotilvé měsíce (1 -12);typ bonusu (adresný, neadresný), typ zboží (léky, SZM, jiné)</t>
  </si>
  <si>
    <t>48041351</t>
  </si>
  <si>
    <t>Grifols s.r.o.</t>
  </si>
  <si>
    <t>19010290</t>
  </si>
  <si>
    <t>PHARMOS, a.s.</t>
  </si>
  <si>
    <t>60469803</t>
  </si>
  <si>
    <t>Takeda Pharmaceuticals Czech Republic s.r.o.</t>
  </si>
  <si>
    <t>25099019</t>
  </si>
  <si>
    <t>PROMEDICA PRAHA GROUP, a.s.</t>
  </si>
  <si>
    <t>45359326</t>
  </si>
  <si>
    <t>PHOENIX lékárenský velkoobchod, s.r.o.</t>
  </si>
  <si>
    <t>14707420</t>
  </si>
  <si>
    <t>Alliance Healthcare s.r.o.</t>
  </si>
  <si>
    <t>14888742</t>
  </si>
  <si>
    <t>ViaPharma s.r.o.</t>
  </si>
  <si>
    <t>26260654</t>
  </si>
  <si>
    <t>Avenier a.s.</t>
  </si>
  <si>
    <t>27146928</t>
  </si>
  <si>
    <t>Janssen-Cilag s.r.o.</t>
  </si>
  <si>
    <t>43004351</t>
  </si>
  <si>
    <t>Bristol-Myers Squibb spol. s r.o.</t>
  </si>
  <si>
    <t>Vertex Pharmaceuticals</t>
  </si>
  <si>
    <t>49617052</t>
  </si>
  <si>
    <t>ROCHE s.r.o.</t>
  </si>
  <si>
    <t>60491850</t>
  </si>
  <si>
    <t>L'ORÉAL Česká republika s.r.o.</t>
  </si>
  <si>
    <t>49243764</t>
  </si>
  <si>
    <t>Bio-Rad spol. s r.o.</t>
  </si>
  <si>
    <t>25095145</t>
  </si>
  <si>
    <t>Abbott Laboratories, s.r.o.</t>
  </si>
  <si>
    <t>26009951</t>
  </si>
  <si>
    <t>Gali spol. s r.o.</t>
  </si>
  <si>
    <t>29370094</t>
  </si>
  <si>
    <t>VENAMA s.r.o.</t>
  </si>
  <si>
    <t>43774946</t>
  </si>
  <si>
    <t>BEZNOSKA, s.r.o.</t>
  </si>
  <si>
    <t>27718948</t>
  </si>
  <si>
    <t>MEDIFINE a.s.</t>
  </si>
  <si>
    <t>25107976</t>
  </si>
  <si>
    <t>Zimmer Czech, s.r.o.</t>
  </si>
  <si>
    <t>25112015</t>
  </si>
  <si>
    <t>BS PRAGUE MEDICAL CS, spol. s r.o.</t>
  </si>
  <si>
    <t>05448841</t>
  </si>
  <si>
    <t>Cardiomedical, s.r.o.</t>
  </si>
  <si>
    <t>01391577</t>
  </si>
  <si>
    <t>BoneCare s.r.o.</t>
  </si>
  <si>
    <t>14892359</t>
  </si>
  <si>
    <t>ALINEX - Kácovská, s.r.o.</t>
  </si>
  <si>
    <t>47916052</t>
  </si>
  <si>
    <t>ARID obchodní společnost, s.r.o.</t>
  </si>
  <si>
    <t>64583562</t>
  </si>
  <si>
    <t>Medtronic Czechia s.r.o.</t>
  </si>
  <si>
    <t>49244809</t>
  </si>
  <si>
    <t>Pfizer, spol. s r.o.</t>
  </si>
  <si>
    <t>N</t>
  </si>
  <si>
    <t>LEKY</t>
  </si>
  <si>
    <t>SZM</t>
  </si>
  <si>
    <t>zahraniční</t>
  </si>
  <si>
    <t>podpora Ambulance aktivního zdraví</t>
  </si>
  <si>
    <t>vzdělávání lékařského personálu</t>
  </si>
  <si>
    <t xml:space="preserve">zdravotnické účely </t>
  </si>
  <si>
    <t>zdravotnické účely</t>
  </si>
  <si>
    <t>Lombard řezivo s.r.o.,                                  Lhota nad Moravou 54, 783 32 Náklo</t>
  </si>
  <si>
    <t>U plus U spol. s r.o.,                                Hlavní 1495/2e, 747 06 Opava</t>
  </si>
  <si>
    <t>B.Braun Medical s.r.o.,                                      V Parku 2335/20, 148 00 Praha</t>
  </si>
  <si>
    <t>Fyzická osoba</t>
  </si>
  <si>
    <t>---</t>
  </si>
  <si>
    <t>FN Olomouc - stavební úpravy objektu "Q2"</t>
  </si>
  <si>
    <t>Komunikační a integrační platforma elektronizace Fakultní nemocnice Olomouc a regionálního eHealth</t>
  </si>
  <si>
    <t>FN Olomouc - stavební úpravy objektu WD - stravovací provoz</t>
  </si>
  <si>
    <t>FN Olomouc - novostavba hlavní budovy B</t>
  </si>
  <si>
    <t>FN Olomouc - přeložky inženýrských sítí</t>
  </si>
  <si>
    <t>FN Olomouc - fotovoltaické systémy</t>
  </si>
  <si>
    <t>Modernizace pracovišť operačních a akutních oborů</t>
  </si>
  <si>
    <t>Rozvoj diagnostických pracovišť</t>
  </si>
  <si>
    <t>Rekonstrukce a modernizace Kliniky nukleární medicíny FN Olomouc</t>
  </si>
  <si>
    <t>Modernizace a obnova laboratorního komplementu ve FN Olomouc</t>
  </si>
  <si>
    <t>135V01H001903</t>
  </si>
  <si>
    <t>135V112000026</t>
  </si>
  <si>
    <t>135V01H002001</t>
  </si>
  <si>
    <t>135V092000002</t>
  </si>
  <si>
    <t>335V114002103</t>
  </si>
  <si>
    <t>135V121000053</t>
  </si>
  <si>
    <t>135V113000014</t>
  </si>
  <si>
    <t>135V113000043</t>
  </si>
  <si>
    <t>135V113000013</t>
  </si>
  <si>
    <t>135V113000016</t>
  </si>
  <si>
    <t>V realizaci</t>
  </si>
  <si>
    <t>Příprava projektové dokumentace</t>
  </si>
  <si>
    <t>Přestavba ozařoven</t>
  </si>
  <si>
    <t>1.2.61</t>
  </si>
  <si>
    <t>PD - novostavba budovy C1</t>
  </si>
  <si>
    <t>1.2.67</t>
  </si>
  <si>
    <t>Uzavřena smlouva</t>
  </si>
  <si>
    <t>1.2.71</t>
  </si>
  <si>
    <t>Rozšíření parkoviště P2</t>
  </si>
  <si>
    <t>1.2.68</t>
  </si>
  <si>
    <t>PD - novostavba budovy F</t>
  </si>
  <si>
    <t>1.2.73</t>
  </si>
  <si>
    <t>Rekonstrukce 2 operačních sálů KÚČOCH</t>
  </si>
  <si>
    <t>PD Stavební úpravy TO</t>
  </si>
  <si>
    <t>1.2.77</t>
  </si>
  <si>
    <t>1.3.20</t>
  </si>
  <si>
    <t>1.3.25</t>
  </si>
  <si>
    <t>Verifikační systém</t>
  </si>
  <si>
    <t>2.2.384</t>
  </si>
  <si>
    <t>2.2.330</t>
  </si>
  <si>
    <t>PET/CT</t>
  </si>
  <si>
    <t>2.2.409</t>
  </si>
  <si>
    <t>Laminární box</t>
  </si>
  <si>
    <t>2.2.411</t>
  </si>
  <si>
    <t>Laserový přístroj</t>
  </si>
  <si>
    <t>2.3.416</t>
  </si>
  <si>
    <t>2.3.448</t>
  </si>
  <si>
    <t>2.3.529</t>
  </si>
  <si>
    <t>Bronchoskopy</t>
  </si>
  <si>
    <t>2.3.538</t>
  </si>
  <si>
    <t>Angiolinka</t>
  </si>
  <si>
    <t>2.3.558</t>
  </si>
  <si>
    <t>Úprava trafostanice TS3</t>
  </si>
  <si>
    <t>4.2.121</t>
  </si>
  <si>
    <t>4.2.154</t>
  </si>
  <si>
    <t>SÚ vchodové části budovy D1
Zádržné 130.812 Kč, splatno 2024</t>
  </si>
  <si>
    <t>SÚ budovy P - stěhování laboratoře HOK
Zádržné 397.459,41 Kč, splatno 31. 5. 2022</t>
  </si>
  <si>
    <t>PD - Rekonstrukce 1. PP skladu potravin</t>
  </si>
  <si>
    <t>SÚ operačního sálu č. 2 Neurochirurgie</t>
  </si>
  <si>
    <t>PD - přeložky inženýrských sítí včetně demolice budovy B</t>
  </si>
  <si>
    <t>PD novostavby budovy B</t>
  </si>
  <si>
    <t>Stavební úpravy objektu WD – stravovací provoz</t>
  </si>
  <si>
    <t>PD - intalace 2 ks angiolinek I.IK</t>
  </si>
  <si>
    <t>Přeložky FJ</t>
  </si>
  <si>
    <t>PD FVE</t>
  </si>
  <si>
    <t>Infekční oddělení v budově D a A</t>
  </si>
  <si>
    <t>STAVEBNÍ ÚPRAVY OBJEKTU P – větrání chodby</t>
  </si>
  <si>
    <t>Ambulantně administrativní budova - PD (studie)</t>
  </si>
  <si>
    <t>Přístavba budovy X</t>
  </si>
  <si>
    <t>Kontejnerová sestava</t>
  </si>
  <si>
    <t>Kolárna</t>
  </si>
  <si>
    <t>1.2.42</t>
  </si>
  <si>
    <t>1.2.51</t>
  </si>
  <si>
    <t>1.2.53</t>
  </si>
  <si>
    <t>1.2.56</t>
  </si>
  <si>
    <t>1.2.66</t>
  </si>
  <si>
    <t>1.2.69</t>
  </si>
  <si>
    <t>1.2.70</t>
  </si>
  <si>
    <t>1.2.72</t>
  </si>
  <si>
    <t>1.2.75</t>
  </si>
  <si>
    <t>1.2.76</t>
  </si>
  <si>
    <t>1.2.79</t>
  </si>
  <si>
    <t>1.2.80</t>
  </si>
  <si>
    <t>1.2.81</t>
  </si>
  <si>
    <t>1.2.82</t>
  </si>
  <si>
    <t>1.2.83</t>
  </si>
  <si>
    <t>1.2.84</t>
  </si>
  <si>
    <t>ST</t>
  </si>
  <si>
    <t>SL</t>
  </si>
  <si>
    <t>1.2.85</t>
  </si>
  <si>
    <t>1.2.87</t>
  </si>
  <si>
    <t>1.2.88</t>
  </si>
  <si>
    <t>1.2.89</t>
  </si>
  <si>
    <t>1.2.90</t>
  </si>
  <si>
    <t>1.2.91</t>
  </si>
  <si>
    <t>1.2.92</t>
  </si>
  <si>
    <t>1.2.93</t>
  </si>
  <si>
    <t>1.2.94</t>
  </si>
  <si>
    <t>Pozemek parc. č. 163/15 KÚ Nová ulice, Olomouc</t>
  </si>
  <si>
    <t>Stavební úpravy budovy P1 – Kožní</t>
  </si>
  <si>
    <t>Technické zhodnocení staveb</t>
  </si>
  <si>
    <t>Demolice FJ</t>
  </si>
  <si>
    <t>Rekonstrukce operačních sálů Oční + ORL</t>
  </si>
  <si>
    <t>Rekonstrukce TO</t>
  </si>
  <si>
    <t>Fotovoltaické systémy</t>
  </si>
  <si>
    <t>PD rekonstrukce pevnosti</t>
  </si>
  <si>
    <t>Rekonstrukce zázemí KARIM na infekční urgent</t>
  </si>
  <si>
    <t>D + SL</t>
  </si>
  <si>
    <t>D</t>
  </si>
  <si>
    <t>1.3.10</t>
  </si>
  <si>
    <t>1.3.13</t>
  </si>
  <si>
    <t>1.3.16</t>
  </si>
  <si>
    <t>1.3.17</t>
  </si>
  <si>
    <t>1.3.19</t>
  </si>
  <si>
    <t>1.3.22</t>
  </si>
  <si>
    <t>1.3.27</t>
  </si>
  <si>
    <t>1.3.28</t>
  </si>
  <si>
    <t>1.3.29</t>
  </si>
  <si>
    <t>1.3.30</t>
  </si>
  <si>
    <t>1.3.9</t>
  </si>
  <si>
    <t>SÚ - budovy D2
Zádržné 654.983,48 Kč, splatno 26. 2. 2024</t>
  </si>
  <si>
    <t>Stavební úpravy objektu Q2 - Dětská JIRP</t>
  </si>
  <si>
    <t>Parkoviště u DK
Zádržné 225.156,04 Kč, splatno 16.6.2024</t>
  </si>
  <si>
    <t>Parkoviště u Lékárny
Zádržné 6.812,59 Kč, splatno 6.4.2024</t>
  </si>
  <si>
    <t>PD na parkoviště v areálu P2</t>
  </si>
  <si>
    <t>Stavební úpravy objektu "D" - únikové cesty</t>
  </si>
  <si>
    <t>Rekonstrukce radiologické kliniky</t>
  </si>
  <si>
    <t xml:space="preserve">Nástavba budovy A </t>
  </si>
  <si>
    <t>PD - Přístavba budovy X</t>
  </si>
  <si>
    <t>Novostavba pavilonu B</t>
  </si>
  <si>
    <t>Novostavba pavilonu F</t>
  </si>
  <si>
    <t>Novostavba pavilonu C1
(předpokládané vlastní zdroje 300.000.000)</t>
  </si>
  <si>
    <t>Modernizace a rekonstrukce jídelny a přemístění kantýny
Zádržné 664.050,62 Kč, splatno 30. 10. 2022</t>
  </si>
  <si>
    <t>SL + ST</t>
  </si>
  <si>
    <t>2.2.144</t>
  </si>
  <si>
    <t>2.2.157</t>
  </si>
  <si>
    <t>2.2.169</t>
  </si>
  <si>
    <t>2.2.247</t>
  </si>
  <si>
    <t>2.2.249</t>
  </si>
  <si>
    <t>2.2.251</t>
  </si>
  <si>
    <t>2.2.253</t>
  </si>
  <si>
    <t>2.2.255</t>
  </si>
  <si>
    <t>2.2.260</t>
  </si>
  <si>
    <t>2.2.261</t>
  </si>
  <si>
    <t>2.2.263</t>
  </si>
  <si>
    <t>2.2.266</t>
  </si>
  <si>
    <t>2.2.269</t>
  </si>
  <si>
    <t>2.2.274</t>
  </si>
  <si>
    <t>2.2.275</t>
  </si>
  <si>
    <t>2.2.278</t>
  </si>
  <si>
    <t>2.2.279</t>
  </si>
  <si>
    <t>2.2.306</t>
  </si>
  <si>
    <t>2.2.322</t>
  </si>
  <si>
    <t>2.2.324</t>
  </si>
  <si>
    <t>2.2.325</t>
  </si>
  <si>
    <t>2.2.327</t>
  </si>
  <si>
    <t>2.2.333</t>
  </si>
  <si>
    <t>2.2.334</t>
  </si>
  <si>
    <t>2.2.336</t>
  </si>
  <si>
    <t>2.2.337</t>
  </si>
  <si>
    <t>2.2.340</t>
  </si>
  <si>
    <t>2.2.341</t>
  </si>
  <si>
    <t>2.2.342</t>
  </si>
  <si>
    <t>2.2.343</t>
  </si>
  <si>
    <t>2.2.344</t>
  </si>
  <si>
    <t>2.2.345</t>
  </si>
  <si>
    <t>2.2.348</t>
  </si>
  <si>
    <t>2.2.349</t>
  </si>
  <si>
    <t>2.2.350</t>
  </si>
  <si>
    <t>2.2.353</t>
  </si>
  <si>
    <t>2.2.354</t>
  </si>
  <si>
    <t>2.2.356</t>
  </si>
  <si>
    <t>2.2.357</t>
  </si>
  <si>
    <t>2.2.358</t>
  </si>
  <si>
    <t>2.2.363</t>
  </si>
  <si>
    <t>2.2.376</t>
  </si>
  <si>
    <t>2.2.385</t>
  </si>
  <si>
    <t>2.2.386</t>
  </si>
  <si>
    <t>2.2.387</t>
  </si>
  <si>
    <t>2.2.389</t>
  </si>
  <si>
    <t>2.2.392</t>
  </si>
  <si>
    <t>2.2.393</t>
  </si>
  <si>
    <t>2.2.394</t>
  </si>
  <si>
    <t>2.2.395</t>
  </si>
  <si>
    <t>2.2.396</t>
  </si>
  <si>
    <t>2.2.397</t>
  </si>
  <si>
    <t>2.2.398</t>
  </si>
  <si>
    <t>2.2.399</t>
  </si>
  <si>
    <t>2.2.400</t>
  </si>
  <si>
    <t>2.2.401</t>
  </si>
  <si>
    <t>2.2.402</t>
  </si>
  <si>
    <t>2.2.403</t>
  </si>
  <si>
    <t>2.2.404</t>
  </si>
  <si>
    <t>2.2.406</t>
  </si>
  <si>
    <t>2.2.407</t>
  </si>
  <si>
    <t>2.2.408</t>
  </si>
  <si>
    <t>2.2.410</t>
  </si>
  <si>
    <t>2.2.412</t>
  </si>
  <si>
    <t>2.2.413</t>
  </si>
  <si>
    <t>2.2.414</t>
  </si>
  <si>
    <t>2.2.415</t>
  </si>
  <si>
    <t>2.2.416</t>
  </si>
  <si>
    <t>2.2.417</t>
  </si>
  <si>
    <t>2.2.418</t>
  </si>
  <si>
    <t>2.2.419</t>
  </si>
  <si>
    <t>2.2.420</t>
  </si>
  <si>
    <t>2.2.421</t>
  </si>
  <si>
    <t>2.2.422</t>
  </si>
  <si>
    <t>2.2.423</t>
  </si>
  <si>
    <t>2.2.424</t>
  </si>
  <si>
    <t>2.2.425</t>
  </si>
  <si>
    <t>2.2.426</t>
  </si>
  <si>
    <t>2.2.427</t>
  </si>
  <si>
    <t>2.2.428</t>
  </si>
  <si>
    <t>2.2.429</t>
  </si>
  <si>
    <t>2.2.430</t>
  </si>
  <si>
    <t>2.2.431</t>
  </si>
  <si>
    <t>2.2.432</t>
  </si>
  <si>
    <t>2.2.433</t>
  </si>
  <si>
    <t>2.2.434</t>
  </si>
  <si>
    <t>2.2.435</t>
  </si>
  <si>
    <t>2.3.307</t>
  </si>
  <si>
    <t>2.3.322</t>
  </si>
  <si>
    <t>2.3.392</t>
  </si>
  <si>
    <t>2.3.418</t>
  </si>
  <si>
    <t>2.3.420</t>
  </si>
  <si>
    <t>2.3.425</t>
  </si>
  <si>
    <t>2.3.446</t>
  </si>
  <si>
    <t>2.3.449</t>
  </si>
  <si>
    <t>2.3.450</t>
  </si>
  <si>
    <t>2.3.452</t>
  </si>
  <si>
    <t>2.3.453</t>
  </si>
  <si>
    <t>2.3.455</t>
  </si>
  <si>
    <t>2.3.456</t>
  </si>
  <si>
    <t>2.3.457</t>
  </si>
  <si>
    <t>2.3.464</t>
  </si>
  <si>
    <t>2.3.465</t>
  </si>
  <si>
    <t>2.3.467</t>
  </si>
  <si>
    <t>2.3.468</t>
  </si>
  <si>
    <t>2.3.471</t>
  </si>
  <si>
    <t>2.3.473</t>
  </si>
  <si>
    <t>2.3.476</t>
  </si>
  <si>
    <t>2.3.490</t>
  </si>
  <si>
    <t>2.3.493</t>
  </si>
  <si>
    <t>2.3.499</t>
  </si>
  <si>
    <t>2.3.502</t>
  </si>
  <si>
    <t>2.3.506</t>
  </si>
  <si>
    <t>2.3.510</t>
  </si>
  <si>
    <t>2.3.511</t>
  </si>
  <si>
    <t>2.3.512</t>
  </si>
  <si>
    <t>2.3.513</t>
  </si>
  <si>
    <t>2.3.514</t>
  </si>
  <si>
    <t>2.3.515</t>
  </si>
  <si>
    <t>2.3.517</t>
  </si>
  <si>
    <t>2.3.518</t>
  </si>
  <si>
    <t>2.3.519</t>
  </si>
  <si>
    <t>2.3.520</t>
  </si>
  <si>
    <t>2.3.521</t>
  </si>
  <si>
    <t>2.3.523</t>
  </si>
  <si>
    <t>2.3.525</t>
  </si>
  <si>
    <t>2.3.526</t>
  </si>
  <si>
    <t>2.3.528</t>
  </si>
  <si>
    <t>2.3.530</t>
  </si>
  <si>
    <t>2.3.534</t>
  </si>
  <si>
    <t>2.3.535</t>
  </si>
  <si>
    <t>2.3.536</t>
  </si>
  <si>
    <t>2.3.540</t>
  </si>
  <si>
    <t>2.3.541</t>
  </si>
  <si>
    <t>2.3.542</t>
  </si>
  <si>
    <t>2.3.544</t>
  </si>
  <si>
    <t>2.3.545</t>
  </si>
  <si>
    <t>2.3.548</t>
  </si>
  <si>
    <t>2.3.549</t>
  </si>
  <si>
    <t>2.3.550</t>
  </si>
  <si>
    <t>2.3.553</t>
  </si>
  <si>
    <t>2.3.556</t>
  </si>
  <si>
    <t>2.3.557</t>
  </si>
  <si>
    <t>2.3.560</t>
  </si>
  <si>
    <t>2.3.562</t>
  </si>
  <si>
    <t>2.3.564</t>
  </si>
  <si>
    <t>2.3.565</t>
  </si>
  <si>
    <t>2.3.566</t>
  </si>
  <si>
    <t>2.3.567</t>
  </si>
  <si>
    <t>2.3.568</t>
  </si>
  <si>
    <t>2.3.569</t>
  </si>
  <si>
    <t>2.3.570</t>
  </si>
  <si>
    <t>2.3.571</t>
  </si>
  <si>
    <t>2.3.572</t>
  </si>
  <si>
    <t>2.3.573</t>
  </si>
  <si>
    <t>2.3.574</t>
  </si>
  <si>
    <t>2.3.575</t>
  </si>
  <si>
    <t>2.3.576</t>
  </si>
  <si>
    <t>2.3.577</t>
  </si>
  <si>
    <t>2.3.578</t>
  </si>
  <si>
    <t>2.3.579</t>
  </si>
  <si>
    <t>2.3.580</t>
  </si>
  <si>
    <t>2.3.581</t>
  </si>
  <si>
    <t>2.3.582</t>
  </si>
  <si>
    <t>2.3.583</t>
  </si>
  <si>
    <t>2.3.584</t>
  </si>
  <si>
    <t>2.3.585</t>
  </si>
  <si>
    <t>2.3.586</t>
  </si>
  <si>
    <t>2.3.587</t>
  </si>
  <si>
    <t>2.3.588</t>
  </si>
  <si>
    <t>2.3.589</t>
  </si>
  <si>
    <t>2.3.590</t>
  </si>
  <si>
    <t>2.3.591</t>
  </si>
  <si>
    <t>2.3.592</t>
  </si>
  <si>
    <t>2.3.593</t>
  </si>
  <si>
    <t>2.3.594</t>
  </si>
  <si>
    <t>2.3.595</t>
  </si>
  <si>
    <t>2.3.596</t>
  </si>
  <si>
    <t>Křeslo odběrové s elektrickým ovládáním s možností polohování během odběru a rychlé změny polohy lehu</t>
  </si>
  <si>
    <t>Transportní lehátko EMERGO nebo SPRINT s příslušenstvím</t>
  </si>
  <si>
    <t>Křeslo vážící pro ↑ hmotnost</t>
  </si>
  <si>
    <t>Magnetická tezonance 3 Tesla</t>
  </si>
  <si>
    <t>Mobilní přístroj pro aktivní nebo pasivní mobilizaci končetin A.P.T.5 a příslušenství</t>
  </si>
  <si>
    <t>Křeslo odběrové</t>
  </si>
  <si>
    <t>Polohovací vícesegmentované lehátko</t>
  </si>
  <si>
    <t>EKG přístroj</t>
  </si>
  <si>
    <t>intenzivní lůžka s váhou</t>
  </si>
  <si>
    <t>Anesteziologický přístroj s monitorem vitálních funkcí pro ortopedickou kliniku</t>
  </si>
  <si>
    <t>flexibilní fibroskop</t>
  </si>
  <si>
    <t>EKG</t>
  </si>
  <si>
    <t>Bronchoskop -  fibroskop</t>
  </si>
  <si>
    <t>Inokulační automat</t>
  </si>
  <si>
    <t>CT 3</t>
  </si>
  <si>
    <t>Stroj k počítání tablet</t>
  </si>
  <si>
    <t>Izolátor pro přípravu cytostatik</t>
  </si>
  <si>
    <t>transportabilní echokardiografický přístroj na operační sály kardiochirurgické kliniky</t>
  </si>
  <si>
    <t>Echokardiograf</t>
  </si>
  <si>
    <t>Endosonografická katétrová sonda s pohonnou jednotkou</t>
  </si>
  <si>
    <t>Videomatice</t>
  </si>
  <si>
    <t>Videokolonoskop</t>
  </si>
  <si>
    <t>Anesteziologický přístroj s monitorem vitálních funkcí pro magnetickou resonanci</t>
  </si>
  <si>
    <t>Lyofilizační přístroj</t>
  </si>
  <si>
    <t>cívka k magnetickému stimulátoru</t>
  </si>
  <si>
    <t>Endoskop ma operace nádorů v komorovém systému</t>
  </si>
  <si>
    <t>Vyhřívací podložka</t>
  </si>
  <si>
    <t>ušní fréza OsseoDoc</t>
  </si>
  <si>
    <t>Panetti set instrumentarium</t>
  </si>
  <si>
    <t>endoskopická věž včetně NBI</t>
  </si>
  <si>
    <t>Akumulátor vrtací souprava
(pro středně velké operace - OT OW, PANTA)</t>
  </si>
  <si>
    <t>Vrtačka Colibri II</t>
  </si>
  <si>
    <t>Defibrilátor s možností manuálního i automatického režimu</t>
  </si>
  <si>
    <t>Vibrační odběrový lipoaspirační systém</t>
  </si>
  <si>
    <t>lineární sonda</t>
  </si>
  <si>
    <t>Hysteroskopická pumpa k shaveru</t>
  </si>
  <si>
    <t>Chladící deska COP 30</t>
  </si>
  <si>
    <t>Přepínač kolon pro Dionex Ultimate 3000 RSLC
(šesticestný ventil)</t>
  </si>
  <si>
    <t>elektrokoagulace na OP sál</t>
  </si>
  <si>
    <t>elektrokoagulaci na ambulaci</t>
  </si>
  <si>
    <t>glidescope</t>
  </si>
  <si>
    <t>Ruční defibrilátor</t>
  </si>
  <si>
    <t>DefibrilátorAED</t>
  </si>
  <si>
    <t>EKG navigační systém</t>
  </si>
  <si>
    <t>Bezdrátový ultrazvukový systém</t>
  </si>
  <si>
    <t>Mixážní sprchový panel</t>
  </si>
  <si>
    <t>Dezinfektor podložních mís</t>
  </si>
  <si>
    <t>Ultrazvuk LeapMed</t>
  </si>
  <si>
    <t>Ultrazvuk Apogee 2100</t>
  </si>
  <si>
    <t>Přístroj na diagnostiku cystické fibrózy</t>
  </si>
  <si>
    <t>Centrála monitorů s příslušenstvím</t>
  </si>
  <si>
    <t>Mobilní ultrazvukový systém vč. EKG navigace</t>
  </si>
  <si>
    <t>Videoduedenoskop</t>
  </si>
  <si>
    <t>Bed-side echokardiografický přístroj</t>
  </si>
  <si>
    <t>Přístroj pro perfuzi dárcovské ledviny</t>
  </si>
  <si>
    <t>Transportní ultrazvukový přístroj</t>
  </si>
  <si>
    <t>Ultrazvukový přístroj</t>
  </si>
  <si>
    <t>Navigační bronchoskopický systém</t>
  </si>
  <si>
    <t>Dezinfektor operační obuvi</t>
  </si>
  <si>
    <t>Nerezová skříň</t>
  </si>
  <si>
    <t>Multifunkční křeslo PURA koženkové barva oranžová</t>
  </si>
  <si>
    <t>Kolimátory pro detekci 131I</t>
  </si>
  <si>
    <t>Dozimetrie málá kamera</t>
  </si>
  <si>
    <t>Transportní ventilátor</t>
  </si>
  <si>
    <t>Lůžka</t>
  </si>
  <si>
    <t>Inkubátor</t>
  </si>
  <si>
    <t>Systém pro analýzu obrazu</t>
  </si>
  <si>
    <t>Digital PCR</t>
  </si>
  <si>
    <t>Modul na přípravu mikroskopického preparátu</t>
  </si>
  <si>
    <t>Analyzátor mykologický</t>
  </si>
  <si>
    <t>Izolátor DNA</t>
  </si>
  <si>
    <t>Bioanalyzér</t>
  </si>
  <si>
    <t>Vakuový koncentrátor</t>
  </si>
  <si>
    <t>ddPCR</t>
  </si>
  <si>
    <t>Centrifuga</t>
  </si>
  <si>
    <t>ELISA analyzátor</t>
  </si>
  <si>
    <t>Analyzátor pro zpracování imunoblotů</t>
  </si>
  <si>
    <t>Analyzátor pro zpracování metody nepřímé imunofluorescence</t>
  </si>
  <si>
    <t>Mikroskop</t>
  </si>
  <si>
    <t>Inkubátor a agitátor krevních destiček</t>
  </si>
  <si>
    <t>384 jamkový modul k termocykleru</t>
  </si>
  <si>
    <t>Lednice</t>
  </si>
  <si>
    <t>Elektroanatomický 3D mapovací systém</t>
  </si>
  <si>
    <t>Odběrové křeslo</t>
  </si>
  <si>
    <t>Přímá digitalizace RTG pracoviště</t>
  </si>
  <si>
    <t>Box laminární PET/CT</t>
  </si>
  <si>
    <t>Laboratorní váhy ke gravimetrické přípravě cytostatik</t>
  </si>
  <si>
    <t>Leštička s odsáváním a osvětlením pracovního prostoru</t>
  </si>
  <si>
    <t>Lineární urychlovače</t>
  </si>
  <si>
    <t>Ochranné štíty k RTG - sklopná stěna</t>
  </si>
  <si>
    <t>Mobilní světlo operační</t>
  </si>
  <si>
    <t>Monitor vitálních funkcí</t>
  </si>
  <si>
    <t>Centrální monitor vitílních funkcí</t>
  </si>
  <si>
    <t>Nájezdová váha se čtyřmi patkami</t>
  </si>
  <si>
    <t>Automatický vyhledávací systém Metafer</t>
  </si>
  <si>
    <t>EKG se zapisovačem a wifi</t>
  </si>
  <si>
    <t>Elektrickélůžko s vážícím systémem</t>
  </si>
  <si>
    <t>Echokardiografický přístroj</t>
  </si>
  <si>
    <t>CPET - SPIROERGOMETRIE</t>
  </si>
  <si>
    <t>EKG 12 ti svodové</t>
  </si>
  <si>
    <t>pojízdné operační svítidlo</t>
  </si>
  <si>
    <t>Pec polymerační na fotokompozity</t>
  </si>
  <si>
    <t>LCD optotyp</t>
  </si>
  <si>
    <t>Spirometr</t>
  </si>
  <si>
    <t>Mikroskopy</t>
  </si>
  <si>
    <t>Systém pro elektrofyziologické vyšetření intrakardiálních potenciálů</t>
  </si>
  <si>
    <t>Obnova CT1</t>
  </si>
  <si>
    <t>Defibrilátor automatický Lifepack 1000</t>
  </si>
  <si>
    <t>Defibrilátor manuální LP20e</t>
  </si>
  <si>
    <t>Aktivní antidekubitní matrace ProCare  kompresor Pro Care Auto</t>
  </si>
  <si>
    <t>Pumpa odsávací KV-6</t>
  </si>
  <si>
    <t>Pumpa oplachovací OFP-2</t>
  </si>
  <si>
    <t>Elektrické lůžko s vážícím systémem</t>
  </si>
  <si>
    <t>AED</t>
  </si>
  <si>
    <t>Defibrilátor</t>
  </si>
  <si>
    <t>Manuální defibrilátor s možností přepnutí do automatického režimu</t>
  </si>
  <si>
    <t>Echokardiografický přístroj střední třidy</t>
  </si>
  <si>
    <t>Myčka MIELE PG 8536</t>
  </si>
  <si>
    <t>LeadPoint – přístroj pro zavádění elektrod během specializovaného operačního výkonu DBS
(deep brain stimulation)</t>
  </si>
  <si>
    <t>Transportní lůžko</t>
  </si>
  <si>
    <t>Širokoúhlá fundus kamera CLARUS 700</t>
  </si>
  <si>
    <t>Synoptofor</t>
  </si>
  <si>
    <t>chirurgické instrumentarium</t>
  </si>
  <si>
    <t>rigidní optiky</t>
  </si>
  <si>
    <t>Time Lapse systém včetně inkubátoru
(MIRI Time-Lapse Incubator)</t>
  </si>
  <si>
    <t>Operační světla na porodní sály</t>
  </si>
  <si>
    <t>EEG přístroj s příslušenstvím</t>
  </si>
  <si>
    <t>Plynový chromatograf s plamenově ionizačním detektorem a headspace autosamplerem</t>
  </si>
  <si>
    <t>erkoform - 3D+, occluform 3</t>
  </si>
  <si>
    <t>intraorální přístroj s přímou digitalizací</t>
  </si>
  <si>
    <t>piezosurgery - ultrazvuková pila</t>
  </si>
  <si>
    <t>Obnova endoskopického vybavení</t>
  </si>
  <si>
    <t>Plicní ventilátor se zvlhčovačem</t>
  </si>
  <si>
    <t>Zatavovačka hadiček vaků</t>
  </si>
  <si>
    <t>Systém pro ohřev pacienta</t>
  </si>
  <si>
    <t>Anesteziologický přístroj s monitorem vitálních funkcí</t>
  </si>
  <si>
    <t>Termocykler</t>
  </si>
  <si>
    <t>Flexibilní epifaryngolaryngoskop</t>
  </si>
  <si>
    <t>Operační světla</t>
  </si>
  <si>
    <t>Spektrofotometr na měření kvality DNA</t>
  </si>
  <si>
    <t>Cycler</t>
  </si>
  <si>
    <t>Digitální morfologie</t>
  </si>
  <si>
    <t>Light cycler</t>
  </si>
  <si>
    <t>ELISA automat</t>
  </si>
  <si>
    <t>Modulární vybavení pro detekci virových, bakteriálních a mykotických původců infekčních onemocnění</t>
  </si>
  <si>
    <t>Myčka na laboratorní sklo</t>
  </si>
  <si>
    <t>Automatická zalévací linka</t>
  </si>
  <si>
    <t>Real-Time PCR cycler</t>
  </si>
  <si>
    <t>Automatický tkáňový procesor</t>
  </si>
  <si>
    <t>Termocykler + PCR</t>
  </si>
  <si>
    <t>Kapilární elektroforéza</t>
  </si>
  <si>
    <t>Bodypletysmograf</t>
  </si>
  <si>
    <t>Polohovací pomůcky k lineárním urychlovačům</t>
  </si>
  <si>
    <t>Nefelometr</t>
  </si>
  <si>
    <t>Ablační RF generátor s proplachovou pumpou</t>
  </si>
  <si>
    <t>Angiograficické systémy s příslušenstvím a stevebními úpravami</t>
  </si>
  <si>
    <t>4D Echokardiograf</t>
  </si>
  <si>
    <t>Obnova RTG přístroje na centrálním pracovišti</t>
  </si>
  <si>
    <t>Skiaskopicko – skiagrafický přístroj</t>
  </si>
  <si>
    <t>Mamograf</t>
  </si>
  <si>
    <t>Aktivní antidekubitní matrace</t>
  </si>
  <si>
    <t>2.2.436</t>
  </si>
  <si>
    <t>2.2.437</t>
  </si>
  <si>
    <t>2.2.438</t>
  </si>
  <si>
    <t>2.2.439</t>
  </si>
  <si>
    <t>2.2.440</t>
  </si>
  <si>
    <t>2.2.441</t>
  </si>
  <si>
    <t>2.2.442</t>
  </si>
  <si>
    <t>2.2.443</t>
  </si>
  <si>
    <t>2.2.444</t>
  </si>
  <si>
    <t>2.2.446</t>
  </si>
  <si>
    <t>2.2.447</t>
  </si>
  <si>
    <t>2.2.448</t>
  </si>
  <si>
    <t>2.2.449</t>
  </si>
  <si>
    <t>2.2.450</t>
  </si>
  <si>
    <t>2.2.451</t>
  </si>
  <si>
    <t>2.2.452</t>
  </si>
  <si>
    <t>2.2.453</t>
  </si>
  <si>
    <t>2.2.454</t>
  </si>
  <si>
    <t>2.2.455</t>
  </si>
  <si>
    <t>2.2.456</t>
  </si>
  <si>
    <t>2.2.457</t>
  </si>
  <si>
    <t>2.2.458</t>
  </si>
  <si>
    <t>2.2.459</t>
  </si>
  <si>
    <t>2.2.460</t>
  </si>
  <si>
    <t>2.2.461</t>
  </si>
  <si>
    <t>2.2.462</t>
  </si>
  <si>
    <t>2.2.463</t>
  </si>
  <si>
    <t>2.2.464</t>
  </si>
  <si>
    <t>2.2.465</t>
  </si>
  <si>
    <t>2.2.466</t>
  </si>
  <si>
    <t>2.2.467</t>
  </si>
  <si>
    <t>2.2.468</t>
  </si>
  <si>
    <t>Monitor pro neinvazivní měření plynů a průtoku u MO</t>
  </si>
  <si>
    <t>Videolaryngoskop</t>
  </si>
  <si>
    <t>Čelni operační světlo</t>
  </si>
  <si>
    <t>Instrumentárium pro mininvazivní kardiochirurgii (MICS)</t>
  </si>
  <si>
    <t>Monitor hemodynamiky</t>
  </si>
  <si>
    <t>Hemodynamický monitor invazivní</t>
  </si>
  <si>
    <t>EKG holter - snímač</t>
  </si>
  <si>
    <t>myčka operační obuvi</t>
  </si>
  <si>
    <t>stomatologickásouprava KAVO 70 + kompresor</t>
  </si>
  <si>
    <t>přístroj anesteziologický</t>
  </si>
  <si>
    <t>Operační stůl</t>
  </si>
  <si>
    <t>operační stropní svítidlo - 2 ramena</t>
  </si>
  <si>
    <t>dentální mikroskop</t>
  </si>
  <si>
    <t>Ultrazvukový aspirátor CUSA Clarity</t>
  </si>
  <si>
    <t>MIRIS - analyzátor mateřského mléka</t>
  </si>
  <si>
    <t>Kanmed babybed - postýlka pro nezralé novorozence.</t>
  </si>
  <si>
    <t>Lednice na uchovávání léků</t>
  </si>
  <si>
    <t>Přístroj na monitorování průtoku mikrochirurgickou anastomózou pomocí implantovatelné sondy</t>
  </si>
  <si>
    <t>radiofrekvenční elektrochirurgický přístroj</t>
  </si>
  <si>
    <t>Zaznámové zařízení pro streamování a konferenci</t>
  </si>
  <si>
    <t>retraktorový systém Abdominal Click Sattler</t>
  </si>
  <si>
    <t>systém detekční gama sonda</t>
  </si>
  <si>
    <t>CIMPAX, C-PURE 750 - systém pro odvod operačních zplodin</t>
  </si>
  <si>
    <t>Motodlaha kolenního a kyčelního kloubu</t>
  </si>
  <si>
    <t>Linerání endosono GF-UCT180</t>
  </si>
  <si>
    <t>Hlubokomrazicí skříňová mraznička pro použití ve zdravotnictví</t>
  </si>
  <si>
    <t>Insuflátor CO2 UCR</t>
  </si>
  <si>
    <t>Rozšíření centrálního monitoru vitálních funkcí na odd.30M a 30C SWITCH WS-C2960+48TC-S</t>
  </si>
  <si>
    <t>Bifázový defibrilátor AED Plus</t>
  </si>
  <si>
    <t>Odběrová křesla</t>
  </si>
  <si>
    <t>Monitory vitální funkcí</t>
  </si>
  <si>
    <t>2.3.597</t>
  </si>
  <si>
    <t>2.3.598</t>
  </si>
  <si>
    <t>2.3.599</t>
  </si>
  <si>
    <t>2.3.600</t>
  </si>
  <si>
    <t>2.3.601</t>
  </si>
  <si>
    <t>2.3.602</t>
  </si>
  <si>
    <t>2.3.603</t>
  </si>
  <si>
    <t>2.3.604</t>
  </si>
  <si>
    <t>2.3.605</t>
  </si>
  <si>
    <t>2.3.606</t>
  </si>
  <si>
    <t>2.3.607</t>
  </si>
  <si>
    <t>2.3.608</t>
  </si>
  <si>
    <t>2.3.609</t>
  </si>
  <si>
    <t>2.3.610</t>
  </si>
  <si>
    <t>2.3.611</t>
  </si>
  <si>
    <t>2.3.612</t>
  </si>
  <si>
    <t>2.3.613</t>
  </si>
  <si>
    <t>2.3.614</t>
  </si>
  <si>
    <t>2.3.615</t>
  </si>
  <si>
    <t>2.3.616</t>
  </si>
  <si>
    <t>2.3.617</t>
  </si>
  <si>
    <t>2.3.618</t>
  </si>
  <si>
    <t>2.3.619</t>
  </si>
  <si>
    <t>2.3.620</t>
  </si>
  <si>
    <t>2.3.621</t>
  </si>
  <si>
    <t>2.3.622</t>
  </si>
  <si>
    <t>2.3.623</t>
  </si>
  <si>
    <t>2.3.624</t>
  </si>
  <si>
    <t>2.3.625</t>
  </si>
  <si>
    <t>2.3.626</t>
  </si>
  <si>
    <t>2.3.627</t>
  </si>
  <si>
    <t>2.3.628</t>
  </si>
  <si>
    <t>2.3.629</t>
  </si>
  <si>
    <t>2.3.630</t>
  </si>
  <si>
    <t>2.3.631</t>
  </si>
  <si>
    <t>2.3.632</t>
  </si>
  <si>
    <t>2.3.633</t>
  </si>
  <si>
    <t>2.3.634</t>
  </si>
  <si>
    <t>2.3.635</t>
  </si>
  <si>
    <t>2.3.636</t>
  </si>
  <si>
    <t>2.3.637</t>
  </si>
  <si>
    <t>2.3.638</t>
  </si>
  <si>
    <t>2.3.639</t>
  </si>
  <si>
    <t>2.3.640</t>
  </si>
  <si>
    <t>2.3.641</t>
  </si>
  <si>
    <t>2.3.642</t>
  </si>
  <si>
    <t>2.3.643</t>
  </si>
  <si>
    <t>2.3.644</t>
  </si>
  <si>
    <t>2.3.645</t>
  </si>
  <si>
    <t>2.3.646</t>
  </si>
  <si>
    <t>2.3.647</t>
  </si>
  <si>
    <t>2.3.648</t>
  </si>
  <si>
    <t>2.3.649</t>
  </si>
  <si>
    <t>2.3.650</t>
  </si>
  <si>
    <t>2.3.651</t>
  </si>
  <si>
    <t>2.3.652</t>
  </si>
  <si>
    <t>2.3.653</t>
  </si>
  <si>
    <t>2.3.654</t>
  </si>
  <si>
    <t>2.3.655</t>
  </si>
  <si>
    <t>2.3.656</t>
  </si>
  <si>
    <t>2.3.657</t>
  </si>
  <si>
    <t>2.3.658</t>
  </si>
  <si>
    <t>Kazetový sterilizátor</t>
  </si>
  <si>
    <t>OCT pro vyšetření předního a zadního segmentu oka</t>
  </si>
  <si>
    <t>Ergospirometrie + Ergometr bicyklový ( přístroje pro neinvazivníí kadiovaskulární diagnostiku)</t>
  </si>
  <si>
    <t>Modul pacientský telemetrický IntelliVue Tele TRx4851A</t>
  </si>
  <si>
    <t>Elektrochirurgický generátor FORCE FX-8CAS</t>
  </si>
  <si>
    <t>EKG přístroj se zapisovačem</t>
  </si>
  <si>
    <t>Transportní monitor</t>
  </si>
  <si>
    <t>Ohřívačka transfuzních přípravků</t>
  </si>
  <si>
    <t>Centrální monitor IPCHO - nákl. středisko 5931</t>
  </si>
  <si>
    <t>lůžko pacientské elektrické</t>
  </si>
  <si>
    <t>Vacuklav 24B + příslušenství
(reverzní osmóza, sterilizační kontejnery)</t>
  </si>
  <si>
    <t>Monitory životních funkcí a centrální monitor</t>
  </si>
  <si>
    <t>Neuronavigace</t>
  </si>
  <si>
    <t>Hessovo plátno + příslušenství</t>
  </si>
  <si>
    <t>Sušička skla 150 l</t>
  </si>
  <si>
    <t>Úpravna vody</t>
  </si>
  <si>
    <t>Chladničky laboratorní 360-400 l</t>
  </si>
  <si>
    <t>Inkubátor  55 litrů</t>
  </si>
  <si>
    <t>Inkubátor 55 litrů s aktivním chlazením</t>
  </si>
  <si>
    <t>Aeroskop pro mikrobiální monitorování vzduchu</t>
  </si>
  <si>
    <t>Kombinovaný přístroj (UZ, elektro)</t>
  </si>
  <si>
    <t>Obnova HSK optik včetně světlovodcných kabelů</t>
  </si>
  <si>
    <t>Nástěnné vyšetřovací lampy</t>
  </si>
  <si>
    <t>Stolní svářečka pro hadičkové systémy</t>
  </si>
  <si>
    <t>Automatické protahovací kleště hadiček + příslušenství (nožní pedál, stolní držák)</t>
  </si>
  <si>
    <t>Mraznice pro uskladnění nepropuštěné autologní plazmy a pozdržené plazmy</t>
  </si>
  <si>
    <t>Sterilní svářečka hadiček krevních vaků</t>
  </si>
  <si>
    <t>stolní laboratorní centrifuga</t>
  </si>
  <si>
    <t>chirurgický generátor - koagulace</t>
  </si>
  <si>
    <t>Plynový chromatograf GC FID/TCD</t>
  </si>
  <si>
    <t>Nahrávací zařízení mobilní</t>
  </si>
  <si>
    <t>koagulace k lap. věži</t>
  </si>
  <si>
    <t>Zdroj světla k lap. věži</t>
  </si>
  <si>
    <t>Kufřík Ultrazvukový pro snadné zavádění centrálních žilních katetrů u dětí</t>
  </si>
  <si>
    <t>Myčka dekontaminační na podložní mísy</t>
  </si>
  <si>
    <t>Monitory vitálních funkcí</t>
  </si>
  <si>
    <t>Antidekubitární matrace</t>
  </si>
  <si>
    <t>Výrobník ledu</t>
  </si>
  <si>
    <t>Intenzivní lůžko s váhou</t>
  </si>
  <si>
    <t>Videokolonoskop CF-EZ1500L</t>
  </si>
  <si>
    <t>Videogastroskop GIF-EZ1500</t>
  </si>
  <si>
    <t>spiroergometr</t>
  </si>
  <si>
    <t>Rigidní sálový bronchoskopický řetězec</t>
  </si>
  <si>
    <t>Forma na čípky velkokapacitní</t>
  </si>
  <si>
    <t>Monitor fyziologických funkcí s multiparametrickým modulem+ centrální monitor</t>
  </si>
  <si>
    <t>Přenosný plicní ventilátor</t>
  </si>
  <si>
    <t>Ohřívač krevních přípravků</t>
  </si>
  <si>
    <t>Digitální pojízdný RTG přístroj na Emergency Oddělení urgentního příjmu</t>
  </si>
  <si>
    <t>Inkubátor CO2 velkoobjemový</t>
  </si>
  <si>
    <t>Laboratorní lednice prosklená</t>
  </si>
  <si>
    <t>OAE - přístroj na vyšetření otoakustických emisí</t>
  </si>
  <si>
    <t>CAAS Workstation pro kvantitativní koronární analýzu</t>
  </si>
  <si>
    <t>Rotoped</t>
  </si>
  <si>
    <t>Kombinovaný přístroj s modulem EMG</t>
  </si>
  <si>
    <t>Elektromyografický přístroj s kompletním vybavením pro NCS, EMG, reflexy, magnetickou stimulaci, tDCS stimulaci a identifikaci automních neuropatií</t>
  </si>
  <si>
    <t>Chodítko s elektrickým zdvihem</t>
  </si>
  <si>
    <t>Vrtací jednotka</t>
  </si>
  <si>
    <t>2.4.213</t>
  </si>
  <si>
    <t>2.4.214</t>
  </si>
  <si>
    <t>2.4.215</t>
  </si>
  <si>
    <t>2.4.216</t>
  </si>
  <si>
    <t>2.4.217</t>
  </si>
  <si>
    <t>2.4.218</t>
  </si>
  <si>
    <t>2.4.219</t>
  </si>
  <si>
    <t>2.4.221</t>
  </si>
  <si>
    <t>2.4.222</t>
  </si>
  <si>
    <t>2.4.223</t>
  </si>
  <si>
    <t>2.4.224</t>
  </si>
  <si>
    <t>2.4.225</t>
  </si>
  <si>
    <t>Neuromonitor</t>
  </si>
  <si>
    <t>Křeslo elektrické polohovatelné mobilní</t>
  </si>
  <si>
    <t>EKG BTL se zapisovačem</t>
  </si>
  <si>
    <t>Automat pro imunohistochemické barvení - zápůjčka přístroje</t>
  </si>
  <si>
    <t>Průtokový cytometr + software infinicyt</t>
  </si>
  <si>
    <t>Automatický analyzátor glykovaného hemoglobinu</t>
  </si>
  <si>
    <t>Analyzátor acidobazické rovnováhy</t>
  </si>
  <si>
    <t>ECG holter recorder</t>
  </si>
  <si>
    <t>Simulátor MW8 pro péči o pacienty s NG, OG a PEG</t>
  </si>
  <si>
    <t>Segmentalní multifrekvenční tělesný analyzátor</t>
  </si>
  <si>
    <t>3.2.22</t>
  </si>
  <si>
    <t>3.2.37</t>
  </si>
  <si>
    <t>3.2.39</t>
  </si>
  <si>
    <t>3.2.43</t>
  </si>
  <si>
    <t>3.2.51</t>
  </si>
  <si>
    <t>3.2.55</t>
  </si>
  <si>
    <t>3.2.58</t>
  </si>
  <si>
    <t>3.2.60</t>
  </si>
  <si>
    <t>3.2.61</t>
  </si>
  <si>
    <t>3.2.62</t>
  </si>
  <si>
    <t>3.2.64</t>
  </si>
  <si>
    <t>3.2.65</t>
  </si>
  <si>
    <t>3.2.67</t>
  </si>
  <si>
    <t>3.2.68</t>
  </si>
  <si>
    <t>3.2.69</t>
  </si>
  <si>
    <t>SW - Informační systémy - nový název,  2. akt.</t>
  </si>
  <si>
    <t>Diskové úložiště (rozšíření NAS)</t>
  </si>
  <si>
    <t>Infrastruktura pro dlouhodobé úložiště (garantovaný archív)</t>
  </si>
  <si>
    <t>PAM - nový personální a mzdový IS</t>
  </si>
  <si>
    <t>SW - MIS</t>
  </si>
  <si>
    <t>Kancelářská zařízení pro kopírování, skenování a tisk dokumentů</t>
  </si>
  <si>
    <t>Diagnostické monitory</t>
  </si>
  <si>
    <t>Síťová infrastuktura</t>
  </si>
  <si>
    <t>Analýza síťového provozu</t>
  </si>
  <si>
    <t>Upgrade telefonní ústředny BC6 na BC7</t>
  </si>
  <si>
    <t>IS Zubní kliniky</t>
  </si>
  <si>
    <t>SW pro majetkové účetnictví</t>
  </si>
  <si>
    <t>Virtualizace desktopů</t>
  </si>
  <si>
    <t>Obnova aktivních prvků pro systém monitorů VF</t>
  </si>
  <si>
    <t>PC MAC</t>
  </si>
  <si>
    <t>Kancelářská VT nad 40 tis. Kč pro rok 2022</t>
  </si>
  <si>
    <t>3.2.70</t>
  </si>
  <si>
    <t>3.3.1</t>
  </si>
  <si>
    <t>3.3.8</t>
  </si>
  <si>
    <t>Bezpečnostní infrastruktura</t>
  </si>
  <si>
    <t>IROP26</t>
  </si>
  <si>
    <t>4.2.123</t>
  </si>
  <si>
    <t>4.2.132</t>
  </si>
  <si>
    <t>4.2.138</t>
  </si>
  <si>
    <t>4.2.145</t>
  </si>
  <si>
    <t>4.2.157</t>
  </si>
  <si>
    <t>4.2.161</t>
  </si>
  <si>
    <t>4.2.162</t>
  </si>
  <si>
    <t>4.2.163</t>
  </si>
  <si>
    <t>4.2.164</t>
  </si>
  <si>
    <t>4.2.167</t>
  </si>
  <si>
    <t>4.2.168</t>
  </si>
  <si>
    <t>4.2.169</t>
  </si>
  <si>
    <t>Chladící jednotka v budově C</t>
  </si>
  <si>
    <t>Výměna komunikačního systému sestra - pacient</t>
  </si>
  <si>
    <t>Zajištění přívodu vzduchu z centrálního rozvodu na boxy porodních sálů PGK</t>
  </si>
  <si>
    <t>Klimatizace</t>
  </si>
  <si>
    <t>VRV D1 1.- 3. NP</t>
  </si>
  <si>
    <t>VRV M1, M2</t>
  </si>
  <si>
    <t>Schodolez</t>
  </si>
  <si>
    <t>Prěstavba Iveco - sklápěcí korba x skříňová nástavba s čelem</t>
  </si>
  <si>
    <t>Vyvolávací sytém pro pacienty</t>
  </si>
  <si>
    <t>Olepovačka hran</t>
  </si>
  <si>
    <t>PD na chlazení budovy H1,1.NP-3.NP</t>
  </si>
  <si>
    <t>Kompresor pro počítačku tablet</t>
  </si>
  <si>
    <t>Bezbariérové parkoviště za budovou L</t>
  </si>
  <si>
    <t>4.2.170</t>
  </si>
  <si>
    <t>4.2.171</t>
  </si>
  <si>
    <t>4.2.172</t>
  </si>
  <si>
    <t>4.2.173</t>
  </si>
  <si>
    <t>4.2.174</t>
  </si>
  <si>
    <t>4.2.175</t>
  </si>
  <si>
    <t>4.2.176</t>
  </si>
  <si>
    <t>4.2.177</t>
  </si>
  <si>
    <t>4.2.178</t>
  </si>
  <si>
    <t>4.2.179</t>
  </si>
  <si>
    <t>4.2.180</t>
  </si>
  <si>
    <t>Dochlazení H1</t>
  </si>
  <si>
    <t>EKV</t>
  </si>
  <si>
    <t>Automatické odpouštění vody</t>
  </si>
  <si>
    <t>Rekonstrukce výtahu 63</t>
  </si>
  <si>
    <t>Rekonstrukce výtahu 2</t>
  </si>
  <si>
    <t>Automatické dveře OS ortopedie (3 ks)</t>
  </si>
  <si>
    <t>Oprava plotu</t>
  </si>
  <si>
    <t>Vyvolávací systémy</t>
  </si>
  <si>
    <t>Mechanický odstraňovač plevele</t>
  </si>
  <si>
    <t>Sanitní vozy</t>
  </si>
  <si>
    <t>Svozový vůz</t>
  </si>
  <si>
    <t>04/2021</t>
  </si>
  <si>
    <t>12/2020</t>
  </si>
  <si>
    <t>07/2021</t>
  </si>
  <si>
    <t>08/2020</t>
  </si>
  <si>
    <t>10/2020</t>
  </si>
  <si>
    <t>03/2021</t>
  </si>
  <si>
    <t>01/2021</t>
  </si>
  <si>
    <t>08/2021</t>
  </si>
  <si>
    <t>06/2021</t>
  </si>
  <si>
    <t>10/2021</t>
  </si>
  <si>
    <t>01/2022</t>
  </si>
  <si>
    <t>02/2022</t>
  </si>
  <si>
    <t>02/2020</t>
  </si>
  <si>
    <t>09/2020</t>
  </si>
  <si>
    <t>06/2020</t>
  </si>
  <si>
    <t>02/2021</t>
  </si>
  <si>
    <t>05/2021</t>
  </si>
  <si>
    <t>09/2021</t>
  </si>
  <si>
    <t>12/2021</t>
  </si>
  <si>
    <t>11/2021</t>
  </si>
  <si>
    <t>11/2020</t>
  </si>
  <si>
    <t>11/2019</t>
  </si>
  <si>
    <t>01/2020</t>
  </si>
  <si>
    <t>Pavlína Křivková</t>
  </si>
  <si>
    <t>pavlina.krivkova@fnol.cz</t>
  </si>
  <si>
    <t>588 44 3195, 737982832</t>
  </si>
  <si>
    <t>vedoucí Odboru ekonomiky a financování</t>
  </si>
  <si>
    <t>vyúčtování za rok 2021/ZP</t>
  </si>
  <si>
    <t xml:space="preserve">Zpracovala: Ing. P. Křivková </t>
  </si>
  <si>
    <t>U plus U spol. s r.o., Hlavní 1495/2e, 747 06 Opava</t>
  </si>
  <si>
    <t>Lactalis CZ s.r.o., Líbalova 2348/1, 149 00 Praha</t>
  </si>
  <si>
    <t>mléčné výrobky Mlékárny Kunín a sýry zn. Président (COVID)</t>
  </si>
  <si>
    <t>FNOL (Covid)</t>
  </si>
  <si>
    <t>MJM agro a.s., Cholinská 1048/19, 784 01 Litovel</t>
  </si>
  <si>
    <t>přístroj Glidescope Titanium Core 10 s příslušenstvím</t>
  </si>
  <si>
    <t>ultrazvukový přístroj Versana Active</t>
  </si>
  <si>
    <t>Nadace HAIMAOM, I.P. Pavlova 6, 779 00 Olomouc</t>
  </si>
  <si>
    <t>běžecký pás</t>
  </si>
  <si>
    <t xml:space="preserve">movité věci </t>
  </si>
  <si>
    <t>Hemato-onkologická klinika</t>
  </si>
  <si>
    <t>Klinika psychiatrie</t>
  </si>
  <si>
    <t>Klinika anesteziologie a resuscitace</t>
  </si>
  <si>
    <t>28450817</t>
  </si>
  <si>
    <t>RADIOMETER s.r.o.</t>
  </si>
  <si>
    <t>64941132</t>
  </si>
  <si>
    <t>ELI LILLY ČR, s.r.o.</t>
  </si>
  <si>
    <t>24148725</t>
  </si>
  <si>
    <t>AbbVie s.r.o.</t>
  </si>
  <si>
    <t>00565474</t>
  </si>
  <si>
    <t>BAYER s.r.o.</t>
  </si>
  <si>
    <t>BAYER  s.r.o.</t>
  </si>
  <si>
    <t>41692861</t>
  </si>
  <si>
    <t>Sandoz s.r.o.</t>
  </si>
  <si>
    <t>48025976</t>
  </si>
  <si>
    <t>Boehringer Ingelheim, spol. s r.o.</t>
  </si>
  <si>
    <t>UPJOHN EXPORT B.V.</t>
  </si>
  <si>
    <t>64575977</t>
  </si>
  <si>
    <t>Novartis s.r.o.</t>
  </si>
  <si>
    <t>49240030</t>
  </si>
  <si>
    <t>Zentiva, k.s.</t>
  </si>
  <si>
    <t>24812340</t>
  </si>
  <si>
    <t>Exeltis Czech s.r.o.</t>
  </si>
  <si>
    <t>28360931</t>
  </si>
  <si>
    <t>Innova Medical s.r.o.</t>
  </si>
  <si>
    <t>25775502</t>
  </si>
  <si>
    <t>INLAB Medical, s.r.o.</t>
  </si>
  <si>
    <t>25635972</t>
  </si>
  <si>
    <t>Boston Scientific Česká republika s.r.o.</t>
  </si>
  <si>
    <t>oprava daně</t>
  </si>
  <si>
    <t>OrphaCare GmbH, Schönbrunnerstrase 218-220, 1120 Vídeň</t>
  </si>
  <si>
    <t>nákup materiálu k infuzním pumpám - PAH</t>
  </si>
  <si>
    <t>Ing. František ABRAHÁM, Olšany 76, 798 14 Olšany u Prostějova</t>
  </si>
  <si>
    <t>pacientský monitor Philips Effcia CM 150 vč. příslušenství</t>
  </si>
  <si>
    <t>I. Interní klinika</t>
  </si>
  <si>
    <t>Klub nemocných cystickou fibrózou z.s., Kudrnova 95/22, 150 00 Praha</t>
  </si>
  <si>
    <t>přístroj na odhlenění dýchacích cest SIMEOX-H-EU</t>
  </si>
  <si>
    <t>Dětská klinika</t>
  </si>
  <si>
    <t>S &amp; T Plus s.r.o.,                                    Novodvorská 994, 142 00 Praha</t>
  </si>
  <si>
    <t>Danone a.s.</t>
  </si>
  <si>
    <t>LEO Pharma A/S</t>
  </si>
  <si>
    <t>sanofi-aventis, s.r.o.</t>
  </si>
  <si>
    <t>03/2022</t>
  </si>
  <si>
    <t>Akce ukončena, předložena Žádost o vydání ZVA</t>
  </si>
  <si>
    <t>PD - Novostavba budovy B - II. etapa</t>
  </si>
  <si>
    <t>1.2.95</t>
  </si>
  <si>
    <t>04/2022</t>
  </si>
  <si>
    <t>100 ks plyšových figurek "Kryštůfek" pro dětské pacienty</t>
  </si>
  <si>
    <t>Oddělení urgentního příjmu</t>
  </si>
  <si>
    <t>5 ks tlakoměr Beurer BM 85</t>
  </si>
  <si>
    <t>5 ks oxymetr s pulsoměrem Beurer PO60BT</t>
  </si>
  <si>
    <t>5 ks diagnostická váha Beurer BF720</t>
  </si>
  <si>
    <t>5 ks kapesní přístroj na měření EKG Beurer ME90720</t>
  </si>
  <si>
    <t>5 ks tablet Lenovo Tab M10</t>
  </si>
  <si>
    <t>5 ks pedometr Xiaomi MI Band 6</t>
  </si>
  <si>
    <t>Nadační fond Kryštůfek,                                  Rašínova 692/4, 602 00 Brno</t>
  </si>
  <si>
    <t>CROSSPOINT Olomouc z.s.,                       Einsteinova 724/60, 779 00 Olomouc</t>
  </si>
  <si>
    <t>03038637</t>
  </si>
  <si>
    <t>U plus U spol. s r.o.,                                     Hlavní 1495/2e, 747 06 Opava</t>
  </si>
  <si>
    <t>ASQA a.s.</t>
  </si>
  <si>
    <t>Johnson  &amp; Johnson, s.r.o.</t>
  </si>
  <si>
    <t>27125971</t>
  </si>
  <si>
    <t>41193075</t>
  </si>
  <si>
    <t xml:space="preserve">přístrojové vybavení </t>
  </si>
  <si>
    <t>vzdělávání zdravotnických pracovníků</t>
  </si>
  <si>
    <t>Nadační fond Domwio,                      Chudenická 1059/30, 102 00 Praha</t>
  </si>
  <si>
    <t>B. Braun Medical s.r.o.,                                     V Parku 2335/20, 148 00 Praha</t>
  </si>
  <si>
    <t>Johnson &amp; Johnson s.r.o.,                   Walterovo náměstí 329/1, 158 00 Praha</t>
  </si>
  <si>
    <t>U plus U spol. s r.o.,                                   Hlavní 1495/2e, 747 06 Opava</t>
  </si>
  <si>
    <t>přístroj Laser UNILAS Touch One</t>
  </si>
  <si>
    <t>přístroj Micromanipulator MicroSpot X2</t>
  </si>
  <si>
    <t>přístroj Oral Pharyngeal</t>
  </si>
  <si>
    <t>Klinika otorinolaryngologie a chirurgie hlavy a krku</t>
  </si>
  <si>
    <t>24 ks poukaz na malinový dort pro dárce krve</t>
  </si>
  <si>
    <t>Transfuzní oddělení</t>
  </si>
  <si>
    <t>45 ks ART 702 Air1010 OB AEFO (COVID)</t>
  </si>
  <si>
    <t>80 ks Caffe Ravasio (1 kg) (COVID)</t>
  </si>
  <si>
    <t>600 ks Kosmetické produkty (COVID)</t>
  </si>
  <si>
    <t>kávovar NIVONA NICR 675</t>
  </si>
  <si>
    <t>I. chirurgická klinika</t>
  </si>
  <si>
    <t>měřič kotníkových tlaků BOSO ABI-systém 100</t>
  </si>
  <si>
    <t>přístrojový vozík EC-005M</t>
  </si>
  <si>
    <t>6 ks elektrické nemovniční lůžko GENEO</t>
  </si>
  <si>
    <t>ROZVOJ ORL z.s.,                                            I.P.Pavlova 185/6, 779 00 Olomouc</t>
  </si>
  <si>
    <t>Ollies dorty s.r.o.,                                               Výstavní 2968/108, 703 00 Ostrava</t>
  </si>
  <si>
    <t>CROSSPOINT Olomouc z.s.,                             Einsteinova 724/60, 779 00 Olomouc</t>
  </si>
  <si>
    <t>Richard WÜRZ,                                                                Zámoraví 1008, 7653 61 Napajedla</t>
  </si>
  <si>
    <t>Kardiologie Táborský s.r.o.,                      Španělská 759/4, 120 00 Praha</t>
  </si>
  <si>
    <t>Kardiologie Táborský s.r.o.,                        Španělská 759/4, 120 00 Praha</t>
  </si>
  <si>
    <t>PROMA REHA s.r.o.,                                        Riegrova 342, 552 03 Česká Skalice</t>
  </si>
  <si>
    <t>03658449</t>
  </si>
  <si>
    <t>07288816</t>
  </si>
  <si>
    <t>Prodloužena registrace akce, probíhá příprava podkladů pro vydání RoPD</t>
  </si>
  <si>
    <t>Novostavba budovy G</t>
  </si>
  <si>
    <t>Werfen Czech s.r.o.</t>
  </si>
  <si>
    <t>Octapharma AG</t>
  </si>
  <si>
    <t>CARDION s.r.o.</t>
  </si>
  <si>
    <t>EP SERVICES s.r.o.</t>
  </si>
  <si>
    <t>Digitální pojízdný RTG přístroj</t>
  </si>
  <si>
    <t>05/2022</t>
  </si>
  <si>
    <t>44848200</t>
  </si>
  <si>
    <t>26443929</t>
  </si>
  <si>
    <t>25308246</t>
  </si>
  <si>
    <t>Diagnostic Pharmaceuticals a.s.</t>
  </si>
  <si>
    <t>NAOS CZECH REPUBLIK s.r.o.</t>
  </si>
  <si>
    <t>MEDICAL M spol. s r.o.</t>
  </si>
  <si>
    <t>06/2022</t>
  </si>
  <si>
    <t>vzdělávání zdravotnického personálu</t>
  </si>
  <si>
    <t>CHE116335234</t>
  </si>
  <si>
    <t>Bc. Jan RÖSSNER,                         Tovačovského 1004, 753 01 Hranice</t>
  </si>
  <si>
    <t>MEDTRONIC (Covidien AG),                     Victor Von Bruns-Strasse 19, CH-8212 Neuhausen, Switzerland</t>
  </si>
  <si>
    <t>ARDEZ Pharma spol. s r.o.,                              V Borovičkách 278, 252 26 Kosoř</t>
  </si>
  <si>
    <t>BioVendor - Laboratorní technika a.s., Karásek 1767/1, 621 00 Brno</t>
  </si>
  <si>
    <t>tiskárna XEROX WorkCentre 6515_DN</t>
  </si>
  <si>
    <t>20 ks přístroj BABYSENSE 1 Pro</t>
  </si>
  <si>
    <t>Ústav imunologie</t>
  </si>
  <si>
    <t>Novorozenceké oddělené</t>
  </si>
  <si>
    <t>Nadace Křižovatka,                                                  Nové Sady 41, 602 00 Brno</t>
  </si>
  <si>
    <t>Ukončeno, probíhá dofinanování</t>
  </si>
  <si>
    <t>07/2022</t>
  </si>
  <si>
    <t>61467219</t>
  </si>
  <si>
    <t>25135228</t>
  </si>
  <si>
    <t>SERVIER s.r.o.</t>
  </si>
  <si>
    <t>Fresenius Kabi s.r.o.</t>
  </si>
  <si>
    <t>oprava fakturované částky</t>
  </si>
  <si>
    <t> 9.5.2022</t>
  </si>
  <si>
    <t>EVUSHELD</t>
  </si>
  <si>
    <t>Dodávky</t>
  </si>
  <si>
    <t>6.521.834,-</t>
  </si>
  <si>
    <t>Odůvodnění § 63 odst. 3b) ZZVZ:</t>
  </si>
  <si>
    <t>Dle povolení MZČR o distribuci, výdeji a používání neregistrovaného humánního léčivého přípravku EVUSHELD ze dne 3.3.2022 distribuci léčivého přípravku EVUSHELD v rámci České republiky zajišťuje společnost AstraZeneca Czech Republic s.r.o. prostřednictvím distributora Phoenix lékárenský velkoobchod, a.s., IČ 453 59 326. Distribuce do České republiky proběhne standardní cestou z UPS k distributorovi Phoenix a odtud do nemocničních lékáren (DTH - direct to hospital). Distributor Phoenix je schváleným distributorem na základě rozhodnutí Ústavu. Ústav konstatuje, že distributor je povinen dodržovat ustanovení zákona o léčivech, případně další povinnosti stanovené v rozhodnutí Ministerstva.</t>
  </si>
  <si>
    <t>Ústav neměl výhrady k navrženému distribučnímu modelu a doporučil, aby Ministerstvo ve svém rozhodnutí umožnilo distribuci léčivého přípravku EVUSHELD prostřednictvím distributora Phoenix pouze do lékáren zásobujících poskytovatele zdravotních služeb, které mohou léčivý přípravek EVUSHELD podávat, a omezilo jeho použití výhradně za účelem zajištění poskytování zdravotních služeb na území České republiky.“</t>
  </si>
  <si>
    <t>Odůvodnění § 63 odst. 5 ZZVZ:</t>
  </si>
  <si>
    <t>Předmětem plnění veřejné zakázky je jedinečný přípravek, který není registrovaný v ČR, jeho používání je v současné době povoleno MZČR do 30.6.2022. Jedná se o novinku na trhu léčivých přípravků. Léčivý přípravek aktuálně potřebný pro pacienty Fakultní nemocnice Olomouc.</t>
  </si>
  <si>
    <t>Léčivý přípravek je kombinací dvou léčivých látek tixagevimabu a cilgavimabu, dvou monoklonálních protilátek proti viru SARS-CoV-2. Je to preventivní lék pro pacienty, u kterých očkování proti COVID19 nevede k tvorbě protilátek. Pro tyto pacienty může být Evusheld lék život zachraňující léčbou. Cílovou skupinou jsou pacienti, kteří jsou v těžké imunosupresi vlivem předchozí orgánové transplantace, závažného onemocnění krvetvorby nebo intenzivní imunosupresivní léčby při závažných autoimunitních onemocněních. Naše nemocnice je centrem, ve kterém jsou soustřeďování pacienti s těmito diagnózami.</t>
  </si>
  <si>
    <t>Interní identifikační číslo VZ-2022-000331    Evidenční číslo z VVZ         Z2022-033337</t>
  </si>
  <si>
    <t> § 63 odst. 3 písm. b) ZZVZ                                           a § 63 odst. 5 ZZVZ</t>
  </si>
  <si>
    <t>M.G.P. spol. s r.o.,                                    Kvítková 1575, 760 01 Zlín</t>
  </si>
  <si>
    <t>RETIGO s.r.o.,                                              Láň 2310, 756 64 Rožnov pod Radhoštěm</t>
  </si>
  <si>
    <t>3 ks TV Samsung UE32M5672</t>
  </si>
  <si>
    <t xml:space="preserve">2 ks stretcherů Sprint 100 vč. příslušenství a matrací </t>
  </si>
  <si>
    <t>LINET spol. s r.o.,                                                Želevčice 5, 274 01 Slaný</t>
  </si>
  <si>
    <t>Nadace HAIMAOM,                                                      I.P. Pavlova 6, 779 00 Olomouc</t>
  </si>
  <si>
    <t>00507814</t>
  </si>
  <si>
    <t>-165 113 737,55</t>
  </si>
  <si>
    <t>29 014 760</t>
  </si>
  <si>
    <t>1.2.96</t>
  </si>
  <si>
    <t>PD zatepletní ubytoven a dětské kliniky</t>
  </si>
  <si>
    <t>1.2.97</t>
  </si>
  <si>
    <t>PD rekonstrukce budovy Q</t>
  </si>
  <si>
    <t>2.2.469</t>
  </si>
  <si>
    <t>Motor pro chirurgickou vrtačku</t>
  </si>
  <si>
    <t>2.2.470</t>
  </si>
  <si>
    <t>Chladnička Liebherr LKv 3910, 360 l, RS485</t>
  </si>
  <si>
    <t>2.2.471</t>
  </si>
  <si>
    <t>2.2.472</t>
  </si>
  <si>
    <t>Rozvěrač</t>
  </si>
  <si>
    <t>2.2.473</t>
  </si>
  <si>
    <t>Lupové brýle</t>
  </si>
  <si>
    <t>2.2.474</t>
  </si>
  <si>
    <t>2.2.476</t>
  </si>
  <si>
    <t>2.2.477</t>
  </si>
  <si>
    <t>2.2.478</t>
  </si>
  <si>
    <t>Skenovací mikroskop</t>
  </si>
  <si>
    <t>2.2.479</t>
  </si>
  <si>
    <t>Real Time PCR</t>
  </si>
  <si>
    <t>2.2.480</t>
  </si>
  <si>
    <t>Celotělový analyzátor</t>
  </si>
  <si>
    <t>2.2.481</t>
  </si>
  <si>
    <t>Pipetovací automat</t>
  </si>
  <si>
    <t>2.2.482</t>
  </si>
  <si>
    <t>Krychle na homogenizaci 100 - 150 l</t>
  </si>
  <si>
    <t>2.2.483</t>
  </si>
  <si>
    <t>Biohazard laminární box</t>
  </si>
  <si>
    <t>2.2.484</t>
  </si>
  <si>
    <t xml:space="preserve">Hlubokomrazící box malý na vakcíny </t>
  </si>
  <si>
    <t>2.2.485</t>
  </si>
  <si>
    <t>Myčka obuvi</t>
  </si>
  <si>
    <t>2.2.486</t>
  </si>
  <si>
    <t>Centrální monitor</t>
  </si>
  <si>
    <t>2.2.487</t>
  </si>
  <si>
    <t>2.2.488</t>
  </si>
  <si>
    <t>2.2.489</t>
  </si>
  <si>
    <t>kraniální referenční rám a verifikační sonda</t>
  </si>
  <si>
    <t>2.2.490</t>
  </si>
  <si>
    <t xml:space="preserve">Systém automatizovaného značení PET kitů </t>
  </si>
  <si>
    <t>2.2.491</t>
  </si>
  <si>
    <t>Skener</t>
  </si>
  <si>
    <t>2.2.492</t>
  </si>
  <si>
    <t>2.3.659</t>
  </si>
  <si>
    <t>2.3.660</t>
  </si>
  <si>
    <t>Mrazák laboratorní skříňový dvoudveřový 450l</t>
  </si>
  <si>
    <t>2.3.661</t>
  </si>
  <si>
    <t>2.3.662</t>
  </si>
  <si>
    <t>2.3.663</t>
  </si>
  <si>
    <t>2.3.664</t>
  </si>
  <si>
    <t>2.3.665</t>
  </si>
  <si>
    <t>Dokumentace gelů</t>
  </si>
  <si>
    <t>2.3.666</t>
  </si>
  <si>
    <t>Intraoperační monitorace</t>
  </si>
  <si>
    <t>2.3.667</t>
  </si>
  <si>
    <t>Přístroj elektromyografický</t>
  </si>
  <si>
    <t>2.3.668</t>
  </si>
  <si>
    <t>Obnova systému pro analýzu obrazu</t>
  </si>
  <si>
    <t>2.3.669</t>
  </si>
  <si>
    <t>Diagnostická ultrazvuková sonda s příslušenstvím</t>
  </si>
  <si>
    <t>2.3.670</t>
  </si>
  <si>
    <t>2.3.671</t>
  </si>
  <si>
    <t>rigidní tubusy pro bronchoskopy TWIN STREAM</t>
  </si>
  <si>
    <t>2.3.672</t>
  </si>
  <si>
    <t>Monitory do izolátorů</t>
  </si>
  <si>
    <t>2.3.673</t>
  </si>
  <si>
    <t>Monitory vitálních funkcí s centrálním monitorem</t>
  </si>
  <si>
    <t>2.3.674</t>
  </si>
  <si>
    <t>Lehátko</t>
  </si>
  <si>
    <t>2.3.675</t>
  </si>
  <si>
    <t>Centrální monitory</t>
  </si>
  <si>
    <t>2.3.676</t>
  </si>
  <si>
    <t>Fibroskop</t>
  </si>
  <si>
    <t>2.3.677</t>
  </si>
  <si>
    <t>2.4.226</t>
  </si>
  <si>
    <t>Laser</t>
  </si>
  <si>
    <t>2.4.227</t>
  </si>
  <si>
    <t>FaraStar PFA generator a RSM EKG modul</t>
  </si>
  <si>
    <t>2.4.228</t>
  </si>
  <si>
    <t>Imunochemický analyzátor Immulite</t>
  </si>
  <si>
    <t>2.4.229</t>
  </si>
  <si>
    <t>Fundus kamera</t>
  </si>
  <si>
    <t>2.4.230</t>
  </si>
  <si>
    <t>Kryochirurgický přístroj</t>
  </si>
  <si>
    <t>2.4.231</t>
  </si>
  <si>
    <t>Barvící automat</t>
  </si>
  <si>
    <t>3.2.71</t>
  </si>
  <si>
    <t>Server systému analýzy obrazu</t>
  </si>
  <si>
    <t>3.2.72</t>
  </si>
  <si>
    <t>Technické zhodnocení nehmotného majetku</t>
  </si>
  <si>
    <t>Vyvolávací systém pro Lékárnu 24</t>
  </si>
  <si>
    <t>4.2.181</t>
  </si>
  <si>
    <t>3D tiskárna MEX 1. CHIR</t>
  </si>
  <si>
    <t>4.2.182</t>
  </si>
  <si>
    <t>Vlečka za traktor</t>
  </si>
  <si>
    <t>4.2.183</t>
  </si>
  <si>
    <t>Dochlazení místnosti OPECH</t>
  </si>
  <si>
    <t>4.2.184</t>
  </si>
  <si>
    <t>Automatické dveře, budova H1</t>
  </si>
  <si>
    <t>4.2.185</t>
  </si>
  <si>
    <t>Konvektomat</t>
  </si>
  <si>
    <t>AstraZeneca Czech Republic s.r.o., U Trezorky 921/2, 158 00 Praha</t>
  </si>
  <si>
    <t>přístrojové vybavení</t>
  </si>
  <si>
    <t>parní čistič Home Steamer</t>
  </si>
  <si>
    <t>12 ks poukaz na malinový dort pro dárce krve</t>
  </si>
  <si>
    <t>Šance Olomouc o.p.s.,                                                I.P. Pavlova 185/6, 779 00 Olomouc</t>
  </si>
  <si>
    <t>Teva Pharmaceuticals CR, s.r.o.</t>
  </si>
  <si>
    <t>45272972</t>
  </si>
  <si>
    <t>25629646</t>
  </si>
  <si>
    <t>vzdělávání - konference FNOL</t>
  </si>
  <si>
    <t>Alcon Pharmaceuticals s.r.o., Vyskočilova 1422/1a, 140 00 Praha</t>
  </si>
  <si>
    <t>zdravotnické účely (pozůstalost)</t>
  </si>
  <si>
    <t>materiál a ostatní neinvestiční výdaje</t>
  </si>
  <si>
    <t>Medtronic Czechia s.r.o.,                      Prosecká 852/66, 190 00 Praha</t>
  </si>
  <si>
    <t>TESCO SW a.s.,                                                 Tř. Kosmonautů 1288/1,                             779 00 Olomouc</t>
  </si>
  <si>
    <t>30 bal test Accutrend Cholesterol</t>
  </si>
  <si>
    <t>implantabilní infuzní pumpa LENUS Pro (18.000,- EUR)</t>
  </si>
  <si>
    <t>KARDI Al Technologies s.r.o.,                       28. října 459/11, 779 00 Olomouc</t>
  </si>
  <si>
    <t>RICARDO-RACING TEAM,                 Drozdovice 33, 796 01 Prostějov</t>
  </si>
  <si>
    <t>04179960</t>
  </si>
  <si>
    <t>Siemens Healthcare, s.r.o.</t>
  </si>
  <si>
    <t>Vypracována PD, probíhá dofinancování</t>
  </si>
  <si>
    <t>Dodáno, faktura před splatností</t>
  </si>
  <si>
    <t>09/2022</t>
  </si>
  <si>
    <t>10/2022</t>
  </si>
  <si>
    <t>07/0022</t>
  </si>
  <si>
    <t>08/2022</t>
  </si>
  <si>
    <t>11/2022</t>
  </si>
  <si>
    <t>projekt "Vzdělávání v dětské paliativní péči ve FN Olomouc"</t>
  </si>
  <si>
    <t>PROFITUBE PROCZECH s.r.o., Michálkovícká 2055/86, 710 00 Ostrava</t>
  </si>
  <si>
    <t>poskytování canisterapie a felinoterapie</t>
  </si>
  <si>
    <t>podstavec pod technologie</t>
  </si>
  <si>
    <t>Provoz stravování</t>
  </si>
  <si>
    <t>sálové nástroje</t>
  </si>
  <si>
    <t>Kardiologie prof. Táborský s.r.o.,                       Španělská 759/4, 120 00 Praha</t>
  </si>
  <si>
    <t>ROCHE s.r.o.,                                                Sokolovská 685/136f, 186 00 Praha</t>
  </si>
  <si>
    <t>OrphaCare GmbH,                        Schönbrunnerstrase 218-220, 1120 Vídeň</t>
  </si>
  <si>
    <t>AG FOODS Group a.s.,                                    Škrobárenská 506/2, 617 00 Brno</t>
  </si>
  <si>
    <t>Nadační fond Modrý hroch,                         Rašínova 2, 602 00 Brno</t>
  </si>
  <si>
    <t xml:space="preserve">ČSIM z.s.,                                                 Narcisová 2850, 106 00 Praha </t>
  </si>
  <si>
    <t>Nadace rodiny Vlčkových,                     Špálova 468/3, 162 00 Praha</t>
  </si>
  <si>
    <t>ZELINA a.s.,                                                         Míškovice 73, 768 52 Míškovice</t>
  </si>
  <si>
    <t>U plus U spol. s r.o.,                                  Hlavní 1495/2e, 747 06 Opava</t>
  </si>
  <si>
    <t>Česká transplantační společnost z.s., Pekařská 664/53, 602 00 Brno</t>
  </si>
  <si>
    <t>DENTA Comfort Orto s.r.o., Havlíčkova 789/7, 767 01 Kroměříž</t>
  </si>
  <si>
    <t>nákup přístrojového vybavení</t>
  </si>
  <si>
    <t>Hexpol Compounding s.r.o., Šumperská 1344, 783 91 Uničov</t>
  </si>
  <si>
    <t>Porsche Inter Auto CZ spol. s r.o., Vrchlického 31/18, 150 00 Praha</t>
  </si>
  <si>
    <t>zdravotnické účely (canisterapie)</t>
  </si>
  <si>
    <t>2.114 ks vitamín IMUNO TF 90 tbl. Pro dárce krve</t>
  </si>
  <si>
    <t>500 ks ponožky BABY</t>
  </si>
  <si>
    <t>10 ks vybavených kufříků pro projekt "Život v kufříku"</t>
  </si>
  <si>
    <t>digitálně tištěný obraz</t>
  </si>
  <si>
    <t>3 ks atipycký věšák ve tvaru barevného stromu</t>
  </si>
  <si>
    <t>Radiologická klinika</t>
  </si>
  <si>
    <t>2 ks Manual erection systém NT</t>
  </si>
  <si>
    <t>4 ks lineární dávkovač AGILIA, 6 ks infuzní pumpa AGILIA</t>
  </si>
  <si>
    <t>3 ks lůžko ELEGANZA</t>
  </si>
  <si>
    <t>Urologická klinika</t>
  </si>
  <si>
    <t>04655648</t>
  </si>
  <si>
    <t>09464590</t>
  </si>
  <si>
    <t>FAGRON a.s.,                                                        Holická 1098/31m, 779 00 Olomouc</t>
  </si>
  <si>
    <t>BANDI VAMOS a.s.,                                           Kotkova 271/6, 703 00 Ostrava</t>
  </si>
  <si>
    <t>Nadační fond LA VIDA LOCA,                               Na Louži 947/1, 101 00 Praha</t>
  </si>
  <si>
    <t>Crosspoint Olomouc z.s.,                       Einsteinova 724/60, 779 00 Olomouc</t>
  </si>
  <si>
    <t>Nadační fond Josefa Tesaříka,                              Tř. Kosmonautů 1288/1, 779 00 Olomouc</t>
  </si>
  <si>
    <t>Nadační fond Kapka naděje,                              Žatecká 16/8, 110 00 Praha</t>
  </si>
  <si>
    <t>Nadační fond Kapka naděje,                             Žatecká 16/8, 110 00 Praha</t>
  </si>
  <si>
    <t>06498060</t>
  </si>
  <si>
    <t>02623897</t>
  </si>
  <si>
    <t>RETIGO s.r.o.,                                            Láň 2310, 756 64 Rožnov pod Radhoštěm</t>
  </si>
  <si>
    <t>MUDr. Petr SKÁLA,                               Hradecká 55, 534 01 Holice</t>
  </si>
  <si>
    <t>DENTA Comfort s.r.o.,                    Havlíčkova 789/7, 767 01 Kroměříž</t>
  </si>
  <si>
    <t>Mgr. Tomáš CIMBOTA, advokát,             Horní nám. 365/7, 772 00 Olomouc</t>
  </si>
  <si>
    <t>POKR face s.r.o.,                                     Korunní 2569/108, 101 00 Praha</t>
  </si>
  <si>
    <t>Ukončena realizace, předložena ŽoP</t>
  </si>
  <si>
    <t>Probíhá příprava PD</t>
  </si>
  <si>
    <t>12/2022</t>
  </si>
  <si>
    <t>02/202</t>
  </si>
  <si>
    <t>3.3.9</t>
  </si>
  <si>
    <t>46982604</t>
  </si>
  <si>
    <t>DN FORMED Brno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</si>
</sst>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#,##0.00\ &quot;Kč&quot;;[Red]\-#,##0.00\ &quot;Kč&quot;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\ _K_č_-;\-* #,##0\ _K_č_-;_-* &quot;-&quot;??\ _K_č_-;_-@_-"/>
    <numFmt numFmtId="165" formatCode="_ @*."/>
    <numFmt numFmtId="166" formatCode="__@*."/>
    <numFmt numFmtId="167" formatCode="___ @*."/>
    <numFmt numFmtId="168" formatCode="#,##0.0"/>
    <numFmt numFmtId="169" formatCode="#,##0.00&quot; Kč&quot;;\-#,##0.00&quot; Kč&quot;"/>
    <numFmt numFmtId="170" formatCode="#,##0&quot; Kč&quot;;\-#,##0&quot; Kč&quot;"/>
    <numFmt numFmtId="171" formatCode="mmmm\ d&quot;, &quot;yyyy"/>
    <numFmt numFmtId="172" formatCode="#,##0.00\ &quot;Kč&quot;"/>
    <numFmt numFmtId="173" formatCode="#,###,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u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u/>
      <sz val="8.25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.5"/>
      <color theme="1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1" applyNumberFormat="0" applyFill="0" applyAlignment="0" applyProtection="0"/>
    <xf numFmtId="43" fontId="2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16" borderId="2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7" borderId="0" applyNumberFormat="0" applyBorder="0" applyAlignment="0" applyProtection="0"/>
    <xf numFmtId="0" fontId="23" fillId="0" borderId="0"/>
    <xf numFmtId="0" fontId="5" fillId="18" borderId="6" applyNumberFormat="0" applyFont="0" applyAlignment="0" applyProtection="0"/>
    <xf numFmtId="0" fontId="15" fillId="0" borderId="7" applyNumberFormat="0" applyFill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8" applyNumberFormat="0" applyAlignment="0" applyProtection="0"/>
    <xf numFmtId="0" fontId="19" fillId="19" borderId="8" applyNumberFormat="0" applyAlignment="0" applyProtection="0"/>
    <xf numFmtId="0" fontId="20" fillId="19" borderId="9" applyNumberFormat="0" applyAlignment="0" applyProtection="0"/>
    <xf numFmtId="0" fontId="2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8" fillId="0" borderId="0" applyNumberFormat="0" applyFill="0" applyBorder="0" applyAlignment="0" applyProtection="0"/>
    <xf numFmtId="165" fontId="35" fillId="0" borderId="0"/>
    <xf numFmtId="166" fontId="36" fillId="0" borderId="0" applyProtection="0"/>
    <xf numFmtId="166" fontId="35" fillId="0" borderId="0"/>
    <xf numFmtId="167" fontId="36" fillId="0" borderId="0"/>
    <xf numFmtId="168" fontId="2" fillId="0" borderId="0" applyFill="0" applyBorder="0" applyAlignment="0" applyProtection="0"/>
    <xf numFmtId="3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" fillId="0" borderId="0" applyFill="0" applyBorder="0" applyAlignment="0" applyProtection="0"/>
    <xf numFmtId="2" fontId="2" fillId="0" borderId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41" fillId="0" borderId="0"/>
    <xf numFmtId="0" fontId="22" fillId="0" borderId="0"/>
    <xf numFmtId="0" fontId="1" fillId="0" borderId="0"/>
    <xf numFmtId="0" fontId="1" fillId="0" borderId="0"/>
    <xf numFmtId="0" fontId="2" fillId="0" borderId="0"/>
    <xf numFmtId="0" fontId="42" fillId="0" borderId="0"/>
    <xf numFmtId="0" fontId="2" fillId="0" borderId="0"/>
    <xf numFmtId="0" fontId="43" fillId="0" borderId="0"/>
    <xf numFmtId="0" fontId="1" fillId="0" borderId="0"/>
    <xf numFmtId="0" fontId="5" fillId="0" borderId="0"/>
    <xf numFmtId="0" fontId="2" fillId="0" borderId="0"/>
    <xf numFmtId="0" fontId="2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0" fontId="2" fillId="0" borderId="0" applyFill="0" applyBorder="0" applyAlignment="0" applyProtection="0"/>
    <xf numFmtId="0" fontId="30" fillId="28" borderId="0" applyNumberFormat="0" applyBorder="0" applyAlignment="0" applyProtection="0"/>
    <xf numFmtId="0" fontId="16" fillId="4" borderId="0" applyNumberFormat="0" applyBorder="0" applyAlignment="0" applyProtection="0"/>
    <xf numFmtId="0" fontId="2" fillId="0" borderId="60" applyNumberFormat="0" applyFill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7">
    <xf numFmtId="0" fontId="0" fillId="0" borderId="0" xfId="0"/>
    <xf numFmtId="0" fontId="24" fillId="0" borderId="38" xfId="0" applyFont="1" applyBorder="1"/>
    <xf numFmtId="0" fontId="0" fillId="0" borderId="27" xfId="0" applyBorder="1"/>
    <xf numFmtId="0" fontId="0" fillId="0" borderId="18" xfId="0" applyBorder="1"/>
    <xf numFmtId="0" fontId="0" fillId="0" borderId="12" xfId="0" applyBorder="1"/>
    <xf numFmtId="0" fontId="0" fillId="0" borderId="28" xfId="0" applyBorder="1"/>
    <xf numFmtId="0" fontId="0" fillId="0" borderId="19" xfId="0" applyBorder="1" applyAlignment="1">
      <alignment horizontal="center"/>
    </xf>
    <xf numFmtId="0" fontId="0" fillId="0" borderId="39" xfId="0" applyBorder="1" applyAlignment="1">
      <alignment horizontal="center"/>
    </xf>
    <xf numFmtId="0" fontId="24" fillId="0" borderId="22" xfId="0" applyFont="1" applyBorder="1"/>
    <xf numFmtId="0" fontId="24" fillId="0" borderId="29" xfId="0" applyFont="1" applyBorder="1"/>
    <xf numFmtId="0" fontId="24" fillId="0" borderId="23" xfId="0" applyFont="1" applyBorder="1"/>
    <xf numFmtId="0" fontId="0" fillId="0" borderId="18" xfId="0" applyBorder="1" applyAlignment="1">
      <alignment horizontal="center"/>
    </xf>
    <xf numFmtId="0" fontId="0" fillId="0" borderId="39" xfId="0" applyBorder="1"/>
    <xf numFmtId="0" fontId="24" fillId="0" borderId="14" xfId="0" applyFont="1" applyBorder="1"/>
    <xf numFmtId="164" fontId="0" fillId="0" borderId="18" xfId="1" applyNumberFormat="1" applyFont="1" applyBorder="1"/>
    <xf numFmtId="164" fontId="0" fillId="0" borderId="12" xfId="1" applyNumberFormat="1" applyFont="1" applyBorder="1"/>
    <xf numFmtId="164" fontId="0" fillId="0" borderId="19" xfId="1" applyNumberFormat="1" applyFont="1" applyBorder="1"/>
    <xf numFmtId="164" fontId="0" fillId="0" borderId="32" xfId="1" applyNumberFormat="1" applyFont="1" applyBorder="1"/>
    <xf numFmtId="164" fontId="0" fillId="0" borderId="14" xfId="1" applyNumberFormat="1" applyFont="1" applyBorder="1"/>
    <xf numFmtId="164" fontId="0" fillId="0" borderId="26" xfId="1" applyNumberFormat="1" applyFont="1" applyBorder="1"/>
    <xf numFmtId="0" fontId="24" fillId="0" borderId="21" xfId="0" applyFont="1" applyBorder="1"/>
    <xf numFmtId="49" fontId="2" fillId="0" borderId="33" xfId="2" applyNumberFormat="1" applyBorder="1" applyAlignment="1">
      <alignment horizontal="center"/>
    </xf>
    <xf numFmtId="0" fontId="2" fillId="0" borderId="33" xfId="2" applyBorder="1" applyAlignment="1">
      <alignment horizontal="center"/>
    </xf>
    <xf numFmtId="0" fontId="0" fillId="0" borderId="22" xfId="0" applyBorder="1"/>
    <xf numFmtId="0" fontId="3" fillId="24" borderId="29" xfId="2" applyFont="1" applyFill="1" applyBorder="1" applyAlignment="1">
      <alignment horizontal="center"/>
    </xf>
    <xf numFmtId="0" fontId="3" fillId="24" borderId="24" xfId="2" applyFont="1" applyFill="1" applyBorder="1" applyAlignment="1">
      <alignment horizontal="center"/>
    </xf>
    <xf numFmtId="0" fontId="3" fillId="24" borderId="31" xfId="2" applyFont="1" applyFill="1" applyBorder="1" applyAlignment="1">
      <alignment horizontal="left"/>
    </xf>
    <xf numFmtId="0" fontId="3" fillId="24" borderId="23" xfId="2" applyFont="1" applyFill="1" applyBorder="1" applyAlignment="1">
      <alignment horizontal="left"/>
    </xf>
    <xf numFmtId="0" fontId="3" fillId="24" borderId="34" xfId="2" applyFont="1" applyFill="1" applyBorder="1" applyAlignment="1">
      <alignment horizontal="center"/>
    </xf>
    <xf numFmtId="0" fontId="3" fillId="24" borderId="25" xfId="2" applyFont="1" applyFill="1" applyBorder="1" applyAlignment="1">
      <alignment horizontal="center"/>
    </xf>
    <xf numFmtId="0" fontId="3" fillId="24" borderId="35" xfId="2" applyFont="1" applyFill="1" applyBorder="1" applyAlignment="1">
      <alignment horizontal="center"/>
    </xf>
    <xf numFmtId="0" fontId="3" fillId="24" borderId="15" xfId="2" applyFont="1" applyFill="1" applyBorder="1" applyAlignment="1">
      <alignment horizontal="center"/>
    </xf>
    <xf numFmtId="0" fontId="2" fillId="24" borderId="25" xfId="2" applyFill="1" applyBorder="1"/>
    <xf numFmtId="0" fontId="2" fillId="24" borderId="30" xfId="2" applyFill="1" applyBorder="1"/>
    <xf numFmtId="0" fontId="3" fillId="24" borderId="10" xfId="2" applyFont="1" applyFill="1" applyBorder="1" applyAlignment="1">
      <alignment horizontal="center"/>
    </xf>
    <xf numFmtId="0" fontId="3" fillId="24" borderId="37" xfId="2" applyFont="1" applyFill="1" applyBorder="1" applyAlignment="1">
      <alignment horizontal="center"/>
    </xf>
    <xf numFmtId="14" fontId="0" fillId="0" borderId="43" xfId="0" applyNumberFormat="1" applyBorder="1" applyAlignment="1">
      <alignment horizontal="center"/>
    </xf>
    <xf numFmtId="14" fontId="0" fillId="0" borderId="44" xfId="0" applyNumberFormat="1" applyBorder="1" applyAlignment="1">
      <alignment horizontal="center"/>
    </xf>
    <xf numFmtId="14" fontId="0" fillId="0" borderId="45" xfId="0" applyNumberFormat="1" applyBorder="1" applyAlignment="1">
      <alignment horizontal="center"/>
    </xf>
    <xf numFmtId="0" fontId="0" fillId="25" borderId="40" xfId="0" applyFill="1" applyBorder="1"/>
    <xf numFmtId="0" fontId="0" fillId="25" borderId="41" xfId="0" applyFill="1" applyBorder="1"/>
    <xf numFmtId="0" fontId="0" fillId="25" borderId="42" xfId="0" applyFill="1" applyBorder="1" applyAlignment="1">
      <alignment horizontal="center"/>
    </xf>
    <xf numFmtId="0" fontId="0" fillId="25" borderId="18" xfId="0" applyFill="1" applyBorder="1"/>
    <xf numFmtId="0" fontId="0" fillId="25" borderId="12" xfId="0" applyFill="1" applyBorder="1"/>
    <xf numFmtId="0" fontId="0" fillId="25" borderId="19" xfId="0" applyFill="1" applyBorder="1" applyAlignment="1">
      <alignment horizontal="center"/>
    </xf>
    <xf numFmtId="0" fontId="0" fillId="26" borderId="18" xfId="0" applyFill="1" applyBorder="1"/>
    <xf numFmtId="0" fontId="0" fillId="26" borderId="12" xfId="0" applyFill="1" applyBorder="1"/>
    <xf numFmtId="0" fontId="0" fillId="26" borderId="19" xfId="0" applyFill="1" applyBorder="1" applyAlignment="1">
      <alignment horizontal="center"/>
    </xf>
    <xf numFmtId="0" fontId="0" fillId="26" borderId="18" xfId="0" applyFill="1" applyBorder="1" applyAlignment="1">
      <alignment horizontal="center"/>
    </xf>
    <xf numFmtId="0" fontId="4" fillId="26" borderId="33" xfId="2" applyFont="1" applyFill="1" applyBorder="1" applyAlignment="1">
      <alignment horizontal="center"/>
    </xf>
    <xf numFmtId="164" fontId="0" fillId="26" borderId="18" xfId="1" applyNumberFormat="1" applyFont="1" applyFill="1" applyBorder="1"/>
    <xf numFmtId="164" fontId="0" fillId="26" borderId="12" xfId="1" applyNumberFormat="1" applyFont="1" applyFill="1" applyBorder="1"/>
    <xf numFmtId="164" fontId="0" fillId="26" borderId="19" xfId="1" applyNumberFormat="1" applyFont="1" applyFill="1" applyBorder="1"/>
    <xf numFmtId="0" fontId="2" fillId="26" borderId="33" xfId="2" applyFill="1" applyBorder="1" applyAlignment="1">
      <alignment horizontal="center"/>
    </xf>
    <xf numFmtId="0" fontId="0" fillId="25" borderId="40" xfId="0" applyFill="1" applyBorder="1" applyAlignment="1">
      <alignment horizontal="center"/>
    </xf>
    <xf numFmtId="0" fontId="4" fillId="25" borderId="48" xfId="2" applyFont="1" applyFill="1" applyBorder="1" applyAlignment="1">
      <alignment horizontal="center"/>
    </xf>
    <xf numFmtId="164" fontId="0" fillId="25" borderId="16" xfId="1" applyNumberFormat="1" applyFont="1" applyFill="1" applyBorder="1"/>
    <xf numFmtId="164" fontId="0" fillId="25" borderId="11" xfId="1" applyNumberFormat="1" applyFont="1" applyFill="1" applyBorder="1"/>
    <xf numFmtId="164" fontId="0" fillId="25" borderId="17" xfId="1" applyNumberFormat="1" applyFont="1" applyFill="1" applyBorder="1"/>
    <xf numFmtId="0" fontId="0" fillId="25" borderId="18" xfId="0" applyFill="1" applyBorder="1" applyAlignment="1">
      <alignment horizontal="center"/>
    </xf>
    <xf numFmtId="0" fontId="2" fillId="25" borderId="33" xfId="2" applyFill="1" applyBorder="1" applyAlignment="1">
      <alignment horizontal="center"/>
    </xf>
    <xf numFmtId="164" fontId="0" fillId="25" borderId="18" xfId="1" applyNumberFormat="1" applyFont="1" applyFill="1" applyBorder="1"/>
    <xf numFmtId="164" fontId="0" fillId="25" borderId="12" xfId="1" applyNumberFormat="1" applyFont="1" applyFill="1" applyBorder="1"/>
    <xf numFmtId="164" fontId="0" fillId="25" borderId="19" xfId="1" applyNumberFormat="1" applyFont="1" applyFill="1" applyBorder="1"/>
    <xf numFmtId="0" fontId="0" fillId="25" borderId="27" xfId="0" applyFill="1" applyBorder="1" applyAlignment="1">
      <alignment horizontal="center"/>
    </xf>
    <xf numFmtId="0" fontId="0" fillId="25" borderId="28" xfId="0" applyFill="1" applyBorder="1"/>
    <xf numFmtId="0" fontId="0" fillId="25" borderId="49" xfId="0" applyFill="1" applyBorder="1"/>
    <xf numFmtId="164" fontId="0" fillId="25" borderId="27" xfId="1" applyNumberFormat="1" applyFont="1" applyFill="1" applyBorder="1"/>
    <xf numFmtId="164" fontId="0" fillId="25" borderId="28" xfId="1" applyNumberFormat="1" applyFont="1" applyFill="1" applyBorder="1"/>
    <xf numFmtId="164" fontId="0" fillId="25" borderId="39" xfId="1" applyNumberFormat="1" applyFont="1" applyFill="1" applyBorder="1"/>
    <xf numFmtId="0" fontId="0" fillId="25" borderId="27" xfId="0" applyFill="1" applyBorder="1"/>
    <xf numFmtId="0" fontId="26" fillId="0" borderId="0" xfId="0" applyFont="1"/>
    <xf numFmtId="0" fontId="27" fillId="0" borderId="0" xfId="0" applyFont="1"/>
    <xf numFmtId="0" fontId="28" fillId="0" borderId="0" xfId="50"/>
    <xf numFmtId="0" fontId="0" fillId="27" borderId="32" xfId="0" applyFill="1" applyBorder="1" applyAlignment="1">
      <alignment horizontal="center" vertical="center" wrapText="1"/>
    </xf>
    <xf numFmtId="0" fontId="0" fillId="27" borderId="14" xfId="0" applyFill="1" applyBorder="1" applyAlignment="1">
      <alignment horizontal="center" vertical="center" wrapText="1"/>
    </xf>
    <xf numFmtId="0" fontId="0" fillId="27" borderId="26" xfId="0" applyFill="1" applyBorder="1" applyAlignment="1">
      <alignment horizontal="center" vertical="center" wrapText="1"/>
    </xf>
    <xf numFmtId="0" fontId="29" fillId="0" borderId="0" xfId="0" applyFont="1"/>
    <xf numFmtId="0" fontId="25" fillId="0" borderId="0" xfId="0" applyFont="1"/>
    <xf numFmtId="0" fontId="0" fillId="25" borderId="49" xfId="0" applyFill="1" applyBorder="1" applyAlignment="1">
      <alignment horizontal="center"/>
    </xf>
    <xf numFmtId="0" fontId="0" fillId="25" borderId="33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5" borderId="48" xfId="0" applyFill="1" applyBorder="1" applyAlignment="1">
      <alignment horizontal="center"/>
    </xf>
    <xf numFmtId="43" fontId="0" fillId="25" borderId="46" xfId="1" applyFont="1" applyFill="1" applyBorder="1"/>
    <xf numFmtId="43" fontId="0" fillId="25" borderId="11" xfId="1" applyFont="1" applyFill="1" applyBorder="1"/>
    <xf numFmtId="43" fontId="0" fillId="25" borderId="17" xfId="1" applyFont="1" applyFill="1" applyBorder="1"/>
    <xf numFmtId="43" fontId="0" fillId="26" borderId="20" xfId="1" applyFont="1" applyFill="1" applyBorder="1"/>
    <xf numFmtId="43" fontId="0" fillId="26" borderId="12" xfId="1" applyFont="1" applyFill="1" applyBorder="1"/>
    <xf numFmtId="43" fontId="0" fillId="26" borderId="19" xfId="1" applyFont="1" applyFill="1" applyBorder="1"/>
    <xf numFmtId="43" fontId="0" fillId="0" borderId="20" xfId="1" applyFont="1" applyBorder="1"/>
    <xf numFmtId="43" fontId="0" fillId="0" borderId="12" xfId="1" applyFont="1" applyBorder="1"/>
    <xf numFmtId="43" fontId="0" fillId="0" borderId="19" xfId="1" applyFont="1" applyBorder="1"/>
    <xf numFmtId="43" fontId="0" fillId="25" borderId="20" xfId="1" applyFont="1" applyFill="1" applyBorder="1"/>
    <xf numFmtId="43" fontId="0" fillId="25" borderId="12" xfId="1" applyFont="1" applyFill="1" applyBorder="1"/>
    <xf numFmtId="43" fontId="0" fillId="25" borderId="19" xfId="1" applyFont="1" applyFill="1" applyBorder="1"/>
    <xf numFmtId="43" fontId="0" fillId="0" borderId="47" xfId="1" applyFont="1" applyBorder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44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25" fillId="29" borderId="0" xfId="0" applyFont="1" applyFill="1"/>
    <xf numFmtId="0" fontId="0" fillId="29" borderId="0" xfId="0" applyFill="1"/>
    <xf numFmtId="0" fontId="25" fillId="0" borderId="0" xfId="0" applyFont="1" applyAlignment="1">
      <alignment horizontal="center" vertical="center" wrapText="1"/>
    </xf>
    <xf numFmtId="4" fontId="31" fillId="0" borderId="54" xfId="0" applyNumberFormat="1" applyFont="1" applyBorder="1"/>
    <xf numFmtId="4" fontId="0" fillId="0" borderId="54" xfId="0" applyNumberFormat="1" applyBorder="1"/>
    <xf numFmtId="0" fontId="0" fillId="0" borderId="50" xfId="0" applyBorder="1"/>
    <xf numFmtId="4" fontId="0" fillId="0" borderId="44" xfId="0" applyNumberFormat="1" applyBorder="1"/>
    <xf numFmtId="0" fontId="0" fillId="0" borderId="51" xfId="0" applyBorder="1"/>
    <xf numFmtId="4" fontId="0" fillId="0" borderId="45" xfId="0" applyNumberFormat="1" applyBorder="1"/>
    <xf numFmtId="0" fontId="0" fillId="0" borderId="52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41" fontId="0" fillId="0" borderId="0" xfId="0" applyNumberFormat="1"/>
    <xf numFmtId="0" fontId="0" fillId="0" borderId="0" xfId="0" applyAlignment="1">
      <alignment vertical="center"/>
    </xf>
    <xf numFmtId="0" fontId="45" fillId="0" borderId="12" xfId="0" applyFont="1" applyBorder="1" applyAlignment="1">
      <alignment horizontal="left" vertical="center" wrapText="1" indent="1"/>
    </xf>
    <xf numFmtId="172" fontId="44" fillId="0" borderId="12" xfId="0" applyNumberFormat="1" applyFont="1" applyBorder="1" applyAlignment="1">
      <alignment vertical="center"/>
    </xf>
    <xf numFmtId="8" fontId="44" fillId="0" borderId="12" xfId="0" applyNumberFormat="1" applyFont="1" applyBorder="1" applyAlignment="1">
      <alignment vertical="center"/>
    </xf>
    <xf numFmtId="0" fontId="25" fillId="0" borderId="64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14" fontId="44" fillId="0" borderId="40" xfId="0" applyNumberFormat="1" applyFont="1" applyBorder="1" applyAlignment="1">
      <alignment horizontal="right" vertical="center" indent="1"/>
    </xf>
    <xf numFmtId="0" fontId="45" fillId="0" borderId="41" xfId="0" applyFont="1" applyBorder="1" applyAlignment="1">
      <alignment horizontal="left" vertical="center" wrapText="1" indent="1"/>
    </xf>
    <xf numFmtId="172" fontId="44" fillId="0" borderId="41" xfId="0" applyNumberFormat="1" applyFont="1" applyBorder="1" applyAlignment="1">
      <alignment vertical="center"/>
    </xf>
    <xf numFmtId="0" fontId="44" fillId="0" borderId="42" xfId="0" applyFont="1" applyBorder="1" applyAlignment="1">
      <alignment horizontal="left" vertical="center" wrapText="1" indent="1"/>
    </xf>
    <xf numFmtId="14" fontId="44" fillId="0" borderId="18" xfId="0" applyNumberFormat="1" applyFont="1" applyBorder="1" applyAlignment="1">
      <alignment horizontal="right" vertical="center" indent="1"/>
    </xf>
    <xf numFmtId="0" fontId="44" fillId="0" borderId="19" xfId="0" applyFont="1" applyBorder="1" applyAlignment="1">
      <alignment horizontal="left" vertical="center" wrapText="1" indent="1"/>
    </xf>
    <xf numFmtId="0" fontId="44" fillId="0" borderId="19" xfId="0" applyFont="1" applyBorder="1" applyAlignment="1">
      <alignment horizontal="left" vertical="center" indent="1"/>
    </xf>
    <xf numFmtId="0" fontId="0" fillId="0" borderId="41" xfId="0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3" fontId="0" fillId="0" borderId="46" xfId="0" applyNumberFormat="1" applyBorder="1"/>
    <xf numFmtId="3" fontId="0" fillId="0" borderId="20" xfId="0" applyNumberFormat="1" applyBorder="1"/>
    <xf numFmtId="3" fontId="0" fillId="0" borderId="47" xfId="0" applyNumberFormat="1" applyBorder="1"/>
    <xf numFmtId="0" fontId="0" fillId="0" borderId="0" xfId="0" applyAlignment="1">
      <alignment wrapText="1"/>
    </xf>
    <xf numFmtId="173" fontId="0" fillId="0" borderId="0" xfId="0" applyNumberFormat="1"/>
    <xf numFmtId="44" fontId="0" fillId="0" borderId="0" xfId="108" applyFont="1"/>
    <xf numFmtId="49" fontId="0" fillId="27" borderId="14" xfId="0" applyNumberFormat="1" applyFill="1" applyBorder="1" applyAlignment="1">
      <alignment horizontal="center" vertical="center" wrapText="1"/>
    </xf>
    <xf numFmtId="49" fontId="0" fillId="0" borderId="0" xfId="0" applyNumberFormat="1"/>
    <xf numFmtId="173" fontId="0" fillId="27" borderId="14" xfId="108" applyNumberFormat="1" applyFont="1" applyFill="1" applyBorder="1" applyAlignment="1">
      <alignment horizontal="center" vertical="center" wrapText="1"/>
    </xf>
    <xf numFmtId="173" fontId="0" fillId="0" borderId="0" xfId="108" applyNumberFormat="1" applyFont="1"/>
    <xf numFmtId="43" fontId="3" fillId="24" borderId="24" xfId="1" applyFont="1" applyFill="1" applyBorder="1" applyAlignment="1">
      <alignment horizontal="center"/>
    </xf>
    <xf numFmtId="43" fontId="3" fillId="24" borderId="25" xfId="1" applyFont="1" applyFill="1" applyBorder="1" applyAlignment="1">
      <alignment horizontal="center"/>
    </xf>
    <xf numFmtId="43" fontId="3" fillId="24" borderId="36" xfId="1" applyFont="1" applyFill="1" applyBorder="1" applyAlignment="1">
      <alignment horizontal="center"/>
    </xf>
    <xf numFmtId="43" fontId="0" fillId="0" borderId="0" xfId="1" applyFont="1"/>
    <xf numFmtId="43" fontId="3" fillId="24" borderId="29" xfId="1" applyFont="1" applyFill="1" applyBorder="1" applyAlignment="1">
      <alignment horizontal="center"/>
    </xf>
    <xf numFmtId="43" fontId="3" fillId="24" borderId="34" xfId="1" applyFont="1" applyFill="1" applyBorder="1" applyAlignment="1">
      <alignment horizontal="center"/>
    </xf>
    <xf numFmtId="43" fontId="2" fillId="24" borderId="30" xfId="1" applyFont="1" applyFill="1" applyBorder="1"/>
    <xf numFmtId="43" fontId="3" fillId="24" borderId="10" xfId="1" applyFont="1" applyFill="1" applyBorder="1" applyAlignment="1">
      <alignment horizontal="center"/>
    </xf>
    <xf numFmtId="49" fontId="2" fillId="24" borderId="15" xfId="2" applyNumberFormat="1" applyFill="1" applyBorder="1"/>
    <xf numFmtId="49" fontId="3" fillId="24" borderId="10" xfId="2" applyNumberFormat="1" applyFont="1" applyFill="1" applyBorder="1" applyAlignment="1">
      <alignment horizontal="center"/>
    </xf>
    <xf numFmtId="49" fontId="2" fillId="24" borderId="25" xfId="2" applyNumberFormat="1" applyFill="1" applyBorder="1"/>
    <xf numFmtId="49" fontId="3" fillId="24" borderId="37" xfId="2" applyNumberFormat="1" applyFont="1" applyFill="1" applyBorder="1" applyAlignment="1">
      <alignment horizontal="center"/>
    </xf>
    <xf numFmtId="0" fontId="28" fillId="0" borderId="22" xfId="50" applyBorder="1"/>
    <xf numFmtId="4" fontId="0" fillId="0" borderId="0" xfId="0" applyNumberFormat="1"/>
    <xf numFmtId="4" fontId="0" fillId="0" borderId="13" xfId="0" applyNumberFormat="1" applyBorder="1"/>
    <xf numFmtId="4" fontId="0" fillId="0" borderId="14" xfId="0" applyNumberFormat="1" applyBorder="1"/>
    <xf numFmtId="4" fontId="0" fillId="0" borderId="26" xfId="0" applyNumberFormat="1" applyBorder="1"/>
    <xf numFmtId="4" fontId="0" fillId="0" borderId="46" xfId="0" applyNumberFormat="1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20" xfId="0" applyNumberFormat="1" applyBorder="1"/>
    <xf numFmtId="4" fontId="0" fillId="0" borderId="12" xfId="0" applyNumberFormat="1" applyBorder="1"/>
    <xf numFmtId="4" fontId="0" fillId="0" borderId="19" xfId="0" applyNumberFormat="1" applyBorder="1"/>
    <xf numFmtId="4" fontId="0" fillId="0" borderId="47" xfId="0" applyNumberFormat="1" applyBorder="1"/>
    <xf numFmtId="4" fontId="0" fillId="0" borderId="28" xfId="0" applyNumberFormat="1" applyBorder="1"/>
    <xf numFmtId="4" fontId="0" fillId="0" borderId="39" xfId="0" applyNumberFormat="1" applyBorder="1"/>
    <xf numFmtId="14" fontId="0" fillId="0" borderId="0" xfId="0" applyNumberFormat="1"/>
    <xf numFmtId="0" fontId="44" fillId="0" borderId="12" xfId="0" applyFont="1" applyBorder="1" applyAlignment="1">
      <alignment horizontal="left" vertical="top" wrapText="1"/>
    </xf>
    <xf numFmtId="172" fontId="44" fillId="0" borderId="12" xfId="47" applyNumberFormat="1" applyFont="1" applyBorder="1" applyAlignment="1">
      <alignment horizontal="right" vertical="center"/>
    </xf>
    <xf numFmtId="0" fontId="44" fillId="0" borderId="12" xfId="0" applyFont="1" applyBorder="1" applyAlignment="1">
      <alignment horizontal="left" vertical="center" wrapText="1"/>
    </xf>
    <xf numFmtId="0" fontId="44" fillId="0" borderId="41" xfId="0" applyFont="1" applyBorder="1" applyAlignment="1">
      <alignment horizontal="left" vertical="center" wrapText="1" indent="1"/>
    </xf>
    <xf numFmtId="0" fontId="0" fillId="0" borderId="41" xfId="0" quotePrefix="1" applyBorder="1" applyAlignment="1">
      <alignment horizontal="center" vertical="center"/>
    </xf>
    <xf numFmtId="0" fontId="44" fillId="0" borderId="41" xfId="0" applyFont="1" applyBorder="1" applyAlignment="1">
      <alignment horizontal="left" vertical="top" wrapText="1"/>
    </xf>
    <xf numFmtId="172" fontId="44" fillId="0" borderId="41" xfId="47" applyNumberFormat="1" applyFont="1" applyBorder="1" applyAlignment="1">
      <alignment horizontal="right" vertical="center"/>
    </xf>
    <xf numFmtId="0" fontId="0" fillId="0" borderId="42" xfId="0" quotePrefix="1" applyBorder="1" applyAlignment="1">
      <alignment horizontal="left" vertical="center" indent="1"/>
    </xf>
    <xf numFmtId="0" fontId="0" fillId="0" borderId="19" xfId="0" quotePrefix="1" applyBorder="1" applyAlignment="1">
      <alignment horizontal="left" vertical="center" indent="1"/>
    </xf>
    <xf numFmtId="0" fontId="44" fillId="0" borderId="28" xfId="0" applyFont="1" applyBorder="1" applyAlignment="1">
      <alignment horizontal="center"/>
    </xf>
    <xf numFmtId="0" fontId="44" fillId="0" borderId="0" xfId="0" applyFont="1"/>
    <xf numFmtId="0" fontId="44" fillId="0" borderId="11" xfId="0" applyFont="1" applyBorder="1"/>
    <xf numFmtId="0" fontId="44" fillId="0" borderId="12" xfId="0" applyFont="1" applyBorder="1"/>
    <xf numFmtId="0" fontId="44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172" fontId="2" fillId="0" borderId="12" xfId="0" applyNumberFormat="1" applyFont="1" applyBorder="1" applyAlignment="1">
      <alignment horizontal="center"/>
    </xf>
    <xf numFmtId="172" fontId="44" fillId="0" borderId="12" xfId="0" applyNumberFormat="1" applyFont="1" applyBorder="1" applyAlignment="1">
      <alignment horizontal="center"/>
    </xf>
    <xf numFmtId="173" fontId="0" fillId="0" borderId="0" xfId="1" applyNumberFormat="1" applyFont="1" applyFill="1"/>
    <xf numFmtId="0" fontId="44" fillId="0" borderId="12" xfId="0" applyFont="1" applyBorder="1" applyAlignment="1">
      <alignment wrapText="1"/>
    </xf>
    <xf numFmtId="172" fontId="44" fillId="0" borderId="12" xfId="108" applyNumberFormat="1" applyFont="1" applyBorder="1" applyAlignment="1">
      <alignment horizontal="right" vertical="center"/>
    </xf>
    <xf numFmtId="0" fontId="44" fillId="0" borderId="12" xfId="0" applyFont="1" applyBorder="1" applyAlignment="1">
      <alignment horizontal="left" wrapText="1" indent="1"/>
    </xf>
    <xf numFmtId="0" fontId="45" fillId="0" borderId="12" xfId="0" applyFont="1" applyBorder="1" applyAlignment="1">
      <alignment horizontal="left" vertical="top" wrapText="1" indent="1"/>
    </xf>
    <xf numFmtId="0" fontId="0" fillId="0" borderId="12" xfId="0" applyBorder="1" applyAlignment="1">
      <alignment horizontal="center" vertical="center" wrapText="1"/>
    </xf>
    <xf numFmtId="0" fontId="0" fillId="0" borderId="12" xfId="0" quotePrefix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172" fontId="44" fillId="0" borderId="28" xfId="0" applyNumberFormat="1" applyFont="1" applyBorder="1" applyAlignment="1">
      <alignment horizontal="center"/>
    </xf>
    <xf numFmtId="0" fontId="44" fillId="0" borderId="12" xfId="0" applyFont="1" applyBorder="1" applyAlignment="1">
      <alignment horizontal="left"/>
    </xf>
    <xf numFmtId="0" fontId="44" fillId="0" borderId="0" xfId="0" applyFont="1" applyAlignment="1">
      <alignment wrapText="1"/>
    </xf>
    <xf numFmtId="43" fontId="44" fillId="0" borderId="0" xfId="1" applyFont="1" applyAlignment="1">
      <alignment wrapText="1"/>
    </xf>
    <xf numFmtId="0" fontId="44" fillId="0" borderId="12" xfId="0" applyFont="1" applyBorder="1" applyAlignment="1">
      <alignment vertical="center" wrapText="1"/>
    </xf>
    <xf numFmtId="49" fontId="0" fillId="0" borderId="12" xfId="0" applyNumberFormat="1" applyBorder="1" applyAlignment="1">
      <alignment horizontal="center" vertical="center"/>
    </xf>
    <xf numFmtId="8" fontId="44" fillId="0" borderId="12" xfId="0" applyNumberFormat="1" applyFont="1" applyBorder="1" applyAlignment="1">
      <alignment vertical="center" wrapText="1"/>
    </xf>
    <xf numFmtId="172" fontId="44" fillId="0" borderId="12" xfId="108" applyNumberFormat="1" applyFont="1" applyFill="1" applyBorder="1" applyAlignment="1">
      <alignment horizontal="right"/>
    </xf>
    <xf numFmtId="0" fontId="44" fillId="0" borderId="28" xfId="0" applyFont="1" applyBorder="1"/>
    <xf numFmtId="14" fontId="44" fillId="0" borderId="18" xfId="0" applyNumberFormat="1" applyFont="1" applyBorder="1" applyAlignment="1">
      <alignment horizontal="left" vertical="center" indent="4"/>
    </xf>
    <xf numFmtId="0" fontId="45" fillId="0" borderId="12" xfId="0" applyFont="1" applyBorder="1" applyAlignment="1">
      <alignment horizontal="left" vertical="center" indent="1"/>
    </xf>
    <xf numFmtId="0" fontId="0" fillId="0" borderId="12" xfId="0" applyBorder="1" applyAlignment="1">
      <alignment vertical="top"/>
    </xf>
    <xf numFmtId="0" fontId="2" fillId="0" borderId="12" xfId="0" applyFont="1" applyBorder="1" applyAlignment="1">
      <alignment vertical="top"/>
    </xf>
    <xf numFmtId="0" fontId="0" fillId="0" borderId="12" xfId="0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41" fontId="0" fillId="25" borderId="16" xfId="1" applyNumberFormat="1" applyFont="1" applyFill="1" applyBorder="1"/>
    <xf numFmtId="41" fontId="0" fillId="25" borderId="11" xfId="1" applyNumberFormat="1" applyFont="1" applyFill="1" applyBorder="1"/>
    <xf numFmtId="41" fontId="0" fillId="25" borderId="17" xfId="1" applyNumberFormat="1" applyFont="1" applyFill="1" applyBorder="1"/>
    <xf numFmtId="41" fontId="0" fillId="26" borderId="18" xfId="1" applyNumberFormat="1" applyFont="1" applyFill="1" applyBorder="1"/>
    <xf numFmtId="41" fontId="0" fillId="26" borderId="12" xfId="1" applyNumberFormat="1" applyFont="1" applyFill="1" applyBorder="1"/>
    <xf numFmtId="41" fontId="0" fillId="26" borderId="19" xfId="1" applyNumberFormat="1" applyFont="1" applyFill="1" applyBorder="1"/>
    <xf numFmtId="41" fontId="0" fillId="0" borderId="18" xfId="1" applyNumberFormat="1" applyFont="1" applyBorder="1"/>
    <xf numFmtId="41" fontId="0" fillId="0" borderId="12" xfId="1" applyNumberFormat="1" applyFont="1" applyBorder="1"/>
    <xf numFmtId="41" fontId="0" fillId="0" borderId="19" xfId="1" applyNumberFormat="1" applyFont="1" applyBorder="1"/>
    <xf numFmtId="41" fontId="0" fillId="25" borderId="18" xfId="1" applyNumberFormat="1" applyFont="1" applyFill="1" applyBorder="1"/>
    <xf numFmtId="41" fontId="0" fillId="25" borderId="12" xfId="1" applyNumberFormat="1" applyFont="1" applyFill="1" applyBorder="1"/>
    <xf numFmtId="41" fontId="0" fillId="25" borderId="19" xfId="1" applyNumberFormat="1" applyFont="1" applyFill="1" applyBorder="1"/>
    <xf numFmtId="41" fontId="0" fillId="0" borderId="20" xfId="1" applyNumberFormat="1" applyFont="1" applyBorder="1"/>
    <xf numFmtId="41" fontId="0" fillId="0" borderId="47" xfId="1" applyNumberFormat="1" applyFont="1" applyBorder="1"/>
    <xf numFmtId="41" fontId="0" fillId="0" borderId="28" xfId="1" applyNumberFormat="1" applyFont="1" applyBorder="1"/>
    <xf numFmtId="0" fontId="44" fillId="0" borderId="27" xfId="0" applyFont="1" applyBorder="1"/>
    <xf numFmtId="0" fontId="44" fillId="0" borderId="39" xfId="0" applyFont="1" applyBorder="1"/>
    <xf numFmtId="41" fontId="44" fillId="25" borderId="16" xfId="1" applyNumberFormat="1" applyFont="1" applyFill="1" applyBorder="1"/>
    <xf numFmtId="41" fontId="44" fillId="25" borderId="11" xfId="1" applyNumberFormat="1" applyFont="1" applyFill="1" applyBorder="1"/>
    <xf numFmtId="41" fontId="44" fillId="25" borderId="17" xfId="1" applyNumberFormat="1" applyFont="1" applyFill="1" applyBorder="1"/>
    <xf numFmtId="41" fontId="44" fillId="26" borderId="18" xfId="1" applyNumberFormat="1" applyFont="1" applyFill="1" applyBorder="1"/>
    <xf numFmtId="41" fontId="44" fillId="26" borderId="12" xfId="1" applyNumberFormat="1" applyFont="1" applyFill="1" applyBorder="1"/>
    <xf numFmtId="41" fontId="44" fillId="26" borderId="19" xfId="1" applyNumberFormat="1" applyFont="1" applyFill="1" applyBorder="1"/>
    <xf numFmtId="41" fontId="44" fillId="0" borderId="18" xfId="1" applyNumberFormat="1" applyFont="1" applyBorder="1"/>
    <xf numFmtId="41" fontId="44" fillId="0" borderId="12" xfId="1" applyNumberFormat="1" applyFont="1" applyBorder="1"/>
    <xf numFmtId="41" fontId="44" fillId="0" borderId="19" xfId="1" applyNumberFormat="1" applyFont="1" applyBorder="1"/>
    <xf numFmtId="41" fontId="44" fillId="25" borderId="18" xfId="1" applyNumberFormat="1" applyFont="1" applyFill="1" applyBorder="1"/>
    <xf numFmtId="41" fontId="44" fillId="25" borderId="12" xfId="1" applyNumberFormat="1" applyFont="1" applyFill="1" applyBorder="1"/>
    <xf numFmtId="41" fontId="44" fillId="25" borderId="19" xfId="1" applyNumberFormat="1" applyFont="1" applyFill="1" applyBorder="1"/>
    <xf numFmtId="41" fontId="44" fillId="0" borderId="27" xfId="1" applyNumberFormat="1" applyFont="1" applyBorder="1"/>
    <xf numFmtId="41" fontId="44" fillId="0" borderId="28" xfId="1" applyNumberFormat="1" applyFont="1" applyBorder="1"/>
    <xf numFmtId="41" fontId="44" fillId="0" borderId="39" xfId="1" applyNumberFormat="1" applyFont="1" applyBorder="1"/>
    <xf numFmtId="0" fontId="0" fillId="0" borderId="19" xfId="0" applyBorder="1" applyAlignment="1">
      <alignment horizontal="left" vertical="center" indent="1"/>
    </xf>
    <xf numFmtId="0" fontId="44" fillId="0" borderId="12" xfId="0" applyFont="1" applyBorder="1" applyAlignment="1">
      <alignment vertical="center"/>
    </xf>
    <xf numFmtId="172" fontId="44" fillId="0" borderId="12" xfId="47" applyNumberFormat="1" applyFont="1" applyFill="1" applyBorder="1" applyAlignment="1">
      <alignment horizontal="right" vertical="center"/>
    </xf>
    <xf numFmtId="172" fontId="44" fillId="0" borderId="12" xfId="47" applyNumberFormat="1" applyFont="1" applyBorder="1" applyAlignment="1">
      <alignment horizontal="right" vertical="center" wrapText="1"/>
    </xf>
    <xf numFmtId="0" fontId="0" fillId="0" borderId="12" xfId="0" applyBorder="1" applyAlignment="1">
      <alignment horizontal="left"/>
    </xf>
    <xf numFmtId="43" fontId="0" fillId="0" borderId="0" xfId="0" applyNumberFormat="1"/>
    <xf numFmtId="0" fontId="44" fillId="0" borderId="28" xfId="0" applyFont="1" applyBorder="1" applyAlignment="1">
      <alignment horizontal="left"/>
    </xf>
    <xf numFmtId="0" fontId="0" fillId="0" borderId="12" xfId="0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2" xfId="0" applyFont="1" applyBorder="1" applyAlignment="1">
      <alignment horizontal="left"/>
    </xf>
    <xf numFmtId="49" fontId="44" fillId="0" borderId="12" xfId="0" applyNumberFormat="1" applyFont="1" applyBorder="1" applyAlignment="1">
      <alignment horizontal="left"/>
    </xf>
    <xf numFmtId="0" fontId="47" fillId="0" borderId="12" xfId="0" applyFont="1" applyBorder="1" applyAlignment="1">
      <alignment horizontal="center" vertical="top"/>
    </xf>
    <xf numFmtId="0" fontId="0" fillId="0" borderId="12" xfId="0" applyBorder="1" applyAlignment="1">
      <alignment horizontal="left" vertical="center" wrapText="1" indent="1"/>
    </xf>
    <xf numFmtId="172" fontId="44" fillId="0" borderId="12" xfId="0" applyNumberFormat="1" applyFont="1" applyBorder="1" applyAlignment="1">
      <alignment vertical="center" wrapText="1"/>
    </xf>
    <xf numFmtId="14" fontId="44" fillId="0" borderId="18" xfId="0" applyNumberFormat="1" applyFont="1" applyBorder="1" applyAlignment="1">
      <alignment horizontal="left" vertical="center" wrapText="1" indent="4"/>
    </xf>
    <xf numFmtId="14" fontId="44" fillId="0" borderId="18" xfId="0" applyNumberFormat="1" applyFont="1" applyBorder="1" applyAlignment="1">
      <alignment horizontal="left" vertical="center" wrapText="1" indent="8"/>
    </xf>
    <xf numFmtId="0" fontId="44" fillId="0" borderId="12" xfId="0" applyFont="1" applyBorder="1" applyAlignment="1">
      <alignment horizontal="left" vertical="center" wrapText="1" indent="1"/>
    </xf>
    <xf numFmtId="14" fontId="44" fillId="0" borderId="18" xfId="0" applyNumberFormat="1" applyFont="1" applyBorder="1" applyAlignment="1">
      <alignment horizontal="right" vertical="center" wrapText="1" indent="1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indent="1"/>
    </xf>
    <xf numFmtId="172" fontId="44" fillId="0" borderId="28" xfId="108" applyNumberFormat="1" applyFont="1" applyBorder="1" applyAlignment="1">
      <alignment horizontal="right" vertical="center"/>
    </xf>
    <xf numFmtId="0" fontId="47" fillId="0" borderId="12" xfId="0" applyFont="1" applyBorder="1" applyAlignment="1">
      <alignment horizontal="center"/>
    </xf>
    <xf numFmtId="4" fontId="47" fillId="0" borderId="12" xfId="0" applyNumberFormat="1" applyFon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50" fillId="0" borderId="0" xfId="0" applyFont="1" applyAlignment="1">
      <alignment horizontal="justify" vertical="center"/>
    </xf>
    <xf numFmtId="0" fontId="50" fillId="0" borderId="0" xfId="0" applyFont="1"/>
    <xf numFmtId="0" fontId="48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48" fillId="0" borderId="57" xfId="0" applyFont="1" applyBorder="1" applyAlignment="1">
      <alignment horizontal="center" vertical="center"/>
    </xf>
    <xf numFmtId="0" fontId="48" fillId="0" borderId="44" xfId="0" applyFont="1" applyBorder="1" applyAlignment="1">
      <alignment vertical="center" wrapText="1"/>
    </xf>
    <xf numFmtId="0" fontId="48" fillId="0" borderId="58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3" xfId="0" applyBorder="1"/>
    <xf numFmtId="0" fontId="49" fillId="0" borderId="44" xfId="0" applyFont="1" applyBorder="1" applyAlignment="1">
      <alignment horizontal="center" vertical="center"/>
    </xf>
    <xf numFmtId="3" fontId="0" fillId="0" borderId="0" xfId="0" applyNumberFormat="1"/>
    <xf numFmtId="0" fontId="3" fillId="24" borderId="0" xfId="2" applyFont="1" applyFill="1" applyAlignment="1">
      <alignment horizontal="center"/>
    </xf>
    <xf numFmtId="49" fontId="0" fillId="0" borderId="66" xfId="0" applyNumberFormat="1" applyBorder="1" applyAlignment="1">
      <alignment vertical="center"/>
    </xf>
    <xf numFmtId="49" fontId="0" fillId="0" borderId="66" xfId="0" applyNumberFormat="1" applyBorder="1" applyAlignment="1">
      <alignment horizontal="left" vertical="center" wrapText="1"/>
    </xf>
    <xf numFmtId="173" fontId="0" fillId="0" borderId="66" xfId="1" applyNumberFormat="1" applyFont="1" applyFill="1" applyBorder="1" applyAlignment="1">
      <alignment vertical="center"/>
    </xf>
    <xf numFmtId="49" fontId="0" fillId="0" borderId="67" xfId="0" applyNumberFormat="1" applyBorder="1" applyAlignment="1">
      <alignment vertical="center"/>
    </xf>
    <xf numFmtId="49" fontId="0" fillId="0" borderId="67" xfId="0" applyNumberFormat="1" applyBorder="1" applyAlignment="1">
      <alignment vertical="center" wrapText="1"/>
    </xf>
    <xf numFmtId="0" fontId="0" fillId="0" borderId="67" xfId="0" applyBorder="1"/>
    <xf numFmtId="173" fontId="0" fillId="0" borderId="67" xfId="1" applyNumberFormat="1" applyFont="1" applyFill="1" applyBorder="1" applyAlignment="1">
      <alignment vertical="center"/>
    </xf>
    <xf numFmtId="173" fontId="0" fillId="0" borderId="67" xfId="1" applyNumberFormat="1" applyFont="1" applyFill="1" applyBorder="1"/>
    <xf numFmtId="173" fontId="0" fillId="0" borderId="67" xfId="0" applyNumberFormat="1" applyBorder="1"/>
    <xf numFmtId="49" fontId="0" fillId="0" borderId="67" xfId="0" applyNumberFormat="1" applyBorder="1"/>
    <xf numFmtId="4" fontId="44" fillId="0" borderId="17" xfId="0" applyNumberFormat="1" applyFont="1" applyBorder="1"/>
    <xf numFmtId="4" fontId="44" fillId="0" borderId="19" xfId="0" applyNumberFormat="1" applyFont="1" applyBorder="1" applyAlignment="1">
      <alignment horizontal="right"/>
    </xf>
    <xf numFmtId="0" fontId="44" fillId="0" borderId="19" xfId="0" applyFont="1" applyBorder="1"/>
    <xf numFmtId="3" fontId="44" fillId="0" borderId="19" xfId="0" applyNumberFormat="1" applyFont="1" applyBorder="1" applyAlignment="1">
      <alignment horizontal="right"/>
    </xf>
    <xf numFmtId="3" fontId="44" fillId="0" borderId="39" xfId="0" applyNumberFormat="1" applyFont="1" applyBorder="1" applyAlignment="1">
      <alignment horizontal="right"/>
    </xf>
    <xf numFmtId="0" fontId="0" fillId="0" borderId="12" xfId="0" applyBorder="1" applyAlignment="1">
      <alignment vertical="center" wrapText="1"/>
    </xf>
    <xf numFmtId="172" fontId="44" fillId="0" borderId="12" xfId="108" applyNumberFormat="1" applyFont="1" applyFill="1" applyBorder="1" applyAlignment="1">
      <alignment horizontal="right" vertical="center"/>
    </xf>
    <xf numFmtId="14" fontId="44" fillId="0" borderId="18" xfId="0" applyNumberFormat="1" applyFont="1" applyBorder="1" applyAlignment="1">
      <alignment horizontal="left" vertical="center" indent="8"/>
    </xf>
    <xf numFmtId="49" fontId="45" fillId="0" borderId="12" xfId="0" applyNumberFormat="1" applyFont="1" applyBorder="1" applyAlignment="1">
      <alignment horizontal="left" vertical="center" wrapText="1" indent="1"/>
    </xf>
    <xf numFmtId="0" fontId="44" fillId="0" borderId="39" xfId="0" applyFont="1" applyBorder="1" applyAlignment="1">
      <alignment horizontal="left" vertical="center" wrapText="1" indent="1"/>
    </xf>
    <xf numFmtId="0" fontId="0" fillId="0" borderId="39" xfId="0" applyBorder="1" applyAlignment="1">
      <alignment horizontal="left" vertical="center" indent="1"/>
    </xf>
    <xf numFmtId="4" fontId="0" fillId="0" borderId="12" xfId="0" applyNumberFormat="1" applyBorder="1" applyAlignment="1">
      <alignment horizontal="left" vertical="top"/>
    </xf>
    <xf numFmtId="49" fontId="0" fillId="0" borderId="12" xfId="0" applyNumberFormat="1" applyBorder="1"/>
    <xf numFmtId="4" fontId="0" fillId="0" borderId="33" xfId="0" applyNumberFormat="1" applyBorder="1"/>
    <xf numFmtId="4" fontId="0" fillId="0" borderId="68" xfId="0" applyNumberFormat="1" applyBorder="1"/>
    <xf numFmtId="4" fontId="0" fillId="0" borderId="69" xfId="0" applyNumberFormat="1" applyBorder="1"/>
    <xf numFmtId="4" fontId="0" fillId="0" borderId="70" xfId="0" applyNumberFormat="1" applyBorder="1"/>
    <xf numFmtId="172" fontId="0" fillId="0" borderId="12" xfId="0" applyNumberFormat="1" applyBorder="1" applyAlignment="1">
      <alignment horizontal="center"/>
    </xf>
    <xf numFmtId="4" fontId="0" fillId="0" borderId="12" xfId="0" applyNumberFormat="1" applyBorder="1" applyAlignment="1">
      <alignment horizontal="center" vertical="top"/>
    </xf>
    <xf numFmtId="4" fontId="2" fillId="0" borderId="12" xfId="0" applyNumberFormat="1" applyFont="1" applyBorder="1" applyAlignment="1">
      <alignment horizontal="center" vertical="top"/>
    </xf>
    <xf numFmtId="49" fontId="44" fillId="0" borderId="0" xfId="0" applyNumberFormat="1" applyFont="1"/>
    <xf numFmtId="3" fontId="0" fillId="0" borderId="46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41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3" fontId="0" fillId="0" borderId="47" xfId="0" applyNumberFormat="1" applyBorder="1" applyAlignment="1">
      <alignment horizontal="right"/>
    </xf>
    <xf numFmtId="3" fontId="0" fillId="0" borderId="28" xfId="0" applyNumberFormat="1" applyBorder="1" applyAlignment="1">
      <alignment horizontal="right"/>
    </xf>
    <xf numFmtId="14" fontId="44" fillId="0" borderId="18" xfId="0" applyNumberFormat="1" applyFont="1" applyBorder="1" applyAlignment="1">
      <alignment horizontal="left" indent="8"/>
    </xf>
    <xf numFmtId="14" fontId="44" fillId="0" borderId="27" xfId="0" applyNumberFormat="1" applyFont="1" applyBorder="1" applyAlignment="1">
      <alignment horizontal="left" vertical="center" indent="8"/>
    </xf>
    <xf numFmtId="0" fontId="44" fillId="0" borderId="28" xfId="0" applyFont="1" applyBorder="1" applyAlignment="1">
      <alignment horizontal="left" vertical="center" wrapText="1" indent="1"/>
    </xf>
    <xf numFmtId="49" fontId="0" fillId="0" borderId="28" xfId="0" applyNumberFormat="1" applyBorder="1" applyAlignment="1">
      <alignment horizontal="center" vertical="center"/>
    </xf>
    <xf numFmtId="0" fontId="44" fillId="0" borderId="28" xfId="0" applyFont="1" applyBorder="1" applyAlignment="1">
      <alignment vertical="center" wrapText="1"/>
    </xf>
    <xf numFmtId="8" fontId="44" fillId="0" borderId="28" xfId="0" applyNumberFormat="1" applyFont="1" applyBorder="1" applyAlignment="1">
      <alignment vertical="center"/>
    </xf>
    <xf numFmtId="14" fontId="44" fillId="0" borderId="27" xfId="0" applyNumberFormat="1" applyFont="1" applyBorder="1" applyAlignment="1">
      <alignment horizontal="left" vertical="center" indent="4"/>
    </xf>
    <xf numFmtId="0" fontId="0" fillId="0" borderId="19" xfId="0" applyFill="1" applyBorder="1" applyAlignment="1">
      <alignment horizontal="left" vertical="center" wrapText="1" indent="1"/>
    </xf>
    <xf numFmtId="0" fontId="0" fillId="0" borderId="19" xfId="0" applyFill="1" applyBorder="1" applyAlignment="1">
      <alignment horizontal="left" vertical="center" indent="1"/>
    </xf>
    <xf numFmtId="0" fontId="0" fillId="0" borderId="28" xfId="0" applyBorder="1" applyAlignment="1">
      <alignment horizontal="center" vertical="center"/>
    </xf>
    <xf numFmtId="173" fontId="44" fillId="0" borderId="0" xfId="108" applyNumberFormat="1" applyFont="1"/>
    <xf numFmtId="44" fontId="44" fillId="0" borderId="0" xfId="108" applyFont="1" applyFill="1"/>
    <xf numFmtId="173" fontId="44" fillId="0" borderId="0" xfId="108" applyNumberFormat="1" applyFont="1" applyFill="1"/>
    <xf numFmtId="44" fontId="44" fillId="0" borderId="0" xfId="108" applyFont="1" applyFill="1" applyBorder="1"/>
    <xf numFmtId="44" fontId="44" fillId="0" borderId="0" xfId="108" applyFont="1"/>
    <xf numFmtId="4" fontId="44" fillId="0" borderId="0" xfId="0" applyNumberFormat="1" applyFont="1"/>
    <xf numFmtId="0" fontId="44" fillId="0" borderId="12" xfId="0" applyFont="1" applyFill="1" applyBorder="1" applyAlignment="1">
      <alignment vertical="top"/>
    </xf>
    <xf numFmtId="0" fontId="2" fillId="0" borderId="12" xfId="0" applyFont="1" applyFill="1" applyBorder="1" applyAlignment="1">
      <alignment horizontal="center" vertical="top"/>
    </xf>
    <xf numFmtId="0" fontId="2" fillId="0" borderId="12" xfId="0" applyFont="1" applyFill="1" applyBorder="1"/>
    <xf numFmtId="0" fontId="2" fillId="0" borderId="12" xfId="0" applyFont="1" applyFill="1" applyBorder="1" applyAlignment="1">
      <alignment vertical="top"/>
    </xf>
    <xf numFmtId="0" fontId="2" fillId="0" borderId="12" xfId="0" applyFont="1" applyFill="1" applyBorder="1" applyAlignment="1">
      <alignment horizontal="center"/>
    </xf>
    <xf numFmtId="0" fontId="44" fillId="0" borderId="12" xfId="0" applyFont="1" applyFill="1" applyBorder="1"/>
    <xf numFmtId="4" fontId="44" fillId="0" borderId="12" xfId="0" applyNumberFormat="1" applyFont="1" applyFill="1" applyBorder="1" applyAlignment="1">
      <alignment horizontal="center" vertical="top"/>
    </xf>
    <xf numFmtId="4" fontId="2" fillId="0" borderId="12" xfId="0" applyNumberFormat="1" applyFont="1" applyFill="1" applyBorder="1" applyAlignment="1">
      <alignment horizontal="center"/>
    </xf>
    <xf numFmtId="4" fontId="2" fillId="0" borderId="12" xfId="0" applyNumberFormat="1" applyFont="1" applyFill="1" applyBorder="1" applyAlignment="1">
      <alignment horizontal="center" vertical="top"/>
    </xf>
    <xf numFmtId="4" fontId="44" fillId="0" borderId="12" xfId="0" applyNumberFormat="1" applyFont="1" applyFill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25" fillId="0" borderId="42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6" fillId="0" borderId="42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3" fillId="24" borderId="23" xfId="2" applyFont="1" applyFill="1" applyBorder="1" applyAlignment="1">
      <alignment horizontal="center"/>
    </xf>
    <xf numFmtId="0" fontId="3" fillId="24" borderId="31" xfId="2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44" fillId="0" borderId="12" xfId="0" applyFont="1" applyBorder="1" applyAlignment="1">
      <alignment horizontal="left" vertical="center" wrapText="1" indent="1"/>
    </xf>
    <xf numFmtId="14" fontId="44" fillId="0" borderId="18" xfId="0" applyNumberFormat="1" applyFont="1" applyBorder="1" applyAlignment="1">
      <alignment horizontal="right" vertical="center" wrapText="1" indent="1"/>
    </xf>
    <xf numFmtId="0" fontId="0" fillId="0" borderId="19" xfId="0" applyBorder="1" applyAlignment="1">
      <alignment horizontal="left" vertical="center" indent="1"/>
    </xf>
    <xf numFmtId="14" fontId="44" fillId="0" borderId="18" xfId="0" applyNumberFormat="1" applyFont="1" applyBorder="1" applyAlignment="1">
      <alignment horizontal="left" vertical="center" wrapText="1" indent="8"/>
    </xf>
    <xf numFmtId="0" fontId="0" fillId="0" borderId="19" xfId="0" applyBorder="1" applyAlignment="1">
      <alignment horizontal="left" vertical="center" wrapText="1" indent="1"/>
    </xf>
    <xf numFmtId="14" fontId="44" fillId="0" borderId="18" xfId="0" applyNumberFormat="1" applyFont="1" applyBorder="1" applyAlignment="1">
      <alignment horizontal="left" vertical="center" indent="8"/>
    </xf>
    <xf numFmtId="0" fontId="0" fillId="0" borderId="19" xfId="0" applyFill="1" applyBorder="1" applyAlignment="1">
      <alignment horizontal="left" vertical="center" wrapText="1" indent="1"/>
    </xf>
    <xf numFmtId="49" fontId="0" fillId="0" borderId="7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29" borderId="0" xfId="0" applyFill="1" applyAlignment="1">
      <alignment horizontal="left" vertical="top" wrapText="1"/>
    </xf>
  </cellXfs>
  <cellStyles count="110">
    <cellStyle name="1_mezera" xfId="51" xr:uid="{00000000-0005-0000-0000-000000000000}"/>
    <cellStyle name="2_mezery" xfId="52" xr:uid="{00000000-0005-0000-0000-000001000000}"/>
    <cellStyle name="2_mezeryT" xfId="53" xr:uid="{00000000-0005-0000-0000-000002000000}"/>
    <cellStyle name="20 % – Zvýraznění1 2" xfId="3" xr:uid="{00000000-0005-0000-0000-000003000000}"/>
    <cellStyle name="20 % – Zvýraznění2 2" xfId="4" xr:uid="{00000000-0005-0000-0000-000004000000}"/>
    <cellStyle name="20 % – Zvýraznění3 2" xfId="5" xr:uid="{00000000-0005-0000-0000-000005000000}"/>
    <cellStyle name="20 % – Zvýraznění4 2" xfId="6" xr:uid="{00000000-0005-0000-0000-000006000000}"/>
    <cellStyle name="20 % – Zvýraznění5 2" xfId="7" xr:uid="{00000000-0005-0000-0000-000007000000}"/>
    <cellStyle name="20 % – Zvýraznění6 2" xfId="8" xr:uid="{00000000-0005-0000-0000-000008000000}"/>
    <cellStyle name="3_mezery" xfId="54" xr:uid="{00000000-0005-0000-0000-000009000000}"/>
    <cellStyle name="40 % – Zvýraznění1 2" xfId="9" xr:uid="{00000000-0005-0000-0000-00000A000000}"/>
    <cellStyle name="40 % – Zvýraznění2 2" xfId="10" xr:uid="{00000000-0005-0000-0000-00000B000000}"/>
    <cellStyle name="40 % – Zvýraznění3 2" xfId="11" xr:uid="{00000000-0005-0000-0000-00000C000000}"/>
    <cellStyle name="40 % – Zvýraznění4 2" xfId="12" xr:uid="{00000000-0005-0000-0000-00000D000000}"/>
    <cellStyle name="40 % – Zvýraznění5 2" xfId="13" xr:uid="{00000000-0005-0000-0000-00000E000000}"/>
    <cellStyle name="40 % – Zvýraznění6 2" xfId="14" xr:uid="{00000000-0005-0000-0000-00000F000000}"/>
    <cellStyle name="60 % – Zvýraznění1 2" xfId="15" xr:uid="{00000000-0005-0000-0000-000010000000}"/>
    <cellStyle name="60 % – Zvýraznění2 2" xfId="16" xr:uid="{00000000-0005-0000-0000-000011000000}"/>
    <cellStyle name="60 % – Zvýraznění3 2" xfId="17" xr:uid="{00000000-0005-0000-0000-000012000000}"/>
    <cellStyle name="60 % – Zvýraznění4 2" xfId="18" xr:uid="{00000000-0005-0000-0000-000013000000}"/>
    <cellStyle name="60 % – Zvýraznění5 2" xfId="19" xr:uid="{00000000-0005-0000-0000-000014000000}"/>
    <cellStyle name="60 % – Zvýraznění6 2" xfId="20" xr:uid="{00000000-0005-0000-0000-000015000000}"/>
    <cellStyle name="Celkem 2" xfId="21" xr:uid="{00000000-0005-0000-0000-000016000000}"/>
    <cellStyle name="Comma" xfId="55" xr:uid="{00000000-0005-0000-0000-000017000000}"/>
    <cellStyle name="Comma0" xfId="56" xr:uid="{00000000-0005-0000-0000-000018000000}"/>
    <cellStyle name="Currency" xfId="57" xr:uid="{00000000-0005-0000-0000-000019000000}"/>
    <cellStyle name="Currency0" xfId="58" xr:uid="{00000000-0005-0000-0000-00001A000000}"/>
    <cellStyle name="Čárka" xfId="1" builtinId="3"/>
    <cellStyle name="Čárka 2" xfId="22" xr:uid="{00000000-0005-0000-0000-00001B000000}"/>
    <cellStyle name="Čárka 2 2" xfId="59" xr:uid="{00000000-0005-0000-0000-00001C000000}"/>
    <cellStyle name="Čárka 2 3" xfId="60" xr:uid="{00000000-0005-0000-0000-00001D000000}"/>
    <cellStyle name="Čárka 2 4" xfId="61" xr:uid="{00000000-0005-0000-0000-00001E000000}"/>
    <cellStyle name="Čárka 3" xfId="46" xr:uid="{00000000-0005-0000-0000-00001F000000}"/>
    <cellStyle name="Čárka 3 2" xfId="62" xr:uid="{00000000-0005-0000-0000-000020000000}"/>
    <cellStyle name="Čárka 4" xfId="63" xr:uid="{00000000-0005-0000-0000-000021000000}"/>
    <cellStyle name="Čárka 5" xfId="64" xr:uid="{00000000-0005-0000-0000-000022000000}"/>
    <cellStyle name="Čárka 6" xfId="109" xr:uid="{196964C3-9DA7-4106-96F3-2E38F4855A9C}"/>
    <cellStyle name="čiarky 2" xfId="65" xr:uid="{00000000-0005-0000-0000-000024000000}"/>
    <cellStyle name="Date" xfId="66" xr:uid="{00000000-0005-0000-0000-000025000000}"/>
    <cellStyle name="Fixed" xfId="67" xr:uid="{00000000-0005-0000-0000-000026000000}"/>
    <cellStyle name="Heading 1" xfId="68" xr:uid="{00000000-0005-0000-0000-000027000000}"/>
    <cellStyle name="Heading 2" xfId="69" xr:uid="{00000000-0005-0000-0000-000028000000}"/>
    <cellStyle name="Hypertextové prepojenie 2" xfId="70" xr:uid="{00000000-0005-0000-0000-000029000000}"/>
    <cellStyle name="Hypertextový odkaz" xfId="50" builtinId="8"/>
    <cellStyle name="Chybně 2" xfId="23" xr:uid="{00000000-0005-0000-0000-00002B000000}"/>
    <cellStyle name="Kontrolní buňka 2" xfId="24" xr:uid="{00000000-0005-0000-0000-00002C000000}"/>
    <cellStyle name="Měna" xfId="108" builtinId="4"/>
    <cellStyle name="Měna 2" xfId="47" xr:uid="{00000000-0005-0000-0000-00002D000000}"/>
    <cellStyle name="měny 2" xfId="48" xr:uid="{00000000-0005-0000-0000-00002E000000}"/>
    <cellStyle name="Nadpis 1 2" xfId="25" xr:uid="{00000000-0005-0000-0000-00002F000000}"/>
    <cellStyle name="Nadpis 2 2" xfId="26" xr:uid="{00000000-0005-0000-0000-000030000000}"/>
    <cellStyle name="Nadpis 3 2" xfId="27" xr:uid="{00000000-0005-0000-0000-000031000000}"/>
    <cellStyle name="Nadpis 4 2" xfId="28" xr:uid="{00000000-0005-0000-0000-000032000000}"/>
    <cellStyle name="Název 2" xfId="29" xr:uid="{00000000-0005-0000-0000-000033000000}"/>
    <cellStyle name="Neutrální 2" xfId="30" xr:uid="{00000000-0005-0000-0000-000034000000}"/>
    <cellStyle name="Normal_SHEET" xfId="31" xr:uid="{00000000-0005-0000-0000-000035000000}"/>
    <cellStyle name="normálne 2" xfId="71" xr:uid="{00000000-0005-0000-0000-000036000000}"/>
    <cellStyle name="normálne 2 2" xfId="72" xr:uid="{00000000-0005-0000-0000-000037000000}"/>
    <cellStyle name="Normální" xfId="0" builtinId="0"/>
    <cellStyle name="Normální 10" xfId="73" xr:uid="{00000000-0005-0000-0000-000039000000}"/>
    <cellStyle name="Normální 11" xfId="74" xr:uid="{00000000-0005-0000-0000-00003A000000}"/>
    <cellStyle name="Normální 11 2" xfId="75" xr:uid="{00000000-0005-0000-0000-00003B000000}"/>
    <cellStyle name="Normální 12" xfId="76" xr:uid="{00000000-0005-0000-0000-00003C000000}"/>
    <cellStyle name="Normální 13" xfId="77" xr:uid="{00000000-0005-0000-0000-00003D000000}"/>
    <cellStyle name="Normální 14" xfId="78" xr:uid="{00000000-0005-0000-0000-00003E000000}"/>
    <cellStyle name="Normální 15" xfId="79" xr:uid="{00000000-0005-0000-0000-00003F000000}"/>
    <cellStyle name="Normální 16" xfId="80" xr:uid="{00000000-0005-0000-0000-000040000000}"/>
    <cellStyle name="Normální 17" xfId="81" xr:uid="{00000000-0005-0000-0000-000041000000}"/>
    <cellStyle name="Normální 2" xfId="2" xr:uid="{00000000-0005-0000-0000-000042000000}"/>
    <cellStyle name="Normální 2 2" xfId="82" xr:uid="{00000000-0005-0000-0000-000043000000}"/>
    <cellStyle name="normální 2 3" xfId="83" xr:uid="{00000000-0005-0000-0000-000044000000}"/>
    <cellStyle name="Normální 2 4" xfId="84" xr:uid="{00000000-0005-0000-0000-000045000000}"/>
    <cellStyle name="Normální 3" xfId="85" xr:uid="{00000000-0005-0000-0000-000046000000}"/>
    <cellStyle name="Normální 3 2" xfId="86" xr:uid="{00000000-0005-0000-0000-000047000000}"/>
    <cellStyle name="normální 3 3" xfId="87" xr:uid="{00000000-0005-0000-0000-000048000000}"/>
    <cellStyle name="normální 4" xfId="49" xr:uid="{00000000-0005-0000-0000-000049000000}"/>
    <cellStyle name="Normální 4 10" xfId="88" xr:uid="{00000000-0005-0000-0000-00004A000000}"/>
    <cellStyle name="normální 4 2" xfId="89" xr:uid="{00000000-0005-0000-0000-00004B000000}"/>
    <cellStyle name="normální 4 2 2" xfId="90" xr:uid="{00000000-0005-0000-0000-00004C000000}"/>
    <cellStyle name="Normální 4 3" xfId="91" xr:uid="{00000000-0005-0000-0000-00004D000000}"/>
    <cellStyle name="Normální 4 4" xfId="92" xr:uid="{00000000-0005-0000-0000-00004E000000}"/>
    <cellStyle name="Normální 4 5" xfId="93" xr:uid="{00000000-0005-0000-0000-00004F000000}"/>
    <cellStyle name="Normální 4 6" xfId="94" xr:uid="{00000000-0005-0000-0000-000050000000}"/>
    <cellStyle name="Normální 4 7" xfId="95" xr:uid="{00000000-0005-0000-0000-000051000000}"/>
    <cellStyle name="Normální 4 8" xfId="96" xr:uid="{00000000-0005-0000-0000-000052000000}"/>
    <cellStyle name="Normální 4 9" xfId="97" xr:uid="{00000000-0005-0000-0000-000053000000}"/>
    <cellStyle name="Normální 5" xfId="98" xr:uid="{00000000-0005-0000-0000-000054000000}"/>
    <cellStyle name="Normální 5 2" xfId="99" xr:uid="{00000000-0005-0000-0000-000055000000}"/>
    <cellStyle name="Normální 6" xfId="100" xr:uid="{00000000-0005-0000-0000-000056000000}"/>
    <cellStyle name="Normální 7" xfId="101" xr:uid="{00000000-0005-0000-0000-000057000000}"/>
    <cellStyle name="Normální 8" xfId="102" xr:uid="{00000000-0005-0000-0000-000058000000}"/>
    <cellStyle name="Normální 9" xfId="103" xr:uid="{00000000-0005-0000-0000-000059000000}"/>
    <cellStyle name="Percent" xfId="104" xr:uid="{00000000-0005-0000-0000-00005A000000}"/>
    <cellStyle name="Poznámka 2" xfId="32" xr:uid="{00000000-0005-0000-0000-00005B000000}"/>
    <cellStyle name="Propojená buňka 2" xfId="33" xr:uid="{00000000-0005-0000-0000-00005C000000}"/>
    <cellStyle name="Správně 2" xfId="34" xr:uid="{00000000-0005-0000-0000-00005D000000}"/>
    <cellStyle name="Správně 2 2" xfId="105" xr:uid="{00000000-0005-0000-0000-00005E000000}"/>
    <cellStyle name="Správně 3" xfId="106" xr:uid="{00000000-0005-0000-0000-00005F000000}"/>
    <cellStyle name="Text upozornění 2" xfId="35" xr:uid="{00000000-0005-0000-0000-000060000000}"/>
    <cellStyle name="Total" xfId="107" xr:uid="{00000000-0005-0000-0000-000061000000}"/>
    <cellStyle name="Vstup 2" xfId="36" xr:uid="{00000000-0005-0000-0000-000062000000}"/>
    <cellStyle name="Výpočet 2" xfId="37" xr:uid="{00000000-0005-0000-0000-000063000000}"/>
    <cellStyle name="Výstup 2" xfId="38" xr:uid="{00000000-0005-0000-0000-000064000000}"/>
    <cellStyle name="Vysvětlující text 2" xfId="39" xr:uid="{00000000-0005-0000-0000-000065000000}"/>
    <cellStyle name="Zvýraznění 1 2" xfId="40" xr:uid="{00000000-0005-0000-0000-000066000000}"/>
    <cellStyle name="Zvýraznění 2 2" xfId="41" xr:uid="{00000000-0005-0000-0000-000067000000}"/>
    <cellStyle name="Zvýraznění 3 2" xfId="42" xr:uid="{00000000-0005-0000-0000-000068000000}"/>
    <cellStyle name="Zvýraznění 4 2" xfId="43" xr:uid="{00000000-0005-0000-0000-000069000000}"/>
    <cellStyle name="Zvýraznění 5 2" xfId="44" xr:uid="{00000000-0005-0000-0000-00006A000000}"/>
    <cellStyle name="Zvýraznění 6 2" xfId="45" xr:uid="{00000000-0005-0000-0000-00006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180976</xdr:rowOff>
    </xdr:from>
    <xdr:to>
      <xdr:col>8</xdr:col>
      <xdr:colOff>590550</xdr:colOff>
      <xdr:row>15</xdr:row>
      <xdr:rowOff>9526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71450" y="371476"/>
          <a:ext cx="4924425" cy="249555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1-12/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2022 hospodařila FNOL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 účetním ziskem 572,8 mil. Kč. </a:t>
          </a:r>
          <a:endParaRPr lang="cs-CZ">
            <a:effectLst/>
          </a:endParaRPr>
        </a:p>
        <a:p>
          <a:pPr eaLnBrk="1" fontAlgn="auto" latinLnBrk="0" hangingPunct="1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Nejvýznamněji je však tento účetní kladný HV ovlivněn skutečností, že nejpodstatnější část výnosů tj. úhrady od zdravotních pojišťoven (ZP)  jsou  realizovány v zásadě v téměř celé výši cestou předběžných  měsíčních úhrad a takto je i o tržbách od ZP účtováno. </a:t>
          </a:r>
          <a:endParaRPr lang="cs-CZ">
            <a:effectLst/>
          </a:endParaRPr>
        </a:p>
        <a:p>
          <a:pPr eaLnBrk="1" fontAlgn="auto" latinLnBrk="0" hangingPunct="1"/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 ohledem na nadále existující mimořádné okolnosti související s onemocněním COVID-19 však byla průběžná výkonnost nemocnice nižší, než by odpovídalo standardnímu provozu nemocnice. Počet hospitalizačních případů je v porovnání s obdobím 1-12/2019 na úrovni 95 %.  Ambulantní péče je 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 bez vlivu  výkonů souvisejících s Covid-19 (odběry, antigenní vyšetření, PCR, očkování) významně nad 100 %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stejného období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r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oku 2019.</a:t>
          </a:r>
        </a:p>
        <a:p>
          <a:pPr eaLnBrk="1" fontAlgn="auto" latinLnBrk="0" hangingPunct="1"/>
          <a:endParaRPr lang="cs-CZ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9525</xdr:colOff>
      <xdr:row>16</xdr:row>
      <xdr:rowOff>180975</xdr:rowOff>
    </xdr:from>
    <xdr:to>
      <xdr:col>8</xdr:col>
      <xdr:colOff>581025</xdr:colOff>
      <xdr:row>29</xdr:row>
      <xdr:rowOff>180975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80975" y="2657475"/>
          <a:ext cx="48387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prosinci 2022 hospodařila FNOL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 účetní ztrátou 62,8 mil. Kč. 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HV mělo vliv překročení nákladů oproti plánu u spotřeby Zpr ve výši 28,9 mil. Kč, zejména u kartioverterů, laboratoeních diagnosti a katetrů. Překročení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 výši  21,6 mil. Kč vzniklo nad rámec plánovaných oprav, zejména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spojených se správou budov. Překročení 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výši  35,6 mil. Kč evidujeme u nákupů DDHM,  zejména u zdravotnické techniky, výpočetní techniky.</a:t>
          </a:r>
          <a:endParaRPr lang="cs-CZ">
            <a:effectLst/>
          </a:endParaRPr>
        </a:p>
        <a:p>
          <a:pPr eaLnBrk="1" fontAlgn="auto" latinLnBrk="0" hangingPunct="1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prosinci byla vytvořena rezerva na nevyčerpanou dovolenou v roce 2022 ve výši 49,5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mil. Kč, současně zrušena 2. část rezervy z roku 2021 ve výši 16,6 mil. Kč. </a:t>
          </a:r>
          <a:endParaRPr lang="cs-CZ">
            <a:effectLst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VZP navýšila od srpna předběžnou měsíční úhradu o 15 mil. Kč.  </a:t>
          </a:r>
          <a:endParaRPr lang="cs-CZ">
            <a:effectLst/>
          </a:endParaRPr>
        </a:p>
        <a:p>
          <a:pPr eaLnBrk="1" fontAlgn="auto" latinLnBrk="0" hangingPunct="1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prosinci byly zaúčtovány (v součtu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nade všemi ZP)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dohadné položky ve výši  61,7 mil. Kč za poskytnutou zdravotní péči za celý rok 2022. </a:t>
          </a:r>
          <a:endParaRPr lang="cs-CZ">
            <a:effectLst/>
          </a:endParaRPr>
        </a:p>
        <a:p>
          <a:pPr eaLnBrk="1" fontAlgn="auto" latinLnBrk="0" hangingPunct="1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závěr účetní závěrky za rok 2022 k 31.12.2022 pak byla zaúčtována dohadná položka na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daň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 příjmu právnických osob za rok 2022 ve výši 127,8 mil. Kč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cs-CZ">
            <a:effectLst/>
          </a:endParaRPr>
        </a:p>
      </xdr:txBody>
    </xdr:sp>
    <xdr:clientData/>
  </xdr:twoCellAnchor>
  <xdr:twoCellAnchor>
    <xdr:from>
      <xdr:col>1</xdr:col>
      <xdr:colOff>19050</xdr:colOff>
      <xdr:row>31</xdr:row>
      <xdr:rowOff>180975</xdr:rowOff>
    </xdr:from>
    <xdr:to>
      <xdr:col>8</xdr:col>
      <xdr:colOff>590550</xdr:colOff>
      <xdr:row>35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90500" y="4562475"/>
          <a:ext cx="483870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9</xdr:col>
      <xdr:colOff>0</xdr:colOff>
      <xdr:row>39</xdr:row>
      <xdr:rowOff>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71450" y="5524500"/>
          <a:ext cx="48768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1</xdr:col>
      <xdr:colOff>9525</xdr:colOff>
      <xdr:row>41</xdr:row>
      <xdr:rowOff>9525</xdr:rowOff>
    </xdr:from>
    <xdr:to>
      <xdr:col>9</xdr:col>
      <xdr:colOff>9525</xdr:colOff>
      <xdr:row>44</xdr:row>
      <xdr:rowOff>19050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80975" y="6677025"/>
          <a:ext cx="487680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1</xdr:col>
      <xdr:colOff>9525</xdr:colOff>
      <xdr:row>45</xdr:row>
      <xdr:rowOff>0</xdr:rowOff>
    </xdr:from>
    <xdr:to>
      <xdr:col>8</xdr:col>
      <xdr:colOff>600075</xdr:colOff>
      <xdr:row>48</xdr:row>
      <xdr:rowOff>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80975" y="7620000"/>
          <a:ext cx="485775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avlina.krivkova@fnol.cz" TargetMode="External"/><Relationship Id="rId1" Type="http://schemas.openxmlformats.org/officeDocument/2006/relationships/hyperlink" Target="mailto:reporty@mzcr.cz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workbookViewId="0">
      <selection activeCell="C1" sqref="C1"/>
    </sheetView>
  </sheetViews>
  <sheetFormatPr defaultRowHeight="15" x14ac:dyDescent="0.25"/>
  <cols>
    <col min="1" max="1" width="34" bestFit="1" customWidth="1"/>
    <col min="3" max="3" width="130.5703125" customWidth="1"/>
  </cols>
  <sheetData>
    <row r="1" spans="1:3" x14ac:dyDescent="0.25">
      <c r="A1" s="71" t="s">
        <v>311</v>
      </c>
    </row>
    <row r="2" spans="1:3" x14ac:dyDescent="0.25">
      <c r="A2" s="72" t="s">
        <v>321</v>
      </c>
      <c r="C2" s="72" t="s">
        <v>322</v>
      </c>
    </row>
    <row r="3" spans="1:3" x14ac:dyDescent="0.25">
      <c r="A3" t="s">
        <v>312</v>
      </c>
      <c r="C3" t="s">
        <v>323</v>
      </c>
    </row>
    <row r="4" spans="1:3" x14ac:dyDescent="0.25">
      <c r="A4" t="s">
        <v>313</v>
      </c>
    </row>
    <row r="5" spans="1:3" x14ac:dyDescent="0.25">
      <c r="A5" t="s">
        <v>314</v>
      </c>
    </row>
    <row r="6" spans="1:3" x14ac:dyDescent="0.25">
      <c r="A6" t="s">
        <v>315</v>
      </c>
    </row>
    <row r="7" spans="1:3" x14ac:dyDescent="0.25">
      <c r="A7" t="s">
        <v>316</v>
      </c>
    </row>
    <row r="8" spans="1:3" x14ac:dyDescent="0.25">
      <c r="A8" t="s">
        <v>317</v>
      </c>
      <c r="C8" t="s">
        <v>324</v>
      </c>
    </row>
    <row r="9" spans="1:3" x14ac:dyDescent="0.25">
      <c r="A9" t="s">
        <v>319</v>
      </c>
    </row>
    <row r="10" spans="1:3" x14ac:dyDescent="0.25">
      <c r="A10" t="s">
        <v>318</v>
      </c>
    </row>
    <row r="11" spans="1:3" x14ac:dyDescent="0.25">
      <c r="A11" t="s">
        <v>334</v>
      </c>
    </row>
    <row r="12" spans="1:3" x14ac:dyDescent="0.25">
      <c r="A12" t="s">
        <v>320</v>
      </c>
      <c r="C12" t="s">
        <v>410</v>
      </c>
    </row>
    <row r="13" spans="1:3" x14ac:dyDescent="0.25">
      <c r="A13" t="s">
        <v>335</v>
      </c>
      <c r="C13" t="s">
        <v>336</v>
      </c>
    </row>
    <row r="14" spans="1:3" x14ac:dyDescent="0.25">
      <c r="A14" t="s">
        <v>423</v>
      </c>
      <c r="C14" t="s">
        <v>427</v>
      </c>
    </row>
    <row r="15" spans="1:3" x14ac:dyDescent="0.25">
      <c r="A15" t="s">
        <v>424</v>
      </c>
    </row>
    <row r="16" spans="1:3" x14ac:dyDescent="0.25">
      <c r="A16" t="s">
        <v>425</v>
      </c>
    </row>
    <row r="17" spans="1:3" x14ac:dyDescent="0.25">
      <c r="A17" t="s">
        <v>426</v>
      </c>
    </row>
    <row r="20" spans="1:3" x14ac:dyDescent="0.25">
      <c r="A20" t="s">
        <v>328</v>
      </c>
    </row>
    <row r="23" spans="1:3" x14ac:dyDescent="0.25">
      <c r="A23" t="s">
        <v>325</v>
      </c>
      <c r="C23" s="73" t="s">
        <v>409</v>
      </c>
    </row>
    <row r="24" spans="1:3" x14ac:dyDescent="0.25">
      <c r="A24" t="s">
        <v>326</v>
      </c>
      <c r="C24" s="78" t="s">
        <v>327</v>
      </c>
    </row>
    <row r="29" spans="1:3" ht="15.75" thickBot="1" x14ac:dyDescent="0.3">
      <c r="A29" s="77" t="s">
        <v>329</v>
      </c>
    </row>
    <row r="30" spans="1:3" ht="15.75" thickBot="1" x14ac:dyDescent="0.3">
      <c r="A30" t="s">
        <v>330</v>
      </c>
      <c r="C30" s="23" t="s">
        <v>1277</v>
      </c>
    </row>
    <row r="31" spans="1:3" ht="15.75" thickBot="1" x14ac:dyDescent="0.3">
      <c r="A31" t="s">
        <v>331</v>
      </c>
      <c r="C31" s="170" t="s">
        <v>1278</v>
      </c>
    </row>
    <row r="32" spans="1:3" ht="15.75" thickBot="1" x14ac:dyDescent="0.3">
      <c r="A32" t="s">
        <v>332</v>
      </c>
      <c r="C32" s="23" t="s">
        <v>1279</v>
      </c>
    </row>
    <row r="33" spans="1:3" ht="15.75" thickBot="1" x14ac:dyDescent="0.3">
      <c r="A33" t="s">
        <v>333</v>
      </c>
      <c r="C33" s="23" t="s">
        <v>1280</v>
      </c>
    </row>
  </sheetData>
  <hyperlinks>
    <hyperlink ref="C23" r:id="rId1" xr:uid="{00000000-0004-0000-0000-000000000000}"/>
    <hyperlink ref="C31" r:id="rId2" xr:uid="{47379C97-B1F2-4EB6-999D-90F7C2BAC029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">
    <tabColor rgb="FF00B0F0"/>
  </sheetPr>
  <dimension ref="A1:M442"/>
  <sheetViews>
    <sheetView topLeftCell="A395" zoomScale="93" zoomScaleNormal="93" workbookViewId="0">
      <selection activeCell="L412" sqref="L412"/>
    </sheetView>
  </sheetViews>
  <sheetFormatPr defaultRowHeight="15" x14ac:dyDescent="0.25"/>
  <cols>
    <col min="1" max="1" width="64.5703125" customWidth="1"/>
    <col min="2" max="2" width="15.85546875" customWidth="1"/>
    <col min="3" max="3" width="20" style="161" bestFit="1" customWidth="1"/>
    <col min="4" max="4" width="19" style="161" bestFit="1" customWidth="1"/>
    <col min="5" max="5" width="25" style="161" bestFit="1" customWidth="1"/>
    <col min="10" max="10" width="15" bestFit="1" customWidth="1"/>
    <col min="11" max="12" width="9.140625" style="155"/>
    <col min="13" max="13" width="10.42578125" bestFit="1" customWidth="1"/>
  </cols>
  <sheetData>
    <row r="1" spans="1:13" x14ac:dyDescent="0.25">
      <c r="A1" s="24"/>
      <c r="B1" s="25" t="s">
        <v>265</v>
      </c>
      <c r="C1" s="162" t="s">
        <v>266</v>
      </c>
      <c r="D1" s="158"/>
      <c r="E1" s="158" t="s">
        <v>267</v>
      </c>
      <c r="F1" s="26"/>
      <c r="G1" s="27"/>
      <c r="H1" s="25" t="s">
        <v>268</v>
      </c>
      <c r="I1" s="25"/>
      <c r="J1" s="24" t="s">
        <v>269</v>
      </c>
      <c r="K1" s="373" t="s">
        <v>270</v>
      </c>
      <c r="L1" s="374"/>
      <c r="M1" s="24"/>
    </row>
    <row r="2" spans="1:13" ht="15.75" thickBot="1" x14ac:dyDescent="0.3">
      <c r="A2" s="28" t="s">
        <v>271</v>
      </c>
      <c r="B2" s="295" t="s">
        <v>272</v>
      </c>
      <c r="C2" s="163" t="s">
        <v>273</v>
      </c>
      <c r="D2" s="159"/>
      <c r="E2" s="159"/>
      <c r="F2" s="30"/>
      <c r="G2" s="31"/>
      <c r="H2" s="29"/>
      <c r="I2" s="29"/>
      <c r="J2" s="28" t="s">
        <v>274</v>
      </c>
      <c r="K2" s="166"/>
      <c r="L2" s="168"/>
      <c r="M2" s="28" t="s">
        <v>275</v>
      </c>
    </row>
    <row r="3" spans="1:13" ht="15.75" thickBot="1" x14ac:dyDescent="0.3">
      <c r="A3" s="33"/>
      <c r="B3" s="32"/>
      <c r="C3" s="164"/>
      <c r="D3" s="160" t="s">
        <v>276</v>
      </c>
      <c r="E3" s="165" t="s">
        <v>277</v>
      </c>
      <c r="F3" s="34" t="s">
        <v>278</v>
      </c>
      <c r="G3" s="34" t="s">
        <v>276</v>
      </c>
      <c r="H3" s="34" t="s">
        <v>277</v>
      </c>
      <c r="I3" s="35" t="s">
        <v>278</v>
      </c>
      <c r="J3" s="33"/>
      <c r="K3" s="167" t="s">
        <v>279</v>
      </c>
      <c r="L3" s="169" t="s">
        <v>280</v>
      </c>
      <c r="M3" s="33"/>
    </row>
    <row r="4" spans="1:13" ht="30" x14ac:dyDescent="0.25">
      <c r="A4" s="297" t="s">
        <v>549</v>
      </c>
      <c r="B4" t="s">
        <v>581</v>
      </c>
      <c r="C4" s="298">
        <v>0</v>
      </c>
      <c r="D4" s="203">
        <v>0</v>
      </c>
      <c r="E4" s="203">
        <v>0</v>
      </c>
      <c r="F4" s="152"/>
      <c r="M4" s="296" t="s">
        <v>565</v>
      </c>
    </row>
    <row r="5" spans="1:13" ht="30" x14ac:dyDescent="0.25">
      <c r="A5" s="300" t="s">
        <v>550</v>
      </c>
      <c r="B5" s="301" t="s">
        <v>581</v>
      </c>
      <c r="C5" s="302">
        <v>397459</v>
      </c>
      <c r="D5" s="303">
        <v>397459</v>
      </c>
      <c r="E5" s="303">
        <v>0</v>
      </c>
      <c r="F5" s="304"/>
      <c r="G5" s="301"/>
      <c r="H5" s="301"/>
      <c r="I5" s="301"/>
      <c r="J5" s="301"/>
      <c r="K5" s="305" t="s">
        <v>1264</v>
      </c>
      <c r="L5" s="305" t="s">
        <v>1392</v>
      </c>
      <c r="M5" s="299" t="s">
        <v>566</v>
      </c>
    </row>
    <row r="6" spans="1:13" x14ac:dyDescent="0.25">
      <c r="A6" s="300" t="s">
        <v>551</v>
      </c>
      <c r="B6" s="301" t="s">
        <v>582</v>
      </c>
      <c r="C6" s="302">
        <v>56870</v>
      </c>
      <c r="D6" s="303">
        <v>56870</v>
      </c>
      <c r="E6" s="303">
        <v>0</v>
      </c>
      <c r="F6" s="304"/>
      <c r="G6" s="301"/>
      <c r="H6" s="301"/>
      <c r="I6" s="301"/>
      <c r="J6" s="301"/>
      <c r="K6" s="305"/>
      <c r="L6" s="305"/>
      <c r="M6" s="299" t="s">
        <v>567</v>
      </c>
    </row>
    <row r="7" spans="1:13" x14ac:dyDescent="0.25">
      <c r="A7" s="300" t="s">
        <v>552</v>
      </c>
      <c r="B7" s="301" t="s">
        <v>581</v>
      </c>
      <c r="C7" s="302">
        <v>30000000</v>
      </c>
      <c r="D7" s="303">
        <v>30000000</v>
      </c>
      <c r="E7" s="303">
        <v>0</v>
      </c>
      <c r="F7" s="304"/>
      <c r="G7" s="301"/>
      <c r="H7" s="301"/>
      <c r="I7" s="301"/>
      <c r="J7" s="301"/>
      <c r="K7" s="305"/>
      <c r="L7" s="305"/>
      <c r="M7" s="299" t="s">
        <v>568</v>
      </c>
    </row>
    <row r="8" spans="1:13" x14ac:dyDescent="0.25">
      <c r="A8" s="300" t="s">
        <v>516</v>
      </c>
      <c r="B8" s="301" t="s">
        <v>581</v>
      </c>
      <c r="C8" s="302">
        <v>7852310</v>
      </c>
      <c r="D8" s="303">
        <v>7852310</v>
      </c>
      <c r="E8" s="303">
        <v>0</v>
      </c>
      <c r="F8" s="304"/>
      <c r="G8" s="301"/>
      <c r="H8" s="301"/>
      <c r="I8" s="301"/>
      <c r="J8" s="301"/>
      <c r="K8" s="305" t="s">
        <v>1254</v>
      </c>
      <c r="L8" s="305" t="s">
        <v>1392</v>
      </c>
      <c r="M8" s="299" t="s">
        <v>517</v>
      </c>
    </row>
    <row r="9" spans="1:13" x14ac:dyDescent="0.25">
      <c r="A9" s="300" t="s">
        <v>553</v>
      </c>
      <c r="B9" s="301" t="s">
        <v>582</v>
      </c>
      <c r="C9" s="302">
        <v>440440</v>
      </c>
      <c r="D9" s="303">
        <v>440440</v>
      </c>
      <c r="E9" s="303">
        <v>0</v>
      </c>
      <c r="F9" s="304"/>
      <c r="G9" s="301"/>
      <c r="H9" s="301"/>
      <c r="I9" s="301"/>
      <c r="J9" s="301"/>
      <c r="K9" s="305" t="s">
        <v>1255</v>
      </c>
      <c r="L9" s="305"/>
      <c r="M9" s="299" t="s">
        <v>569</v>
      </c>
    </row>
    <row r="10" spans="1:13" x14ac:dyDescent="0.25">
      <c r="A10" s="300" t="s">
        <v>518</v>
      </c>
      <c r="B10" s="301" t="s">
        <v>582</v>
      </c>
      <c r="C10" s="302">
        <v>25652000</v>
      </c>
      <c r="D10" s="303">
        <v>25652000</v>
      </c>
      <c r="E10" s="303">
        <v>0</v>
      </c>
      <c r="F10" s="304"/>
      <c r="G10" s="301"/>
      <c r="H10" s="301"/>
      <c r="I10" s="301"/>
      <c r="J10" s="301"/>
      <c r="K10" s="305" t="s">
        <v>1256</v>
      </c>
      <c r="L10" s="305"/>
      <c r="M10" s="299" t="s">
        <v>519</v>
      </c>
    </row>
    <row r="11" spans="1:13" x14ac:dyDescent="0.25">
      <c r="A11" s="300" t="s">
        <v>524</v>
      </c>
      <c r="B11" s="301" t="s">
        <v>582</v>
      </c>
      <c r="C11" s="302">
        <v>38923100</v>
      </c>
      <c r="D11" s="303">
        <v>38923100</v>
      </c>
      <c r="E11" s="303">
        <v>0</v>
      </c>
      <c r="F11" s="304"/>
      <c r="G11" s="301"/>
      <c r="H11" s="301"/>
      <c r="I11" s="301"/>
      <c r="J11" s="301"/>
      <c r="K11" s="305" t="s">
        <v>1257</v>
      </c>
      <c r="L11" s="305"/>
      <c r="M11" s="299" t="s">
        <v>523</v>
      </c>
    </row>
    <row r="12" spans="1:13" x14ac:dyDescent="0.25">
      <c r="A12" s="300" t="s">
        <v>554</v>
      </c>
      <c r="B12" s="301" t="s">
        <v>582</v>
      </c>
      <c r="C12" s="302">
        <v>61647626</v>
      </c>
      <c r="D12" s="303">
        <f>C12</f>
        <v>61647626</v>
      </c>
      <c r="E12" s="303">
        <v>0</v>
      </c>
      <c r="F12" s="304"/>
      <c r="G12" s="301"/>
      <c r="H12" s="301"/>
      <c r="I12" s="301"/>
      <c r="J12" s="301"/>
      <c r="K12" s="305" t="s">
        <v>1257</v>
      </c>
      <c r="L12" s="305"/>
      <c r="M12" s="299" t="s">
        <v>570</v>
      </c>
    </row>
    <row r="13" spans="1:13" x14ac:dyDescent="0.25">
      <c r="A13" s="300" t="s">
        <v>555</v>
      </c>
      <c r="B13" s="301" t="s">
        <v>581</v>
      </c>
      <c r="C13" s="302">
        <v>4094775</v>
      </c>
      <c r="D13" s="303">
        <v>4094775</v>
      </c>
      <c r="E13" s="303">
        <v>0</v>
      </c>
      <c r="F13" s="304"/>
      <c r="G13" s="301"/>
      <c r="H13" s="301"/>
      <c r="I13" s="301"/>
      <c r="J13" s="301"/>
      <c r="K13" s="305" t="s">
        <v>1258</v>
      </c>
      <c r="L13" s="305" t="s">
        <v>1335</v>
      </c>
      <c r="M13" s="299" t="s">
        <v>571</v>
      </c>
    </row>
    <row r="14" spans="1:13" x14ac:dyDescent="0.25">
      <c r="A14" s="300" t="s">
        <v>522</v>
      </c>
      <c r="B14" s="301" t="s">
        <v>581</v>
      </c>
      <c r="C14" s="302">
        <v>2031698</v>
      </c>
      <c r="D14" s="303">
        <v>2031698</v>
      </c>
      <c r="E14" s="303">
        <v>0</v>
      </c>
      <c r="F14" s="304"/>
      <c r="G14" s="301"/>
      <c r="H14" s="301"/>
      <c r="I14" s="301"/>
      <c r="J14" s="301"/>
      <c r="K14" s="305" t="s">
        <v>1259</v>
      </c>
      <c r="L14" s="305" t="s">
        <v>1264</v>
      </c>
      <c r="M14" s="299" t="s">
        <v>521</v>
      </c>
    </row>
    <row r="15" spans="1:13" x14ac:dyDescent="0.25">
      <c r="A15" s="300" t="s">
        <v>556</v>
      </c>
      <c r="B15" s="301" t="s">
        <v>582</v>
      </c>
      <c r="C15" s="302">
        <v>32670</v>
      </c>
      <c r="D15" s="303">
        <v>0</v>
      </c>
      <c r="E15" s="303">
        <v>32670</v>
      </c>
      <c r="F15" s="304"/>
      <c r="G15" s="301"/>
      <c r="H15" s="301"/>
      <c r="I15" s="301"/>
      <c r="J15" s="301"/>
      <c r="K15" s="305" t="s">
        <v>1260</v>
      </c>
      <c r="L15" s="305" t="s">
        <v>1261</v>
      </c>
      <c r="M15" s="299" t="s">
        <v>572</v>
      </c>
    </row>
    <row r="16" spans="1:13" x14ac:dyDescent="0.25">
      <c r="A16" s="300" t="s">
        <v>526</v>
      </c>
      <c r="B16" s="301" t="s">
        <v>581</v>
      </c>
      <c r="C16" s="302">
        <v>57200000</v>
      </c>
      <c r="D16" s="303">
        <f>C16</f>
        <v>57200000</v>
      </c>
      <c r="E16" s="303">
        <v>0</v>
      </c>
      <c r="F16" s="304"/>
      <c r="G16" s="301"/>
      <c r="H16" s="301"/>
      <c r="I16" s="301"/>
      <c r="J16" s="301"/>
      <c r="K16" s="305" t="s">
        <v>1260</v>
      </c>
      <c r="L16" s="305"/>
      <c r="M16" s="299" t="s">
        <v>525</v>
      </c>
    </row>
    <row r="17" spans="1:13" x14ac:dyDescent="0.25">
      <c r="A17" s="300" t="s">
        <v>557</v>
      </c>
      <c r="B17" s="301" t="s">
        <v>581</v>
      </c>
      <c r="C17" s="302">
        <v>160617250.25</v>
      </c>
      <c r="D17" s="303">
        <v>65959929.710000001</v>
      </c>
      <c r="E17" s="303">
        <v>94657320.540000007</v>
      </c>
      <c r="F17" s="304"/>
      <c r="G17" s="301"/>
      <c r="H17" s="301"/>
      <c r="I17" s="301"/>
      <c r="J17" s="301"/>
      <c r="K17" s="305" t="s">
        <v>1261</v>
      </c>
      <c r="L17" s="305"/>
      <c r="M17" s="299" t="s">
        <v>573</v>
      </c>
    </row>
    <row r="18" spans="1:13" x14ac:dyDescent="0.25">
      <c r="A18" s="300" t="s">
        <v>558</v>
      </c>
      <c r="B18" s="301" t="s">
        <v>582</v>
      </c>
      <c r="C18" s="302">
        <v>267410</v>
      </c>
      <c r="D18" s="303">
        <v>267410</v>
      </c>
      <c r="E18" s="303">
        <v>0</v>
      </c>
      <c r="F18" s="304"/>
      <c r="G18" s="301"/>
      <c r="H18" s="301"/>
      <c r="I18" s="301"/>
      <c r="J18" s="301"/>
      <c r="K18" s="305" t="s">
        <v>1254</v>
      </c>
      <c r="L18" s="305"/>
      <c r="M18" s="299" t="s">
        <v>574</v>
      </c>
    </row>
    <row r="19" spans="1:13" x14ac:dyDescent="0.25">
      <c r="A19" s="300" t="s">
        <v>527</v>
      </c>
      <c r="B19" s="301" t="s">
        <v>582</v>
      </c>
      <c r="C19" s="302">
        <v>3632364</v>
      </c>
      <c r="D19" s="303">
        <v>3632364</v>
      </c>
      <c r="E19" s="303">
        <v>0</v>
      </c>
      <c r="F19" s="304"/>
      <c r="G19" s="301"/>
      <c r="H19" s="301"/>
      <c r="I19" s="301"/>
      <c r="J19" s="301"/>
      <c r="K19" s="305" t="s">
        <v>1262</v>
      </c>
      <c r="L19" s="305" t="s">
        <v>1616</v>
      </c>
      <c r="M19" s="299" t="s">
        <v>528</v>
      </c>
    </row>
    <row r="20" spans="1:13" x14ac:dyDescent="0.25">
      <c r="A20" s="300" t="s">
        <v>559</v>
      </c>
      <c r="B20" s="301" t="s">
        <v>581</v>
      </c>
      <c r="C20" s="302">
        <v>43236622</v>
      </c>
      <c r="D20" s="303">
        <v>43236622</v>
      </c>
      <c r="E20" s="303">
        <v>0</v>
      </c>
      <c r="F20" s="304"/>
      <c r="G20" s="301"/>
      <c r="H20" s="301"/>
      <c r="I20" s="301"/>
      <c r="J20" s="301"/>
      <c r="K20" s="305" t="s">
        <v>1262</v>
      </c>
      <c r="L20" s="305"/>
      <c r="M20" s="299" t="s">
        <v>575</v>
      </c>
    </row>
    <row r="21" spans="1:13" x14ac:dyDescent="0.25">
      <c r="A21" s="300" t="s">
        <v>560</v>
      </c>
      <c r="B21" s="301" t="s">
        <v>581</v>
      </c>
      <c r="C21" s="302">
        <v>665707</v>
      </c>
      <c r="D21" s="303">
        <v>665707</v>
      </c>
      <c r="E21" s="303">
        <v>0</v>
      </c>
      <c r="F21" s="304"/>
      <c r="G21" s="301"/>
      <c r="H21" s="301"/>
      <c r="I21" s="301"/>
      <c r="J21" s="301"/>
      <c r="K21" s="305" t="s">
        <v>1262</v>
      </c>
      <c r="L21" s="305" t="s">
        <v>1265</v>
      </c>
      <c r="M21" s="299" t="s">
        <v>576</v>
      </c>
    </row>
    <row r="22" spans="1:13" x14ac:dyDescent="0.25">
      <c r="A22" s="300" t="s">
        <v>561</v>
      </c>
      <c r="B22" s="301" t="s">
        <v>582</v>
      </c>
      <c r="C22" s="302">
        <v>118953</v>
      </c>
      <c r="D22" s="303">
        <v>118953</v>
      </c>
      <c r="E22" s="303">
        <v>0</v>
      </c>
      <c r="F22" s="304"/>
      <c r="G22" s="301"/>
      <c r="H22" s="301"/>
      <c r="I22" s="301"/>
      <c r="J22" s="301"/>
      <c r="K22" s="305" t="s">
        <v>1262</v>
      </c>
      <c r="L22" s="305" t="s">
        <v>1617</v>
      </c>
      <c r="M22" s="299" t="s">
        <v>577</v>
      </c>
    </row>
    <row r="23" spans="1:13" x14ac:dyDescent="0.25">
      <c r="A23" s="300" t="s">
        <v>562</v>
      </c>
      <c r="B23" s="301" t="s">
        <v>581</v>
      </c>
      <c r="C23" s="302">
        <v>193208000</v>
      </c>
      <c r="D23" s="303">
        <v>58208000</v>
      </c>
      <c r="E23" s="303">
        <v>135000000</v>
      </c>
      <c r="F23" s="304"/>
      <c r="G23" s="301"/>
      <c r="H23" s="301"/>
      <c r="I23" s="301"/>
      <c r="J23" s="301"/>
      <c r="K23" s="305" t="s">
        <v>1263</v>
      </c>
      <c r="L23" s="305"/>
      <c r="M23" s="299" t="s">
        <v>578</v>
      </c>
    </row>
    <row r="24" spans="1:13" x14ac:dyDescent="0.25">
      <c r="A24" s="300" t="s">
        <v>563</v>
      </c>
      <c r="B24" s="301" t="s">
        <v>581</v>
      </c>
      <c r="C24" s="302">
        <v>142779975.80000001</v>
      </c>
      <c r="D24" s="303">
        <v>142779975.80000001</v>
      </c>
      <c r="E24" s="303">
        <v>0</v>
      </c>
      <c r="F24" s="304"/>
      <c r="G24" s="301"/>
      <c r="H24" s="301"/>
      <c r="I24" s="301"/>
      <c r="J24" s="301"/>
      <c r="K24" s="305" t="s">
        <v>1263</v>
      </c>
      <c r="L24" s="305"/>
      <c r="M24" s="299" t="s">
        <v>579</v>
      </c>
    </row>
    <row r="25" spans="1:13" x14ac:dyDescent="0.25">
      <c r="A25" s="300" t="s">
        <v>564</v>
      </c>
      <c r="B25" s="301" t="s">
        <v>581</v>
      </c>
      <c r="C25" s="302">
        <v>1122328</v>
      </c>
      <c r="D25" s="303">
        <v>1022328</v>
      </c>
      <c r="E25" s="303">
        <v>100000</v>
      </c>
      <c r="F25" s="304"/>
      <c r="G25" s="301"/>
      <c r="H25" s="301"/>
      <c r="I25" s="301"/>
      <c r="J25" s="301"/>
      <c r="K25" s="305" t="s">
        <v>1263</v>
      </c>
      <c r="L25" s="305" t="s">
        <v>1399</v>
      </c>
      <c r="M25" s="299" t="s">
        <v>580</v>
      </c>
    </row>
    <row r="26" spans="1:13" x14ac:dyDescent="0.25">
      <c r="A26" s="300" t="s">
        <v>592</v>
      </c>
      <c r="B26" s="301" t="s">
        <v>602</v>
      </c>
      <c r="C26" s="303">
        <v>1280000</v>
      </c>
      <c r="D26" s="303">
        <v>1280000</v>
      </c>
      <c r="E26" s="303">
        <v>0</v>
      </c>
      <c r="F26" s="304"/>
      <c r="G26" s="301"/>
      <c r="H26" s="301"/>
      <c r="I26" s="301"/>
      <c r="J26" s="301"/>
      <c r="K26" s="305" t="s">
        <v>1264</v>
      </c>
      <c r="L26" s="305" t="s">
        <v>1264</v>
      </c>
      <c r="M26" s="299" t="s">
        <v>583</v>
      </c>
    </row>
    <row r="27" spans="1:13" x14ac:dyDescent="0.25">
      <c r="A27" s="300" t="s">
        <v>593</v>
      </c>
      <c r="B27" s="301" t="s">
        <v>581</v>
      </c>
      <c r="C27" s="303">
        <v>700000</v>
      </c>
      <c r="D27" s="303">
        <f>C27</f>
        <v>700000</v>
      </c>
      <c r="E27" s="303">
        <v>0</v>
      </c>
      <c r="F27" s="304"/>
      <c r="G27" s="301"/>
      <c r="H27" s="301"/>
      <c r="I27" s="301"/>
      <c r="J27" s="301"/>
      <c r="K27" s="305" t="s">
        <v>1335</v>
      </c>
      <c r="L27" s="305" t="s">
        <v>1562</v>
      </c>
      <c r="M27" s="299" t="s">
        <v>584</v>
      </c>
    </row>
    <row r="28" spans="1:13" x14ac:dyDescent="0.25">
      <c r="A28" s="300" t="s">
        <v>594</v>
      </c>
      <c r="B28" s="301" t="s">
        <v>581</v>
      </c>
      <c r="C28" s="303">
        <v>12000000</v>
      </c>
      <c r="D28" s="303">
        <v>12000000</v>
      </c>
      <c r="E28" s="303">
        <v>0</v>
      </c>
      <c r="F28" s="304"/>
      <c r="G28" s="301"/>
      <c r="H28" s="301"/>
      <c r="I28" s="301"/>
      <c r="J28" s="301"/>
      <c r="K28" s="305" t="s">
        <v>1264</v>
      </c>
      <c r="L28" s="305" t="s">
        <v>1616</v>
      </c>
      <c r="M28" s="299" t="s">
        <v>585</v>
      </c>
    </row>
    <row r="29" spans="1:13" x14ac:dyDescent="0.25">
      <c r="A29" s="300" t="s">
        <v>595</v>
      </c>
      <c r="B29" s="301" t="s">
        <v>581</v>
      </c>
      <c r="C29" s="303">
        <v>25000000</v>
      </c>
      <c r="D29" s="303">
        <v>25000000</v>
      </c>
      <c r="E29" s="303">
        <v>0</v>
      </c>
      <c r="F29" s="304"/>
      <c r="G29" s="301"/>
      <c r="H29" s="301"/>
      <c r="I29" s="301"/>
      <c r="J29" s="301"/>
      <c r="K29" s="305" t="s">
        <v>1264</v>
      </c>
      <c r="L29" s="305"/>
      <c r="M29" s="299" t="s">
        <v>586</v>
      </c>
    </row>
    <row r="30" spans="1:13" x14ac:dyDescent="0.25">
      <c r="A30" s="300" t="s">
        <v>596</v>
      </c>
      <c r="B30" s="301" t="s">
        <v>581</v>
      </c>
      <c r="C30" s="303">
        <v>50000000</v>
      </c>
      <c r="D30" s="303">
        <v>50000000</v>
      </c>
      <c r="E30" s="303">
        <v>0</v>
      </c>
      <c r="F30" s="304"/>
      <c r="G30" s="301"/>
      <c r="H30" s="301"/>
      <c r="I30" s="301"/>
      <c r="J30" s="301"/>
      <c r="K30" s="305" t="s">
        <v>1264</v>
      </c>
      <c r="L30" s="305"/>
      <c r="M30" s="299" t="s">
        <v>587</v>
      </c>
    </row>
    <row r="31" spans="1:13" x14ac:dyDescent="0.25">
      <c r="A31" s="300" t="s">
        <v>597</v>
      </c>
      <c r="B31" s="301" t="s">
        <v>581</v>
      </c>
      <c r="C31" s="303">
        <v>42350000</v>
      </c>
      <c r="D31" s="303">
        <v>42350000</v>
      </c>
      <c r="E31" s="303">
        <v>0</v>
      </c>
      <c r="F31" s="304"/>
      <c r="G31" s="301"/>
      <c r="H31" s="301"/>
      <c r="I31" s="301"/>
      <c r="J31" s="301"/>
      <c r="K31" s="305" t="s">
        <v>1566</v>
      </c>
      <c r="L31" s="305"/>
      <c r="M31" s="299" t="s">
        <v>588</v>
      </c>
    </row>
    <row r="32" spans="1:13" x14ac:dyDescent="0.25">
      <c r="A32" s="300" t="s">
        <v>598</v>
      </c>
      <c r="B32" s="301" t="s">
        <v>581</v>
      </c>
      <c r="C32" s="303">
        <v>33923640</v>
      </c>
      <c r="D32" s="303">
        <v>10000000</v>
      </c>
      <c r="E32" s="303">
        <v>23923640</v>
      </c>
      <c r="F32" s="304"/>
      <c r="G32" s="301"/>
      <c r="H32" s="301"/>
      <c r="I32" s="301"/>
      <c r="J32" s="301"/>
      <c r="K32" s="305" t="s">
        <v>1265</v>
      </c>
      <c r="L32" s="305"/>
      <c r="M32" s="299" t="s">
        <v>589</v>
      </c>
    </row>
    <row r="33" spans="1:13" x14ac:dyDescent="0.25">
      <c r="A33" s="300" t="s">
        <v>599</v>
      </c>
      <c r="B33" s="301" t="s">
        <v>582</v>
      </c>
      <c r="C33" s="303">
        <v>12000000</v>
      </c>
      <c r="D33" s="303">
        <v>12000000</v>
      </c>
      <c r="E33" s="303">
        <v>0</v>
      </c>
      <c r="F33" s="304"/>
      <c r="G33" s="301"/>
      <c r="H33" s="301"/>
      <c r="I33" s="301"/>
      <c r="J33" s="301"/>
      <c r="K33" s="305" t="s">
        <v>1616</v>
      </c>
      <c r="L33" s="305"/>
      <c r="M33" s="299" t="s">
        <v>590</v>
      </c>
    </row>
    <row r="34" spans="1:13" x14ac:dyDescent="0.25">
      <c r="A34" s="300" t="s">
        <v>600</v>
      </c>
      <c r="B34" s="301" t="s">
        <v>581</v>
      </c>
      <c r="C34" s="303">
        <v>1510080</v>
      </c>
      <c r="D34" s="303">
        <f>C34</f>
        <v>1510080</v>
      </c>
      <c r="E34" s="303">
        <v>0</v>
      </c>
      <c r="F34" s="304"/>
      <c r="G34" s="301"/>
      <c r="H34" s="301"/>
      <c r="I34" s="301"/>
      <c r="J34" s="301"/>
      <c r="K34" s="305" t="s">
        <v>1265</v>
      </c>
      <c r="L34" s="305"/>
      <c r="M34" s="299" t="s">
        <v>591</v>
      </c>
    </row>
    <row r="35" spans="1:13" x14ac:dyDescent="0.25">
      <c r="A35" s="300" t="s">
        <v>1337</v>
      </c>
      <c r="B35" s="301" t="s">
        <v>582</v>
      </c>
      <c r="C35" s="303">
        <v>3000000</v>
      </c>
      <c r="D35" s="303">
        <v>3000000</v>
      </c>
      <c r="E35" s="303"/>
      <c r="F35" s="304"/>
      <c r="G35" s="301"/>
      <c r="H35" s="301"/>
      <c r="I35" s="301"/>
      <c r="J35" s="301"/>
      <c r="K35" s="305"/>
      <c r="L35" s="305"/>
      <c r="M35" s="299" t="s">
        <v>1338</v>
      </c>
    </row>
    <row r="36" spans="1:13" x14ac:dyDescent="0.25">
      <c r="A36" s="300" t="s">
        <v>1440</v>
      </c>
      <c r="B36" s="301" t="s">
        <v>582</v>
      </c>
      <c r="C36" s="303">
        <v>1815000</v>
      </c>
      <c r="D36" s="303">
        <v>1815000</v>
      </c>
      <c r="E36" s="303"/>
      <c r="F36" s="304"/>
      <c r="G36" s="301"/>
      <c r="H36" s="301"/>
      <c r="I36" s="301"/>
      <c r="J36" s="301"/>
      <c r="K36" s="305" t="s">
        <v>1412</v>
      </c>
      <c r="L36" s="305"/>
      <c r="M36" s="299" t="s">
        <v>1439</v>
      </c>
    </row>
    <row r="37" spans="1:13" x14ac:dyDescent="0.25">
      <c r="A37" s="300" t="s">
        <v>1442</v>
      </c>
      <c r="B37" s="301" t="s">
        <v>582</v>
      </c>
      <c r="C37" s="303">
        <v>1000000</v>
      </c>
      <c r="D37" s="303">
        <v>1000000</v>
      </c>
      <c r="E37" s="303"/>
      <c r="F37" s="304"/>
      <c r="G37" s="301"/>
      <c r="H37" s="301"/>
      <c r="I37" s="301"/>
      <c r="J37" s="301"/>
      <c r="K37" s="305" t="s">
        <v>1412</v>
      </c>
      <c r="L37" s="305"/>
      <c r="M37" s="299" t="s">
        <v>1441</v>
      </c>
    </row>
    <row r="38" spans="1:13" ht="30" x14ac:dyDescent="0.25">
      <c r="A38" s="300" t="s">
        <v>614</v>
      </c>
      <c r="B38" s="301" t="s">
        <v>581</v>
      </c>
      <c r="C38" s="303">
        <v>0</v>
      </c>
      <c r="D38" s="303">
        <v>0</v>
      </c>
      <c r="E38" s="303">
        <v>0</v>
      </c>
      <c r="F38" s="304"/>
      <c r="G38" s="301"/>
      <c r="H38" s="301"/>
      <c r="I38" s="301"/>
      <c r="J38" s="301"/>
      <c r="K38" s="305"/>
      <c r="L38" s="305"/>
      <c r="M38" s="299" t="s">
        <v>603</v>
      </c>
    </row>
    <row r="39" spans="1:13" x14ac:dyDescent="0.25">
      <c r="A39" s="300" t="s">
        <v>615</v>
      </c>
      <c r="B39" s="301" t="s">
        <v>581</v>
      </c>
      <c r="C39" s="303">
        <v>20576916</v>
      </c>
      <c r="D39" s="303">
        <v>20576916</v>
      </c>
      <c r="E39" s="303">
        <v>0</v>
      </c>
      <c r="F39" s="304"/>
      <c r="G39" s="301"/>
      <c r="H39" s="301"/>
      <c r="I39" s="301"/>
      <c r="J39" s="301"/>
      <c r="K39" s="305" t="s">
        <v>1266</v>
      </c>
      <c r="L39" s="305" t="s">
        <v>1399</v>
      </c>
      <c r="M39" s="299" t="s">
        <v>604</v>
      </c>
    </row>
    <row r="40" spans="1:13" ht="30" x14ac:dyDescent="0.25">
      <c r="A40" s="300" t="s">
        <v>616</v>
      </c>
      <c r="B40" s="301" t="s">
        <v>581</v>
      </c>
      <c r="C40" s="303">
        <v>0</v>
      </c>
      <c r="D40" s="303">
        <v>0</v>
      </c>
      <c r="E40" s="303">
        <v>0</v>
      </c>
      <c r="F40" s="304"/>
      <c r="G40" s="301"/>
      <c r="H40" s="301"/>
      <c r="I40" s="301"/>
      <c r="J40" s="301"/>
      <c r="K40" s="305" t="s">
        <v>1257</v>
      </c>
      <c r="L40" s="305"/>
      <c r="M40" s="299" t="s">
        <v>605</v>
      </c>
    </row>
    <row r="41" spans="1:13" ht="30" x14ac:dyDescent="0.25">
      <c r="A41" s="300" t="s">
        <v>617</v>
      </c>
      <c r="B41" s="301" t="s">
        <v>581</v>
      </c>
      <c r="C41" s="303">
        <v>0</v>
      </c>
      <c r="D41" s="303">
        <v>0</v>
      </c>
      <c r="E41" s="303">
        <v>0</v>
      </c>
      <c r="F41" s="304"/>
      <c r="G41" s="301"/>
      <c r="H41" s="301"/>
      <c r="I41" s="301"/>
      <c r="J41" s="301"/>
      <c r="K41" s="305" t="s">
        <v>1257</v>
      </c>
      <c r="L41" s="305"/>
      <c r="M41" s="299" t="s">
        <v>606</v>
      </c>
    </row>
    <row r="42" spans="1:13" x14ac:dyDescent="0.25">
      <c r="A42" s="300" t="s">
        <v>618</v>
      </c>
      <c r="B42" s="301" t="s">
        <v>582</v>
      </c>
      <c r="C42" s="303">
        <v>69824</v>
      </c>
      <c r="D42" s="303">
        <v>69824</v>
      </c>
      <c r="E42" s="303">
        <v>0</v>
      </c>
      <c r="F42" s="304"/>
      <c r="G42" s="301"/>
      <c r="H42" s="301"/>
      <c r="I42" s="301"/>
      <c r="J42" s="301"/>
      <c r="K42" s="305" t="s">
        <v>1257</v>
      </c>
      <c r="L42" s="305" t="s">
        <v>1264</v>
      </c>
      <c r="M42" s="299" t="s">
        <v>607</v>
      </c>
    </row>
    <row r="43" spans="1:13" x14ac:dyDescent="0.25">
      <c r="A43" s="300" t="s">
        <v>619</v>
      </c>
      <c r="B43" s="301" t="s">
        <v>581</v>
      </c>
      <c r="C43" s="303">
        <v>40500000</v>
      </c>
      <c r="D43" s="303">
        <f>C43</f>
        <v>40500000</v>
      </c>
      <c r="E43" s="303">
        <v>0</v>
      </c>
      <c r="F43" s="304"/>
      <c r="G43" s="301"/>
      <c r="H43" s="301"/>
      <c r="I43" s="301"/>
      <c r="J43" s="301"/>
      <c r="K43" s="305" t="s">
        <v>1267</v>
      </c>
      <c r="L43" s="305"/>
      <c r="M43" s="299" t="s">
        <v>529</v>
      </c>
    </row>
    <row r="44" spans="1:13" x14ac:dyDescent="0.25">
      <c r="A44" s="300" t="s">
        <v>620</v>
      </c>
      <c r="B44" s="301" t="s">
        <v>581</v>
      </c>
      <c r="C44" s="303">
        <v>13287072</v>
      </c>
      <c r="D44" s="303">
        <v>13287072</v>
      </c>
      <c r="E44" s="303">
        <v>0</v>
      </c>
      <c r="F44" s="304"/>
      <c r="G44" s="301"/>
      <c r="H44" s="301"/>
      <c r="I44" s="301"/>
      <c r="J44" s="301"/>
      <c r="K44" s="305" t="s">
        <v>1268</v>
      </c>
      <c r="L44" s="305" t="s">
        <v>1339</v>
      </c>
      <c r="M44" s="299" t="s">
        <v>608</v>
      </c>
    </row>
    <row r="45" spans="1:13" x14ac:dyDescent="0.25">
      <c r="A45" s="300" t="s">
        <v>621</v>
      </c>
      <c r="B45" s="301" t="s">
        <v>581</v>
      </c>
      <c r="C45" s="303">
        <v>84700000</v>
      </c>
      <c r="D45" s="303">
        <f>C45</f>
        <v>84700000</v>
      </c>
      <c r="E45" s="303">
        <v>0</v>
      </c>
      <c r="F45" s="304"/>
      <c r="G45" s="301"/>
      <c r="H45" s="301"/>
      <c r="I45" s="301"/>
      <c r="J45" s="301"/>
      <c r="K45" s="305" t="s">
        <v>1258</v>
      </c>
      <c r="L45" s="305" t="s">
        <v>1566</v>
      </c>
      <c r="M45" s="299" t="s">
        <v>530</v>
      </c>
    </row>
    <row r="46" spans="1:13" x14ac:dyDescent="0.25">
      <c r="A46" s="300" t="s">
        <v>622</v>
      </c>
      <c r="B46" s="301" t="s">
        <v>582</v>
      </c>
      <c r="C46" s="303">
        <v>568700</v>
      </c>
      <c r="D46" s="303">
        <v>568700</v>
      </c>
      <c r="E46" s="303">
        <v>0</v>
      </c>
      <c r="F46" s="304"/>
      <c r="G46" s="301"/>
      <c r="H46" s="301"/>
      <c r="I46" s="301"/>
      <c r="J46" s="301"/>
      <c r="K46" s="305" t="s">
        <v>1255</v>
      </c>
      <c r="L46" s="305"/>
      <c r="M46" s="299" t="s">
        <v>609</v>
      </c>
    </row>
    <row r="47" spans="1:13" x14ac:dyDescent="0.25">
      <c r="A47" s="300" t="s">
        <v>623</v>
      </c>
      <c r="B47" s="301" t="s">
        <v>627</v>
      </c>
      <c r="C47" s="303">
        <v>800000000</v>
      </c>
      <c r="D47" s="303">
        <v>800000000</v>
      </c>
      <c r="E47" s="303">
        <v>0</v>
      </c>
      <c r="F47" s="304"/>
      <c r="G47" s="301"/>
      <c r="H47" s="301"/>
      <c r="I47" s="301"/>
      <c r="J47" s="301"/>
      <c r="K47" s="305"/>
      <c r="L47" s="305"/>
      <c r="M47" s="299" t="s">
        <v>610</v>
      </c>
    </row>
    <row r="48" spans="1:13" x14ac:dyDescent="0.25">
      <c r="A48" s="300" t="s">
        <v>624</v>
      </c>
      <c r="B48" s="301" t="s">
        <v>581</v>
      </c>
      <c r="C48" s="303">
        <v>170000000</v>
      </c>
      <c r="D48" s="303">
        <f>C48</f>
        <v>170000000</v>
      </c>
      <c r="E48" s="303">
        <v>0</v>
      </c>
      <c r="F48" s="304"/>
      <c r="G48" s="301"/>
      <c r="H48" s="301"/>
      <c r="I48" s="301"/>
      <c r="J48" s="301"/>
      <c r="K48" s="305"/>
      <c r="L48" s="305"/>
      <c r="M48" s="299" t="s">
        <v>611</v>
      </c>
    </row>
    <row r="49" spans="1:13" ht="30" x14ac:dyDescent="0.25">
      <c r="A49" s="300" t="s">
        <v>625</v>
      </c>
      <c r="B49" s="301" t="s">
        <v>581</v>
      </c>
      <c r="C49" s="303">
        <v>0</v>
      </c>
      <c r="D49" s="303">
        <v>0</v>
      </c>
      <c r="E49" s="303">
        <v>0</v>
      </c>
      <c r="F49" s="304"/>
      <c r="G49" s="301"/>
      <c r="H49" s="301"/>
      <c r="I49" s="301"/>
      <c r="J49" s="301"/>
      <c r="K49" s="305"/>
      <c r="L49" s="305"/>
      <c r="M49" s="299" t="s">
        <v>612</v>
      </c>
    </row>
    <row r="50" spans="1:13" ht="30" x14ac:dyDescent="0.25">
      <c r="A50" s="300" t="s">
        <v>626</v>
      </c>
      <c r="B50" s="301" t="s">
        <v>581</v>
      </c>
      <c r="C50" s="303">
        <v>664051</v>
      </c>
      <c r="D50" s="303">
        <v>664051</v>
      </c>
      <c r="E50" s="303">
        <v>0</v>
      </c>
      <c r="F50" s="304"/>
      <c r="G50" s="301"/>
      <c r="H50" s="301"/>
      <c r="I50" s="301"/>
      <c r="J50" s="301"/>
      <c r="K50" s="305"/>
      <c r="L50" s="305" t="s">
        <v>1616</v>
      </c>
      <c r="M50" s="299" t="s">
        <v>613</v>
      </c>
    </row>
    <row r="51" spans="1:13" ht="30" x14ac:dyDescent="0.25">
      <c r="A51" s="300" t="s">
        <v>806</v>
      </c>
      <c r="B51" s="301" t="s">
        <v>602</v>
      </c>
      <c r="C51" s="303">
        <v>80000</v>
      </c>
      <c r="D51" s="303">
        <v>80000</v>
      </c>
      <c r="E51" s="303">
        <v>0</v>
      </c>
      <c r="F51" s="304"/>
      <c r="G51" s="301"/>
      <c r="H51" s="301"/>
      <c r="I51" s="301"/>
      <c r="J51" s="301"/>
      <c r="K51" s="305" t="s">
        <v>1339</v>
      </c>
      <c r="L51" s="305" t="s">
        <v>1616</v>
      </c>
      <c r="M51" s="299" t="s">
        <v>628</v>
      </c>
    </row>
    <row r="52" spans="1:13" x14ac:dyDescent="0.25">
      <c r="A52" s="300" t="s">
        <v>807</v>
      </c>
      <c r="B52" s="301" t="s">
        <v>602</v>
      </c>
      <c r="C52" s="303">
        <v>1306800</v>
      </c>
      <c r="D52" s="303">
        <v>0</v>
      </c>
      <c r="E52" s="303">
        <f>C52</f>
        <v>1306800</v>
      </c>
      <c r="F52" s="304"/>
      <c r="G52" s="301"/>
      <c r="H52" s="301"/>
      <c r="I52" s="301"/>
      <c r="J52" s="301"/>
      <c r="K52" s="305" t="s">
        <v>1392</v>
      </c>
      <c r="L52" s="305" t="s">
        <v>1566</v>
      </c>
      <c r="M52" s="299" t="s">
        <v>629</v>
      </c>
    </row>
    <row r="53" spans="1:13" x14ac:dyDescent="0.25">
      <c r="A53" s="300" t="s">
        <v>808</v>
      </c>
      <c r="B53" s="301" t="s">
        <v>602</v>
      </c>
      <c r="C53" s="303">
        <v>120000</v>
      </c>
      <c r="D53" s="303">
        <v>120000</v>
      </c>
      <c r="E53" s="303">
        <v>0</v>
      </c>
      <c r="F53" s="304"/>
      <c r="G53" s="301"/>
      <c r="H53" s="301"/>
      <c r="I53" s="301"/>
      <c r="J53" s="301"/>
      <c r="K53" s="305"/>
      <c r="L53" s="305"/>
      <c r="M53" s="299" t="s">
        <v>630</v>
      </c>
    </row>
    <row r="54" spans="1:13" x14ac:dyDescent="0.25">
      <c r="A54" s="300" t="s">
        <v>809</v>
      </c>
      <c r="B54" s="301" t="s">
        <v>602</v>
      </c>
      <c r="C54" s="303">
        <v>0</v>
      </c>
      <c r="D54" s="303">
        <v>0</v>
      </c>
      <c r="E54" s="303">
        <v>0</v>
      </c>
      <c r="F54" s="304"/>
      <c r="G54" s="301"/>
      <c r="H54" s="301"/>
      <c r="I54" s="301"/>
      <c r="J54" s="301"/>
      <c r="K54" s="305"/>
      <c r="L54" s="305"/>
      <c r="M54" s="299" t="s">
        <v>631</v>
      </c>
    </row>
    <row r="55" spans="1:13" ht="30" x14ac:dyDescent="0.25">
      <c r="A55" s="300" t="s">
        <v>810</v>
      </c>
      <c r="B55" s="301" t="s">
        <v>602</v>
      </c>
      <c r="C55" s="303">
        <v>120000</v>
      </c>
      <c r="D55" s="303">
        <v>120000</v>
      </c>
      <c r="E55" s="303">
        <v>0</v>
      </c>
      <c r="F55" s="304"/>
      <c r="G55" s="301"/>
      <c r="H55" s="301"/>
      <c r="I55" s="301"/>
      <c r="J55" s="301"/>
      <c r="K55" s="305" t="s">
        <v>1412</v>
      </c>
      <c r="L55" s="305"/>
      <c r="M55" s="299" t="s">
        <v>632</v>
      </c>
    </row>
    <row r="56" spans="1:13" x14ac:dyDescent="0.25">
      <c r="A56" s="300" t="s">
        <v>811</v>
      </c>
      <c r="B56" s="301" t="s">
        <v>602</v>
      </c>
      <c r="C56" s="303">
        <v>302500</v>
      </c>
      <c r="D56" s="303">
        <v>302500</v>
      </c>
      <c r="E56" s="303">
        <v>0</v>
      </c>
      <c r="F56" s="304"/>
      <c r="G56" s="301"/>
      <c r="H56" s="301"/>
      <c r="I56" s="301"/>
      <c r="J56" s="301"/>
      <c r="K56" s="305" t="s">
        <v>1257</v>
      </c>
      <c r="L56" s="305" t="s">
        <v>1616</v>
      </c>
      <c r="M56" s="299" t="s">
        <v>633</v>
      </c>
    </row>
    <row r="57" spans="1:13" x14ac:dyDescent="0.25">
      <c r="A57" s="300" t="s">
        <v>812</v>
      </c>
      <c r="B57" s="301" t="s">
        <v>602</v>
      </c>
      <c r="C57" s="303">
        <v>54450</v>
      </c>
      <c r="D57" s="303">
        <v>54450</v>
      </c>
      <c r="E57" s="303">
        <v>0</v>
      </c>
      <c r="F57" s="304"/>
      <c r="G57" s="301"/>
      <c r="H57" s="301"/>
      <c r="I57" s="301"/>
      <c r="J57" s="301"/>
      <c r="K57" s="305"/>
      <c r="L57" s="305"/>
      <c r="M57" s="299" t="s">
        <v>634</v>
      </c>
    </row>
    <row r="58" spans="1:13" x14ac:dyDescent="0.25">
      <c r="A58" s="300" t="s">
        <v>813</v>
      </c>
      <c r="B58" s="301" t="s">
        <v>602</v>
      </c>
      <c r="C58" s="303">
        <v>96800</v>
      </c>
      <c r="D58" s="303">
        <v>96800</v>
      </c>
      <c r="E58" s="303">
        <v>0</v>
      </c>
      <c r="F58" s="304"/>
      <c r="G58" s="301"/>
      <c r="H58" s="301"/>
      <c r="I58" s="301"/>
      <c r="J58" s="301"/>
      <c r="K58" s="305" t="s">
        <v>1566</v>
      </c>
      <c r="L58" s="305"/>
      <c r="M58" s="299" t="s">
        <v>635</v>
      </c>
    </row>
    <row r="59" spans="1:13" x14ac:dyDescent="0.25">
      <c r="A59" s="300" t="s">
        <v>814</v>
      </c>
      <c r="B59" s="301" t="s">
        <v>602</v>
      </c>
      <c r="C59" s="303">
        <v>3514483.72</v>
      </c>
      <c r="D59" s="303">
        <v>0</v>
      </c>
      <c r="E59" s="303">
        <v>3514483.72</v>
      </c>
      <c r="F59" s="304"/>
      <c r="G59" s="301"/>
      <c r="H59" s="301"/>
      <c r="I59" s="301"/>
      <c r="J59" s="301"/>
      <c r="K59" s="305" t="s">
        <v>1566</v>
      </c>
      <c r="L59" s="305"/>
      <c r="M59" s="299" t="s">
        <v>636</v>
      </c>
    </row>
    <row r="60" spans="1:13" ht="30" x14ac:dyDescent="0.25">
      <c r="A60" s="300" t="s">
        <v>815</v>
      </c>
      <c r="B60" s="301" t="s">
        <v>602</v>
      </c>
      <c r="C60" s="303">
        <v>964521.25</v>
      </c>
      <c r="D60" s="303">
        <f>C60</f>
        <v>964521.25</v>
      </c>
      <c r="E60" s="303">
        <v>0</v>
      </c>
      <c r="F60" s="304"/>
      <c r="G60" s="301"/>
      <c r="H60" s="301"/>
      <c r="I60" s="301"/>
      <c r="J60" s="301"/>
      <c r="K60" s="305" t="s">
        <v>1256</v>
      </c>
      <c r="L60" s="305" t="s">
        <v>1562</v>
      </c>
      <c r="M60" s="299" t="s">
        <v>637</v>
      </c>
    </row>
    <row r="61" spans="1:13" x14ac:dyDescent="0.25">
      <c r="A61" s="300" t="s">
        <v>816</v>
      </c>
      <c r="B61" s="301" t="s">
        <v>602</v>
      </c>
      <c r="C61" s="303">
        <v>300000</v>
      </c>
      <c r="D61" s="303">
        <v>300000</v>
      </c>
      <c r="E61" s="303">
        <v>0</v>
      </c>
      <c r="F61" s="304"/>
      <c r="G61" s="301"/>
      <c r="H61" s="301"/>
      <c r="I61" s="301"/>
      <c r="J61" s="301"/>
      <c r="K61" s="305" t="s">
        <v>1256</v>
      </c>
      <c r="L61" s="305"/>
      <c r="M61" s="299" t="s">
        <v>638</v>
      </c>
    </row>
    <row r="62" spans="1:13" x14ac:dyDescent="0.25">
      <c r="A62" s="300" t="s">
        <v>817</v>
      </c>
      <c r="B62" s="301" t="s">
        <v>602</v>
      </c>
      <c r="C62" s="303">
        <v>78650</v>
      </c>
      <c r="D62" s="303">
        <v>78650</v>
      </c>
      <c r="E62" s="303">
        <v>0</v>
      </c>
      <c r="F62" s="304"/>
      <c r="G62" s="301"/>
      <c r="H62" s="301"/>
      <c r="I62" s="301"/>
      <c r="J62" s="301"/>
      <c r="K62" s="305" t="s">
        <v>1566</v>
      </c>
      <c r="L62" s="305"/>
      <c r="M62" s="299" t="s">
        <v>639</v>
      </c>
    </row>
    <row r="63" spans="1:13" x14ac:dyDescent="0.25">
      <c r="A63" s="300" t="s">
        <v>818</v>
      </c>
      <c r="B63" s="301" t="s">
        <v>602</v>
      </c>
      <c r="C63" s="303">
        <v>724181</v>
      </c>
      <c r="D63" s="303">
        <f>C63</f>
        <v>724181</v>
      </c>
      <c r="E63" s="303">
        <v>0</v>
      </c>
      <c r="F63" s="304"/>
      <c r="G63" s="301"/>
      <c r="H63" s="301"/>
      <c r="I63" s="301"/>
      <c r="J63" s="301"/>
      <c r="K63" s="305" t="s">
        <v>1256</v>
      </c>
      <c r="L63" s="305"/>
      <c r="M63" s="299" t="s">
        <v>640</v>
      </c>
    </row>
    <row r="64" spans="1:13" x14ac:dyDescent="0.25">
      <c r="A64" s="300" t="s">
        <v>819</v>
      </c>
      <c r="B64" s="301" t="s">
        <v>602</v>
      </c>
      <c r="C64" s="303">
        <v>7487359</v>
      </c>
      <c r="D64" s="303">
        <v>748736</v>
      </c>
      <c r="E64" s="303">
        <v>6738623</v>
      </c>
      <c r="F64" s="304"/>
      <c r="G64" s="301"/>
      <c r="H64" s="301"/>
      <c r="I64" s="301"/>
      <c r="J64" s="301"/>
      <c r="K64" s="305" t="s">
        <v>1269</v>
      </c>
      <c r="L64" s="305" t="s">
        <v>1265</v>
      </c>
      <c r="M64" s="299" t="s">
        <v>641</v>
      </c>
    </row>
    <row r="65" spans="1:13" x14ac:dyDescent="0.25">
      <c r="A65" s="300" t="s">
        <v>820</v>
      </c>
      <c r="B65" s="301" t="s">
        <v>602</v>
      </c>
      <c r="C65" s="303">
        <v>39848325</v>
      </c>
      <c r="D65" s="303">
        <v>0</v>
      </c>
      <c r="E65" s="303">
        <v>39848325</v>
      </c>
      <c r="F65" s="304"/>
      <c r="G65" s="301"/>
      <c r="H65" s="301"/>
      <c r="I65" s="301"/>
      <c r="J65" s="301"/>
      <c r="K65" s="305" t="s">
        <v>1267</v>
      </c>
      <c r="L65" s="305" t="s">
        <v>1335</v>
      </c>
      <c r="M65" s="299" t="s">
        <v>642</v>
      </c>
    </row>
    <row r="66" spans="1:13" x14ac:dyDescent="0.25">
      <c r="A66" s="300" t="s">
        <v>821</v>
      </c>
      <c r="B66" s="301" t="s">
        <v>602</v>
      </c>
      <c r="C66" s="303">
        <v>682440</v>
      </c>
      <c r="D66" s="303">
        <f>C66</f>
        <v>682440</v>
      </c>
      <c r="E66" s="303">
        <v>0</v>
      </c>
      <c r="F66" s="304"/>
      <c r="G66" s="301"/>
      <c r="H66" s="301"/>
      <c r="I66" s="301"/>
      <c r="J66" s="301"/>
      <c r="K66" s="305" t="s">
        <v>1270</v>
      </c>
      <c r="L66" s="305" t="s">
        <v>1412</v>
      </c>
      <c r="M66" s="299" t="s">
        <v>643</v>
      </c>
    </row>
    <row r="67" spans="1:13" x14ac:dyDescent="0.25">
      <c r="A67" s="300" t="s">
        <v>822</v>
      </c>
      <c r="B67" s="301" t="s">
        <v>602</v>
      </c>
      <c r="C67" s="303">
        <v>1531567.18</v>
      </c>
      <c r="D67" s="303">
        <f>C67</f>
        <v>1531567.18</v>
      </c>
      <c r="E67" s="303">
        <v>0</v>
      </c>
      <c r="F67" s="304"/>
      <c r="G67" s="301"/>
      <c r="H67" s="301"/>
      <c r="I67" s="301"/>
      <c r="J67" s="301"/>
      <c r="K67" s="305" t="s">
        <v>1263</v>
      </c>
      <c r="L67" s="305" t="s">
        <v>1563</v>
      </c>
      <c r="M67" s="299" t="s">
        <v>644</v>
      </c>
    </row>
    <row r="68" spans="1:13" ht="30" x14ac:dyDescent="0.25">
      <c r="A68" s="300" t="s">
        <v>823</v>
      </c>
      <c r="B68" s="301" t="s">
        <v>602</v>
      </c>
      <c r="C68" s="303">
        <v>2401850</v>
      </c>
      <c r="D68" s="303">
        <v>0</v>
      </c>
      <c r="E68" s="303">
        <v>2401850</v>
      </c>
      <c r="F68" s="304"/>
      <c r="G68" s="301"/>
      <c r="H68" s="301"/>
      <c r="I68" s="301"/>
      <c r="J68" s="301"/>
      <c r="K68" s="305" t="s">
        <v>1261</v>
      </c>
      <c r="L68" s="305" t="s">
        <v>1339</v>
      </c>
      <c r="M68" s="299" t="s">
        <v>645</v>
      </c>
    </row>
    <row r="69" spans="1:13" x14ac:dyDescent="0.25">
      <c r="A69" s="300" t="s">
        <v>824</v>
      </c>
      <c r="B69" s="301" t="s">
        <v>602</v>
      </c>
      <c r="C69" s="303">
        <v>1200000</v>
      </c>
      <c r="D69" s="303">
        <v>1200000</v>
      </c>
      <c r="E69" s="303">
        <v>0</v>
      </c>
      <c r="F69" s="304"/>
      <c r="G69" s="301"/>
      <c r="H69" s="301"/>
      <c r="I69" s="301"/>
      <c r="J69" s="301"/>
      <c r="K69" s="305" t="s">
        <v>1335</v>
      </c>
      <c r="L69" s="305" t="s">
        <v>1616</v>
      </c>
      <c r="M69" s="299" t="s">
        <v>646</v>
      </c>
    </row>
    <row r="70" spans="1:13" x14ac:dyDescent="0.25">
      <c r="A70" s="300" t="s">
        <v>825</v>
      </c>
      <c r="B70" s="301" t="s">
        <v>602</v>
      </c>
      <c r="C70" s="303">
        <v>655000</v>
      </c>
      <c r="D70" s="303">
        <v>655000</v>
      </c>
      <c r="E70" s="303">
        <v>0</v>
      </c>
      <c r="F70" s="304"/>
      <c r="G70" s="301"/>
      <c r="H70" s="301"/>
      <c r="I70" s="301"/>
      <c r="J70" s="301"/>
      <c r="K70" s="305" t="s">
        <v>1262</v>
      </c>
      <c r="L70" s="305" t="s">
        <v>1265</v>
      </c>
      <c r="M70" s="299" t="s">
        <v>647</v>
      </c>
    </row>
    <row r="71" spans="1:13" x14ac:dyDescent="0.25">
      <c r="A71" s="300" t="s">
        <v>826</v>
      </c>
      <c r="B71" s="301" t="s">
        <v>602</v>
      </c>
      <c r="C71" s="303">
        <v>205700</v>
      </c>
      <c r="D71" s="303">
        <v>205700</v>
      </c>
      <c r="E71" s="303">
        <v>0</v>
      </c>
      <c r="F71" s="304"/>
      <c r="G71" s="301"/>
      <c r="H71" s="301"/>
      <c r="I71" s="301"/>
      <c r="J71" s="301"/>
      <c r="K71" s="305"/>
      <c r="L71" s="305"/>
      <c r="M71" s="299" t="s">
        <v>648</v>
      </c>
    </row>
    <row r="72" spans="1:13" x14ac:dyDescent="0.25">
      <c r="A72" s="300" t="s">
        <v>827</v>
      </c>
      <c r="B72" s="301" t="s">
        <v>602</v>
      </c>
      <c r="C72" s="303">
        <v>799955</v>
      </c>
      <c r="D72" s="303">
        <v>799955</v>
      </c>
      <c r="E72" s="303">
        <v>0</v>
      </c>
      <c r="F72" s="304"/>
      <c r="G72" s="301"/>
      <c r="H72" s="301"/>
      <c r="I72" s="301"/>
      <c r="J72" s="301"/>
      <c r="K72" s="305" t="s">
        <v>1271</v>
      </c>
      <c r="L72" s="305" t="s">
        <v>1265</v>
      </c>
      <c r="M72" s="299" t="s">
        <v>649</v>
      </c>
    </row>
    <row r="73" spans="1:13" ht="30" x14ac:dyDescent="0.25">
      <c r="A73" s="300" t="s">
        <v>828</v>
      </c>
      <c r="B73" s="301" t="s">
        <v>602</v>
      </c>
      <c r="C73" s="303">
        <v>4750000</v>
      </c>
      <c r="D73" s="303">
        <f>C73</f>
        <v>4750000</v>
      </c>
      <c r="E73" s="303">
        <v>0</v>
      </c>
      <c r="F73" s="304"/>
      <c r="G73" s="301"/>
      <c r="H73" s="301"/>
      <c r="I73" s="301"/>
      <c r="J73" s="301"/>
      <c r="K73" s="305" t="s">
        <v>1256</v>
      </c>
      <c r="L73" s="305" t="s">
        <v>1563</v>
      </c>
      <c r="M73" s="299" t="s">
        <v>533</v>
      </c>
    </row>
    <row r="74" spans="1:13" x14ac:dyDescent="0.25">
      <c r="A74" s="300" t="s">
        <v>829</v>
      </c>
      <c r="B74" s="301" t="s">
        <v>602</v>
      </c>
      <c r="C74" s="303">
        <v>1196690</v>
      </c>
      <c r="D74" s="303">
        <v>119669</v>
      </c>
      <c r="E74" s="303">
        <v>1077021</v>
      </c>
      <c r="F74" s="304"/>
      <c r="G74" s="301"/>
      <c r="H74" s="301"/>
      <c r="I74" s="301"/>
      <c r="J74" s="301"/>
      <c r="K74" s="305" t="s">
        <v>1261</v>
      </c>
      <c r="L74" s="305" t="s">
        <v>1264</v>
      </c>
      <c r="M74" s="299" t="s">
        <v>650</v>
      </c>
    </row>
    <row r="75" spans="1:13" x14ac:dyDescent="0.25">
      <c r="A75" s="300" t="s">
        <v>830</v>
      </c>
      <c r="B75" s="301" t="s">
        <v>602</v>
      </c>
      <c r="C75" s="303">
        <v>66550</v>
      </c>
      <c r="D75" s="303">
        <v>66550</v>
      </c>
      <c r="E75" s="303">
        <v>0</v>
      </c>
      <c r="F75" s="304"/>
      <c r="G75" s="301"/>
      <c r="H75" s="301"/>
      <c r="I75" s="301"/>
      <c r="J75" s="301"/>
      <c r="K75" s="305" t="s">
        <v>1263</v>
      </c>
      <c r="L75" s="305" t="s">
        <v>1392</v>
      </c>
      <c r="M75" s="299" t="s">
        <v>651</v>
      </c>
    </row>
    <row r="76" spans="1:13" x14ac:dyDescent="0.25">
      <c r="A76" s="300" t="s">
        <v>831</v>
      </c>
      <c r="B76" s="301" t="s">
        <v>602</v>
      </c>
      <c r="C76" s="303">
        <v>1200000</v>
      </c>
      <c r="D76" s="303">
        <v>1200000</v>
      </c>
      <c r="E76" s="303">
        <v>0</v>
      </c>
      <c r="F76" s="304"/>
      <c r="G76" s="301"/>
      <c r="H76" s="301"/>
      <c r="I76" s="301"/>
      <c r="J76" s="301"/>
      <c r="K76" s="305" t="s">
        <v>1261</v>
      </c>
      <c r="L76" s="305" t="s">
        <v>1339</v>
      </c>
      <c r="M76" s="299" t="s">
        <v>652</v>
      </c>
    </row>
    <row r="77" spans="1:13" x14ac:dyDescent="0.25">
      <c r="A77" s="300" t="s">
        <v>832</v>
      </c>
      <c r="B77" s="301" t="s">
        <v>602</v>
      </c>
      <c r="C77" s="303">
        <v>217800</v>
      </c>
      <c r="D77" s="303">
        <v>217800</v>
      </c>
      <c r="E77" s="303">
        <v>0</v>
      </c>
      <c r="F77" s="304"/>
      <c r="G77" s="301"/>
      <c r="H77" s="301"/>
      <c r="I77" s="301"/>
      <c r="J77" s="301"/>
      <c r="K77" s="305" t="s">
        <v>1261</v>
      </c>
      <c r="L77" s="305" t="s">
        <v>1339</v>
      </c>
      <c r="M77" s="299" t="s">
        <v>653</v>
      </c>
    </row>
    <row r="78" spans="1:13" x14ac:dyDescent="0.25">
      <c r="A78" s="300" t="s">
        <v>833</v>
      </c>
      <c r="B78" s="301" t="s">
        <v>602</v>
      </c>
      <c r="C78" s="303">
        <v>414976</v>
      </c>
      <c r="D78" s="303">
        <v>414976</v>
      </c>
      <c r="E78" s="303">
        <v>0</v>
      </c>
      <c r="F78" s="304"/>
      <c r="G78" s="301"/>
      <c r="H78" s="301"/>
      <c r="I78" s="301"/>
      <c r="J78" s="301"/>
      <c r="K78" s="305" t="s">
        <v>1271</v>
      </c>
      <c r="L78" s="305" t="s">
        <v>1335</v>
      </c>
      <c r="M78" s="299" t="s">
        <v>654</v>
      </c>
    </row>
    <row r="79" spans="1:13" x14ac:dyDescent="0.25">
      <c r="A79" s="300" t="s">
        <v>834</v>
      </c>
      <c r="B79" s="301" t="s">
        <v>602</v>
      </c>
      <c r="C79" s="303">
        <v>200000</v>
      </c>
      <c r="D79" s="303">
        <v>200000</v>
      </c>
      <c r="E79" s="303">
        <v>0</v>
      </c>
      <c r="F79" s="304"/>
      <c r="G79" s="301"/>
      <c r="H79" s="301"/>
      <c r="I79" s="301"/>
      <c r="J79" s="301"/>
      <c r="K79" s="305"/>
      <c r="L79" s="305"/>
      <c r="M79" s="299" t="s">
        <v>655</v>
      </c>
    </row>
    <row r="80" spans="1:13" x14ac:dyDescent="0.25">
      <c r="A80" s="300" t="s">
        <v>835</v>
      </c>
      <c r="B80" s="301" t="s">
        <v>602</v>
      </c>
      <c r="C80" s="303">
        <v>2057000</v>
      </c>
      <c r="D80" s="303">
        <v>2057000</v>
      </c>
      <c r="E80" s="303">
        <v>0</v>
      </c>
      <c r="F80" s="304"/>
      <c r="G80" s="301"/>
      <c r="H80" s="301"/>
      <c r="I80" s="301"/>
      <c r="J80" s="301"/>
      <c r="K80" s="305" t="s">
        <v>1261</v>
      </c>
      <c r="L80" s="305" t="s">
        <v>1335</v>
      </c>
      <c r="M80" s="299" t="s">
        <v>656</v>
      </c>
    </row>
    <row r="81" spans="1:13" ht="30" x14ac:dyDescent="0.25">
      <c r="A81" s="300" t="s">
        <v>836</v>
      </c>
      <c r="B81" s="301" t="s">
        <v>602</v>
      </c>
      <c r="C81" s="303">
        <v>834232.08</v>
      </c>
      <c r="D81" s="303">
        <f>C81</f>
        <v>834232.08</v>
      </c>
      <c r="E81" s="303">
        <v>0</v>
      </c>
      <c r="F81" s="304"/>
      <c r="G81" s="301"/>
      <c r="H81" s="301"/>
      <c r="I81" s="301"/>
      <c r="J81" s="301"/>
      <c r="K81" s="305" t="s">
        <v>1263</v>
      </c>
      <c r="L81" s="305"/>
      <c r="M81" s="299" t="s">
        <v>657</v>
      </c>
    </row>
    <row r="82" spans="1:13" x14ac:dyDescent="0.25">
      <c r="A82" s="300" t="s">
        <v>837</v>
      </c>
      <c r="B82" s="301" t="s">
        <v>602</v>
      </c>
      <c r="C82" s="303">
        <v>839953</v>
      </c>
      <c r="D82" s="303">
        <v>839953</v>
      </c>
      <c r="E82" s="303">
        <v>0</v>
      </c>
      <c r="F82" s="304"/>
      <c r="G82" s="301"/>
      <c r="H82" s="301"/>
      <c r="I82" s="301"/>
      <c r="J82" s="301"/>
      <c r="K82" s="305" t="s">
        <v>1263</v>
      </c>
      <c r="L82" s="305" t="s">
        <v>1412</v>
      </c>
      <c r="M82" s="299" t="s">
        <v>658</v>
      </c>
    </row>
    <row r="83" spans="1:13" x14ac:dyDescent="0.25">
      <c r="A83" s="300" t="s">
        <v>838</v>
      </c>
      <c r="B83" s="301" t="s">
        <v>602</v>
      </c>
      <c r="C83" s="303">
        <v>199989</v>
      </c>
      <c r="D83" s="303">
        <v>199989</v>
      </c>
      <c r="E83" s="303">
        <v>0</v>
      </c>
      <c r="F83" s="304"/>
      <c r="G83" s="301"/>
      <c r="H83" s="301"/>
      <c r="I83" s="301"/>
      <c r="J83" s="301"/>
      <c r="K83" s="305" t="s">
        <v>1335</v>
      </c>
      <c r="L83" s="305"/>
      <c r="M83" s="299" t="s">
        <v>659</v>
      </c>
    </row>
    <row r="84" spans="1:13" x14ac:dyDescent="0.25">
      <c r="A84" s="300" t="s">
        <v>839</v>
      </c>
      <c r="B84" s="301" t="s">
        <v>602</v>
      </c>
      <c r="C84" s="303">
        <v>423500</v>
      </c>
      <c r="D84" s="303">
        <v>423500</v>
      </c>
      <c r="E84" s="303">
        <v>0</v>
      </c>
      <c r="F84" s="304"/>
      <c r="G84" s="301"/>
      <c r="H84" s="301"/>
      <c r="I84" s="301"/>
      <c r="J84" s="301"/>
      <c r="K84" s="305" t="s">
        <v>1272</v>
      </c>
      <c r="L84" s="305" t="s">
        <v>1399</v>
      </c>
      <c r="M84" s="299" t="s">
        <v>660</v>
      </c>
    </row>
    <row r="85" spans="1:13" x14ac:dyDescent="0.25">
      <c r="A85" s="300" t="s">
        <v>840</v>
      </c>
      <c r="B85" s="301" t="s">
        <v>602</v>
      </c>
      <c r="C85" s="303">
        <v>145200</v>
      </c>
      <c r="D85" s="303">
        <v>145200</v>
      </c>
      <c r="E85" s="303">
        <v>0</v>
      </c>
      <c r="F85" s="304"/>
      <c r="G85" s="301"/>
      <c r="H85" s="301"/>
      <c r="I85" s="301"/>
      <c r="J85" s="301"/>
      <c r="K85" s="305" t="s">
        <v>1261</v>
      </c>
      <c r="L85" s="305" t="s">
        <v>1392</v>
      </c>
      <c r="M85" s="299" t="s">
        <v>661</v>
      </c>
    </row>
    <row r="86" spans="1:13" x14ac:dyDescent="0.25">
      <c r="A86" s="300" t="s">
        <v>841</v>
      </c>
      <c r="B86" s="301" t="s">
        <v>602</v>
      </c>
      <c r="C86" s="303">
        <v>249598.8</v>
      </c>
      <c r="D86" s="303">
        <f>C86</f>
        <v>249598.8</v>
      </c>
      <c r="E86" s="303">
        <v>0</v>
      </c>
      <c r="F86" s="304"/>
      <c r="G86" s="301"/>
      <c r="H86" s="301"/>
      <c r="I86" s="301"/>
      <c r="J86" s="301"/>
      <c r="K86" s="305" t="s">
        <v>1271</v>
      </c>
      <c r="L86" s="305" t="s">
        <v>1335</v>
      </c>
      <c r="M86" s="299" t="s">
        <v>662</v>
      </c>
    </row>
    <row r="87" spans="1:13" x14ac:dyDescent="0.25">
      <c r="A87" s="300" t="s">
        <v>842</v>
      </c>
      <c r="B87" s="301" t="s">
        <v>602</v>
      </c>
      <c r="C87" s="303">
        <v>96800</v>
      </c>
      <c r="D87" s="303">
        <v>96800</v>
      </c>
      <c r="E87" s="303">
        <v>0</v>
      </c>
      <c r="F87" s="304"/>
      <c r="G87" s="301"/>
      <c r="H87" s="301"/>
      <c r="I87" s="301"/>
      <c r="J87" s="301"/>
      <c r="K87" s="305" t="s">
        <v>1271</v>
      </c>
      <c r="L87" s="305" t="s">
        <v>1335</v>
      </c>
      <c r="M87" s="299" t="s">
        <v>663</v>
      </c>
    </row>
    <row r="88" spans="1:13" ht="30" x14ac:dyDescent="0.25">
      <c r="A88" s="300" t="s">
        <v>843</v>
      </c>
      <c r="B88" s="301" t="s">
        <v>602</v>
      </c>
      <c r="C88" s="303">
        <v>96800</v>
      </c>
      <c r="D88" s="303">
        <v>96800</v>
      </c>
      <c r="E88" s="303">
        <v>0</v>
      </c>
      <c r="F88" s="304"/>
      <c r="G88" s="301"/>
      <c r="H88" s="301"/>
      <c r="I88" s="301"/>
      <c r="J88" s="301"/>
      <c r="K88" s="305" t="s">
        <v>1261</v>
      </c>
      <c r="L88" s="305" t="s">
        <v>1265</v>
      </c>
      <c r="M88" s="299" t="s">
        <v>664</v>
      </c>
    </row>
    <row r="89" spans="1:13" x14ac:dyDescent="0.25">
      <c r="A89" s="300" t="s">
        <v>844</v>
      </c>
      <c r="B89" s="301" t="s">
        <v>602</v>
      </c>
      <c r="C89" s="303">
        <v>350000</v>
      </c>
      <c r="D89" s="303">
        <v>350000</v>
      </c>
      <c r="E89" s="303">
        <v>0</v>
      </c>
      <c r="F89" s="304"/>
      <c r="G89" s="301"/>
      <c r="H89" s="301"/>
      <c r="I89" s="301"/>
      <c r="J89" s="301"/>
      <c r="K89" s="305" t="s">
        <v>1273</v>
      </c>
      <c r="L89" s="305" t="s">
        <v>1412</v>
      </c>
      <c r="M89" s="299" t="s">
        <v>665</v>
      </c>
    </row>
    <row r="90" spans="1:13" x14ac:dyDescent="0.25">
      <c r="A90" s="300" t="s">
        <v>845</v>
      </c>
      <c r="B90" s="301" t="s">
        <v>602</v>
      </c>
      <c r="C90" s="303">
        <v>150000</v>
      </c>
      <c r="D90" s="303">
        <v>150000</v>
      </c>
      <c r="E90" s="303">
        <v>0</v>
      </c>
      <c r="F90" s="304"/>
      <c r="G90" s="301"/>
      <c r="H90" s="301"/>
      <c r="I90" s="301"/>
      <c r="J90" s="301"/>
      <c r="K90" s="305" t="s">
        <v>1273</v>
      </c>
      <c r="L90" s="305" t="s">
        <v>1412</v>
      </c>
      <c r="M90" s="299" t="s">
        <v>666</v>
      </c>
    </row>
    <row r="91" spans="1:13" x14ac:dyDescent="0.25">
      <c r="A91" s="300" t="s">
        <v>846</v>
      </c>
      <c r="B91" s="301" t="s">
        <v>602</v>
      </c>
      <c r="C91" s="303">
        <v>302500</v>
      </c>
      <c r="D91" s="303">
        <v>302500</v>
      </c>
      <c r="E91" s="303">
        <v>0</v>
      </c>
      <c r="F91" s="304"/>
      <c r="G91" s="301"/>
      <c r="H91" s="301"/>
      <c r="I91" s="301"/>
      <c r="J91" s="301"/>
      <c r="K91" s="305" t="s">
        <v>1392</v>
      </c>
      <c r="L91" s="305"/>
      <c r="M91" s="299" t="s">
        <v>667</v>
      </c>
    </row>
    <row r="92" spans="1:13" x14ac:dyDescent="0.25">
      <c r="A92" s="300" t="s">
        <v>847</v>
      </c>
      <c r="B92" s="301" t="s">
        <v>602</v>
      </c>
      <c r="C92" s="303">
        <v>187550</v>
      </c>
      <c r="D92" s="303">
        <v>187550</v>
      </c>
      <c r="E92" s="303">
        <v>0</v>
      </c>
      <c r="F92" s="304"/>
      <c r="G92" s="301"/>
      <c r="H92" s="301"/>
      <c r="I92" s="301"/>
      <c r="J92" s="301"/>
      <c r="K92" s="305" t="s">
        <v>1335</v>
      </c>
      <c r="L92" s="305"/>
      <c r="M92" s="299" t="s">
        <v>668</v>
      </c>
    </row>
    <row r="93" spans="1:13" x14ac:dyDescent="0.25">
      <c r="A93" s="300" t="s">
        <v>848</v>
      </c>
      <c r="B93" s="301" t="s">
        <v>602</v>
      </c>
      <c r="C93" s="303">
        <v>53845</v>
      </c>
      <c r="D93" s="303">
        <v>53845</v>
      </c>
      <c r="E93" s="303">
        <v>0</v>
      </c>
      <c r="F93" s="304"/>
      <c r="G93" s="301"/>
      <c r="H93" s="301"/>
      <c r="I93" s="301"/>
      <c r="J93" s="301"/>
      <c r="K93" s="305" t="s">
        <v>1335</v>
      </c>
      <c r="L93" s="305"/>
      <c r="M93" s="299" t="s">
        <v>669</v>
      </c>
    </row>
    <row r="94" spans="1:13" x14ac:dyDescent="0.25">
      <c r="A94" s="300" t="s">
        <v>531</v>
      </c>
      <c r="B94" s="301" t="s">
        <v>602</v>
      </c>
      <c r="C94" s="303">
        <v>12099395</v>
      </c>
      <c r="D94" s="303">
        <v>12099395</v>
      </c>
      <c r="E94" s="303">
        <v>0</v>
      </c>
      <c r="F94" s="304"/>
      <c r="G94" s="301"/>
      <c r="H94" s="301"/>
      <c r="I94" s="301"/>
      <c r="J94" s="301"/>
      <c r="K94" s="305" t="s">
        <v>1256</v>
      </c>
      <c r="L94" s="305"/>
      <c r="M94" s="299" t="s">
        <v>532</v>
      </c>
    </row>
    <row r="95" spans="1:13" x14ac:dyDescent="0.25">
      <c r="A95" s="300" t="s">
        <v>849</v>
      </c>
      <c r="B95" s="301" t="s">
        <v>602</v>
      </c>
      <c r="C95" s="303">
        <v>200000</v>
      </c>
      <c r="D95" s="303">
        <v>200000</v>
      </c>
      <c r="E95" s="303">
        <v>0</v>
      </c>
      <c r="F95" s="304"/>
      <c r="G95" s="301"/>
      <c r="H95" s="301"/>
      <c r="I95" s="301"/>
      <c r="J95" s="301"/>
      <c r="K95" s="305" t="s">
        <v>1271</v>
      </c>
      <c r="L95" s="305"/>
      <c r="M95" s="299" t="s">
        <v>670</v>
      </c>
    </row>
    <row r="96" spans="1:13" x14ac:dyDescent="0.25">
      <c r="A96" s="300" t="s">
        <v>850</v>
      </c>
      <c r="B96" s="301" t="s">
        <v>602</v>
      </c>
      <c r="C96" s="303">
        <v>359220</v>
      </c>
      <c r="D96" s="303">
        <f>C96</f>
        <v>359220</v>
      </c>
      <c r="E96" s="303">
        <v>0</v>
      </c>
      <c r="F96" s="304"/>
      <c r="G96" s="301"/>
      <c r="H96" s="301"/>
      <c r="I96" s="301"/>
      <c r="J96" s="301"/>
      <c r="K96" s="305" t="s">
        <v>1273</v>
      </c>
      <c r="L96" s="305" t="s">
        <v>1399</v>
      </c>
      <c r="M96" s="299" t="s">
        <v>671</v>
      </c>
    </row>
    <row r="97" spans="1:13" x14ac:dyDescent="0.25">
      <c r="A97" s="300" t="s">
        <v>851</v>
      </c>
      <c r="B97" s="301" t="s">
        <v>602</v>
      </c>
      <c r="C97" s="303">
        <v>146410</v>
      </c>
      <c r="D97" s="303">
        <v>146410</v>
      </c>
      <c r="E97" s="303">
        <v>0</v>
      </c>
      <c r="F97" s="304"/>
      <c r="G97" s="301"/>
      <c r="H97" s="301"/>
      <c r="I97" s="301"/>
      <c r="J97" s="301"/>
      <c r="K97" s="305" t="s">
        <v>1256</v>
      </c>
      <c r="L97" s="305" t="s">
        <v>1265</v>
      </c>
      <c r="M97" s="299" t="s">
        <v>672</v>
      </c>
    </row>
    <row r="98" spans="1:13" x14ac:dyDescent="0.25">
      <c r="A98" s="300" t="s">
        <v>852</v>
      </c>
      <c r="B98" s="301" t="s">
        <v>602</v>
      </c>
      <c r="C98" s="303">
        <v>399300</v>
      </c>
      <c r="D98" s="303">
        <v>399300</v>
      </c>
      <c r="E98" s="303">
        <v>0</v>
      </c>
      <c r="F98" s="304"/>
      <c r="G98" s="301"/>
      <c r="H98" s="301"/>
      <c r="I98" s="301"/>
      <c r="J98" s="301"/>
      <c r="K98" s="305" t="s">
        <v>1271</v>
      </c>
      <c r="L98" s="305" t="s">
        <v>1335</v>
      </c>
      <c r="M98" s="299" t="s">
        <v>673</v>
      </c>
    </row>
    <row r="99" spans="1:13" x14ac:dyDescent="0.25">
      <c r="A99" s="300" t="s">
        <v>853</v>
      </c>
      <c r="B99" s="301" t="s">
        <v>602</v>
      </c>
      <c r="C99" s="303">
        <v>179610</v>
      </c>
      <c r="D99" s="303">
        <f>C99</f>
        <v>179610</v>
      </c>
      <c r="E99" s="303">
        <v>0</v>
      </c>
      <c r="F99" s="304"/>
      <c r="G99" s="301"/>
      <c r="H99" s="301"/>
      <c r="I99" s="301"/>
      <c r="J99" s="301"/>
      <c r="K99" s="305" t="s">
        <v>1273</v>
      </c>
      <c r="L99" s="305" t="s">
        <v>1399</v>
      </c>
      <c r="M99" s="299" t="s">
        <v>674</v>
      </c>
    </row>
    <row r="100" spans="1:13" x14ac:dyDescent="0.25">
      <c r="A100" s="300" t="s">
        <v>854</v>
      </c>
      <c r="B100" s="301" t="s">
        <v>602</v>
      </c>
      <c r="C100" s="303">
        <v>179610</v>
      </c>
      <c r="D100" s="303">
        <f>C100</f>
        <v>179610</v>
      </c>
      <c r="E100" s="303">
        <v>0</v>
      </c>
      <c r="F100" s="304"/>
      <c r="G100" s="301"/>
      <c r="H100" s="301"/>
      <c r="I100" s="301"/>
      <c r="J100" s="301"/>
      <c r="K100" s="305" t="s">
        <v>1273</v>
      </c>
      <c r="L100" s="305" t="s">
        <v>1399</v>
      </c>
      <c r="M100" s="299" t="s">
        <v>675</v>
      </c>
    </row>
    <row r="101" spans="1:13" x14ac:dyDescent="0.25">
      <c r="A101" s="300" t="s">
        <v>855</v>
      </c>
      <c r="B101" s="301" t="s">
        <v>602</v>
      </c>
      <c r="C101" s="303">
        <v>193600</v>
      </c>
      <c r="D101" s="303">
        <v>193600</v>
      </c>
      <c r="E101" s="303">
        <v>0</v>
      </c>
      <c r="F101" s="304"/>
      <c r="G101" s="301"/>
      <c r="H101" s="301"/>
      <c r="I101" s="301"/>
      <c r="J101" s="301"/>
      <c r="K101" s="305" t="s">
        <v>1261</v>
      </c>
      <c r="L101" s="305" t="s">
        <v>1265</v>
      </c>
      <c r="M101" s="299" t="s">
        <v>676</v>
      </c>
    </row>
    <row r="102" spans="1:13" x14ac:dyDescent="0.25">
      <c r="A102" s="300" t="s">
        <v>856</v>
      </c>
      <c r="B102" s="301" t="s">
        <v>602</v>
      </c>
      <c r="C102" s="303">
        <v>500940</v>
      </c>
      <c r="D102" s="303">
        <v>500940</v>
      </c>
      <c r="E102" s="303">
        <v>0</v>
      </c>
      <c r="F102" s="304"/>
      <c r="G102" s="301"/>
      <c r="H102" s="301"/>
      <c r="I102" s="301"/>
      <c r="J102" s="301"/>
      <c r="K102" s="305" t="s">
        <v>1271</v>
      </c>
      <c r="L102" s="305" t="s">
        <v>1399</v>
      </c>
      <c r="M102" s="299" t="s">
        <v>677</v>
      </c>
    </row>
    <row r="103" spans="1:13" x14ac:dyDescent="0.25">
      <c r="A103" s="300" t="s">
        <v>856</v>
      </c>
      <c r="B103" s="301" t="s">
        <v>602</v>
      </c>
      <c r="C103" s="303">
        <v>500940</v>
      </c>
      <c r="D103" s="303">
        <v>500940</v>
      </c>
      <c r="E103" s="303">
        <v>0</v>
      </c>
      <c r="F103" s="304"/>
      <c r="G103" s="301"/>
      <c r="H103" s="301"/>
      <c r="I103" s="301"/>
      <c r="J103" s="301"/>
      <c r="K103" s="305" t="s">
        <v>1271</v>
      </c>
      <c r="L103" s="305" t="s">
        <v>1399</v>
      </c>
      <c r="M103" s="299" t="s">
        <v>678</v>
      </c>
    </row>
    <row r="104" spans="1:13" x14ac:dyDescent="0.25">
      <c r="A104" s="300" t="s">
        <v>857</v>
      </c>
      <c r="B104" s="301" t="s">
        <v>602</v>
      </c>
      <c r="C104" s="303">
        <v>1541842.5</v>
      </c>
      <c r="D104" s="303">
        <v>0</v>
      </c>
      <c r="E104" s="303">
        <v>1541842.5</v>
      </c>
      <c r="F104" s="304"/>
      <c r="G104" s="301"/>
      <c r="H104" s="301"/>
      <c r="I104" s="301"/>
      <c r="J104" s="301"/>
      <c r="K104" s="305" t="s">
        <v>1335</v>
      </c>
      <c r="L104" s="305" t="s">
        <v>1616</v>
      </c>
      <c r="M104" s="299" t="s">
        <v>679</v>
      </c>
    </row>
    <row r="105" spans="1:13" x14ac:dyDescent="0.25">
      <c r="A105" s="300" t="s">
        <v>858</v>
      </c>
      <c r="B105" s="301" t="s">
        <v>602</v>
      </c>
      <c r="C105" s="303">
        <v>574750</v>
      </c>
      <c r="D105" s="303">
        <v>0</v>
      </c>
      <c r="E105" s="303">
        <v>574750</v>
      </c>
      <c r="F105" s="304"/>
      <c r="G105" s="301"/>
      <c r="H105" s="301"/>
      <c r="I105" s="301"/>
      <c r="J105" s="301"/>
      <c r="K105" s="305" t="s">
        <v>1392</v>
      </c>
      <c r="L105" s="305" t="s">
        <v>1616</v>
      </c>
      <c r="M105" s="299" t="s">
        <v>680</v>
      </c>
    </row>
    <row r="106" spans="1:13" x14ac:dyDescent="0.25">
      <c r="A106" s="300" t="s">
        <v>859</v>
      </c>
      <c r="B106" s="301" t="s">
        <v>602</v>
      </c>
      <c r="C106" s="303">
        <v>1070850</v>
      </c>
      <c r="D106" s="303">
        <v>0</v>
      </c>
      <c r="E106" s="303">
        <v>1070850</v>
      </c>
      <c r="F106" s="304"/>
      <c r="G106" s="301"/>
      <c r="H106" s="301"/>
      <c r="I106" s="301"/>
      <c r="J106" s="301"/>
      <c r="K106" s="305" t="s">
        <v>1335</v>
      </c>
      <c r="L106" s="305" t="s">
        <v>1616</v>
      </c>
      <c r="M106" s="299" t="s">
        <v>681</v>
      </c>
    </row>
    <row r="107" spans="1:13" x14ac:dyDescent="0.25">
      <c r="A107" s="300" t="s">
        <v>860</v>
      </c>
      <c r="B107" s="301" t="s">
        <v>602</v>
      </c>
      <c r="C107" s="303">
        <v>2420000</v>
      </c>
      <c r="D107" s="303">
        <v>0</v>
      </c>
      <c r="E107" s="303">
        <v>2420000</v>
      </c>
      <c r="F107" s="304"/>
      <c r="G107" s="301"/>
      <c r="H107" s="301"/>
      <c r="I107" s="301"/>
      <c r="J107" s="301"/>
      <c r="K107" s="305" t="s">
        <v>1264</v>
      </c>
      <c r="L107" s="305"/>
      <c r="M107" s="299" t="s">
        <v>682</v>
      </c>
    </row>
    <row r="108" spans="1:13" x14ac:dyDescent="0.25">
      <c r="A108" s="300" t="s">
        <v>861</v>
      </c>
      <c r="B108" s="301" t="s">
        <v>602</v>
      </c>
      <c r="C108" s="303">
        <v>1708499.43</v>
      </c>
      <c r="D108" s="303">
        <v>0</v>
      </c>
      <c r="E108" s="303">
        <v>1708499.43</v>
      </c>
      <c r="F108" s="304"/>
      <c r="G108" s="301"/>
      <c r="H108" s="301"/>
      <c r="I108" s="301"/>
      <c r="J108" s="301"/>
      <c r="K108" s="305" t="s">
        <v>1335</v>
      </c>
      <c r="L108" s="305" t="s">
        <v>1616</v>
      </c>
      <c r="M108" s="299" t="s">
        <v>683</v>
      </c>
    </row>
    <row r="109" spans="1:13" x14ac:dyDescent="0.25">
      <c r="A109" s="300" t="s">
        <v>862</v>
      </c>
      <c r="B109" s="301" t="s">
        <v>602</v>
      </c>
      <c r="C109" s="303">
        <v>1691580</v>
      </c>
      <c r="D109" s="303">
        <v>0</v>
      </c>
      <c r="E109" s="303">
        <v>1691580</v>
      </c>
      <c r="F109" s="304"/>
      <c r="G109" s="301"/>
      <c r="H109" s="301"/>
      <c r="I109" s="301"/>
      <c r="J109" s="301"/>
      <c r="K109" s="305" t="s">
        <v>1335</v>
      </c>
      <c r="L109" s="305" t="s">
        <v>1616</v>
      </c>
      <c r="M109" s="299" t="s">
        <v>684</v>
      </c>
    </row>
    <row r="110" spans="1:13" x14ac:dyDescent="0.25">
      <c r="A110" s="300" t="s">
        <v>863</v>
      </c>
      <c r="B110" s="301" t="s">
        <v>602</v>
      </c>
      <c r="C110" s="303">
        <v>11011000</v>
      </c>
      <c r="D110" s="303">
        <v>0</v>
      </c>
      <c r="E110" s="303">
        <v>11011000</v>
      </c>
      <c r="F110" s="304"/>
      <c r="G110" s="301"/>
      <c r="H110" s="301"/>
      <c r="I110" s="301"/>
      <c r="J110" s="301"/>
      <c r="K110" s="305" t="s">
        <v>1265</v>
      </c>
      <c r="L110" s="305" t="s">
        <v>1616</v>
      </c>
      <c r="M110" s="299" t="s">
        <v>685</v>
      </c>
    </row>
    <row r="111" spans="1:13" x14ac:dyDescent="0.25">
      <c r="A111" s="300" t="s">
        <v>864</v>
      </c>
      <c r="B111" s="301" t="s">
        <v>602</v>
      </c>
      <c r="C111" s="303">
        <v>400000</v>
      </c>
      <c r="D111" s="303">
        <v>400000</v>
      </c>
      <c r="E111" s="303">
        <v>0</v>
      </c>
      <c r="F111" s="304"/>
      <c r="G111" s="301"/>
      <c r="H111" s="301"/>
      <c r="I111" s="301"/>
      <c r="J111" s="301"/>
      <c r="K111" s="305" t="s">
        <v>1271</v>
      </c>
      <c r="L111" s="305" t="s">
        <v>1265</v>
      </c>
      <c r="M111" s="299" t="s">
        <v>686</v>
      </c>
    </row>
    <row r="112" spans="1:13" x14ac:dyDescent="0.25">
      <c r="A112" s="300" t="s">
        <v>865</v>
      </c>
      <c r="B112" s="301" t="s">
        <v>602</v>
      </c>
      <c r="C112" s="303">
        <v>76000</v>
      </c>
      <c r="D112" s="303">
        <v>76000</v>
      </c>
      <c r="E112" s="303">
        <v>0</v>
      </c>
      <c r="F112" s="304"/>
      <c r="G112" s="301"/>
      <c r="H112" s="301"/>
      <c r="I112" s="301"/>
      <c r="J112" s="301"/>
      <c r="K112" s="305" t="s">
        <v>1271</v>
      </c>
      <c r="L112" s="305" t="s">
        <v>1264</v>
      </c>
      <c r="M112" s="299" t="s">
        <v>687</v>
      </c>
    </row>
    <row r="113" spans="1:13" x14ac:dyDescent="0.25">
      <c r="A113" s="300" t="s">
        <v>866</v>
      </c>
      <c r="B113" s="301" t="s">
        <v>602</v>
      </c>
      <c r="C113" s="303">
        <v>118580</v>
      </c>
      <c r="D113" s="303">
        <v>118580</v>
      </c>
      <c r="E113" s="303">
        <v>0</v>
      </c>
      <c r="F113" s="304"/>
      <c r="G113" s="301"/>
      <c r="H113" s="301"/>
      <c r="I113" s="301"/>
      <c r="J113" s="301"/>
      <c r="K113" s="305" t="s">
        <v>1261</v>
      </c>
      <c r="L113" s="305" t="s">
        <v>1264</v>
      </c>
      <c r="M113" s="299" t="s">
        <v>688</v>
      </c>
    </row>
    <row r="114" spans="1:13" x14ac:dyDescent="0.25">
      <c r="A114" s="300" t="s">
        <v>864</v>
      </c>
      <c r="B114" s="301" t="s">
        <v>602</v>
      </c>
      <c r="C114" s="303">
        <v>400000</v>
      </c>
      <c r="D114" s="303">
        <v>400000</v>
      </c>
      <c r="E114" s="303">
        <v>0</v>
      </c>
      <c r="F114" s="304"/>
      <c r="G114" s="301"/>
      <c r="H114" s="301"/>
      <c r="I114" s="301"/>
      <c r="J114" s="301"/>
      <c r="K114" s="305" t="s">
        <v>1271</v>
      </c>
      <c r="L114" s="305"/>
      <c r="M114" s="299" t="s">
        <v>689</v>
      </c>
    </row>
    <row r="115" spans="1:13" x14ac:dyDescent="0.25">
      <c r="A115" s="300" t="s">
        <v>534</v>
      </c>
      <c r="B115" s="301" t="s">
        <v>602</v>
      </c>
      <c r="C115" s="303">
        <v>98086230</v>
      </c>
      <c r="D115" s="303">
        <v>98086230</v>
      </c>
      <c r="E115" s="303">
        <v>0</v>
      </c>
      <c r="F115" s="304"/>
      <c r="G115" s="301"/>
      <c r="H115" s="301"/>
      <c r="I115" s="301"/>
      <c r="J115" s="301"/>
      <c r="K115" s="305" t="s">
        <v>1264</v>
      </c>
      <c r="L115" s="305"/>
      <c r="M115" s="299" t="s">
        <v>535</v>
      </c>
    </row>
    <row r="116" spans="1:13" x14ac:dyDescent="0.25">
      <c r="A116" s="300" t="s">
        <v>867</v>
      </c>
      <c r="B116" s="301" t="s">
        <v>602</v>
      </c>
      <c r="C116" s="303">
        <v>471900</v>
      </c>
      <c r="D116" s="303">
        <v>471900</v>
      </c>
      <c r="E116" s="303">
        <v>0</v>
      </c>
      <c r="F116" s="304"/>
      <c r="G116" s="301"/>
      <c r="H116" s="301"/>
      <c r="I116" s="301"/>
      <c r="J116" s="301"/>
      <c r="K116" s="305" t="s">
        <v>1272</v>
      </c>
      <c r="L116" s="305" t="s">
        <v>1392</v>
      </c>
      <c r="M116" s="299" t="s">
        <v>690</v>
      </c>
    </row>
    <row r="117" spans="1:13" x14ac:dyDescent="0.25">
      <c r="A117" s="300" t="s">
        <v>536</v>
      </c>
      <c r="B117" s="301" t="s">
        <v>602</v>
      </c>
      <c r="C117" s="303">
        <v>7502000</v>
      </c>
      <c r="D117" s="303">
        <f>C117</f>
        <v>7502000</v>
      </c>
      <c r="E117" s="303">
        <v>0</v>
      </c>
      <c r="F117" s="304"/>
      <c r="G117" s="301"/>
      <c r="H117" s="301"/>
      <c r="I117" s="301"/>
      <c r="J117" s="301"/>
      <c r="K117" s="305" t="s">
        <v>1272</v>
      </c>
      <c r="L117" s="305"/>
      <c r="M117" s="299" t="s">
        <v>537</v>
      </c>
    </row>
    <row r="118" spans="1:13" x14ac:dyDescent="0.25">
      <c r="A118" s="300" t="s">
        <v>868</v>
      </c>
      <c r="B118" s="301" t="s">
        <v>602</v>
      </c>
      <c r="C118" s="303">
        <v>2750572</v>
      </c>
      <c r="D118" s="303">
        <v>2750572</v>
      </c>
      <c r="E118" s="303">
        <v>0</v>
      </c>
      <c r="F118" s="304"/>
      <c r="G118" s="301"/>
      <c r="H118" s="301"/>
      <c r="I118" s="301"/>
      <c r="J118" s="301"/>
      <c r="K118" s="305" t="s">
        <v>1272</v>
      </c>
      <c r="L118" s="305" t="s">
        <v>1563</v>
      </c>
      <c r="M118" s="299" t="s">
        <v>691</v>
      </c>
    </row>
    <row r="119" spans="1:13" x14ac:dyDescent="0.25">
      <c r="A119" s="300" t="s">
        <v>869</v>
      </c>
      <c r="B119" s="301" t="s">
        <v>602</v>
      </c>
      <c r="C119" s="303">
        <v>476740</v>
      </c>
      <c r="D119" s="303">
        <v>476740</v>
      </c>
      <c r="E119" s="303">
        <v>0</v>
      </c>
      <c r="F119" s="304"/>
      <c r="G119" s="301"/>
      <c r="H119" s="301"/>
      <c r="I119" s="301"/>
      <c r="J119" s="301"/>
      <c r="K119" s="305" t="s">
        <v>1263</v>
      </c>
      <c r="L119" s="305" t="s">
        <v>1335</v>
      </c>
      <c r="M119" s="299" t="s">
        <v>692</v>
      </c>
    </row>
    <row r="120" spans="1:13" x14ac:dyDescent="0.25">
      <c r="A120" s="300" t="s">
        <v>870</v>
      </c>
      <c r="B120" s="301" t="s">
        <v>602</v>
      </c>
      <c r="C120" s="303">
        <v>1446710.34</v>
      </c>
      <c r="D120" s="303">
        <f>C120</f>
        <v>1446710.34</v>
      </c>
      <c r="E120" s="303">
        <v>0</v>
      </c>
      <c r="F120" s="304"/>
      <c r="G120" s="301"/>
      <c r="H120" s="301"/>
      <c r="I120" s="301"/>
      <c r="J120" s="301"/>
      <c r="K120" s="305" t="s">
        <v>1273</v>
      </c>
      <c r="L120" s="305" t="s">
        <v>1562</v>
      </c>
      <c r="M120" s="299" t="s">
        <v>693</v>
      </c>
    </row>
    <row r="121" spans="1:13" x14ac:dyDescent="0.25">
      <c r="A121" s="300" t="s">
        <v>871</v>
      </c>
      <c r="B121" s="301" t="s">
        <v>602</v>
      </c>
      <c r="C121" s="303">
        <v>773540.9</v>
      </c>
      <c r="D121" s="303">
        <v>77354</v>
      </c>
      <c r="E121" s="303">
        <v>696186.9</v>
      </c>
      <c r="F121" s="304"/>
      <c r="G121" s="301"/>
      <c r="H121" s="301"/>
      <c r="I121" s="301"/>
      <c r="J121" s="301"/>
      <c r="K121" s="305" t="s">
        <v>1335</v>
      </c>
      <c r="L121" s="305"/>
      <c r="M121" s="299" t="s">
        <v>694</v>
      </c>
    </row>
    <row r="122" spans="1:13" x14ac:dyDescent="0.25">
      <c r="A122" s="300" t="s">
        <v>872</v>
      </c>
      <c r="B122" s="301" t="s">
        <v>602</v>
      </c>
      <c r="C122" s="303">
        <v>827640</v>
      </c>
      <c r="D122" s="303">
        <v>82764</v>
      </c>
      <c r="E122" s="303">
        <v>744876</v>
      </c>
      <c r="F122" s="304"/>
      <c r="G122" s="301"/>
      <c r="H122" s="301"/>
      <c r="I122" s="301"/>
      <c r="J122" s="301"/>
      <c r="K122" s="305" t="s">
        <v>1260</v>
      </c>
      <c r="L122" s="305" t="s">
        <v>1565</v>
      </c>
      <c r="M122" s="299" t="s">
        <v>695</v>
      </c>
    </row>
    <row r="123" spans="1:13" x14ac:dyDescent="0.25">
      <c r="A123" s="300" t="s">
        <v>873</v>
      </c>
      <c r="B123" s="301" t="s">
        <v>602</v>
      </c>
      <c r="C123" s="303">
        <v>2196150</v>
      </c>
      <c r="D123" s="303">
        <v>219615</v>
      </c>
      <c r="E123" s="303">
        <v>1976535</v>
      </c>
      <c r="F123" s="304"/>
      <c r="G123" s="301"/>
      <c r="H123" s="301"/>
      <c r="I123" s="301"/>
      <c r="J123" s="301"/>
      <c r="K123" s="305" t="s">
        <v>1335</v>
      </c>
      <c r="L123" s="305" t="s">
        <v>1616</v>
      </c>
      <c r="M123" s="299" t="s">
        <v>696</v>
      </c>
    </row>
    <row r="124" spans="1:13" x14ac:dyDescent="0.25">
      <c r="A124" s="300" t="s">
        <v>874</v>
      </c>
      <c r="B124" s="301" t="s">
        <v>602</v>
      </c>
      <c r="C124" s="303">
        <v>1842830</v>
      </c>
      <c r="D124" s="303">
        <v>184283</v>
      </c>
      <c r="E124" s="303">
        <v>1658547</v>
      </c>
      <c r="F124" s="304"/>
      <c r="G124" s="301"/>
      <c r="H124" s="301"/>
      <c r="I124" s="301"/>
      <c r="J124" s="301"/>
      <c r="K124" s="305" t="s">
        <v>1272</v>
      </c>
      <c r="L124" s="305" t="s">
        <v>1565</v>
      </c>
      <c r="M124" s="299" t="s">
        <v>697</v>
      </c>
    </row>
    <row r="125" spans="1:13" x14ac:dyDescent="0.25">
      <c r="A125" s="300" t="s">
        <v>875</v>
      </c>
      <c r="B125" s="301" t="s">
        <v>602</v>
      </c>
      <c r="C125" s="303">
        <v>417450</v>
      </c>
      <c r="D125" s="303">
        <v>41745</v>
      </c>
      <c r="E125" s="303">
        <v>375705</v>
      </c>
      <c r="F125" s="304"/>
      <c r="G125" s="301"/>
      <c r="H125" s="301"/>
      <c r="I125" s="301"/>
      <c r="J125" s="301"/>
      <c r="K125" s="305" t="s">
        <v>1265</v>
      </c>
      <c r="L125" s="305" t="s">
        <v>1616</v>
      </c>
      <c r="M125" s="299" t="s">
        <v>698</v>
      </c>
    </row>
    <row r="126" spans="1:13" x14ac:dyDescent="0.25">
      <c r="A126" s="300" t="s">
        <v>876</v>
      </c>
      <c r="B126" s="301" t="s">
        <v>602</v>
      </c>
      <c r="C126" s="303">
        <v>658845</v>
      </c>
      <c r="D126" s="303">
        <v>65885</v>
      </c>
      <c r="E126" s="303">
        <v>592960</v>
      </c>
      <c r="F126" s="304"/>
      <c r="G126" s="301"/>
      <c r="H126" s="301"/>
      <c r="I126" s="301"/>
      <c r="J126" s="301"/>
      <c r="K126" s="305" t="s">
        <v>1264</v>
      </c>
      <c r="L126" s="305" t="s">
        <v>1264</v>
      </c>
      <c r="M126" s="299" t="s">
        <v>699</v>
      </c>
    </row>
    <row r="127" spans="1:13" x14ac:dyDescent="0.25">
      <c r="A127" s="300" t="s">
        <v>877</v>
      </c>
      <c r="B127" s="301" t="s">
        <v>602</v>
      </c>
      <c r="C127" s="303">
        <v>1284246.81</v>
      </c>
      <c r="D127" s="303">
        <v>128425</v>
      </c>
      <c r="E127" s="303">
        <v>1155821.81</v>
      </c>
      <c r="F127" s="304"/>
      <c r="G127" s="301"/>
      <c r="H127" s="301"/>
      <c r="I127" s="301"/>
      <c r="J127" s="301"/>
      <c r="K127" s="305" t="s">
        <v>1264</v>
      </c>
      <c r="L127" s="305" t="s">
        <v>1565</v>
      </c>
      <c r="M127" s="299" t="s">
        <v>700</v>
      </c>
    </row>
    <row r="128" spans="1:13" x14ac:dyDescent="0.25">
      <c r="A128" s="300" t="s">
        <v>878</v>
      </c>
      <c r="B128" s="301" t="s">
        <v>602</v>
      </c>
      <c r="C128" s="303">
        <v>212960</v>
      </c>
      <c r="D128" s="303">
        <v>21296</v>
      </c>
      <c r="E128" s="303">
        <v>191664</v>
      </c>
      <c r="F128" s="304"/>
      <c r="G128" s="301"/>
      <c r="H128" s="301"/>
      <c r="I128" s="301"/>
      <c r="J128" s="301"/>
      <c r="K128" s="305" t="s">
        <v>1335</v>
      </c>
      <c r="L128" s="305" t="s">
        <v>1616</v>
      </c>
      <c r="M128" s="299" t="s">
        <v>701</v>
      </c>
    </row>
    <row r="129" spans="1:13" x14ac:dyDescent="0.25">
      <c r="A129" s="300" t="s">
        <v>879</v>
      </c>
      <c r="B129" s="301" t="s">
        <v>602</v>
      </c>
      <c r="C129" s="303">
        <v>3968110.3</v>
      </c>
      <c r="D129" s="303">
        <v>396811</v>
      </c>
      <c r="E129" s="303">
        <v>3571299.3</v>
      </c>
      <c r="F129" s="304"/>
      <c r="G129" s="301"/>
      <c r="H129" s="301"/>
      <c r="I129" s="301"/>
      <c r="J129" s="301"/>
      <c r="K129" s="305" t="s">
        <v>1335</v>
      </c>
      <c r="L129" s="305" t="s">
        <v>1616</v>
      </c>
      <c r="M129" s="299" t="s">
        <v>702</v>
      </c>
    </row>
    <row r="130" spans="1:13" x14ac:dyDescent="0.25">
      <c r="A130" s="300" t="s">
        <v>536</v>
      </c>
      <c r="B130" s="301" t="s">
        <v>602</v>
      </c>
      <c r="C130" s="303">
        <v>551760</v>
      </c>
      <c r="D130" s="303">
        <v>55176</v>
      </c>
      <c r="E130" s="303">
        <v>496584</v>
      </c>
      <c r="F130" s="304"/>
      <c r="G130" s="301"/>
      <c r="H130" s="301"/>
      <c r="I130" s="301"/>
      <c r="J130" s="301"/>
      <c r="K130" s="305" t="s">
        <v>1264</v>
      </c>
      <c r="L130" s="305" t="s">
        <v>1566</v>
      </c>
      <c r="M130" s="299" t="s">
        <v>703</v>
      </c>
    </row>
    <row r="131" spans="1:13" x14ac:dyDescent="0.25">
      <c r="A131" s="300" t="s">
        <v>880</v>
      </c>
      <c r="B131" s="301" t="s">
        <v>602</v>
      </c>
      <c r="C131" s="303">
        <v>887620.91</v>
      </c>
      <c r="D131" s="303">
        <v>88762</v>
      </c>
      <c r="E131" s="303">
        <v>798858.91</v>
      </c>
      <c r="F131" s="304"/>
      <c r="G131" s="301"/>
      <c r="H131" s="301"/>
      <c r="I131" s="301"/>
      <c r="J131" s="301"/>
      <c r="K131" s="305" t="s">
        <v>1335</v>
      </c>
      <c r="L131" s="305" t="s">
        <v>1616</v>
      </c>
      <c r="M131" s="299" t="s">
        <v>704</v>
      </c>
    </row>
    <row r="132" spans="1:13" x14ac:dyDescent="0.25">
      <c r="A132" s="300" t="s">
        <v>881</v>
      </c>
      <c r="B132" s="301" t="s">
        <v>602</v>
      </c>
      <c r="C132" s="303">
        <v>1043625</v>
      </c>
      <c r="D132" s="303">
        <v>104363</v>
      </c>
      <c r="E132" s="303">
        <v>939262</v>
      </c>
      <c r="F132" s="304"/>
      <c r="G132" s="301"/>
      <c r="H132" s="301"/>
      <c r="I132" s="301"/>
      <c r="J132" s="301"/>
      <c r="K132" s="305" t="s">
        <v>1265</v>
      </c>
      <c r="L132" s="305" t="s">
        <v>1616</v>
      </c>
      <c r="M132" s="299" t="s">
        <v>705</v>
      </c>
    </row>
    <row r="133" spans="1:13" x14ac:dyDescent="0.25">
      <c r="A133" s="300" t="s">
        <v>882</v>
      </c>
      <c r="B133" s="301" t="s">
        <v>602</v>
      </c>
      <c r="C133" s="303">
        <v>461615</v>
      </c>
      <c r="D133" s="303">
        <v>46162</v>
      </c>
      <c r="E133" s="303">
        <v>415453</v>
      </c>
      <c r="F133" s="304"/>
      <c r="G133" s="301"/>
      <c r="H133" s="301"/>
      <c r="I133" s="301"/>
      <c r="J133" s="301"/>
      <c r="K133" s="305" t="s">
        <v>1265</v>
      </c>
      <c r="L133" s="305" t="s">
        <v>1566</v>
      </c>
      <c r="M133" s="299" t="s">
        <v>706</v>
      </c>
    </row>
    <row r="134" spans="1:13" x14ac:dyDescent="0.25">
      <c r="A134" s="300" t="s">
        <v>883</v>
      </c>
      <c r="B134" s="301" t="s">
        <v>602</v>
      </c>
      <c r="C134" s="303">
        <v>623150</v>
      </c>
      <c r="D134" s="303">
        <v>62315</v>
      </c>
      <c r="E134" s="303">
        <v>560835</v>
      </c>
      <c r="F134" s="304"/>
      <c r="G134" s="301"/>
      <c r="H134" s="301"/>
      <c r="I134" s="301"/>
      <c r="J134" s="301"/>
      <c r="K134" s="305" t="s">
        <v>1265</v>
      </c>
      <c r="L134" s="305" t="s">
        <v>1616</v>
      </c>
      <c r="M134" s="299" t="s">
        <v>707</v>
      </c>
    </row>
    <row r="135" spans="1:13" x14ac:dyDescent="0.25">
      <c r="A135" s="300" t="s">
        <v>884</v>
      </c>
      <c r="B135" s="301" t="s">
        <v>602</v>
      </c>
      <c r="C135" s="303">
        <v>109548.56</v>
      </c>
      <c r="D135" s="303">
        <v>10955</v>
      </c>
      <c r="E135" s="303">
        <v>98593.56</v>
      </c>
      <c r="F135" s="304"/>
      <c r="G135" s="301"/>
      <c r="H135" s="301"/>
      <c r="I135" s="301"/>
      <c r="J135" s="301"/>
      <c r="K135" s="305" t="s">
        <v>1273</v>
      </c>
      <c r="L135" s="305" t="s">
        <v>1562</v>
      </c>
      <c r="M135" s="299" t="s">
        <v>708</v>
      </c>
    </row>
    <row r="136" spans="1:13" x14ac:dyDescent="0.25">
      <c r="A136" s="300" t="s">
        <v>885</v>
      </c>
      <c r="B136" s="301" t="s">
        <v>602</v>
      </c>
      <c r="C136" s="303">
        <v>561136.29</v>
      </c>
      <c r="D136" s="303">
        <v>56114</v>
      </c>
      <c r="E136" s="303">
        <v>505022.29</v>
      </c>
      <c r="F136" s="304"/>
      <c r="G136" s="301"/>
      <c r="H136" s="301"/>
      <c r="I136" s="301"/>
      <c r="J136" s="301"/>
      <c r="K136" s="305" t="s">
        <v>1335</v>
      </c>
      <c r="L136" s="305" t="s">
        <v>1566</v>
      </c>
      <c r="M136" s="299" t="s">
        <v>709</v>
      </c>
    </row>
    <row r="137" spans="1:13" x14ac:dyDescent="0.25">
      <c r="A137" s="300" t="s">
        <v>884</v>
      </c>
      <c r="B137" s="301" t="s">
        <v>602</v>
      </c>
      <c r="C137" s="303">
        <v>221626</v>
      </c>
      <c r="D137" s="303">
        <v>221626</v>
      </c>
      <c r="E137" s="303">
        <v>0</v>
      </c>
      <c r="F137" s="304"/>
      <c r="G137" s="301"/>
      <c r="H137" s="301"/>
      <c r="I137" s="301"/>
      <c r="J137" s="301"/>
      <c r="K137" s="305" t="s">
        <v>1273</v>
      </c>
      <c r="L137" s="305"/>
      <c r="M137" s="299" t="s">
        <v>710</v>
      </c>
    </row>
    <row r="138" spans="1:13" x14ac:dyDescent="0.25">
      <c r="A138" s="300" t="s">
        <v>886</v>
      </c>
      <c r="B138" s="301" t="s">
        <v>602</v>
      </c>
      <c r="C138" s="303">
        <v>745820</v>
      </c>
      <c r="D138" s="303">
        <v>745820</v>
      </c>
      <c r="E138" s="303">
        <v>0</v>
      </c>
      <c r="F138" s="304"/>
      <c r="G138" s="301"/>
      <c r="H138" s="301"/>
      <c r="I138" s="301"/>
      <c r="J138" s="301"/>
      <c r="K138" s="305" t="s">
        <v>1273</v>
      </c>
      <c r="L138" s="305" t="s">
        <v>1392</v>
      </c>
      <c r="M138" s="299" t="s">
        <v>711</v>
      </c>
    </row>
    <row r="139" spans="1:13" x14ac:dyDescent="0.25">
      <c r="A139" s="300" t="s">
        <v>887</v>
      </c>
      <c r="B139" s="301" t="s">
        <v>602</v>
      </c>
      <c r="C139" s="303">
        <v>90508</v>
      </c>
      <c r="D139" s="303">
        <v>90508</v>
      </c>
      <c r="E139" s="303">
        <v>0</v>
      </c>
      <c r="F139" s="304"/>
      <c r="G139" s="301"/>
      <c r="H139" s="301"/>
      <c r="I139" s="301"/>
      <c r="J139" s="301"/>
      <c r="K139" s="305" t="s">
        <v>1273</v>
      </c>
      <c r="L139" s="305" t="s">
        <v>1335</v>
      </c>
      <c r="M139" s="299" t="s">
        <v>712</v>
      </c>
    </row>
    <row r="140" spans="1:13" x14ac:dyDescent="0.25">
      <c r="A140" s="300" t="s">
        <v>888</v>
      </c>
      <c r="B140" s="301" t="s">
        <v>602</v>
      </c>
      <c r="C140" s="303">
        <v>13915000</v>
      </c>
      <c r="D140" s="303">
        <v>0</v>
      </c>
      <c r="E140" s="303">
        <v>13915000</v>
      </c>
      <c r="F140" s="304"/>
      <c r="G140" s="301"/>
      <c r="H140" s="301"/>
      <c r="I140" s="301"/>
      <c r="J140" s="301"/>
      <c r="K140" s="305" t="s">
        <v>1264</v>
      </c>
      <c r="L140" s="305" t="s">
        <v>1392</v>
      </c>
      <c r="M140" s="299" t="s">
        <v>713</v>
      </c>
    </row>
    <row r="141" spans="1:13" x14ac:dyDescent="0.25">
      <c r="A141" s="300" t="s">
        <v>889</v>
      </c>
      <c r="B141" s="301" t="s">
        <v>602</v>
      </c>
      <c r="C141" s="303">
        <v>60000</v>
      </c>
      <c r="D141" s="303">
        <v>60000</v>
      </c>
      <c r="E141" s="303">
        <v>0</v>
      </c>
      <c r="F141" s="304"/>
      <c r="G141" s="301"/>
      <c r="H141" s="301"/>
      <c r="I141" s="301"/>
      <c r="J141" s="301"/>
      <c r="K141" s="305" t="s">
        <v>1339</v>
      </c>
      <c r="L141" s="305" t="s">
        <v>1563</v>
      </c>
      <c r="M141" s="299" t="s">
        <v>714</v>
      </c>
    </row>
    <row r="142" spans="1:13" x14ac:dyDescent="0.25">
      <c r="A142" s="300" t="s">
        <v>890</v>
      </c>
      <c r="B142" s="301" t="s">
        <v>602</v>
      </c>
      <c r="C142" s="303">
        <v>0</v>
      </c>
      <c r="D142" s="303">
        <v>0</v>
      </c>
      <c r="E142" s="303">
        <v>0</v>
      </c>
      <c r="F142" s="304"/>
      <c r="G142" s="301"/>
      <c r="H142" s="301"/>
      <c r="I142" s="301"/>
      <c r="J142" s="301"/>
      <c r="K142" s="305"/>
      <c r="L142" s="305"/>
      <c r="M142" s="299" t="s">
        <v>715</v>
      </c>
    </row>
    <row r="143" spans="1:13" x14ac:dyDescent="0.25">
      <c r="A143" s="300" t="s">
        <v>891</v>
      </c>
      <c r="B143" s="301" t="s">
        <v>602</v>
      </c>
      <c r="C143" s="303">
        <v>7502000</v>
      </c>
      <c r="D143" s="303">
        <f>C143</f>
        <v>7502000</v>
      </c>
      <c r="E143" s="303">
        <v>0</v>
      </c>
      <c r="F143" s="304"/>
      <c r="G143" s="301"/>
      <c r="H143" s="301"/>
      <c r="I143" s="301"/>
      <c r="J143" s="301"/>
      <c r="K143" s="305" t="s">
        <v>1273</v>
      </c>
      <c r="L143" s="305"/>
      <c r="M143" s="299" t="s">
        <v>716</v>
      </c>
    </row>
    <row r="144" spans="1:13" x14ac:dyDescent="0.25">
      <c r="A144" s="300" t="s">
        <v>892</v>
      </c>
      <c r="B144" s="301" t="s">
        <v>602</v>
      </c>
      <c r="C144" s="303">
        <v>0</v>
      </c>
      <c r="D144" s="303">
        <v>0</v>
      </c>
      <c r="E144" s="303">
        <v>0</v>
      </c>
      <c r="F144" s="304"/>
      <c r="G144" s="301"/>
      <c r="H144" s="301"/>
      <c r="I144" s="301"/>
      <c r="J144" s="301"/>
      <c r="K144" s="305" t="s">
        <v>1274</v>
      </c>
      <c r="L144" s="305"/>
      <c r="M144" s="299" t="s">
        <v>717</v>
      </c>
    </row>
    <row r="145" spans="1:13" x14ac:dyDescent="0.25">
      <c r="A145" s="300" t="s">
        <v>538</v>
      </c>
      <c r="B145" s="301" t="s">
        <v>602</v>
      </c>
      <c r="C145" s="303">
        <v>4500000</v>
      </c>
      <c r="D145" s="303">
        <v>4500000</v>
      </c>
      <c r="E145" s="303">
        <v>0</v>
      </c>
      <c r="F145" s="304"/>
      <c r="G145" s="301"/>
      <c r="H145" s="301"/>
      <c r="I145" s="301"/>
      <c r="J145" s="301"/>
      <c r="K145" s="305" t="s">
        <v>1271</v>
      </c>
      <c r="L145" s="305"/>
      <c r="M145" s="299" t="s">
        <v>539</v>
      </c>
    </row>
    <row r="146" spans="1:13" x14ac:dyDescent="0.25">
      <c r="A146" s="300" t="s">
        <v>893</v>
      </c>
      <c r="B146" s="301" t="s">
        <v>602</v>
      </c>
      <c r="C146" s="303">
        <v>298996</v>
      </c>
      <c r="D146" s="303">
        <f>C146</f>
        <v>298996</v>
      </c>
      <c r="E146" s="303">
        <v>0</v>
      </c>
      <c r="F146" s="304"/>
      <c r="G146" s="301"/>
      <c r="H146" s="301"/>
      <c r="I146" s="301"/>
      <c r="J146" s="301"/>
      <c r="K146" s="305" t="s">
        <v>1255</v>
      </c>
      <c r="L146" s="305" t="s">
        <v>1563</v>
      </c>
      <c r="M146" s="299" t="s">
        <v>718</v>
      </c>
    </row>
    <row r="147" spans="1:13" x14ac:dyDescent="0.25">
      <c r="A147" s="300" t="s">
        <v>894</v>
      </c>
      <c r="B147" s="301" t="s">
        <v>602</v>
      </c>
      <c r="C147" s="303">
        <v>4000000</v>
      </c>
      <c r="D147" s="303">
        <v>4000000</v>
      </c>
      <c r="E147" s="303">
        <v>0</v>
      </c>
      <c r="F147" s="304"/>
      <c r="G147" s="301"/>
      <c r="H147" s="301"/>
      <c r="I147" s="301"/>
      <c r="J147" s="301"/>
      <c r="K147" s="305" t="s">
        <v>1257</v>
      </c>
      <c r="L147" s="305" t="s">
        <v>1264</v>
      </c>
      <c r="M147" s="299" t="s">
        <v>719</v>
      </c>
    </row>
    <row r="148" spans="1:13" x14ac:dyDescent="0.25">
      <c r="A148" s="300" t="s">
        <v>895</v>
      </c>
      <c r="B148" s="301" t="s">
        <v>602</v>
      </c>
      <c r="C148" s="303">
        <v>240000</v>
      </c>
      <c r="D148" s="303">
        <v>240000</v>
      </c>
      <c r="E148" s="303">
        <v>0</v>
      </c>
      <c r="F148" s="304"/>
      <c r="G148" s="301"/>
      <c r="H148" s="301"/>
      <c r="I148" s="301"/>
      <c r="J148" s="301"/>
      <c r="K148" s="305" t="s">
        <v>1270</v>
      </c>
      <c r="L148" s="305" t="s">
        <v>1392</v>
      </c>
      <c r="M148" s="299" t="s">
        <v>720</v>
      </c>
    </row>
    <row r="149" spans="1:13" x14ac:dyDescent="0.25">
      <c r="A149" s="300" t="s">
        <v>896</v>
      </c>
      <c r="B149" s="301" t="s">
        <v>602</v>
      </c>
      <c r="C149" s="303">
        <v>600000</v>
      </c>
      <c r="D149" s="303">
        <v>600000</v>
      </c>
      <c r="E149" s="303">
        <v>0</v>
      </c>
      <c r="F149" s="304"/>
      <c r="G149" s="301"/>
      <c r="H149" s="301"/>
      <c r="I149" s="301"/>
      <c r="J149" s="301"/>
      <c r="K149" s="305" t="s">
        <v>1264</v>
      </c>
      <c r="L149" s="305" t="s">
        <v>1566</v>
      </c>
      <c r="M149" s="299" t="s">
        <v>721</v>
      </c>
    </row>
    <row r="150" spans="1:13" x14ac:dyDescent="0.25">
      <c r="A150" s="300" t="s">
        <v>897</v>
      </c>
      <c r="B150" s="301" t="s">
        <v>602</v>
      </c>
      <c r="C150" s="303">
        <v>4778017.75</v>
      </c>
      <c r="D150" s="303">
        <f>C150</f>
        <v>4778017.75</v>
      </c>
      <c r="E150" s="303">
        <v>0</v>
      </c>
      <c r="F150" s="304"/>
      <c r="G150" s="301"/>
      <c r="H150" s="301"/>
      <c r="I150" s="301"/>
      <c r="J150" s="301"/>
      <c r="K150" s="305" t="s">
        <v>1271</v>
      </c>
      <c r="L150" s="305" t="s">
        <v>1399</v>
      </c>
      <c r="M150" s="299" t="s">
        <v>540</v>
      </c>
    </row>
    <row r="151" spans="1:13" x14ac:dyDescent="0.25">
      <c r="A151" s="300" t="s">
        <v>898</v>
      </c>
      <c r="B151" s="301" t="s">
        <v>602</v>
      </c>
      <c r="C151" s="303">
        <v>545982.25</v>
      </c>
      <c r="D151" s="303">
        <f>C151</f>
        <v>545982.25</v>
      </c>
      <c r="E151" s="303">
        <v>0</v>
      </c>
      <c r="F151" s="304"/>
      <c r="G151" s="301"/>
      <c r="H151" s="301"/>
      <c r="I151" s="301"/>
      <c r="J151" s="301"/>
      <c r="K151" s="305" t="s">
        <v>1271</v>
      </c>
      <c r="L151" s="305" t="s">
        <v>1399</v>
      </c>
      <c r="M151" s="299" t="s">
        <v>722</v>
      </c>
    </row>
    <row r="152" spans="1:13" x14ac:dyDescent="0.25">
      <c r="A152" s="300" t="s">
        <v>899</v>
      </c>
      <c r="B152" s="301" t="s">
        <v>602</v>
      </c>
      <c r="C152" s="303">
        <v>119993</v>
      </c>
      <c r="D152" s="303">
        <v>119993</v>
      </c>
      <c r="E152" s="303">
        <v>0</v>
      </c>
      <c r="F152" s="304"/>
      <c r="G152" s="301"/>
      <c r="H152" s="301"/>
      <c r="I152" s="301"/>
      <c r="J152" s="301"/>
      <c r="K152" s="305" t="s">
        <v>1399</v>
      </c>
      <c r="L152" s="305" t="s">
        <v>1563</v>
      </c>
      <c r="M152" s="299" t="s">
        <v>723</v>
      </c>
    </row>
    <row r="153" spans="1:13" x14ac:dyDescent="0.25">
      <c r="A153" s="300" t="s">
        <v>900</v>
      </c>
      <c r="B153" s="301" t="s">
        <v>602</v>
      </c>
      <c r="C153" s="303">
        <v>0</v>
      </c>
      <c r="D153" s="303">
        <v>0</v>
      </c>
      <c r="E153" s="303">
        <v>0</v>
      </c>
      <c r="F153" s="304"/>
      <c r="G153" s="301"/>
      <c r="H153" s="301"/>
      <c r="I153" s="301"/>
      <c r="J153" s="301"/>
      <c r="K153" s="305" t="s">
        <v>1258</v>
      </c>
      <c r="L153" s="305" t="s">
        <v>1271</v>
      </c>
      <c r="M153" s="299" t="s">
        <v>724</v>
      </c>
    </row>
    <row r="154" spans="1:13" x14ac:dyDescent="0.25">
      <c r="A154" s="300" t="s">
        <v>817</v>
      </c>
      <c r="B154" s="301" t="s">
        <v>602</v>
      </c>
      <c r="C154" s="303">
        <v>108900</v>
      </c>
      <c r="D154" s="303">
        <v>108900</v>
      </c>
      <c r="E154" s="303">
        <v>0</v>
      </c>
      <c r="F154" s="304"/>
      <c r="G154" s="301"/>
      <c r="H154" s="301"/>
      <c r="I154" s="301"/>
      <c r="J154" s="301"/>
      <c r="K154" s="305" t="s">
        <v>1566</v>
      </c>
      <c r="L154" s="305"/>
      <c r="M154" s="299" t="s">
        <v>725</v>
      </c>
    </row>
    <row r="155" spans="1:13" x14ac:dyDescent="0.25">
      <c r="A155" s="300" t="s">
        <v>901</v>
      </c>
      <c r="B155" s="301" t="s">
        <v>602</v>
      </c>
      <c r="C155" s="303">
        <v>96800</v>
      </c>
      <c r="D155" s="303">
        <v>96800</v>
      </c>
      <c r="E155" s="303">
        <v>0</v>
      </c>
      <c r="F155" s="304"/>
      <c r="G155" s="301"/>
      <c r="H155" s="301"/>
      <c r="I155" s="301"/>
      <c r="J155" s="301"/>
      <c r="K155" s="305" t="s">
        <v>1566</v>
      </c>
      <c r="L155" s="305"/>
      <c r="M155" s="299" t="s">
        <v>726</v>
      </c>
    </row>
    <row r="156" spans="1:13" x14ac:dyDescent="0.25">
      <c r="A156" s="300" t="s">
        <v>902</v>
      </c>
      <c r="B156" s="301" t="s">
        <v>602</v>
      </c>
      <c r="C156" s="303">
        <v>1340275.8600000001</v>
      </c>
      <c r="D156" s="303">
        <v>0</v>
      </c>
      <c r="E156" s="303">
        <v>1340275.8600000001</v>
      </c>
      <c r="F156" s="304"/>
      <c r="G156" s="301"/>
      <c r="H156" s="301"/>
      <c r="I156" s="301"/>
      <c r="J156" s="301"/>
      <c r="K156" s="305" t="s">
        <v>1273</v>
      </c>
      <c r="L156" s="305" t="s">
        <v>1565</v>
      </c>
      <c r="M156" s="299" t="s">
        <v>727</v>
      </c>
    </row>
    <row r="157" spans="1:13" x14ac:dyDescent="0.25">
      <c r="A157" s="300" t="s">
        <v>903</v>
      </c>
      <c r="B157" s="301" t="s">
        <v>602</v>
      </c>
      <c r="C157" s="303">
        <v>5014845</v>
      </c>
      <c r="D157" s="303">
        <v>0</v>
      </c>
      <c r="E157" s="303">
        <v>5014845</v>
      </c>
      <c r="F157" s="304"/>
      <c r="G157" s="301"/>
      <c r="H157" s="301"/>
      <c r="I157" s="301"/>
      <c r="J157" s="301"/>
      <c r="K157" s="305" t="s">
        <v>1264</v>
      </c>
      <c r="L157" s="305" t="s">
        <v>1399</v>
      </c>
      <c r="M157" s="299" t="s">
        <v>728</v>
      </c>
    </row>
    <row r="158" spans="1:13" x14ac:dyDescent="0.25">
      <c r="A158" s="300" t="s">
        <v>904</v>
      </c>
      <c r="B158" s="301" t="s">
        <v>602</v>
      </c>
      <c r="C158" s="303">
        <v>767140</v>
      </c>
      <c r="D158" s="303">
        <v>767140</v>
      </c>
      <c r="E158" s="303">
        <v>0</v>
      </c>
      <c r="F158" s="304"/>
      <c r="G158" s="301"/>
      <c r="H158" s="301"/>
      <c r="I158" s="301"/>
      <c r="J158" s="301"/>
      <c r="K158" s="305" t="s">
        <v>1258</v>
      </c>
      <c r="L158" s="305" t="s">
        <v>1264</v>
      </c>
      <c r="M158" s="299" t="s">
        <v>729</v>
      </c>
    </row>
    <row r="159" spans="1:13" x14ac:dyDescent="0.25">
      <c r="A159" s="300" t="s">
        <v>905</v>
      </c>
      <c r="B159" s="301" t="s">
        <v>602</v>
      </c>
      <c r="C159" s="303">
        <v>90750</v>
      </c>
      <c r="D159" s="303">
        <v>90750</v>
      </c>
      <c r="E159" s="303">
        <v>0</v>
      </c>
      <c r="F159" s="304"/>
      <c r="G159" s="301"/>
      <c r="H159" s="301"/>
      <c r="I159" s="301"/>
      <c r="J159" s="301"/>
      <c r="K159" s="305" t="s">
        <v>1566</v>
      </c>
      <c r="L159" s="305"/>
      <c r="M159" s="299" t="s">
        <v>730</v>
      </c>
    </row>
    <row r="160" spans="1:13" x14ac:dyDescent="0.25">
      <c r="A160" s="300" t="s">
        <v>906</v>
      </c>
      <c r="B160" s="301" t="s">
        <v>602</v>
      </c>
      <c r="C160" s="303">
        <v>121000</v>
      </c>
      <c r="D160" s="303">
        <v>121000</v>
      </c>
      <c r="E160" s="303">
        <v>0</v>
      </c>
      <c r="F160" s="304"/>
      <c r="G160" s="301"/>
      <c r="H160" s="301"/>
      <c r="I160" s="301"/>
      <c r="J160" s="301"/>
      <c r="K160" s="305" t="s">
        <v>1264</v>
      </c>
      <c r="L160" s="305" t="s">
        <v>1566</v>
      </c>
      <c r="M160" s="299" t="s">
        <v>731</v>
      </c>
    </row>
    <row r="161" spans="1:13" x14ac:dyDescent="0.25">
      <c r="A161" s="300" t="s">
        <v>907</v>
      </c>
      <c r="B161" s="301" t="s">
        <v>602</v>
      </c>
      <c r="C161" s="303">
        <v>108900</v>
      </c>
      <c r="D161" s="303">
        <v>108900</v>
      </c>
      <c r="E161" s="303">
        <v>0</v>
      </c>
      <c r="F161" s="304"/>
      <c r="G161" s="301"/>
      <c r="H161" s="301"/>
      <c r="I161" s="301"/>
      <c r="J161" s="301"/>
      <c r="K161" s="305" t="s">
        <v>1263</v>
      </c>
      <c r="L161" s="305" t="s">
        <v>1562</v>
      </c>
      <c r="M161" s="299" t="s">
        <v>732</v>
      </c>
    </row>
    <row r="162" spans="1:13" x14ac:dyDescent="0.25">
      <c r="A162" s="300" t="s">
        <v>817</v>
      </c>
      <c r="B162" s="301" t="s">
        <v>602</v>
      </c>
      <c r="C162" s="303">
        <v>78650</v>
      </c>
      <c r="D162" s="303">
        <v>78650</v>
      </c>
      <c r="E162" s="303">
        <v>0</v>
      </c>
      <c r="F162" s="304"/>
      <c r="G162" s="301"/>
      <c r="H162" s="301"/>
      <c r="I162" s="301"/>
      <c r="J162" s="301"/>
      <c r="K162" s="305" t="s">
        <v>1566</v>
      </c>
      <c r="L162" s="305"/>
      <c r="M162" s="299" t="s">
        <v>733</v>
      </c>
    </row>
    <row r="163" spans="1:13" x14ac:dyDescent="0.25">
      <c r="A163" s="300" t="s">
        <v>908</v>
      </c>
      <c r="B163" s="301" t="s">
        <v>602</v>
      </c>
      <c r="C163" s="303">
        <v>70000</v>
      </c>
      <c r="D163" s="303">
        <v>70000</v>
      </c>
      <c r="E163" s="303">
        <v>0</v>
      </c>
      <c r="F163" s="304"/>
      <c r="G163" s="301"/>
      <c r="H163" s="301"/>
      <c r="I163" s="301"/>
      <c r="J163" s="301"/>
      <c r="K163" s="305" t="s">
        <v>1267</v>
      </c>
      <c r="L163" s="305"/>
      <c r="M163" s="299" t="s">
        <v>734</v>
      </c>
    </row>
    <row r="164" spans="1:13" x14ac:dyDescent="0.25">
      <c r="A164" s="300" t="s">
        <v>909</v>
      </c>
      <c r="B164" s="301" t="s">
        <v>602</v>
      </c>
      <c r="C164" s="303">
        <v>400000</v>
      </c>
      <c r="D164" s="303">
        <v>400000</v>
      </c>
      <c r="E164" s="303">
        <v>0</v>
      </c>
      <c r="F164" s="304"/>
      <c r="G164" s="301"/>
      <c r="H164" s="301"/>
      <c r="I164" s="301"/>
      <c r="J164" s="301"/>
      <c r="K164" s="305" t="s">
        <v>1272</v>
      </c>
      <c r="L164" s="305" t="s">
        <v>1399</v>
      </c>
      <c r="M164" s="299" t="s">
        <v>735</v>
      </c>
    </row>
    <row r="165" spans="1:13" x14ac:dyDescent="0.25">
      <c r="A165" s="300" t="s">
        <v>910</v>
      </c>
      <c r="B165" s="301" t="s">
        <v>602</v>
      </c>
      <c r="C165" s="303">
        <v>0</v>
      </c>
      <c r="D165" s="303">
        <v>0</v>
      </c>
      <c r="E165" s="303">
        <v>0</v>
      </c>
      <c r="F165" s="304"/>
      <c r="G165" s="301"/>
      <c r="H165" s="301"/>
      <c r="I165" s="301"/>
      <c r="J165" s="301"/>
      <c r="K165" s="305" t="s">
        <v>1259</v>
      </c>
      <c r="L165" s="305" t="s">
        <v>1271</v>
      </c>
      <c r="M165" s="299" t="s">
        <v>736</v>
      </c>
    </row>
    <row r="166" spans="1:13" x14ac:dyDescent="0.25">
      <c r="A166" s="300" t="s">
        <v>908</v>
      </c>
      <c r="B166" s="301" t="s">
        <v>602</v>
      </c>
      <c r="C166" s="303">
        <v>70000</v>
      </c>
      <c r="D166" s="303">
        <v>70000</v>
      </c>
      <c r="E166" s="303">
        <v>0</v>
      </c>
      <c r="F166" s="304"/>
      <c r="G166" s="301"/>
      <c r="H166" s="301"/>
      <c r="I166" s="301"/>
      <c r="J166" s="301"/>
      <c r="K166" s="305" t="s">
        <v>1267</v>
      </c>
      <c r="L166" s="305"/>
      <c r="M166" s="299" t="s">
        <v>737</v>
      </c>
    </row>
    <row r="167" spans="1:13" x14ac:dyDescent="0.25">
      <c r="A167" s="300" t="s">
        <v>911</v>
      </c>
      <c r="B167" s="301" t="s">
        <v>602</v>
      </c>
      <c r="C167" s="303">
        <v>0</v>
      </c>
      <c r="D167" s="303">
        <v>0</v>
      </c>
      <c r="E167" s="303">
        <v>0</v>
      </c>
      <c r="F167" s="304"/>
      <c r="G167" s="301"/>
      <c r="H167" s="301"/>
      <c r="I167" s="301"/>
      <c r="J167" s="301"/>
      <c r="K167" s="305"/>
      <c r="L167" s="305"/>
      <c r="M167" s="299" t="s">
        <v>738</v>
      </c>
    </row>
    <row r="168" spans="1:13" x14ac:dyDescent="0.25">
      <c r="A168" s="300" t="s">
        <v>912</v>
      </c>
      <c r="B168" s="301" t="s">
        <v>602</v>
      </c>
      <c r="C168" s="303">
        <v>51897505</v>
      </c>
      <c r="D168" s="303">
        <v>0</v>
      </c>
      <c r="E168" s="303">
        <v>51897505</v>
      </c>
      <c r="F168" s="304"/>
      <c r="G168" s="301"/>
      <c r="H168" s="301"/>
      <c r="I168" s="301"/>
      <c r="J168" s="301"/>
      <c r="K168" s="305" t="s">
        <v>1267</v>
      </c>
      <c r="L168" s="305" t="s">
        <v>1264</v>
      </c>
      <c r="M168" s="299" t="s">
        <v>739</v>
      </c>
    </row>
    <row r="169" spans="1:13" x14ac:dyDescent="0.25">
      <c r="A169" s="300" t="s">
        <v>862</v>
      </c>
      <c r="B169" s="301" t="s">
        <v>602</v>
      </c>
      <c r="C169" s="303">
        <v>2000000</v>
      </c>
      <c r="D169" s="303">
        <v>2000000</v>
      </c>
      <c r="E169" s="303">
        <v>0</v>
      </c>
      <c r="F169" s="304"/>
      <c r="G169" s="301"/>
      <c r="H169" s="301"/>
      <c r="I169" s="301"/>
      <c r="J169" s="301"/>
      <c r="K169" s="305" t="s">
        <v>1261</v>
      </c>
      <c r="L169" s="305" t="s">
        <v>1335</v>
      </c>
      <c r="M169" s="299" t="s">
        <v>740</v>
      </c>
    </row>
    <row r="170" spans="1:13" x14ac:dyDescent="0.25">
      <c r="A170" s="300" t="s">
        <v>913</v>
      </c>
      <c r="B170" s="301" t="s">
        <v>602</v>
      </c>
      <c r="C170" s="303">
        <v>80000</v>
      </c>
      <c r="D170" s="303">
        <v>80000</v>
      </c>
      <c r="E170" s="303">
        <v>0</v>
      </c>
      <c r="F170" s="304"/>
      <c r="G170" s="301"/>
      <c r="H170" s="301"/>
      <c r="I170" s="301"/>
      <c r="J170" s="301"/>
      <c r="K170" s="305" t="s">
        <v>1335</v>
      </c>
      <c r="L170" s="305"/>
      <c r="M170" s="299" t="s">
        <v>741</v>
      </c>
    </row>
    <row r="171" spans="1:13" x14ac:dyDescent="0.25">
      <c r="A171" s="300" t="s">
        <v>914</v>
      </c>
      <c r="B171" s="301" t="s">
        <v>602</v>
      </c>
      <c r="C171" s="303">
        <v>326700</v>
      </c>
      <c r="D171" s="303">
        <v>326700</v>
      </c>
      <c r="E171" s="303">
        <v>0</v>
      </c>
      <c r="F171" s="304"/>
      <c r="G171" s="301"/>
      <c r="H171" s="301"/>
      <c r="I171" s="301"/>
      <c r="J171" s="301"/>
      <c r="K171" s="305" t="s">
        <v>1335</v>
      </c>
      <c r="L171" s="305"/>
      <c r="M171" s="299" t="s">
        <v>742</v>
      </c>
    </row>
    <row r="172" spans="1:13" x14ac:dyDescent="0.25">
      <c r="A172" s="300" t="s">
        <v>914</v>
      </c>
      <c r="B172" s="301" t="s">
        <v>602</v>
      </c>
      <c r="C172" s="303">
        <v>326700</v>
      </c>
      <c r="D172" s="303">
        <v>326700</v>
      </c>
      <c r="E172" s="303">
        <v>0</v>
      </c>
      <c r="F172" s="304"/>
      <c r="G172" s="301"/>
      <c r="H172" s="301"/>
      <c r="I172" s="301"/>
      <c r="J172" s="301"/>
      <c r="K172" s="305" t="s">
        <v>1335</v>
      </c>
      <c r="L172" s="305"/>
      <c r="M172" s="299" t="s">
        <v>743</v>
      </c>
    </row>
    <row r="173" spans="1:13" x14ac:dyDescent="0.25">
      <c r="A173" s="300" t="s">
        <v>915</v>
      </c>
      <c r="B173" s="301" t="s">
        <v>602</v>
      </c>
      <c r="C173" s="303">
        <v>435600</v>
      </c>
      <c r="D173" s="303">
        <v>435600</v>
      </c>
      <c r="E173" s="303">
        <v>0</v>
      </c>
      <c r="F173" s="304"/>
      <c r="G173" s="301"/>
      <c r="H173" s="301"/>
      <c r="I173" s="301"/>
      <c r="J173" s="301"/>
      <c r="K173" s="305" t="s">
        <v>1271</v>
      </c>
      <c r="L173" s="305" t="s">
        <v>1566</v>
      </c>
      <c r="M173" s="299" t="s">
        <v>744</v>
      </c>
    </row>
    <row r="174" spans="1:13" x14ac:dyDescent="0.25">
      <c r="A174" s="300" t="s">
        <v>916</v>
      </c>
      <c r="B174" s="301" t="s">
        <v>602</v>
      </c>
      <c r="C174" s="303">
        <v>242000</v>
      </c>
      <c r="D174" s="303">
        <v>242000</v>
      </c>
      <c r="E174" s="303">
        <v>0</v>
      </c>
      <c r="F174" s="304"/>
      <c r="G174" s="301"/>
      <c r="H174" s="301"/>
      <c r="I174" s="301"/>
      <c r="J174" s="301"/>
      <c r="K174" s="305" t="s">
        <v>1271</v>
      </c>
      <c r="L174" s="305" t="s">
        <v>1265</v>
      </c>
      <c r="M174" s="299" t="s">
        <v>745</v>
      </c>
    </row>
    <row r="175" spans="1:13" x14ac:dyDescent="0.25">
      <c r="A175" s="300" t="s">
        <v>917</v>
      </c>
      <c r="B175" s="301" t="s">
        <v>602</v>
      </c>
      <c r="C175" s="303">
        <v>121000</v>
      </c>
      <c r="D175" s="303">
        <v>121000</v>
      </c>
      <c r="E175" s="303">
        <v>0</v>
      </c>
      <c r="F175" s="304"/>
      <c r="G175" s="301"/>
      <c r="H175" s="301"/>
      <c r="I175" s="301"/>
      <c r="J175" s="301"/>
      <c r="K175" s="305" t="s">
        <v>1271</v>
      </c>
      <c r="L175" s="305" t="s">
        <v>1265</v>
      </c>
      <c r="M175" s="299" t="s">
        <v>746</v>
      </c>
    </row>
    <row r="176" spans="1:13" x14ac:dyDescent="0.25">
      <c r="A176" s="300" t="s">
        <v>918</v>
      </c>
      <c r="B176" s="301" t="s">
        <v>602</v>
      </c>
      <c r="C176" s="303">
        <v>369113.2</v>
      </c>
      <c r="D176" s="303">
        <f>C176</f>
        <v>369113.2</v>
      </c>
      <c r="E176" s="303">
        <v>0</v>
      </c>
      <c r="F176" s="304"/>
      <c r="G176" s="301"/>
      <c r="H176" s="301"/>
      <c r="I176" s="301"/>
      <c r="J176" s="301"/>
      <c r="K176" s="305" t="s">
        <v>1271</v>
      </c>
      <c r="L176" s="305" t="s">
        <v>1565</v>
      </c>
      <c r="M176" s="299" t="s">
        <v>747</v>
      </c>
    </row>
    <row r="177" spans="1:13" x14ac:dyDescent="0.25">
      <c r="A177" s="300" t="s">
        <v>919</v>
      </c>
      <c r="B177" s="301" t="s">
        <v>602</v>
      </c>
      <c r="C177" s="303">
        <v>74996</v>
      </c>
      <c r="D177" s="303">
        <v>74996</v>
      </c>
      <c r="E177" s="303">
        <v>0</v>
      </c>
      <c r="F177" s="304"/>
      <c r="G177" s="301"/>
      <c r="H177" s="301"/>
      <c r="I177" s="301"/>
      <c r="J177" s="301"/>
      <c r="K177" s="305" t="s">
        <v>1335</v>
      </c>
      <c r="L177" s="305"/>
      <c r="M177" s="299" t="s">
        <v>748</v>
      </c>
    </row>
    <row r="178" spans="1:13" x14ac:dyDescent="0.25">
      <c r="A178" s="300" t="s">
        <v>920</v>
      </c>
      <c r="B178" s="301" t="s">
        <v>602</v>
      </c>
      <c r="C178" s="303">
        <v>350000</v>
      </c>
      <c r="D178" s="303">
        <v>350000</v>
      </c>
      <c r="E178" s="303">
        <v>0</v>
      </c>
      <c r="F178" s="304"/>
      <c r="G178" s="301"/>
      <c r="H178" s="301"/>
      <c r="I178" s="301"/>
      <c r="J178" s="301"/>
      <c r="K178" s="305" t="s">
        <v>1335</v>
      </c>
      <c r="L178" s="305"/>
      <c r="M178" s="299" t="s">
        <v>749</v>
      </c>
    </row>
    <row r="179" spans="1:13" x14ac:dyDescent="0.25">
      <c r="A179" s="300" t="s">
        <v>919</v>
      </c>
      <c r="B179" s="301" t="s">
        <v>602</v>
      </c>
      <c r="C179" s="303">
        <v>74996</v>
      </c>
      <c r="D179" s="303">
        <v>74996</v>
      </c>
      <c r="E179" s="303">
        <v>0</v>
      </c>
      <c r="F179" s="304"/>
      <c r="G179" s="301"/>
      <c r="H179" s="301"/>
      <c r="I179" s="301"/>
      <c r="J179" s="301"/>
      <c r="K179" s="305" t="s">
        <v>1335</v>
      </c>
      <c r="L179" s="305"/>
      <c r="M179" s="299" t="s">
        <v>750</v>
      </c>
    </row>
    <row r="180" spans="1:13" x14ac:dyDescent="0.25">
      <c r="A180" s="300" t="s">
        <v>921</v>
      </c>
      <c r="B180" s="301" t="s">
        <v>602</v>
      </c>
      <c r="C180" s="303">
        <v>268620</v>
      </c>
      <c r="D180" s="303">
        <v>268620</v>
      </c>
      <c r="E180" s="303">
        <v>0</v>
      </c>
      <c r="F180" s="304"/>
      <c r="G180" s="301"/>
      <c r="H180" s="301"/>
      <c r="I180" s="301"/>
      <c r="J180" s="301"/>
      <c r="K180" s="305" t="s">
        <v>1335</v>
      </c>
      <c r="L180" s="305"/>
      <c r="M180" s="299" t="s">
        <v>751</v>
      </c>
    </row>
    <row r="181" spans="1:13" x14ac:dyDescent="0.25">
      <c r="A181" s="300" t="s">
        <v>922</v>
      </c>
      <c r="B181" s="301" t="s">
        <v>602</v>
      </c>
      <c r="C181" s="303">
        <v>1346607.78</v>
      </c>
      <c r="D181" s="303">
        <v>1346607.78</v>
      </c>
      <c r="E181" s="303">
        <v>0</v>
      </c>
      <c r="F181" s="304"/>
      <c r="G181" s="301"/>
      <c r="H181" s="301"/>
      <c r="I181" s="301"/>
      <c r="J181" s="301"/>
      <c r="K181" s="305" t="s">
        <v>1261</v>
      </c>
      <c r="L181" s="305" t="s">
        <v>1339</v>
      </c>
      <c r="M181" s="299" t="s">
        <v>752</v>
      </c>
    </row>
    <row r="182" spans="1:13" x14ac:dyDescent="0.25">
      <c r="A182" s="300" t="s">
        <v>923</v>
      </c>
      <c r="B182" s="301" t="s">
        <v>602</v>
      </c>
      <c r="C182" s="303">
        <v>629200</v>
      </c>
      <c r="D182" s="303">
        <v>629200</v>
      </c>
      <c r="E182" s="303">
        <v>0</v>
      </c>
      <c r="F182" s="304"/>
      <c r="G182" s="301"/>
      <c r="H182" s="301"/>
      <c r="I182" s="301"/>
      <c r="J182" s="301"/>
      <c r="K182" s="305" t="s">
        <v>1271</v>
      </c>
      <c r="L182" s="305" t="s">
        <v>1265</v>
      </c>
      <c r="M182" s="299" t="s">
        <v>753</v>
      </c>
    </row>
    <row r="183" spans="1:13" ht="45" x14ac:dyDescent="0.25">
      <c r="A183" s="300" t="s">
        <v>924</v>
      </c>
      <c r="B183" s="301" t="s">
        <v>602</v>
      </c>
      <c r="C183" s="303">
        <v>1815000</v>
      </c>
      <c r="D183" s="303">
        <v>1815000</v>
      </c>
      <c r="E183" s="303">
        <v>0</v>
      </c>
      <c r="F183" s="304"/>
      <c r="G183" s="301"/>
      <c r="H183" s="301"/>
      <c r="I183" s="301"/>
      <c r="J183" s="301"/>
      <c r="K183" s="305" t="s">
        <v>1565</v>
      </c>
      <c r="L183" s="305" t="s">
        <v>1616</v>
      </c>
      <c r="M183" s="299" t="s">
        <v>754</v>
      </c>
    </row>
    <row r="184" spans="1:13" x14ac:dyDescent="0.25">
      <c r="A184" s="300" t="s">
        <v>925</v>
      </c>
      <c r="B184" s="301" t="s">
        <v>602</v>
      </c>
      <c r="C184" s="303">
        <v>217800</v>
      </c>
      <c r="D184" s="303">
        <f>C184</f>
        <v>217800</v>
      </c>
      <c r="E184" s="303">
        <v>0</v>
      </c>
      <c r="F184" s="304"/>
      <c r="G184" s="301"/>
      <c r="H184" s="301"/>
      <c r="I184" s="301"/>
      <c r="J184" s="301"/>
      <c r="K184" s="305" t="s">
        <v>1271</v>
      </c>
      <c r="L184" s="305" t="s">
        <v>1566</v>
      </c>
      <c r="M184" s="299" t="s">
        <v>755</v>
      </c>
    </row>
    <row r="185" spans="1:13" x14ac:dyDescent="0.25">
      <c r="A185" s="300" t="s">
        <v>926</v>
      </c>
      <c r="B185" s="301" t="s">
        <v>602</v>
      </c>
      <c r="C185" s="303">
        <v>3271840</v>
      </c>
      <c r="D185" s="303">
        <v>3271840</v>
      </c>
      <c r="E185" s="303">
        <v>0</v>
      </c>
      <c r="F185" s="304"/>
      <c r="G185" s="301"/>
      <c r="H185" s="301"/>
      <c r="I185" s="301"/>
      <c r="J185" s="301"/>
      <c r="K185" s="305" t="s">
        <v>1271</v>
      </c>
      <c r="L185" s="305" t="s">
        <v>1392</v>
      </c>
      <c r="M185" s="299" t="s">
        <v>541</v>
      </c>
    </row>
    <row r="186" spans="1:13" x14ac:dyDescent="0.25">
      <c r="A186" s="300" t="s">
        <v>927</v>
      </c>
      <c r="B186" s="301" t="s">
        <v>602</v>
      </c>
      <c r="C186" s="303">
        <v>350000</v>
      </c>
      <c r="D186" s="303">
        <v>350000</v>
      </c>
      <c r="E186" s="303">
        <v>0</v>
      </c>
      <c r="F186" s="304"/>
      <c r="G186" s="301"/>
      <c r="H186" s="301"/>
      <c r="I186" s="301"/>
      <c r="J186" s="301"/>
      <c r="K186" s="305" t="s">
        <v>1271</v>
      </c>
      <c r="L186" s="305" t="s">
        <v>1335</v>
      </c>
      <c r="M186" s="299" t="s">
        <v>756</v>
      </c>
    </row>
    <row r="187" spans="1:13" x14ac:dyDescent="0.25">
      <c r="A187" s="300" t="s">
        <v>928</v>
      </c>
      <c r="B187" s="301" t="s">
        <v>602</v>
      </c>
      <c r="C187" s="303">
        <v>400000</v>
      </c>
      <c r="D187" s="303">
        <v>400000</v>
      </c>
      <c r="E187" s="303">
        <v>0</v>
      </c>
      <c r="F187" s="304"/>
      <c r="G187" s="301"/>
      <c r="H187" s="301"/>
      <c r="I187" s="301"/>
      <c r="J187" s="301"/>
      <c r="K187" s="305"/>
      <c r="L187" s="305"/>
      <c r="M187" s="299" t="s">
        <v>757</v>
      </c>
    </row>
    <row r="188" spans="1:13" x14ac:dyDescent="0.25">
      <c r="A188" s="300" t="s">
        <v>929</v>
      </c>
      <c r="B188" s="301" t="s">
        <v>602</v>
      </c>
      <c r="C188" s="303">
        <v>265000</v>
      </c>
      <c r="D188" s="303">
        <v>265000</v>
      </c>
      <c r="E188" s="303">
        <v>0</v>
      </c>
      <c r="F188" s="304"/>
      <c r="G188" s="301"/>
      <c r="H188" s="301"/>
      <c r="I188" s="301"/>
      <c r="J188" s="301"/>
      <c r="K188" s="305"/>
      <c r="L188" s="305"/>
      <c r="M188" s="299" t="s">
        <v>758</v>
      </c>
    </row>
    <row r="189" spans="1:13" x14ac:dyDescent="0.25">
      <c r="A189" s="300" t="s">
        <v>919</v>
      </c>
      <c r="B189" s="301" t="s">
        <v>602</v>
      </c>
      <c r="C189" s="303">
        <v>70000</v>
      </c>
      <c r="D189" s="303">
        <v>70000</v>
      </c>
      <c r="E189" s="303">
        <v>0</v>
      </c>
      <c r="F189" s="304"/>
      <c r="G189" s="301"/>
      <c r="H189" s="301"/>
      <c r="I189" s="301"/>
      <c r="J189" s="301"/>
      <c r="K189" s="305" t="s">
        <v>1335</v>
      </c>
      <c r="L189" s="305"/>
      <c r="M189" s="299" t="s">
        <v>759</v>
      </c>
    </row>
    <row r="190" spans="1:13" x14ac:dyDescent="0.25">
      <c r="A190" s="300" t="s">
        <v>542</v>
      </c>
      <c r="B190" s="301" t="s">
        <v>602</v>
      </c>
      <c r="C190" s="303">
        <v>5929000</v>
      </c>
      <c r="D190" s="303">
        <v>5929000</v>
      </c>
      <c r="E190" s="303">
        <v>0</v>
      </c>
      <c r="F190" s="304"/>
      <c r="G190" s="301"/>
      <c r="H190" s="301"/>
      <c r="I190" s="301"/>
      <c r="J190" s="301"/>
      <c r="K190" s="305" t="s">
        <v>1271</v>
      </c>
      <c r="L190" s="305" t="s">
        <v>1335</v>
      </c>
      <c r="M190" s="299" t="s">
        <v>543</v>
      </c>
    </row>
    <row r="191" spans="1:13" ht="30" x14ac:dyDescent="0.25">
      <c r="A191" s="300" t="s">
        <v>930</v>
      </c>
      <c r="B191" s="301" t="s">
        <v>602</v>
      </c>
      <c r="C191" s="303">
        <v>5000000</v>
      </c>
      <c r="D191" s="303">
        <v>5000000</v>
      </c>
      <c r="E191" s="303">
        <v>0</v>
      </c>
      <c r="F191" s="304"/>
      <c r="G191" s="301"/>
      <c r="H191" s="301"/>
      <c r="I191" s="301"/>
      <c r="J191" s="301"/>
      <c r="K191" s="305" t="s">
        <v>1392</v>
      </c>
      <c r="L191" s="305" t="s">
        <v>1616</v>
      </c>
      <c r="M191" s="299" t="s">
        <v>760</v>
      </c>
    </row>
    <row r="192" spans="1:13" x14ac:dyDescent="0.25">
      <c r="A192" s="300" t="s">
        <v>920</v>
      </c>
      <c r="B192" s="301" t="s">
        <v>602</v>
      </c>
      <c r="C192" s="303">
        <v>96800</v>
      </c>
      <c r="D192" s="303">
        <v>96800</v>
      </c>
      <c r="E192" s="303">
        <v>0</v>
      </c>
      <c r="F192" s="304"/>
      <c r="G192" s="301"/>
      <c r="H192" s="301"/>
      <c r="I192" s="301"/>
      <c r="J192" s="301"/>
      <c r="K192" s="305" t="s">
        <v>1335</v>
      </c>
      <c r="L192" s="305"/>
      <c r="M192" s="299" t="s">
        <v>761</v>
      </c>
    </row>
    <row r="193" spans="1:13" x14ac:dyDescent="0.25">
      <c r="A193" s="300" t="s">
        <v>931</v>
      </c>
      <c r="B193" s="301" t="s">
        <v>602</v>
      </c>
      <c r="C193" s="303">
        <v>1700000</v>
      </c>
      <c r="D193" s="303">
        <v>1700000</v>
      </c>
      <c r="E193" s="303">
        <v>0</v>
      </c>
      <c r="F193" s="304"/>
      <c r="G193" s="301"/>
      <c r="H193" s="301"/>
      <c r="I193" s="301"/>
      <c r="J193" s="301"/>
      <c r="K193" s="305" t="s">
        <v>1264</v>
      </c>
      <c r="L193" s="305"/>
      <c r="M193" s="299" t="s">
        <v>762</v>
      </c>
    </row>
    <row r="194" spans="1:13" x14ac:dyDescent="0.25">
      <c r="A194" s="300" t="s">
        <v>932</v>
      </c>
      <c r="B194" s="301" t="s">
        <v>602</v>
      </c>
      <c r="C194" s="303">
        <v>241395</v>
      </c>
      <c r="D194" s="303">
        <f>C194</f>
        <v>241395</v>
      </c>
      <c r="E194" s="303">
        <v>0</v>
      </c>
      <c r="F194" s="304"/>
      <c r="G194" s="301"/>
      <c r="H194" s="301"/>
      <c r="I194" s="301"/>
      <c r="J194" s="301"/>
      <c r="K194" s="305" t="s">
        <v>1264</v>
      </c>
      <c r="L194" s="305" t="s">
        <v>1399</v>
      </c>
      <c r="M194" s="299" t="s">
        <v>763</v>
      </c>
    </row>
    <row r="195" spans="1:13" ht="30" x14ac:dyDescent="0.25">
      <c r="A195" s="300" t="s">
        <v>933</v>
      </c>
      <c r="B195" s="301" t="s">
        <v>602</v>
      </c>
      <c r="C195" s="303">
        <v>1510352.46</v>
      </c>
      <c r="D195" s="303">
        <f>C195</f>
        <v>1510352.46</v>
      </c>
      <c r="E195" s="303">
        <v>0</v>
      </c>
      <c r="F195" s="304"/>
      <c r="G195" s="301"/>
      <c r="H195" s="301"/>
      <c r="I195" s="301"/>
      <c r="J195" s="301"/>
      <c r="K195" s="305" t="s">
        <v>1256</v>
      </c>
      <c r="L195" s="305" t="s">
        <v>1265</v>
      </c>
      <c r="M195" s="299" t="s">
        <v>764</v>
      </c>
    </row>
    <row r="196" spans="1:13" x14ac:dyDescent="0.25">
      <c r="A196" s="300" t="s">
        <v>934</v>
      </c>
      <c r="B196" s="301" t="s">
        <v>602</v>
      </c>
      <c r="C196" s="303">
        <v>60500</v>
      </c>
      <c r="D196" s="303">
        <v>60500</v>
      </c>
      <c r="E196" s="303">
        <v>0</v>
      </c>
      <c r="F196" s="304"/>
      <c r="G196" s="301"/>
      <c r="H196" s="301"/>
      <c r="I196" s="301"/>
      <c r="J196" s="301"/>
      <c r="K196" s="305" t="s">
        <v>1272</v>
      </c>
      <c r="L196" s="305" t="s">
        <v>1562</v>
      </c>
      <c r="M196" s="299" t="s">
        <v>765</v>
      </c>
    </row>
    <row r="197" spans="1:13" x14ac:dyDescent="0.25">
      <c r="A197" s="300" t="s">
        <v>935</v>
      </c>
      <c r="B197" s="301" t="s">
        <v>602</v>
      </c>
      <c r="C197" s="303">
        <v>150000</v>
      </c>
      <c r="D197" s="303">
        <v>150000</v>
      </c>
      <c r="E197" s="303">
        <v>0</v>
      </c>
      <c r="F197" s="304"/>
      <c r="G197" s="301"/>
      <c r="H197" s="301"/>
      <c r="I197" s="301"/>
      <c r="J197" s="301"/>
      <c r="K197" s="305" t="s">
        <v>1392</v>
      </c>
      <c r="L197" s="305"/>
      <c r="M197" s="299" t="s">
        <v>766</v>
      </c>
    </row>
    <row r="198" spans="1:13" x14ac:dyDescent="0.25">
      <c r="A198" s="300" t="s">
        <v>936</v>
      </c>
      <c r="B198" s="301" t="s">
        <v>602</v>
      </c>
      <c r="C198" s="303">
        <v>242000</v>
      </c>
      <c r="D198" s="303">
        <v>242000</v>
      </c>
      <c r="E198" s="303">
        <v>0</v>
      </c>
      <c r="F198" s="304"/>
      <c r="G198" s="301"/>
      <c r="H198" s="301"/>
      <c r="I198" s="301"/>
      <c r="J198" s="301"/>
      <c r="K198" s="305" t="s">
        <v>1264</v>
      </c>
      <c r="L198" s="305" t="s">
        <v>1565</v>
      </c>
      <c r="M198" s="299" t="s">
        <v>767</v>
      </c>
    </row>
    <row r="199" spans="1:13" x14ac:dyDescent="0.25">
      <c r="A199" s="300" t="s">
        <v>937</v>
      </c>
      <c r="B199" s="301" t="s">
        <v>602</v>
      </c>
      <c r="C199" s="303">
        <v>2988700</v>
      </c>
      <c r="D199" s="303">
        <v>2988700</v>
      </c>
      <c r="E199" s="303">
        <v>0</v>
      </c>
      <c r="F199" s="304"/>
      <c r="G199" s="301"/>
      <c r="H199" s="301"/>
      <c r="I199" s="301"/>
      <c r="J199" s="301"/>
      <c r="K199" s="305"/>
      <c r="L199" s="305"/>
      <c r="M199" s="299" t="s">
        <v>768</v>
      </c>
    </row>
    <row r="200" spans="1:13" x14ac:dyDescent="0.25">
      <c r="A200" s="300" t="s">
        <v>938</v>
      </c>
      <c r="B200" s="301" t="s">
        <v>602</v>
      </c>
      <c r="C200" s="303">
        <v>1815000</v>
      </c>
      <c r="D200" s="303">
        <v>1815000</v>
      </c>
      <c r="E200" s="303">
        <v>0</v>
      </c>
      <c r="F200" s="304"/>
      <c r="G200" s="301"/>
      <c r="H200" s="301"/>
      <c r="I200" s="301"/>
      <c r="J200" s="301"/>
      <c r="K200" s="305" t="s">
        <v>1272</v>
      </c>
      <c r="L200" s="305" t="s">
        <v>1565</v>
      </c>
      <c r="M200" s="299" t="s">
        <v>769</v>
      </c>
    </row>
    <row r="201" spans="1:13" x14ac:dyDescent="0.25">
      <c r="A201" s="300" t="s">
        <v>536</v>
      </c>
      <c r="B201" s="301" t="s">
        <v>602</v>
      </c>
      <c r="C201" s="303">
        <v>0</v>
      </c>
      <c r="D201" s="303">
        <v>0</v>
      </c>
      <c r="E201" s="303">
        <v>0</v>
      </c>
      <c r="F201" s="304"/>
      <c r="G201" s="301"/>
      <c r="H201" s="301"/>
      <c r="I201" s="301"/>
      <c r="J201" s="301"/>
      <c r="K201" s="305" t="s">
        <v>1256</v>
      </c>
      <c r="L201" s="305" t="s">
        <v>1339</v>
      </c>
      <c r="M201" s="299" t="s">
        <v>770</v>
      </c>
    </row>
    <row r="202" spans="1:13" x14ac:dyDescent="0.25">
      <c r="A202" s="300" t="s">
        <v>544</v>
      </c>
      <c r="B202" s="301" t="s">
        <v>602</v>
      </c>
      <c r="C202" s="303">
        <v>22469700</v>
      </c>
      <c r="D202" s="303">
        <v>22469700</v>
      </c>
      <c r="E202" s="303">
        <v>0</v>
      </c>
      <c r="F202" s="304"/>
      <c r="G202" s="301"/>
      <c r="H202" s="301"/>
      <c r="I202" s="301"/>
      <c r="J202" s="301"/>
      <c r="K202" s="305" t="s">
        <v>1261</v>
      </c>
      <c r="L202" s="305" t="s">
        <v>1335</v>
      </c>
      <c r="M202" s="299" t="s">
        <v>545</v>
      </c>
    </row>
    <row r="203" spans="1:13" x14ac:dyDescent="0.25">
      <c r="A203" s="300" t="s">
        <v>939</v>
      </c>
      <c r="B203" s="301" t="s">
        <v>602</v>
      </c>
      <c r="C203" s="303">
        <v>302500</v>
      </c>
      <c r="D203" s="303">
        <v>302500</v>
      </c>
      <c r="E203" s="303">
        <v>0</v>
      </c>
      <c r="F203" s="304"/>
      <c r="G203" s="301"/>
      <c r="H203" s="301"/>
      <c r="I203" s="301"/>
      <c r="J203" s="301"/>
      <c r="K203" s="305" t="s">
        <v>1263</v>
      </c>
      <c r="L203" s="305" t="s">
        <v>1335</v>
      </c>
      <c r="M203" s="299" t="s">
        <v>771</v>
      </c>
    </row>
    <row r="204" spans="1:13" x14ac:dyDescent="0.25">
      <c r="A204" s="300" t="s">
        <v>880</v>
      </c>
      <c r="B204" s="301" t="s">
        <v>602</v>
      </c>
      <c r="C204" s="303">
        <v>205700</v>
      </c>
      <c r="D204" s="303">
        <v>205700</v>
      </c>
      <c r="E204" s="303">
        <v>0</v>
      </c>
      <c r="F204" s="304"/>
      <c r="G204" s="301"/>
      <c r="H204" s="301"/>
      <c r="I204" s="301"/>
      <c r="J204" s="301"/>
      <c r="K204" s="305" t="s">
        <v>1261</v>
      </c>
      <c r="L204" s="305" t="s">
        <v>1264</v>
      </c>
      <c r="M204" s="299" t="s">
        <v>772</v>
      </c>
    </row>
    <row r="205" spans="1:13" x14ac:dyDescent="0.25">
      <c r="A205" s="300" t="s">
        <v>940</v>
      </c>
      <c r="B205" s="301" t="s">
        <v>602</v>
      </c>
      <c r="C205" s="303">
        <v>2680373.85</v>
      </c>
      <c r="D205" s="303">
        <v>0</v>
      </c>
      <c r="E205" s="303">
        <v>2680373.85</v>
      </c>
      <c r="F205" s="304"/>
      <c r="G205" s="301"/>
      <c r="H205" s="301"/>
      <c r="I205" s="301"/>
      <c r="J205" s="301"/>
      <c r="K205" s="305" t="s">
        <v>1273</v>
      </c>
      <c r="L205" s="305" t="s">
        <v>1339</v>
      </c>
      <c r="M205" s="299" t="s">
        <v>773</v>
      </c>
    </row>
    <row r="206" spans="1:13" x14ac:dyDescent="0.25">
      <c r="A206" s="300" t="s">
        <v>941</v>
      </c>
      <c r="B206" s="301" t="s">
        <v>602</v>
      </c>
      <c r="C206" s="303">
        <v>10714550</v>
      </c>
      <c r="D206" s="303">
        <v>0</v>
      </c>
      <c r="E206" s="303">
        <v>10714550</v>
      </c>
      <c r="F206" s="304"/>
      <c r="G206" s="301"/>
      <c r="H206" s="301"/>
      <c r="I206" s="301"/>
      <c r="J206" s="301"/>
      <c r="K206" s="305"/>
      <c r="L206" s="305" t="s">
        <v>1562</v>
      </c>
      <c r="M206" s="299" t="s">
        <v>774</v>
      </c>
    </row>
    <row r="207" spans="1:13" x14ac:dyDescent="0.25">
      <c r="A207" s="300" t="s">
        <v>942</v>
      </c>
      <c r="B207" s="301" t="s">
        <v>602</v>
      </c>
      <c r="C207" s="303">
        <v>200000</v>
      </c>
      <c r="D207" s="303">
        <v>200000</v>
      </c>
      <c r="E207" s="303">
        <v>0</v>
      </c>
      <c r="F207" s="304"/>
      <c r="G207" s="301"/>
      <c r="H207" s="301"/>
      <c r="I207" s="301"/>
      <c r="J207" s="301"/>
      <c r="K207" s="305" t="s">
        <v>1273</v>
      </c>
      <c r="L207" s="305" t="s">
        <v>1335</v>
      </c>
      <c r="M207" s="299" t="s">
        <v>775</v>
      </c>
    </row>
    <row r="208" spans="1:13" x14ac:dyDescent="0.25">
      <c r="A208" s="300" t="s">
        <v>943</v>
      </c>
      <c r="B208" s="301" t="s">
        <v>602</v>
      </c>
      <c r="C208" s="303">
        <v>471900</v>
      </c>
      <c r="D208" s="303">
        <v>471900</v>
      </c>
      <c r="E208" s="303">
        <v>0</v>
      </c>
      <c r="F208" s="304"/>
      <c r="G208" s="301"/>
      <c r="H208" s="301"/>
      <c r="I208" s="301"/>
      <c r="J208" s="301"/>
      <c r="K208" s="305" t="s">
        <v>1271</v>
      </c>
      <c r="L208" s="305" t="s">
        <v>1335</v>
      </c>
      <c r="M208" s="299" t="s">
        <v>776</v>
      </c>
    </row>
    <row r="209" spans="1:13" x14ac:dyDescent="0.25">
      <c r="A209" s="300" t="s">
        <v>944</v>
      </c>
      <c r="B209" s="301" t="s">
        <v>602</v>
      </c>
      <c r="C209" s="303">
        <v>1452000</v>
      </c>
      <c r="D209" s="303">
        <v>1452000</v>
      </c>
      <c r="E209" s="303">
        <v>0</v>
      </c>
      <c r="F209" s="304"/>
      <c r="G209" s="301"/>
      <c r="H209" s="301"/>
      <c r="I209" s="301"/>
      <c r="J209" s="301"/>
      <c r="K209" s="305" t="s">
        <v>1264</v>
      </c>
      <c r="L209" s="305"/>
      <c r="M209" s="299" t="s">
        <v>777</v>
      </c>
    </row>
    <row r="210" spans="1:13" x14ac:dyDescent="0.25">
      <c r="A210" s="300" t="s">
        <v>884</v>
      </c>
      <c r="B210" s="301" t="s">
        <v>602</v>
      </c>
      <c r="C210" s="303">
        <v>2112915.2599999998</v>
      </c>
      <c r="D210" s="303">
        <v>211292</v>
      </c>
      <c r="E210" s="303">
        <v>1901623.26</v>
      </c>
      <c r="F210" s="304"/>
      <c r="G210" s="301"/>
      <c r="H210" s="301"/>
      <c r="I210" s="301"/>
      <c r="J210" s="301"/>
      <c r="K210" s="305" t="s">
        <v>1273</v>
      </c>
      <c r="L210" s="305" t="s">
        <v>1616</v>
      </c>
      <c r="M210" s="299" t="s">
        <v>778</v>
      </c>
    </row>
    <row r="211" spans="1:13" x14ac:dyDescent="0.25">
      <c r="A211" s="300" t="s">
        <v>945</v>
      </c>
      <c r="B211" s="301" t="s">
        <v>602</v>
      </c>
      <c r="C211" s="303">
        <v>494890</v>
      </c>
      <c r="D211" s="303">
        <v>49489</v>
      </c>
      <c r="E211" s="303">
        <v>445401</v>
      </c>
      <c r="F211" s="304"/>
      <c r="G211" s="301"/>
      <c r="H211" s="301"/>
      <c r="I211" s="301"/>
      <c r="J211" s="301"/>
      <c r="K211" s="305" t="s">
        <v>1264</v>
      </c>
      <c r="L211" s="305" t="s">
        <v>1562</v>
      </c>
      <c r="M211" s="299" t="s">
        <v>779</v>
      </c>
    </row>
    <row r="212" spans="1:13" x14ac:dyDescent="0.25">
      <c r="A212" s="300" t="s">
        <v>946</v>
      </c>
      <c r="B212" s="301" t="s">
        <v>602</v>
      </c>
      <c r="C212" s="303">
        <v>351674.4</v>
      </c>
      <c r="D212" s="303">
        <v>35167</v>
      </c>
      <c r="E212" s="303">
        <v>316507.40000000002</v>
      </c>
      <c r="F212" s="304"/>
      <c r="G212" s="301"/>
      <c r="H212" s="301"/>
      <c r="I212" s="301"/>
      <c r="J212" s="301"/>
      <c r="K212" s="305" t="s">
        <v>1335</v>
      </c>
      <c r="L212" s="305" t="s">
        <v>1566</v>
      </c>
      <c r="M212" s="299" t="s">
        <v>780</v>
      </c>
    </row>
    <row r="213" spans="1:13" x14ac:dyDescent="0.25">
      <c r="A213" s="300" t="s">
        <v>947</v>
      </c>
      <c r="B213" s="301" t="s">
        <v>602</v>
      </c>
      <c r="C213" s="303">
        <v>4729058.7300000004</v>
      </c>
      <c r="D213" s="303">
        <v>1851426</v>
      </c>
      <c r="E213" s="303">
        <v>2877632.73</v>
      </c>
      <c r="F213" s="304"/>
      <c r="G213" s="301"/>
      <c r="H213" s="301"/>
      <c r="I213" s="301"/>
      <c r="J213" s="301"/>
      <c r="K213" s="305" t="s">
        <v>1565</v>
      </c>
      <c r="L213" s="305"/>
      <c r="M213" s="299" t="s">
        <v>781</v>
      </c>
    </row>
    <row r="214" spans="1:13" x14ac:dyDescent="0.25">
      <c r="A214" s="300" t="s">
        <v>948</v>
      </c>
      <c r="B214" s="301" t="s">
        <v>602</v>
      </c>
      <c r="C214" s="303">
        <v>977075</v>
      </c>
      <c r="D214" s="303">
        <v>97708</v>
      </c>
      <c r="E214" s="303">
        <v>879367</v>
      </c>
      <c r="F214" s="304"/>
      <c r="G214" s="301"/>
      <c r="H214" s="301"/>
      <c r="I214" s="301"/>
      <c r="J214" s="301"/>
      <c r="K214" s="305" t="s">
        <v>1335</v>
      </c>
      <c r="L214" s="305" t="s">
        <v>1566</v>
      </c>
      <c r="M214" s="299" t="s">
        <v>782</v>
      </c>
    </row>
    <row r="215" spans="1:13" x14ac:dyDescent="0.25">
      <c r="A215" s="300" t="s">
        <v>949</v>
      </c>
      <c r="B215" s="301" t="s">
        <v>602</v>
      </c>
      <c r="C215" s="303">
        <v>1511296.05</v>
      </c>
      <c r="D215" s="303">
        <v>151130</v>
      </c>
      <c r="E215" s="303">
        <v>1360166.05</v>
      </c>
      <c r="F215" s="304"/>
      <c r="G215" s="301"/>
      <c r="H215" s="301"/>
      <c r="I215" s="301"/>
      <c r="J215" s="301"/>
      <c r="K215" s="305" t="s">
        <v>1265</v>
      </c>
      <c r="L215" s="305" t="s">
        <v>1566</v>
      </c>
      <c r="M215" s="299" t="s">
        <v>783</v>
      </c>
    </row>
    <row r="216" spans="1:13" x14ac:dyDescent="0.25">
      <c r="A216" s="300" t="s">
        <v>880</v>
      </c>
      <c r="B216" s="301" t="s">
        <v>602</v>
      </c>
      <c r="C216" s="303">
        <v>400782.25</v>
      </c>
      <c r="D216" s="303">
        <v>40078</v>
      </c>
      <c r="E216" s="303">
        <v>360704.25</v>
      </c>
      <c r="F216" s="304"/>
      <c r="G216" s="301"/>
      <c r="H216" s="301"/>
      <c r="I216" s="301"/>
      <c r="J216" s="301"/>
      <c r="K216" s="305" t="s">
        <v>1335</v>
      </c>
      <c r="L216" s="305" t="s">
        <v>1566</v>
      </c>
      <c r="M216" s="299" t="s">
        <v>784</v>
      </c>
    </row>
    <row r="217" spans="1:13" ht="30" x14ac:dyDescent="0.25">
      <c r="A217" s="300" t="s">
        <v>950</v>
      </c>
      <c r="B217" s="301" t="s">
        <v>602</v>
      </c>
      <c r="C217" s="303">
        <v>2904000</v>
      </c>
      <c r="D217" s="303">
        <v>290400</v>
      </c>
      <c r="E217" s="303">
        <v>2613600</v>
      </c>
      <c r="F217" s="304"/>
      <c r="G217" s="301"/>
      <c r="H217" s="301"/>
      <c r="I217" s="301"/>
      <c r="J217" s="301"/>
      <c r="K217" s="305" t="s">
        <v>1265</v>
      </c>
      <c r="L217" s="305" t="s">
        <v>1566</v>
      </c>
      <c r="M217" s="299" t="s">
        <v>785</v>
      </c>
    </row>
    <row r="218" spans="1:13" x14ac:dyDescent="0.25">
      <c r="A218" s="300" t="s">
        <v>951</v>
      </c>
      <c r="B218" s="301" t="s">
        <v>602</v>
      </c>
      <c r="C218" s="303">
        <v>665500</v>
      </c>
      <c r="D218" s="303">
        <v>66550</v>
      </c>
      <c r="E218" s="303">
        <v>598950</v>
      </c>
      <c r="F218" s="304"/>
      <c r="G218" s="301"/>
      <c r="H218" s="301"/>
      <c r="I218" s="301"/>
      <c r="J218" s="301"/>
      <c r="K218" s="305" t="s">
        <v>1335</v>
      </c>
      <c r="L218" s="305" t="s">
        <v>1616</v>
      </c>
      <c r="M218" s="299" t="s">
        <v>786</v>
      </c>
    </row>
    <row r="219" spans="1:13" x14ac:dyDescent="0.25">
      <c r="A219" s="300" t="s">
        <v>880</v>
      </c>
      <c r="B219" s="301" t="s">
        <v>602</v>
      </c>
      <c r="C219" s="303">
        <v>199045</v>
      </c>
      <c r="D219" s="303">
        <v>19905</v>
      </c>
      <c r="E219" s="303">
        <v>179140</v>
      </c>
      <c r="F219" s="304"/>
      <c r="G219" s="301"/>
      <c r="H219" s="301"/>
      <c r="I219" s="301"/>
      <c r="J219" s="301"/>
      <c r="K219" s="305" t="s">
        <v>1335</v>
      </c>
      <c r="L219" s="305" t="s">
        <v>1616</v>
      </c>
      <c r="M219" s="299" t="s">
        <v>787</v>
      </c>
    </row>
    <row r="220" spans="1:13" x14ac:dyDescent="0.25">
      <c r="A220" s="300" t="s">
        <v>952</v>
      </c>
      <c r="B220" s="301" t="s">
        <v>602</v>
      </c>
      <c r="C220" s="303">
        <v>6025800</v>
      </c>
      <c r="D220" s="303">
        <v>602580</v>
      </c>
      <c r="E220" s="303">
        <v>5423220</v>
      </c>
      <c r="F220" s="304"/>
      <c r="G220" s="301"/>
      <c r="H220" s="301"/>
      <c r="I220" s="301"/>
      <c r="J220" s="301"/>
      <c r="K220" s="305" t="s">
        <v>1264</v>
      </c>
      <c r="L220" s="305" t="s">
        <v>1562</v>
      </c>
      <c r="M220" s="299" t="s">
        <v>788</v>
      </c>
    </row>
    <row r="221" spans="1:13" x14ac:dyDescent="0.25">
      <c r="A221" s="300" t="s">
        <v>953</v>
      </c>
      <c r="B221" s="301" t="s">
        <v>602</v>
      </c>
      <c r="C221" s="303">
        <v>977075</v>
      </c>
      <c r="D221" s="303">
        <v>97708</v>
      </c>
      <c r="E221" s="303">
        <v>879367</v>
      </c>
      <c r="F221" s="304"/>
      <c r="G221" s="301"/>
      <c r="H221" s="301"/>
      <c r="I221" s="301"/>
      <c r="J221" s="301"/>
      <c r="K221" s="305" t="s">
        <v>1335</v>
      </c>
      <c r="L221" s="305" t="s">
        <v>1616</v>
      </c>
      <c r="M221" s="299" t="s">
        <v>789</v>
      </c>
    </row>
    <row r="222" spans="1:13" x14ac:dyDescent="0.25">
      <c r="A222" s="300" t="s">
        <v>954</v>
      </c>
      <c r="B222" s="301" t="s">
        <v>602</v>
      </c>
      <c r="C222" s="303">
        <v>6037900</v>
      </c>
      <c r="D222" s="303">
        <v>603790</v>
      </c>
      <c r="E222" s="303">
        <v>5434110</v>
      </c>
      <c r="F222" s="304"/>
      <c r="G222" s="301"/>
      <c r="H222" s="301"/>
      <c r="I222" s="301"/>
      <c r="J222" s="301"/>
      <c r="K222" s="305" t="s">
        <v>1264</v>
      </c>
      <c r="L222" s="305" t="s">
        <v>1562</v>
      </c>
      <c r="M222" s="299" t="s">
        <v>790</v>
      </c>
    </row>
    <row r="223" spans="1:13" x14ac:dyDescent="0.25">
      <c r="A223" s="300" t="s">
        <v>942</v>
      </c>
      <c r="B223" s="301" t="s">
        <v>602</v>
      </c>
      <c r="C223" s="303">
        <v>155485</v>
      </c>
      <c r="D223" s="303">
        <v>15549</v>
      </c>
      <c r="E223" s="303">
        <v>139936</v>
      </c>
      <c r="F223" s="304"/>
      <c r="G223" s="301"/>
      <c r="H223" s="301"/>
      <c r="I223" s="301"/>
      <c r="J223" s="301"/>
      <c r="K223" s="305" t="s">
        <v>1335</v>
      </c>
      <c r="L223" s="305" t="s">
        <v>1566</v>
      </c>
      <c r="M223" s="299" t="s">
        <v>791</v>
      </c>
    </row>
    <row r="224" spans="1:13" x14ac:dyDescent="0.25">
      <c r="A224" s="300" t="s">
        <v>955</v>
      </c>
      <c r="B224" s="301" t="s">
        <v>602</v>
      </c>
      <c r="C224" s="303">
        <v>877250</v>
      </c>
      <c r="D224" s="303">
        <v>87725</v>
      </c>
      <c r="E224" s="303">
        <v>789525</v>
      </c>
      <c r="F224" s="304"/>
      <c r="G224" s="301"/>
      <c r="H224" s="301"/>
      <c r="I224" s="301"/>
      <c r="J224" s="301"/>
      <c r="K224" s="305" t="s">
        <v>1335</v>
      </c>
      <c r="L224" s="305" t="s">
        <v>1616</v>
      </c>
      <c r="M224" s="299" t="s">
        <v>792</v>
      </c>
    </row>
    <row r="225" spans="1:13" x14ac:dyDescent="0.25">
      <c r="A225" s="300" t="s">
        <v>956</v>
      </c>
      <c r="B225" s="301" t="s">
        <v>602</v>
      </c>
      <c r="C225" s="303">
        <v>2438781.62</v>
      </c>
      <c r="D225" s="303">
        <v>243878</v>
      </c>
      <c r="E225" s="303">
        <v>2194903.62</v>
      </c>
      <c r="F225" s="304"/>
      <c r="G225" s="301"/>
      <c r="H225" s="301"/>
      <c r="I225" s="301"/>
      <c r="J225" s="301"/>
      <c r="K225" s="305" t="s">
        <v>1265</v>
      </c>
      <c r="L225" s="305" t="s">
        <v>1616</v>
      </c>
      <c r="M225" s="299" t="s">
        <v>793</v>
      </c>
    </row>
    <row r="226" spans="1:13" x14ac:dyDescent="0.25">
      <c r="A226" s="300" t="s">
        <v>536</v>
      </c>
      <c r="B226" s="301" t="s">
        <v>602</v>
      </c>
      <c r="C226" s="303">
        <v>275880</v>
      </c>
      <c r="D226" s="303">
        <v>27588</v>
      </c>
      <c r="E226" s="303">
        <v>248292</v>
      </c>
      <c r="F226" s="304"/>
      <c r="G226" s="301"/>
      <c r="H226" s="301"/>
      <c r="I226" s="301"/>
      <c r="J226" s="301"/>
      <c r="K226" s="305" t="s">
        <v>1264</v>
      </c>
      <c r="L226" s="305" t="s">
        <v>1566</v>
      </c>
      <c r="M226" s="299" t="s">
        <v>794</v>
      </c>
    </row>
    <row r="227" spans="1:13" x14ac:dyDescent="0.25">
      <c r="A227" s="300" t="s">
        <v>880</v>
      </c>
      <c r="B227" s="301" t="s">
        <v>602</v>
      </c>
      <c r="C227" s="303">
        <v>466455</v>
      </c>
      <c r="D227" s="303">
        <v>46646</v>
      </c>
      <c r="E227" s="303">
        <v>419809</v>
      </c>
      <c r="F227" s="304"/>
      <c r="G227" s="301"/>
      <c r="H227" s="301"/>
      <c r="I227" s="301"/>
      <c r="J227" s="301"/>
      <c r="K227" s="305" t="s">
        <v>1335</v>
      </c>
      <c r="L227" s="305" t="s">
        <v>1616</v>
      </c>
      <c r="M227" s="299" t="s">
        <v>795</v>
      </c>
    </row>
    <row r="228" spans="1:13" x14ac:dyDescent="0.25">
      <c r="A228" s="300" t="s">
        <v>957</v>
      </c>
      <c r="B228" s="301" t="s">
        <v>602</v>
      </c>
      <c r="C228" s="303">
        <v>1573000</v>
      </c>
      <c r="D228" s="303">
        <v>1573000</v>
      </c>
      <c r="E228" s="303">
        <v>0</v>
      </c>
      <c r="F228" s="304"/>
      <c r="G228" s="301"/>
      <c r="H228" s="301"/>
      <c r="I228" s="301"/>
      <c r="J228" s="301"/>
      <c r="K228" s="305" t="s">
        <v>1339</v>
      </c>
      <c r="L228" s="305"/>
      <c r="M228" s="299" t="s">
        <v>796</v>
      </c>
    </row>
    <row r="229" spans="1:13" x14ac:dyDescent="0.25">
      <c r="A229" s="300" t="s">
        <v>958</v>
      </c>
      <c r="B229" s="301" t="s">
        <v>602</v>
      </c>
      <c r="C229" s="303">
        <v>1177330</v>
      </c>
      <c r="D229" s="303">
        <v>1177330</v>
      </c>
      <c r="E229" s="303">
        <v>0</v>
      </c>
      <c r="F229" s="304"/>
      <c r="G229" s="301"/>
      <c r="H229" s="301"/>
      <c r="I229" s="301"/>
      <c r="J229" s="301"/>
      <c r="K229" s="305" t="s">
        <v>1273</v>
      </c>
      <c r="L229" s="305" t="s">
        <v>1339</v>
      </c>
      <c r="M229" s="299" t="s">
        <v>797</v>
      </c>
    </row>
    <row r="230" spans="1:13" x14ac:dyDescent="0.25">
      <c r="A230" s="300" t="s">
        <v>959</v>
      </c>
      <c r="B230" s="301" t="s">
        <v>602</v>
      </c>
      <c r="C230" s="303">
        <v>1210000</v>
      </c>
      <c r="D230" s="303">
        <v>0</v>
      </c>
      <c r="E230" s="303">
        <v>1210000</v>
      </c>
      <c r="F230" s="304"/>
      <c r="G230" s="301"/>
      <c r="H230" s="301"/>
      <c r="I230" s="301"/>
      <c r="J230" s="301"/>
      <c r="K230" s="305"/>
      <c r="L230" s="305"/>
      <c r="M230" s="299" t="s">
        <v>798</v>
      </c>
    </row>
    <row r="231" spans="1:13" x14ac:dyDescent="0.25">
      <c r="A231" s="300" t="s">
        <v>960</v>
      </c>
      <c r="B231" s="301" t="s">
        <v>602</v>
      </c>
      <c r="C231" s="303">
        <v>1120339</v>
      </c>
      <c r="D231" s="303">
        <v>0</v>
      </c>
      <c r="E231" s="303">
        <v>1120339</v>
      </c>
      <c r="F231" s="304"/>
      <c r="G231" s="301"/>
      <c r="H231" s="301"/>
      <c r="I231" s="301"/>
      <c r="J231" s="301"/>
      <c r="K231" s="305" t="s">
        <v>1264</v>
      </c>
      <c r="L231" s="305" t="s">
        <v>1565</v>
      </c>
      <c r="M231" s="299" t="s">
        <v>799</v>
      </c>
    </row>
    <row r="232" spans="1:13" x14ac:dyDescent="0.25">
      <c r="A232" s="300" t="s">
        <v>961</v>
      </c>
      <c r="B232" s="301" t="s">
        <v>602</v>
      </c>
      <c r="C232" s="303">
        <v>95940900</v>
      </c>
      <c r="D232" s="303">
        <v>0</v>
      </c>
      <c r="E232" s="303">
        <v>95940900</v>
      </c>
      <c r="F232" s="304"/>
      <c r="G232" s="301"/>
      <c r="H232" s="301"/>
      <c r="I232" s="301"/>
      <c r="J232" s="301"/>
      <c r="K232" s="305" t="s">
        <v>1261</v>
      </c>
      <c r="L232" s="305" t="s">
        <v>1412</v>
      </c>
      <c r="M232" s="299" t="s">
        <v>800</v>
      </c>
    </row>
    <row r="233" spans="1:13" x14ac:dyDescent="0.25">
      <c r="A233" s="300" t="s">
        <v>962</v>
      </c>
      <c r="B233" s="301" t="s">
        <v>602</v>
      </c>
      <c r="C233" s="303">
        <v>5656555</v>
      </c>
      <c r="D233" s="303">
        <v>0</v>
      </c>
      <c r="E233" s="303">
        <v>5656555</v>
      </c>
      <c r="F233" s="304"/>
      <c r="G233" s="301"/>
      <c r="H233" s="301"/>
      <c r="I233" s="301"/>
      <c r="J233" s="301"/>
      <c r="K233" s="305" t="s">
        <v>1335</v>
      </c>
      <c r="L233" s="305" t="s">
        <v>1616</v>
      </c>
      <c r="M233" s="299" t="s">
        <v>801</v>
      </c>
    </row>
    <row r="234" spans="1:13" x14ac:dyDescent="0.25">
      <c r="A234" s="300" t="s">
        <v>963</v>
      </c>
      <c r="B234" s="301" t="s">
        <v>602</v>
      </c>
      <c r="C234" s="303">
        <v>6534000</v>
      </c>
      <c r="D234" s="303">
        <v>0</v>
      </c>
      <c r="E234" s="303">
        <v>6534000</v>
      </c>
      <c r="F234" s="304"/>
      <c r="G234" s="301"/>
      <c r="H234" s="301"/>
      <c r="I234" s="301"/>
      <c r="J234" s="301"/>
      <c r="K234" s="305" t="s">
        <v>1392</v>
      </c>
      <c r="L234" s="305"/>
      <c r="M234" s="299" t="s">
        <v>802</v>
      </c>
    </row>
    <row r="235" spans="1:13" x14ac:dyDescent="0.25">
      <c r="A235" s="300" t="s">
        <v>964</v>
      </c>
      <c r="B235" s="301" t="s">
        <v>602</v>
      </c>
      <c r="C235" s="303">
        <v>11513444.029999999</v>
      </c>
      <c r="D235" s="303">
        <v>0</v>
      </c>
      <c r="E235" s="303">
        <v>11513444.029999999</v>
      </c>
      <c r="F235" s="304"/>
      <c r="G235" s="301"/>
      <c r="H235" s="301"/>
      <c r="I235" s="301"/>
      <c r="J235" s="301"/>
      <c r="K235" s="305" t="s">
        <v>1392</v>
      </c>
      <c r="L235" s="305"/>
      <c r="M235" s="299" t="s">
        <v>803</v>
      </c>
    </row>
    <row r="236" spans="1:13" x14ac:dyDescent="0.25">
      <c r="A236" s="300" t="s">
        <v>965</v>
      </c>
      <c r="B236" s="301" t="s">
        <v>602</v>
      </c>
      <c r="C236" s="303">
        <v>10306041.9</v>
      </c>
      <c r="D236" s="303">
        <v>0</v>
      </c>
      <c r="E236" s="303">
        <v>10306041.9</v>
      </c>
      <c r="F236" s="304"/>
      <c r="G236" s="301"/>
      <c r="H236" s="301"/>
      <c r="I236" s="301"/>
      <c r="J236" s="301"/>
      <c r="K236" s="305" t="s">
        <v>1335</v>
      </c>
      <c r="L236" s="305"/>
      <c r="M236" s="299" t="s">
        <v>804</v>
      </c>
    </row>
    <row r="237" spans="1:13" x14ac:dyDescent="0.25">
      <c r="A237" s="300" t="s">
        <v>966</v>
      </c>
      <c r="B237" s="301" t="s">
        <v>602</v>
      </c>
      <c r="C237" s="303">
        <v>1106875</v>
      </c>
      <c r="D237" s="303">
        <v>1106875</v>
      </c>
      <c r="E237" s="303">
        <v>0</v>
      </c>
      <c r="F237" s="304"/>
      <c r="G237" s="301"/>
      <c r="H237" s="301"/>
      <c r="I237" s="301"/>
      <c r="J237" s="301"/>
      <c r="K237" s="305" t="s">
        <v>1273</v>
      </c>
      <c r="L237" s="305" t="s">
        <v>1335</v>
      </c>
      <c r="M237" s="299" t="s">
        <v>805</v>
      </c>
    </row>
    <row r="238" spans="1:13" x14ac:dyDescent="0.25">
      <c r="A238" s="300" t="s">
        <v>999</v>
      </c>
      <c r="B238" s="301" t="s">
        <v>602</v>
      </c>
      <c r="C238" s="303">
        <v>108900</v>
      </c>
      <c r="D238" s="303">
        <v>108900</v>
      </c>
      <c r="E238" s="303">
        <v>0</v>
      </c>
      <c r="F238" s="304"/>
      <c r="G238" s="301"/>
      <c r="H238" s="301"/>
      <c r="I238" s="301"/>
      <c r="J238" s="301"/>
      <c r="K238" s="305"/>
      <c r="L238" s="305"/>
      <c r="M238" s="299" t="s">
        <v>967</v>
      </c>
    </row>
    <row r="239" spans="1:13" x14ac:dyDescent="0.25">
      <c r="A239" s="300" t="s">
        <v>1000</v>
      </c>
      <c r="B239" s="301" t="s">
        <v>602</v>
      </c>
      <c r="C239" s="303">
        <v>665500</v>
      </c>
      <c r="D239" s="303">
        <v>665500</v>
      </c>
      <c r="E239" s="303">
        <v>0</v>
      </c>
      <c r="F239" s="304"/>
      <c r="G239" s="301"/>
      <c r="H239" s="301"/>
      <c r="I239" s="301"/>
      <c r="J239" s="301"/>
      <c r="K239" s="305" t="s">
        <v>1263</v>
      </c>
      <c r="L239" s="305" t="s">
        <v>1265</v>
      </c>
      <c r="M239" s="299" t="s">
        <v>968</v>
      </c>
    </row>
    <row r="240" spans="1:13" x14ac:dyDescent="0.25">
      <c r="A240" s="300" t="s">
        <v>1001</v>
      </c>
      <c r="B240" s="301" t="s">
        <v>602</v>
      </c>
      <c r="C240" s="303">
        <v>169400</v>
      </c>
      <c r="D240" s="303">
        <v>169400</v>
      </c>
      <c r="E240" s="303">
        <v>0</v>
      </c>
      <c r="F240" s="304"/>
      <c r="G240" s="301"/>
      <c r="H240" s="301"/>
      <c r="I240" s="301"/>
      <c r="J240" s="301"/>
      <c r="K240" s="305" t="s">
        <v>1263</v>
      </c>
      <c r="L240" s="305" t="s">
        <v>1265</v>
      </c>
      <c r="M240" s="299" t="s">
        <v>969</v>
      </c>
    </row>
    <row r="241" spans="1:13" x14ac:dyDescent="0.25">
      <c r="A241" s="300" t="s">
        <v>1002</v>
      </c>
      <c r="B241" s="301" t="s">
        <v>602</v>
      </c>
      <c r="C241" s="303">
        <v>3025000</v>
      </c>
      <c r="D241" s="303">
        <v>3025000</v>
      </c>
      <c r="E241" s="303">
        <v>0</v>
      </c>
      <c r="F241" s="304"/>
      <c r="G241" s="301"/>
      <c r="H241" s="301"/>
      <c r="I241" s="301"/>
      <c r="J241" s="301"/>
      <c r="K241" s="305"/>
      <c r="L241" s="305"/>
      <c r="M241" s="299" t="s">
        <v>970</v>
      </c>
    </row>
    <row r="242" spans="1:13" x14ac:dyDescent="0.25">
      <c r="A242" s="300" t="s">
        <v>1003</v>
      </c>
      <c r="B242" s="301" t="s">
        <v>602</v>
      </c>
      <c r="C242" s="303">
        <v>2236080</v>
      </c>
      <c r="D242" s="303">
        <f>C242</f>
        <v>2236080</v>
      </c>
      <c r="E242" s="303">
        <v>0</v>
      </c>
      <c r="F242" s="304"/>
      <c r="G242" s="301"/>
      <c r="H242" s="301"/>
      <c r="I242" s="301"/>
      <c r="J242" s="301"/>
      <c r="K242" s="305" t="s">
        <v>1265</v>
      </c>
      <c r="L242" s="305" t="s">
        <v>1412</v>
      </c>
      <c r="M242" s="299" t="s">
        <v>971</v>
      </c>
    </row>
    <row r="243" spans="1:13" x14ac:dyDescent="0.25">
      <c r="A243" s="300" t="s">
        <v>1004</v>
      </c>
      <c r="B243" s="301" t="s">
        <v>602</v>
      </c>
      <c r="C243" s="303">
        <v>4472160</v>
      </c>
      <c r="D243" s="303">
        <f>C243</f>
        <v>4472160</v>
      </c>
      <c r="E243" s="303">
        <v>0</v>
      </c>
      <c r="F243" s="304"/>
      <c r="G243" s="301"/>
      <c r="H243" s="301"/>
      <c r="I243" s="301"/>
      <c r="J243" s="301"/>
      <c r="K243" s="305" t="s">
        <v>1265</v>
      </c>
      <c r="L243" s="305" t="s">
        <v>1412</v>
      </c>
      <c r="M243" s="299" t="s">
        <v>972</v>
      </c>
    </row>
    <row r="244" spans="1:13" x14ac:dyDescent="0.25">
      <c r="A244" s="300" t="s">
        <v>1005</v>
      </c>
      <c r="B244" s="301" t="s">
        <v>602</v>
      </c>
      <c r="C244" s="303">
        <v>57112</v>
      </c>
      <c r="D244" s="303">
        <v>57112</v>
      </c>
      <c r="E244" s="303">
        <v>0</v>
      </c>
      <c r="F244" s="304"/>
      <c r="G244" s="301"/>
      <c r="H244" s="301"/>
      <c r="I244" s="301"/>
      <c r="J244" s="301"/>
      <c r="K244" s="305" t="s">
        <v>1339</v>
      </c>
      <c r="L244" s="305" t="s">
        <v>1562</v>
      </c>
      <c r="M244" s="299" t="s">
        <v>973</v>
      </c>
    </row>
    <row r="245" spans="1:13" x14ac:dyDescent="0.25">
      <c r="A245" s="300" t="s">
        <v>1006</v>
      </c>
      <c r="B245" s="301" t="s">
        <v>602</v>
      </c>
      <c r="C245" s="303">
        <v>423500</v>
      </c>
      <c r="D245" s="303">
        <v>423500</v>
      </c>
      <c r="E245" s="303">
        <v>0</v>
      </c>
      <c r="F245" s="304"/>
      <c r="G245" s="301"/>
      <c r="H245" s="301"/>
      <c r="I245" s="301"/>
      <c r="J245" s="301"/>
      <c r="K245" s="305" t="s">
        <v>1335</v>
      </c>
      <c r="L245" s="305" t="s">
        <v>1562</v>
      </c>
      <c r="M245" s="299" t="s">
        <v>974</v>
      </c>
    </row>
    <row r="246" spans="1:13" x14ac:dyDescent="0.25">
      <c r="A246" s="300" t="s">
        <v>1007</v>
      </c>
      <c r="B246" s="301" t="s">
        <v>602</v>
      </c>
      <c r="C246" s="303">
        <v>1082297</v>
      </c>
      <c r="D246" s="303">
        <f>C246</f>
        <v>1082297</v>
      </c>
      <c r="E246" s="303">
        <v>0</v>
      </c>
      <c r="F246" s="304"/>
      <c r="G246" s="301"/>
      <c r="H246" s="301"/>
      <c r="I246" s="301"/>
      <c r="J246" s="301"/>
      <c r="K246" s="305" t="s">
        <v>1335</v>
      </c>
      <c r="L246" s="305" t="s">
        <v>1562</v>
      </c>
      <c r="M246" s="299" t="s">
        <v>975</v>
      </c>
    </row>
    <row r="247" spans="1:13" x14ac:dyDescent="0.25">
      <c r="A247" s="300" t="s">
        <v>1008</v>
      </c>
      <c r="B247" s="301" t="s">
        <v>602</v>
      </c>
      <c r="C247" s="303">
        <v>2057000</v>
      </c>
      <c r="D247" s="303">
        <v>2057000</v>
      </c>
      <c r="E247" s="303">
        <v>0</v>
      </c>
      <c r="F247" s="304"/>
      <c r="G247" s="301"/>
      <c r="H247" s="301"/>
      <c r="I247" s="301"/>
      <c r="J247" s="301"/>
      <c r="K247" s="305" t="s">
        <v>1339</v>
      </c>
      <c r="L247" s="305" t="s">
        <v>1566</v>
      </c>
      <c r="M247" s="299" t="s">
        <v>976</v>
      </c>
    </row>
    <row r="248" spans="1:13" x14ac:dyDescent="0.25">
      <c r="A248" s="300" t="s">
        <v>1009</v>
      </c>
      <c r="B248" s="301" t="s">
        <v>602</v>
      </c>
      <c r="C248" s="303">
        <v>7260000</v>
      </c>
      <c r="D248" s="303">
        <v>7260000</v>
      </c>
      <c r="E248" s="303">
        <v>0</v>
      </c>
      <c r="F248" s="304"/>
      <c r="G248" s="301"/>
      <c r="H248" s="301"/>
      <c r="I248" s="301"/>
      <c r="J248" s="301"/>
      <c r="K248" s="305" t="s">
        <v>1339</v>
      </c>
      <c r="L248" s="305"/>
      <c r="M248" s="299" t="s">
        <v>977</v>
      </c>
    </row>
    <row r="249" spans="1:13" x14ac:dyDescent="0.25">
      <c r="A249" s="300" t="s">
        <v>1010</v>
      </c>
      <c r="B249" s="301" t="s">
        <v>602</v>
      </c>
      <c r="C249" s="303">
        <v>2299000</v>
      </c>
      <c r="D249" s="303">
        <v>2299000</v>
      </c>
      <c r="E249" s="303">
        <v>0</v>
      </c>
      <c r="F249" s="304"/>
      <c r="G249" s="301"/>
      <c r="H249" s="301"/>
      <c r="I249" s="301"/>
      <c r="J249" s="301"/>
      <c r="K249" s="305" t="s">
        <v>1264</v>
      </c>
      <c r="L249" s="305" t="s">
        <v>1566</v>
      </c>
      <c r="M249" s="299" t="s">
        <v>978</v>
      </c>
    </row>
    <row r="250" spans="1:13" x14ac:dyDescent="0.25">
      <c r="A250" s="300" t="s">
        <v>1011</v>
      </c>
      <c r="B250" s="301" t="s">
        <v>602</v>
      </c>
      <c r="C250" s="303">
        <v>535909</v>
      </c>
      <c r="D250" s="303">
        <f>C250</f>
        <v>535909</v>
      </c>
      <c r="E250" s="303">
        <v>0</v>
      </c>
      <c r="F250" s="304"/>
      <c r="G250" s="301"/>
      <c r="H250" s="301"/>
      <c r="I250" s="301"/>
      <c r="J250" s="301"/>
      <c r="K250" s="305" t="s">
        <v>1335</v>
      </c>
      <c r="L250" s="305" t="s">
        <v>1562</v>
      </c>
      <c r="M250" s="299" t="s">
        <v>979</v>
      </c>
    </row>
    <row r="251" spans="1:13" x14ac:dyDescent="0.25">
      <c r="A251" s="300" t="s">
        <v>1012</v>
      </c>
      <c r="B251" s="301" t="s">
        <v>602</v>
      </c>
      <c r="C251" s="303">
        <v>3025000</v>
      </c>
      <c r="D251" s="303">
        <v>3025000</v>
      </c>
      <c r="E251" s="303">
        <v>0</v>
      </c>
      <c r="F251" s="304"/>
      <c r="G251" s="301"/>
      <c r="H251" s="301"/>
      <c r="I251" s="301"/>
      <c r="J251" s="301"/>
      <c r="K251" s="305" t="s">
        <v>1265</v>
      </c>
      <c r="L251" s="305" t="s">
        <v>1563</v>
      </c>
      <c r="M251" s="299" t="s">
        <v>980</v>
      </c>
    </row>
    <row r="252" spans="1:13" x14ac:dyDescent="0.25">
      <c r="A252" s="300" t="s">
        <v>1013</v>
      </c>
      <c r="B252" s="301" t="s">
        <v>602</v>
      </c>
      <c r="C252" s="303">
        <v>2420000</v>
      </c>
      <c r="D252" s="303">
        <v>2420000</v>
      </c>
      <c r="E252" s="303">
        <v>0</v>
      </c>
      <c r="F252" s="304"/>
      <c r="G252" s="301"/>
      <c r="H252" s="301"/>
      <c r="I252" s="301"/>
      <c r="J252" s="301"/>
      <c r="K252" s="305" t="s">
        <v>1399</v>
      </c>
      <c r="L252" s="305" t="s">
        <v>1616</v>
      </c>
      <c r="M252" s="299" t="s">
        <v>981</v>
      </c>
    </row>
    <row r="253" spans="1:13" x14ac:dyDescent="0.25">
      <c r="A253" s="300" t="s">
        <v>1014</v>
      </c>
      <c r="B253" s="301" t="s">
        <v>602</v>
      </c>
      <c r="C253" s="303">
        <v>605000</v>
      </c>
      <c r="D253" s="303">
        <v>605000</v>
      </c>
      <c r="E253" s="303">
        <v>0</v>
      </c>
      <c r="F253" s="304"/>
      <c r="G253" s="301"/>
      <c r="H253" s="301"/>
      <c r="I253" s="301"/>
      <c r="J253" s="301"/>
      <c r="K253" s="305"/>
      <c r="L253" s="305"/>
      <c r="M253" s="299" t="s">
        <v>982</v>
      </c>
    </row>
    <row r="254" spans="1:13" x14ac:dyDescent="0.25">
      <c r="A254" s="300" t="s">
        <v>1015</v>
      </c>
      <c r="B254" s="301" t="s">
        <v>602</v>
      </c>
      <c r="C254" s="303">
        <v>72600</v>
      </c>
      <c r="D254" s="303">
        <v>72600</v>
      </c>
      <c r="E254" s="303">
        <v>0</v>
      </c>
      <c r="F254" s="304"/>
      <c r="G254" s="301"/>
      <c r="H254" s="301"/>
      <c r="I254" s="301"/>
      <c r="J254" s="301"/>
      <c r="K254" s="305" t="s">
        <v>1265</v>
      </c>
      <c r="L254" s="305" t="s">
        <v>1562</v>
      </c>
      <c r="M254" s="299" t="s">
        <v>983</v>
      </c>
    </row>
    <row r="255" spans="1:13" ht="30" x14ac:dyDescent="0.25">
      <c r="A255" s="300" t="s">
        <v>1016</v>
      </c>
      <c r="B255" s="301" t="s">
        <v>602</v>
      </c>
      <c r="C255" s="303">
        <v>726000</v>
      </c>
      <c r="D255" s="303">
        <v>726000</v>
      </c>
      <c r="E255" s="303">
        <v>0</v>
      </c>
      <c r="F255" s="304"/>
      <c r="G255" s="301"/>
      <c r="H255" s="301"/>
      <c r="I255" s="301"/>
      <c r="J255" s="301"/>
      <c r="K255" s="305" t="s">
        <v>1399</v>
      </c>
      <c r="L255" s="305" t="s">
        <v>1566</v>
      </c>
      <c r="M255" s="299" t="s">
        <v>984</v>
      </c>
    </row>
    <row r="256" spans="1:13" x14ac:dyDescent="0.25">
      <c r="A256" s="300" t="s">
        <v>1017</v>
      </c>
      <c r="B256" s="301" t="s">
        <v>602</v>
      </c>
      <c r="C256" s="303">
        <v>544500</v>
      </c>
      <c r="D256" s="303">
        <v>544500</v>
      </c>
      <c r="E256" s="303">
        <v>0</v>
      </c>
      <c r="F256" s="304"/>
      <c r="G256" s="301"/>
      <c r="H256" s="301"/>
      <c r="I256" s="301"/>
      <c r="J256" s="301"/>
      <c r="K256" s="305" t="s">
        <v>1566</v>
      </c>
      <c r="L256" s="305"/>
      <c r="M256" s="299" t="s">
        <v>985</v>
      </c>
    </row>
    <row r="257" spans="1:13" x14ac:dyDescent="0.25">
      <c r="A257" s="300" t="s">
        <v>1018</v>
      </c>
      <c r="B257" s="301" t="s">
        <v>602</v>
      </c>
      <c r="C257" s="303">
        <v>508200</v>
      </c>
      <c r="D257" s="303">
        <v>508200</v>
      </c>
      <c r="E257" s="303">
        <v>0</v>
      </c>
      <c r="F257" s="304"/>
      <c r="G257" s="301"/>
      <c r="H257" s="301"/>
      <c r="I257" s="301"/>
      <c r="J257" s="301"/>
      <c r="K257" s="305"/>
      <c r="L257" s="305"/>
      <c r="M257" s="299" t="s">
        <v>986</v>
      </c>
    </row>
    <row r="258" spans="1:13" x14ac:dyDescent="0.25">
      <c r="A258" s="300" t="s">
        <v>1019</v>
      </c>
      <c r="B258" s="301" t="s">
        <v>602</v>
      </c>
      <c r="C258" s="303">
        <v>400000</v>
      </c>
      <c r="D258" s="303">
        <v>400000</v>
      </c>
      <c r="E258" s="303">
        <v>0</v>
      </c>
      <c r="F258" s="304"/>
      <c r="G258" s="301"/>
      <c r="H258" s="301"/>
      <c r="I258" s="301"/>
      <c r="J258" s="301"/>
      <c r="K258" s="305" t="s">
        <v>1339</v>
      </c>
      <c r="L258" s="305"/>
      <c r="M258" s="299" t="s">
        <v>987</v>
      </c>
    </row>
    <row r="259" spans="1:13" x14ac:dyDescent="0.25">
      <c r="A259" s="300" t="s">
        <v>1020</v>
      </c>
      <c r="B259" s="301" t="s">
        <v>602</v>
      </c>
      <c r="C259" s="303">
        <v>980000</v>
      </c>
      <c r="D259" s="303">
        <f>C259</f>
        <v>980000</v>
      </c>
      <c r="E259" s="303">
        <v>0</v>
      </c>
      <c r="F259" s="304"/>
      <c r="G259" s="301"/>
      <c r="H259" s="301"/>
      <c r="I259" s="301"/>
      <c r="J259" s="301"/>
      <c r="K259" s="305" t="s">
        <v>1399</v>
      </c>
      <c r="L259" s="305" t="s">
        <v>1566</v>
      </c>
      <c r="M259" s="299" t="s">
        <v>988</v>
      </c>
    </row>
    <row r="260" spans="1:13" x14ac:dyDescent="0.25">
      <c r="A260" s="300" t="s">
        <v>1021</v>
      </c>
      <c r="B260" s="301" t="s">
        <v>602</v>
      </c>
      <c r="C260" s="303">
        <v>145200</v>
      </c>
      <c r="D260" s="303">
        <v>145200</v>
      </c>
      <c r="E260" s="303">
        <v>0</v>
      </c>
      <c r="F260" s="304"/>
      <c r="G260" s="301"/>
      <c r="H260" s="301"/>
      <c r="I260" s="301"/>
      <c r="J260" s="301"/>
      <c r="K260" s="305" t="s">
        <v>1392</v>
      </c>
      <c r="L260" s="305" t="s">
        <v>1616</v>
      </c>
      <c r="M260" s="299" t="s">
        <v>989</v>
      </c>
    </row>
    <row r="261" spans="1:13" x14ac:dyDescent="0.25">
      <c r="A261" s="300" t="s">
        <v>1022</v>
      </c>
      <c r="B261" s="301" t="s">
        <v>602</v>
      </c>
      <c r="C261" s="303">
        <v>175450</v>
      </c>
      <c r="D261" s="303">
        <v>175450</v>
      </c>
      <c r="E261" s="303">
        <v>0</v>
      </c>
      <c r="F261" s="304"/>
      <c r="G261" s="301"/>
      <c r="H261" s="301"/>
      <c r="I261" s="301"/>
      <c r="J261" s="301"/>
      <c r="K261" s="305" t="s">
        <v>1412</v>
      </c>
      <c r="L261" s="305" t="s">
        <v>1616</v>
      </c>
      <c r="M261" s="299" t="s">
        <v>990</v>
      </c>
    </row>
    <row r="262" spans="1:13" x14ac:dyDescent="0.25">
      <c r="A262" s="300" t="s">
        <v>1023</v>
      </c>
      <c r="B262" s="301" t="s">
        <v>602</v>
      </c>
      <c r="C262" s="303">
        <v>2178000</v>
      </c>
      <c r="D262" s="303">
        <v>2178000</v>
      </c>
      <c r="E262" s="303">
        <v>0</v>
      </c>
      <c r="F262" s="304"/>
      <c r="G262" s="301"/>
      <c r="H262" s="301"/>
      <c r="I262" s="301"/>
      <c r="J262" s="301"/>
      <c r="K262" s="305" t="s">
        <v>1392</v>
      </c>
      <c r="L262" s="305" t="s">
        <v>1616</v>
      </c>
      <c r="M262" s="299" t="s">
        <v>991</v>
      </c>
    </row>
    <row r="263" spans="1:13" x14ac:dyDescent="0.25">
      <c r="A263" s="300" t="s">
        <v>1024</v>
      </c>
      <c r="B263" s="301" t="s">
        <v>602</v>
      </c>
      <c r="C263" s="303">
        <v>188760</v>
      </c>
      <c r="D263" s="303">
        <v>188760</v>
      </c>
      <c r="E263" s="303">
        <v>0</v>
      </c>
      <c r="F263" s="304"/>
      <c r="G263" s="301"/>
      <c r="H263" s="301"/>
      <c r="I263" s="301"/>
      <c r="J263" s="301"/>
      <c r="K263" s="305" t="s">
        <v>1265</v>
      </c>
      <c r="L263" s="305" t="s">
        <v>1412</v>
      </c>
      <c r="M263" s="299" t="s">
        <v>992</v>
      </c>
    </row>
    <row r="264" spans="1:13" x14ac:dyDescent="0.25">
      <c r="A264" s="300" t="s">
        <v>1025</v>
      </c>
      <c r="B264" s="301" t="s">
        <v>602</v>
      </c>
      <c r="C264" s="303">
        <v>217800</v>
      </c>
      <c r="D264" s="303">
        <v>217800</v>
      </c>
      <c r="E264" s="303">
        <v>0</v>
      </c>
      <c r="F264" s="304"/>
      <c r="G264" s="301"/>
      <c r="H264" s="301"/>
      <c r="I264" s="301"/>
      <c r="J264" s="301"/>
      <c r="K264" s="305" t="s">
        <v>1392</v>
      </c>
      <c r="L264" s="305" t="s">
        <v>1563</v>
      </c>
      <c r="M264" s="299" t="s">
        <v>993</v>
      </c>
    </row>
    <row r="265" spans="1:13" ht="30" x14ac:dyDescent="0.25">
      <c r="A265" s="300" t="s">
        <v>1026</v>
      </c>
      <c r="B265" s="301" t="s">
        <v>602</v>
      </c>
      <c r="C265" s="303">
        <v>45980</v>
      </c>
      <c r="D265" s="303">
        <v>45980</v>
      </c>
      <c r="E265" s="303">
        <v>0</v>
      </c>
      <c r="F265" s="304"/>
      <c r="G265" s="301"/>
      <c r="H265" s="301"/>
      <c r="I265" s="301"/>
      <c r="J265" s="301"/>
      <c r="K265" s="305" t="s">
        <v>1399</v>
      </c>
      <c r="L265" s="305"/>
      <c r="M265" s="299" t="s">
        <v>994</v>
      </c>
    </row>
    <row r="266" spans="1:13" x14ac:dyDescent="0.25">
      <c r="A266" s="300" t="s">
        <v>1027</v>
      </c>
      <c r="B266" s="301" t="s">
        <v>602</v>
      </c>
      <c r="C266" s="303">
        <v>87120</v>
      </c>
      <c r="D266" s="303">
        <v>87120</v>
      </c>
      <c r="E266" s="303">
        <v>0</v>
      </c>
      <c r="F266" s="304"/>
      <c r="G266" s="301"/>
      <c r="H266" s="301"/>
      <c r="I266" s="301"/>
      <c r="J266" s="301"/>
      <c r="K266" s="305" t="s">
        <v>1335</v>
      </c>
      <c r="L266" s="305"/>
      <c r="M266" s="299" t="s">
        <v>995</v>
      </c>
    </row>
    <row r="267" spans="1:13" x14ac:dyDescent="0.25">
      <c r="A267" s="300" t="s">
        <v>1028</v>
      </c>
      <c r="B267" s="301" t="s">
        <v>602</v>
      </c>
      <c r="C267" s="303">
        <v>217800</v>
      </c>
      <c r="D267" s="303">
        <v>217800</v>
      </c>
      <c r="E267" s="303">
        <v>0</v>
      </c>
      <c r="F267" s="304"/>
      <c r="G267" s="301"/>
      <c r="H267" s="301"/>
      <c r="I267" s="301"/>
      <c r="J267" s="301"/>
      <c r="K267" s="305" t="s">
        <v>1339</v>
      </c>
      <c r="L267" s="305" t="s">
        <v>1562</v>
      </c>
      <c r="M267" s="299" t="s">
        <v>996</v>
      </c>
    </row>
    <row r="268" spans="1:13" x14ac:dyDescent="0.25">
      <c r="A268" s="300" t="s">
        <v>862</v>
      </c>
      <c r="B268" s="301" t="s">
        <v>602</v>
      </c>
      <c r="C268" s="303">
        <v>1050000</v>
      </c>
      <c r="D268" s="303">
        <v>1050000</v>
      </c>
      <c r="E268" s="303">
        <v>0</v>
      </c>
      <c r="F268" s="304"/>
      <c r="G268" s="301"/>
      <c r="H268" s="301"/>
      <c r="I268" s="301"/>
      <c r="J268" s="301"/>
      <c r="K268" s="305" t="s">
        <v>1263</v>
      </c>
      <c r="L268" s="305" t="s">
        <v>1265</v>
      </c>
      <c r="M268" s="299" t="s">
        <v>997</v>
      </c>
    </row>
    <row r="269" spans="1:13" x14ac:dyDescent="0.25">
      <c r="A269" s="300" t="s">
        <v>1029</v>
      </c>
      <c r="B269" s="301" t="s">
        <v>602</v>
      </c>
      <c r="C269" s="303">
        <v>1329790</v>
      </c>
      <c r="D269" s="303">
        <v>1329790</v>
      </c>
      <c r="E269" s="303">
        <v>0</v>
      </c>
      <c r="F269" s="304"/>
      <c r="G269" s="301"/>
      <c r="H269" s="301"/>
      <c r="I269" s="301"/>
      <c r="J269" s="301"/>
      <c r="K269" s="305" t="s">
        <v>1263</v>
      </c>
      <c r="L269" s="305" t="s">
        <v>1265</v>
      </c>
      <c r="M269" s="299" t="s">
        <v>998</v>
      </c>
    </row>
    <row r="270" spans="1:13" x14ac:dyDescent="0.25">
      <c r="A270" s="300" t="s">
        <v>1444</v>
      </c>
      <c r="B270" s="301" t="s">
        <v>602</v>
      </c>
      <c r="C270" s="303">
        <v>544500</v>
      </c>
      <c r="D270" s="303">
        <v>544500</v>
      </c>
      <c r="E270" s="303">
        <v>0</v>
      </c>
      <c r="F270" s="304"/>
      <c r="G270" s="301"/>
      <c r="H270" s="301"/>
      <c r="I270" s="301"/>
      <c r="J270" s="301"/>
      <c r="K270" s="305" t="s">
        <v>1265</v>
      </c>
      <c r="L270" s="305" t="s">
        <v>1562</v>
      </c>
      <c r="M270" s="299" t="s">
        <v>1443</v>
      </c>
    </row>
    <row r="271" spans="1:13" x14ac:dyDescent="0.25">
      <c r="A271" s="300" t="s">
        <v>1446</v>
      </c>
      <c r="B271" s="301" t="s">
        <v>602</v>
      </c>
      <c r="C271" s="303">
        <v>80000</v>
      </c>
      <c r="D271" s="303">
        <v>80000</v>
      </c>
      <c r="E271" s="303">
        <v>0</v>
      </c>
      <c r="F271" s="304"/>
      <c r="G271" s="301"/>
      <c r="H271" s="301"/>
      <c r="I271" s="301"/>
      <c r="J271" s="301"/>
      <c r="K271" s="305" t="s">
        <v>1265</v>
      </c>
      <c r="L271" s="305" t="s">
        <v>1616</v>
      </c>
      <c r="M271" s="299" t="s">
        <v>1445</v>
      </c>
    </row>
    <row r="272" spans="1:13" x14ac:dyDescent="0.25">
      <c r="A272" s="300" t="s">
        <v>887</v>
      </c>
      <c r="B272" s="301" t="s">
        <v>602</v>
      </c>
      <c r="C272" s="303">
        <v>50000</v>
      </c>
      <c r="D272" s="303">
        <v>50000</v>
      </c>
      <c r="E272" s="303">
        <v>0</v>
      </c>
      <c r="F272" s="304"/>
      <c r="G272" s="301"/>
      <c r="H272" s="301"/>
      <c r="I272" s="301"/>
      <c r="J272" s="301"/>
      <c r="K272" s="305" t="s">
        <v>1265</v>
      </c>
      <c r="L272" s="305" t="s">
        <v>1412</v>
      </c>
      <c r="M272" s="299" t="s">
        <v>1447</v>
      </c>
    </row>
    <row r="273" spans="1:13" x14ac:dyDescent="0.25">
      <c r="A273" s="300" t="s">
        <v>1449</v>
      </c>
      <c r="B273" s="301" t="s">
        <v>602</v>
      </c>
      <c r="C273" s="303">
        <v>170000</v>
      </c>
      <c r="D273" s="303">
        <v>170000</v>
      </c>
      <c r="E273" s="303">
        <v>0</v>
      </c>
      <c r="F273" s="304"/>
      <c r="G273" s="301"/>
      <c r="H273" s="301"/>
      <c r="I273" s="301"/>
      <c r="J273" s="301"/>
      <c r="K273" s="305" t="s">
        <v>1339</v>
      </c>
      <c r="L273" s="305" t="s">
        <v>1563</v>
      </c>
      <c r="M273" s="299" t="s">
        <v>1448</v>
      </c>
    </row>
    <row r="274" spans="1:13" x14ac:dyDescent="0.25">
      <c r="A274" s="300" t="s">
        <v>1451</v>
      </c>
      <c r="B274" s="301" t="s">
        <v>602</v>
      </c>
      <c r="C274" s="303">
        <v>60292</v>
      </c>
      <c r="D274" s="303">
        <v>60292</v>
      </c>
      <c r="E274" s="303">
        <v>0</v>
      </c>
      <c r="F274" s="304"/>
      <c r="G274" s="301"/>
      <c r="H274" s="301"/>
      <c r="I274" s="301"/>
      <c r="J274" s="301"/>
      <c r="K274" s="305" t="s">
        <v>1339</v>
      </c>
      <c r="L274" s="305" t="s">
        <v>1412</v>
      </c>
      <c r="M274" s="299" t="s">
        <v>1450</v>
      </c>
    </row>
    <row r="275" spans="1:13" x14ac:dyDescent="0.25">
      <c r="A275" s="300" t="s">
        <v>1451</v>
      </c>
      <c r="B275" s="301" t="s">
        <v>602</v>
      </c>
      <c r="C275" s="303">
        <v>54024</v>
      </c>
      <c r="D275" s="303">
        <v>54024</v>
      </c>
      <c r="E275" s="303">
        <v>0</v>
      </c>
      <c r="F275" s="304"/>
      <c r="G275" s="301"/>
      <c r="H275" s="301"/>
      <c r="I275" s="301"/>
      <c r="J275" s="301"/>
      <c r="K275" s="305" t="s">
        <v>1339</v>
      </c>
      <c r="L275" s="305" t="s">
        <v>1564</v>
      </c>
      <c r="M275" s="299" t="s">
        <v>1452</v>
      </c>
    </row>
    <row r="276" spans="1:13" x14ac:dyDescent="0.25">
      <c r="A276" s="300" t="s">
        <v>920</v>
      </c>
      <c r="B276" s="301" t="s">
        <v>602</v>
      </c>
      <c r="C276" s="303">
        <v>363000</v>
      </c>
      <c r="D276" s="303">
        <v>363000</v>
      </c>
      <c r="E276" s="303">
        <v>0</v>
      </c>
      <c r="F276" s="304"/>
      <c r="G276" s="301"/>
      <c r="H276" s="301"/>
      <c r="I276" s="301"/>
      <c r="J276" s="301"/>
      <c r="K276" s="305"/>
      <c r="L276" s="305"/>
      <c r="M276" s="299" t="s">
        <v>1453</v>
      </c>
    </row>
    <row r="277" spans="1:13" x14ac:dyDescent="0.25">
      <c r="A277" s="300" t="s">
        <v>852</v>
      </c>
      <c r="B277" s="301" t="s">
        <v>602</v>
      </c>
      <c r="C277" s="303">
        <v>609840</v>
      </c>
      <c r="D277" s="303">
        <v>609840</v>
      </c>
      <c r="E277" s="303">
        <v>0</v>
      </c>
      <c r="F277" s="304"/>
      <c r="G277" s="301"/>
      <c r="H277" s="301"/>
      <c r="I277" s="301"/>
      <c r="J277" s="301"/>
      <c r="K277" s="305" t="s">
        <v>1392</v>
      </c>
      <c r="L277" s="305" t="s">
        <v>1616</v>
      </c>
      <c r="M277" s="299" t="s">
        <v>1454</v>
      </c>
    </row>
    <row r="278" spans="1:13" x14ac:dyDescent="0.25">
      <c r="A278" s="300" t="s">
        <v>1456</v>
      </c>
      <c r="B278" s="301" t="s">
        <v>602</v>
      </c>
      <c r="C278" s="303">
        <v>703000</v>
      </c>
      <c r="D278" s="303">
        <v>0</v>
      </c>
      <c r="E278" s="303">
        <v>703000</v>
      </c>
      <c r="F278" s="304"/>
      <c r="G278" s="301"/>
      <c r="H278" s="301"/>
      <c r="I278" s="301"/>
      <c r="J278" s="301"/>
      <c r="K278" s="305" t="s">
        <v>1399</v>
      </c>
      <c r="L278" s="305" t="s">
        <v>1616</v>
      </c>
      <c r="M278" s="299" t="s">
        <v>1455</v>
      </c>
    </row>
    <row r="279" spans="1:13" x14ac:dyDescent="0.25">
      <c r="A279" s="300" t="s">
        <v>1458</v>
      </c>
      <c r="B279" s="301" t="s">
        <v>602</v>
      </c>
      <c r="C279" s="303">
        <v>1500000</v>
      </c>
      <c r="D279" s="303">
        <v>1500000</v>
      </c>
      <c r="E279" s="303">
        <v>0</v>
      </c>
      <c r="F279" s="304"/>
      <c r="G279" s="301"/>
      <c r="H279" s="301"/>
      <c r="I279" s="301"/>
      <c r="J279" s="301"/>
      <c r="K279" s="305" t="s">
        <v>1412</v>
      </c>
      <c r="L279" s="305" t="s">
        <v>1616</v>
      </c>
      <c r="M279" s="299" t="s">
        <v>1457</v>
      </c>
    </row>
    <row r="280" spans="1:13" x14ac:dyDescent="0.25">
      <c r="A280" s="300" t="s">
        <v>1460</v>
      </c>
      <c r="B280" s="301" t="s">
        <v>602</v>
      </c>
      <c r="C280" s="303">
        <v>235950</v>
      </c>
      <c r="D280" s="303">
        <v>235950</v>
      </c>
      <c r="E280" s="303">
        <v>0</v>
      </c>
      <c r="F280" s="304"/>
      <c r="G280" s="301"/>
      <c r="H280" s="301"/>
      <c r="I280" s="301"/>
      <c r="J280" s="301"/>
      <c r="K280" s="305" t="s">
        <v>1392</v>
      </c>
      <c r="L280" s="305" t="s">
        <v>1562</v>
      </c>
      <c r="M280" s="299" t="s">
        <v>1459</v>
      </c>
    </row>
    <row r="281" spans="1:13" x14ac:dyDescent="0.25">
      <c r="A281" s="300" t="s">
        <v>1462</v>
      </c>
      <c r="B281" s="301" t="s">
        <v>602</v>
      </c>
      <c r="C281" s="303">
        <v>6000000</v>
      </c>
      <c r="D281" s="303">
        <v>6000000</v>
      </c>
      <c r="E281" s="303">
        <v>0</v>
      </c>
      <c r="F281" s="304"/>
      <c r="G281" s="301"/>
      <c r="H281" s="301"/>
      <c r="I281" s="301"/>
      <c r="J281" s="301"/>
      <c r="K281" s="305"/>
      <c r="L281" s="305"/>
      <c r="M281" s="299" t="s">
        <v>1461</v>
      </c>
    </row>
    <row r="282" spans="1:13" x14ac:dyDescent="0.25">
      <c r="A282" s="300" t="s">
        <v>1464</v>
      </c>
      <c r="B282" s="301" t="s">
        <v>602</v>
      </c>
      <c r="C282" s="303">
        <v>400000</v>
      </c>
      <c r="D282" s="303">
        <v>400000</v>
      </c>
      <c r="E282" s="303">
        <v>0</v>
      </c>
      <c r="F282" s="304"/>
      <c r="G282" s="301"/>
      <c r="H282" s="301"/>
      <c r="I282" s="301"/>
      <c r="J282" s="301"/>
      <c r="K282" s="305" t="s">
        <v>1566</v>
      </c>
      <c r="L282" s="305"/>
      <c r="M282" s="299" t="s">
        <v>1463</v>
      </c>
    </row>
    <row r="283" spans="1:13" x14ac:dyDescent="0.25">
      <c r="A283" s="300" t="s">
        <v>1466</v>
      </c>
      <c r="B283" s="301" t="s">
        <v>602</v>
      </c>
      <c r="C283" s="303">
        <v>338800</v>
      </c>
      <c r="D283" s="303">
        <v>338800</v>
      </c>
      <c r="E283" s="303">
        <v>0</v>
      </c>
      <c r="F283" s="304"/>
      <c r="G283" s="301"/>
      <c r="H283" s="301"/>
      <c r="I283" s="301"/>
      <c r="J283" s="301"/>
      <c r="K283" s="305" t="s">
        <v>1565</v>
      </c>
      <c r="L283" s="305"/>
      <c r="M283" s="299" t="s">
        <v>1465</v>
      </c>
    </row>
    <row r="284" spans="1:13" x14ac:dyDescent="0.25">
      <c r="A284" s="300" t="s">
        <v>1468</v>
      </c>
      <c r="B284" s="301" t="s">
        <v>602</v>
      </c>
      <c r="C284" s="303">
        <v>157300</v>
      </c>
      <c r="D284" s="303">
        <v>157300</v>
      </c>
      <c r="E284" s="303">
        <v>0</v>
      </c>
      <c r="F284" s="304"/>
      <c r="G284" s="301"/>
      <c r="H284" s="301"/>
      <c r="I284" s="301"/>
      <c r="J284" s="301"/>
      <c r="K284" s="305" t="s">
        <v>1399</v>
      </c>
      <c r="L284" s="305" t="s">
        <v>1566</v>
      </c>
      <c r="M284" s="299" t="s">
        <v>1467</v>
      </c>
    </row>
    <row r="285" spans="1:13" x14ac:dyDescent="0.25">
      <c r="A285" s="300" t="s">
        <v>1470</v>
      </c>
      <c r="B285" s="301" t="s">
        <v>602</v>
      </c>
      <c r="C285" s="303">
        <v>428695</v>
      </c>
      <c r="D285" s="303">
        <v>428695</v>
      </c>
      <c r="E285" s="303">
        <v>0</v>
      </c>
      <c r="F285" s="304"/>
      <c r="G285" s="301"/>
      <c r="H285" s="301"/>
      <c r="I285" s="301"/>
      <c r="J285" s="301"/>
      <c r="K285" s="305" t="s">
        <v>1399</v>
      </c>
      <c r="L285" s="305" t="s">
        <v>1563</v>
      </c>
      <c r="M285" s="299" t="s">
        <v>1469</v>
      </c>
    </row>
    <row r="286" spans="1:13" x14ac:dyDescent="0.25">
      <c r="A286" s="300" t="s">
        <v>1472</v>
      </c>
      <c r="B286" s="301" t="s">
        <v>602</v>
      </c>
      <c r="C286" s="303">
        <v>500000</v>
      </c>
      <c r="D286" s="303">
        <v>500000</v>
      </c>
      <c r="E286" s="303">
        <v>0</v>
      </c>
      <c r="F286" s="304"/>
      <c r="G286" s="301"/>
      <c r="H286" s="301"/>
      <c r="I286" s="301"/>
      <c r="J286" s="301"/>
      <c r="K286" s="305" t="s">
        <v>1399</v>
      </c>
      <c r="L286" s="305"/>
      <c r="M286" s="299" t="s">
        <v>1471</v>
      </c>
    </row>
    <row r="287" spans="1:13" x14ac:dyDescent="0.25">
      <c r="A287" s="300" t="s">
        <v>1127</v>
      </c>
      <c r="B287" s="301" t="s">
        <v>602</v>
      </c>
      <c r="C287" s="303">
        <v>1800000</v>
      </c>
      <c r="D287" s="303">
        <v>1800000</v>
      </c>
      <c r="E287" s="303">
        <v>0</v>
      </c>
      <c r="F287" s="304"/>
      <c r="G287" s="301"/>
      <c r="H287" s="301"/>
      <c r="I287" s="301"/>
      <c r="J287" s="301"/>
      <c r="K287" s="305" t="s">
        <v>1399</v>
      </c>
      <c r="L287" s="305"/>
      <c r="M287" s="299" t="s">
        <v>1473</v>
      </c>
    </row>
    <row r="288" spans="1:13" x14ac:dyDescent="0.25">
      <c r="A288" s="300" t="s">
        <v>1451</v>
      </c>
      <c r="B288" s="301" t="s">
        <v>602</v>
      </c>
      <c r="C288" s="303">
        <v>72600</v>
      </c>
      <c r="D288" s="303">
        <v>72600</v>
      </c>
      <c r="E288" s="303">
        <v>0</v>
      </c>
      <c r="F288" s="304"/>
      <c r="G288" s="301"/>
      <c r="H288" s="301"/>
      <c r="I288" s="301"/>
      <c r="J288" s="301"/>
      <c r="K288" s="305" t="s">
        <v>1339</v>
      </c>
      <c r="L288" s="305" t="s">
        <v>1563</v>
      </c>
      <c r="M288" s="299" t="s">
        <v>1474</v>
      </c>
    </row>
    <row r="289" spans="1:13" x14ac:dyDescent="0.25">
      <c r="A289" s="300" t="s">
        <v>1476</v>
      </c>
      <c r="B289" s="301" t="s">
        <v>602</v>
      </c>
      <c r="C289" s="303">
        <v>242000</v>
      </c>
      <c r="D289" s="303">
        <v>242000</v>
      </c>
      <c r="E289" s="303">
        <v>0</v>
      </c>
      <c r="F289" s="304"/>
      <c r="G289" s="301"/>
      <c r="H289" s="301"/>
      <c r="I289" s="301"/>
      <c r="J289" s="301"/>
      <c r="K289" s="305" t="s">
        <v>1563</v>
      </c>
      <c r="L289" s="305"/>
      <c r="M289" s="299" t="s">
        <v>1475</v>
      </c>
    </row>
    <row r="290" spans="1:13" x14ac:dyDescent="0.25">
      <c r="A290" s="300" t="s">
        <v>1478</v>
      </c>
      <c r="B290" s="301" t="s">
        <v>602</v>
      </c>
      <c r="C290" s="303">
        <v>689700</v>
      </c>
      <c r="D290" s="303">
        <v>689700</v>
      </c>
      <c r="E290" s="303">
        <v>0</v>
      </c>
      <c r="F290" s="304"/>
      <c r="G290" s="301"/>
      <c r="H290" s="301"/>
      <c r="I290" s="301"/>
      <c r="J290" s="301"/>
      <c r="K290" s="305"/>
      <c r="L290" s="305"/>
      <c r="M290" s="299" t="s">
        <v>1477</v>
      </c>
    </row>
    <row r="291" spans="1:13" x14ac:dyDescent="0.25">
      <c r="A291" s="300" t="s">
        <v>1480</v>
      </c>
      <c r="B291" s="301" t="s">
        <v>602</v>
      </c>
      <c r="C291" s="303">
        <v>844580</v>
      </c>
      <c r="D291" s="303">
        <v>844580</v>
      </c>
      <c r="E291" s="303">
        <v>0</v>
      </c>
      <c r="F291" s="304"/>
      <c r="G291" s="301"/>
      <c r="H291" s="301"/>
      <c r="I291" s="301"/>
      <c r="J291" s="301"/>
      <c r="K291" s="305"/>
      <c r="L291" s="305"/>
      <c r="M291" s="299" t="s">
        <v>1479</v>
      </c>
    </row>
    <row r="292" spans="1:13" x14ac:dyDescent="0.25">
      <c r="A292" s="300" t="s">
        <v>1000</v>
      </c>
      <c r="B292" s="301" t="s">
        <v>602</v>
      </c>
      <c r="C292" s="303">
        <v>223850</v>
      </c>
      <c r="D292" s="303">
        <v>223850</v>
      </c>
      <c r="E292" s="303">
        <v>0</v>
      </c>
      <c r="F292" s="304"/>
      <c r="G292" s="301"/>
      <c r="H292" s="301"/>
      <c r="I292" s="301"/>
      <c r="J292" s="301"/>
      <c r="K292" s="305" t="s">
        <v>1412</v>
      </c>
      <c r="L292" s="305" t="s">
        <v>1566</v>
      </c>
      <c r="M292" s="299" t="s">
        <v>1481</v>
      </c>
    </row>
    <row r="293" spans="1:13" x14ac:dyDescent="0.25">
      <c r="A293" s="300" t="s">
        <v>1092</v>
      </c>
      <c r="B293" s="301" t="s">
        <v>602</v>
      </c>
      <c r="C293" s="303">
        <v>169400</v>
      </c>
      <c r="D293" s="303">
        <v>169400</v>
      </c>
      <c r="E293" s="303">
        <v>0</v>
      </c>
      <c r="F293" s="304"/>
      <c r="G293" s="301"/>
      <c r="H293" s="301"/>
      <c r="I293" s="301"/>
      <c r="J293" s="301"/>
      <c r="K293" s="305" t="s">
        <v>1339</v>
      </c>
      <c r="L293" s="305" t="s">
        <v>1565</v>
      </c>
      <c r="M293" s="299" t="s">
        <v>1030</v>
      </c>
    </row>
    <row r="294" spans="1:13" x14ac:dyDescent="0.25">
      <c r="A294" s="300" t="s">
        <v>1093</v>
      </c>
      <c r="B294" s="301" t="s">
        <v>602</v>
      </c>
      <c r="C294" s="303">
        <v>3400000</v>
      </c>
      <c r="D294" s="303">
        <v>3400000</v>
      </c>
      <c r="E294" s="303">
        <v>0</v>
      </c>
      <c r="F294" s="304"/>
      <c r="G294" s="301"/>
      <c r="H294" s="301"/>
      <c r="I294" s="301"/>
      <c r="J294" s="301"/>
      <c r="K294" s="305" t="s">
        <v>1565</v>
      </c>
      <c r="L294" s="305"/>
      <c r="M294" s="299" t="s">
        <v>1031</v>
      </c>
    </row>
    <row r="295" spans="1:13" ht="30" x14ac:dyDescent="0.25">
      <c r="A295" s="300" t="s">
        <v>1094</v>
      </c>
      <c r="B295" s="301" t="s">
        <v>602</v>
      </c>
      <c r="C295" s="303">
        <v>2361920</v>
      </c>
      <c r="D295" s="303">
        <f>C295</f>
        <v>2361920</v>
      </c>
      <c r="E295" s="303">
        <v>0</v>
      </c>
      <c r="F295" s="304"/>
      <c r="G295" s="301"/>
      <c r="H295" s="301"/>
      <c r="I295" s="301"/>
      <c r="J295" s="301"/>
      <c r="K295" s="305" t="s">
        <v>1265</v>
      </c>
      <c r="L295" s="305" t="s">
        <v>1566</v>
      </c>
      <c r="M295" s="299" t="s">
        <v>1032</v>
      </c>
    </row>
    <row r="296" spans="1:13" x14ac:dyDescent="0.25">
      <c r="A296" s="300" t="s">
        <v>1095</v>
      </c>
      <c r="B296" s="301" t="s">
        <v>602</v>
      </c>
      <c r="C296" s="303">
        <v>49501.1</v>
      </c>
      <c r="D296" s="303">
        <v>49501.1</v>
      </c>
      <c r="E296" s="303">
        <v>0</v>
      </c>
      <c r="F296" s="304"/>
      <c r="G296" s="301"/>
      <c r="H296" s="301"/>
      <c r="I296" s="301"/>
      <c r="J296" s="301"/>
      <c r="K296" s="305"/>
      <c r="L296" s="305"/>
      <c r="M296" s="299" t="s">
        <v>1033</v>
      </c>
    </row>
    <row r="297" spans="1:13" x14ac:dyDescent="0.25">
      <c r="A297" s="300" t="s">
        <v>1096</v>
      </c>
      <c r="B297" s="301" t="s">
        <v>602</v>
      </c>
      <c r="C297" s="303">
        <v>190729.88</v>
      </c>
      <c r="D297" s="303">
        <v>190729.88</v>
      </c>
      <c r="E297" s="303">
        <v>0</v>
      </c>
      <c r="F297" s="304"/>
      <c r="G297" s="301"/>
      <c r="H297" s="301"/>
      <c r="I297" s="301"/>
      <c r="J297" s="301"/>
      <c r="K297" s="305" t="s">
        <v>1399</v>
      </c>
      <c r="L297" s="305"/>
      <c r="M297" s="299" t="s">
        <v>1034</v>
      </c>
    </row>
    <row r="298" spans="1:13" x14ac:dyDescent="0.25">
      <c r="A298" s="300" t="s">
        <v>1095</v>
      </c>
      <c r="B298" s="301" t="s">
        <v>602</v>
      </c>
      <c r="C298" s="303">
        <v>49501.1</v>
      </c>
      <c r="D298" s="303">
        <v>49501.1</v>
      </c>
      <c r="E298" s="303">
        <v>0</v>
      </c>
      <c r="F298" s="304"/>
      <c r="G298" s="301"/>
      <c r="H298" s="301"/>
      <c r="I298" s="301"/>
      <c r="J298" s="301"/>
      <c r="K298" s="305"/>
      <c r="L298" s="305"/>
      <c r="M298" s="299" t="s">
        <v>1035</v>
      </c>
    </row>
    <row r="299" spans="1:13" x14ac:dyDescent="0.25">
      <c r="A299" s="300" t="s">
        <v>1097</v>
      </c>
      <c r="B299" s="301" t="s">
        <v>602</v>
      </c>
      <c r="C299" s="303">
        <v>96800</v>
      </c>
      <c r="D299" s="303">
        <v>96800</v>
      </c>
      <c r="E299" s="303">
        <v>0</v>
      </c>
      <c r="F299" s="304"/>
      <c r="G299" s="301"/>
      <c r="H299" s="301"/>
      <c r="I299" s="301"/>
      <c r="J299" s="301"/>
      <c r="K299" s="305" t="s">
        <v>1566</v>
      </c>
      <c r="L299" s="305"/>
      <c r="M299" s="299" t="s">
        <v>1036</v>
      </c>
    </row>
    <row r="300" spans="1:13" x14ac:dyDescent="0.25">
      <c r="A300" s="300" t="s">
        <v>1098</v>
      </c>
      <c r="B300" s="301" t="s">
        <v>602</v>
      </c>
      <c r="C300" s="303">
        <v>484000</v>
      </c>
      <c r="D300" s="303">
        <v>484000</v>
      </c>
      <c r="E300" s="303">
        <v>0</v>
      </c>
      <c r="F300" s="304"/>
      <c r="G300" s="301"/>
      <c r="H300" s="301"/>
      <c r="I300" s="301"/>
      <c r="J300" s="301"/>
      <c r="K300" s="305" t="s">
        <v>1399</v>
      </c>
      <c r="L300" s="305"/>
      <c r="M300" s="299" t="s">
        <v>1037</v>
      </c>
    </row>
    <row r="301" spans="1:13" x14ac:dyDescent="0.25">
      <c r="A301" s="300" t="s">
        <v>1099</v>
      </c>
      <c r="B301" s="301" t="s">
        <v>602</v>
      </c>
      <c r="C301" s="303">
        <v>233917.2</v>
      </c>
      <c r="D301" s="303">
        <f>C301</f>
        <v>233917.2</v>
      </c>
      <c r="E301" s="303">
        <v>0</v>
      </c>
      <c r="F301" s="304"/>
      <c r="G301" s="301"/>
      <c r="H301" s="301"/>
      <c r="I301" s="301"/>
      <c r="J301" s="301"/>
      <c r="K301" s="305" t="s">
        <v>1264</v>
      </c>
      <c r="L301" s="305" t="s">
        <v>1565</v>
      </c>
      <c r="M301" s="299" t="s">
        <v>1038</v>
      </c>
    </row>
    <row r="302" spans="1:13" x14ac:dyDescent="0.25">
      <c r="A302" s="300" t="s">
        <v>1100</v>
      </c>
      <c r="B302" s="301" t="s">
        <v>602</v>
      </c>
      <c r="C302" s="303">
        <v>1210000</v>
      </c>
      <c r="D302" s="303">
        <f>C302</f>
        <v>1210000</v>
      </c>
      <c r="E302" s="303">
        <v>0</v>
      </c>
      <c r="F302" s="304"/>
      <c r="G302" s="301"/>
      <c r="H302" s="301"/>
      <c r="I302" s="301"/>
      <c r="J302" s="301"/>
      <c r="K302" s="305" t="s">
        <v>1399</v>
      </c>
      <c r="L302" s="305"/>
      <c r="M302" s="299" t="s">
        <v>1039</v>
      </c>
    </row>
    <row r="303" spans="1:13" x14ac:dyDescent="0.25">
      <c r="A303" s="300" t="s">
        <v>1101</v>
      </c>
      <c r="B303" s="301" t="s">
        <v>602</v>
      </c>
      <c r="C303" s="303">
        <v>299994</v>
      </c>
      <c r="D303" s="303">
        <v>0</v>
      </c>
      <c r="E303" s="303">
        <v>299994</v>
      </c>
      <c r="F303" s="304"/>
      <c r="G303" s="301"/>
      <c r="H303" s="301"/>
      <c r="I303" s="301"/>
      <c r="J303" s="301"/>
      <c r="K303" s="305"/>
      <c r="L303" s="305"/>
      <c r="M303" s="299" t="s">
        <v>1040</v>
      </c>
    </row>
    <row r="304" spans="1:13" ht="30" x14ac:dyDescent="0.25">
      <c r="A304" s="300" t="s">
        <v>1102</v>
      </c>
      <c r="B304" s="301" t="s">
        <v>602</v>
      </c>
      <c r="C304" s="303">
        <v>484000</v>
      </c>
      <c r="D304" s="303">
        <v>484000</v>
      </c>
      <c r="E304" s="303">
        <v>0</v>
      </c>
      <c r="F304" s="304"/>
      <c r="G304" s="301"/>
      <c r="H304" s="301"/>
      <c r="I304" s="301"/>
      <c r="J304" s="301"/>
      <c r="K304" s="305" t="s">
        <v>1565</v>
      </c>
      <c r="L304" s="305"/>
      <c r="M304" s="299" t="s">
        <v>1041</v>
      </c>
    </row>
    <row r="305" spans="1:13" x14ac:dyDescent="0.25">
      <c r="A305" s="300" t="s">
        <v>1103</v>
      </c>
      <c r="B305" s="301" t="s">
        <v>602</v>
      </c>
      <c r="C305" s="303">
        <v>4900500</v>
      </c>
      <c r="D305" s="303">
        <v>4900500</v>
      </c>
      <c r="E305" s="303">
        <v>0</v>
      </c>
      <c r="F305" s="304"/>
      <c r="G305" s="301"/>
      <c r="H305" s="301"/>
      <c r="I305" s="301"/>
      <c r="J305" s="301"/>
      <c r="K305" s="305"/>
      <c r="L305" s="305"/>
      <c r="M305" s="299" t="s">
        <v>1042</v>
      </c>
    </row>
    <row r="306" spans="1:13" x14ac:dyDescent="0.25">
      <c r="A306" s="300" t="s">
        <v>1104</v>
      </c>
      <c r="B306" s="301" t="s">
        <v>602</v>
      </c>
      <c r="C306" s="303">
        <v>6045193.8799999999</v>
      </c>
      <c r="D306" s="303">
        <f>C306</f>
        <v>6045193.8799999999</v>
      </c>
      <c r="E306" s="303">
        <v>0</v>
      </c>
      <c r="F306" s="304"/>
      <c r="G306" s="301"/>
      <c r="H306" s="301"/>
      <c r="I306" s="301"/>
      <c r="J306" s="301"/>
      <c r="K306" s="305" t="s">
        <v>1265</v>
      </c>
      <c r="L306" s="305" t="s">
        <v>1562</v>
      </c>
      <c r="M306" s="299" t="s">
        <v>1043</v>
      </c>
    </row>
    <row r="307" spans="1:13" x14ac:dyDescent="0.25">
      <c r="A307" s="300" t="s">
        <v>1105</v>
      </c>
      <c r="B307" s="301" t="s">
        <v>602</v>
      </c>
      <c r="C307" s="303">
        <v>120000</v>
      </c>
      <c r="D307" s="303">
        <v>120000</v>
      </c>
      <c r="E307" s="303">
        <v>0</v>
      </c>
      <c r="F307" s="304"/>
      <c r="G307" s="301"/>
      <c r="H307" s="301"/>
      <c r="I307" s="301"/>
      <c r="J307" s="301"/>
      <c r="K307" s="305" t="s">
        <v>1339</v>
      </c>
      <c r="L307" s="305" t="s">
        <v>1566</v>
      </c>
      <c r="M307" s="299" t="s">
        <v>1044</v>
      </c>
    </row>
    <row r="308" spans="1:13" x14ac:dyDescent="0.25">
      <c r="A308" s="300" t="s">
        <v>1106</v>
      </c>
      <c r="B308" s="301" t="s">
        <v>602</v>
      </c>
      <c r="C308" s="303">
        <v>84700</v>
      </c>
      <c r="D308" s="303">
        <v>84700</v>
      </c>
      <c r="E308" s="303">
        <v>0</v>
      </c>
      <c r="F308" s="304"/>
      <c r="G308" s="301"/>
      <c r="H308" s="301"/>
      <c r="I308" s="301"/>
      <c r="J308" s="301"/>
      <c r="K308" s="305" t="s">
        <v>1392</v>
      </c>
      <c r="L308" s="305" t="s">
        <v>1563</v>
      </c>
      <c r="M308" s="299" t="s">
        <v>1045</v>
      </c>
    </row>
    <row r="309" spans="1:13" x14ac:dyDescent="0.25">
      <c r="A309" s="300" t="s">
        <v>1107</v>
      </c>
      <c r="B309" s="301" t="s">
        <v>602</v>
      </c>
      <c r="C309" s="303">
        <v>50000</v>
      </c>
      <c r="D309" s="303">
        <v>50000</v>
      </c>
      <c r="E309" s="303">
        <v>0</v>
      </c>
      <c r="F309" s="304"/>
      <c r="G309" s="301"/>
      <c r="H309" s="301"/>
      <c r="I309" s="301"/>
      <c r="J309" s="301"/>
      <c r="K309" s="305" t="s">
        <v>1566</v>
      </c>
      <c r="L309" s="305"/>
      <c r="M309" s="299" t="s">
        <v>1046</v>
      </c>
    </row>
    <row r="310" spans="1:13" x14ac:dyDescent="0.25">
      <c r="A310" s="300" t="s">
        <v>1108</v>
      </c>
      <c r="B310" s="301" t="s">
        <v>602</v>
      </c>
      <c r="C310" s="303">
        <v>199650</v>
      </c>
      <c r="D310" s="303">
        <v>199650</v>
      </c>
      <c r="E310" s="303">
        <v>0</v>
      </c>
      <c r="F310" s="304"/>
      <c r="G310" s="301"/>
      <c r="H310" s="301"/>
      <c r="I310" s="301"/>
      <c r="J310" s="301"/>
      <c r="K310" s="305" t="s">
        <v>1265</v>
      </c>
      <c r="L310" s="305" t="s">
        <v>1562</v>
      </c>
      <c r="M310" s="299" t="s">
        <v>1047</v>
      </c>
    </row>
    <row r="311" spans="1:13" x14ac:dyDescent="0.25">
      <c r="A311" s="300" t="s">
        <v>1109</v>
      </c>
      <c r="B311" s="301" t="s">
        <v>602</v>
      </c>
      <c r="C311" s="303">
        <v>72600</v>
      </c>
      <c r="D311" s="303">
        <v>72600</v>
      </c>
      <c r="E311" s="303">
        <v>0</v>
      </c>
      <c r="F311" s="304"/>
      <c r="G311" s="301"/>
      <c r="H311" s="301"/>
      <c r="I311" s="301"/>
      <c r="J311" s="301"/>
      <c r="K311" s="305" t="s">
        <v>1335</v>
      </c>
      <c r="L311" s="305"/>
      <c r="M311" s="299" t="s">
        <v>1048</v>
      </c>
    </row>
    <row r="312" spans="1:13" x14ac:dyDescent="0.25">
      <c r="A312" s="300" t="s">
        <v>1110</v>
      </c>
      <c r="B312" s="301" t="s">
        <v>602</v>
      </c>
      <c r="C312" s="303">
        <v>181500</v>
      </c>
      <c r="D312" s="303">
        <v>181500</v>
      </c>
      <c r="E312" s="303">
        <v>0</v>
      </c>
      <c r="F312" s="304"/>
      <c r="G312" s="301"/>
      <c r="H312" s="301"/>
      <c r="I312" s="301"/>
      <c r="J312" s="301"/>
      <c r="K312" s="305" t="s">
        <v>1335</v>
      </c>
      <c r="L312" s="305"/>
      <c r="M312" s="299" t="s">
        <v>1049</v>
      </c>
    </row>
    <row r="313" spans="1:13" x14ac:dyDescent="0.25">
      <c r="A313" s="300" t="s">
        <v>1111</v>
      </c>
      <c r="B313" s="301" t="s">
        <v>602</v>
      </c>
      <c r="C313" s="303">
        <v>302500</v>
      </c>
      <c r="D313" s="303">
        <v>302500</v>
      </c>
      <c r="E313" s="303">
        <v>0</v>
      </c>
      <c r="F313" s="304"/>
      <c r="G313" s="301"/>
      <c r="H313" s="301"/>
      <c r="I313" s="301"/>
      <c r="J313" s="301"/>
      <c r="K313" s="305" t="s">
        <v>1339</v>
      </c>
      <c r="L313" s="305" t="s">
        <v>1562</v>
      </c>
      <c r="M313" s="299" t="s">
        <v>1050</v>
      </c>
    </row>
    <row r="314" spans="1:13" x14ac:dyDescent="0.25">
      <c r="A314" s="300" t="s">
        <v>884</v>
      </c>
      <c r="B314" s="301" t="s">
        <v>602</v>
      </c>
      <c r="C314" s="303">
        <v>12003200</v>
      </c>
      <c r="D314" s="303">
        <v>12003200</v>
      </c>
      <c r="E314" s="303">
        <v>0</v>
      </c>
      <c r="F314" s="304"/>
      <c r="G314" s="301"/>
      <c r="H314" s="301"/>
      <c r="I314" s="301"/>
      <c r="J314" s="301"/>
      <c r="K314" s="305"/>
      <c r="L314" s="305"/>
      <c r="M314" s="299" t="s">
        <v>1051</v>
      </c>
    </row>
    <row r="315" spans="1:13" x14ac:dyDescent="0.25">
      <c r="A315" s="300" t="s">
        <v>1112</v>
      </c>
      <c r="B315" s="301" t="s">
        <v>602</v>
      </c>
      <c r="C315" s="303">
        <v>726000</v>
      </c>
      <c r="D315" s="303">
        <v>726000</v>
      </c>
      <c r="E315" s="303">
        <v>0</v>
      </c>
      <c r="F315" s="304"/>
      <c r="G315" s="301"/>
      <c r="H315" s="301"/>
      <c r="I315" s="301"/>
      <c r="J315" s="301"/>
      <c r="K315" s="305" t="s">
        <v>1399</v>
      </c>
      <c r="L315" s="305" t="s">
        <v>1566</v>
      </c>
      <c r="M315" s="299" t="s">
        <v>1052</v>
      </c>
    </row>
    <row r="316" spans="1:13" x14ac:dyDescent="0.25">
      <c r="A316" s="300" t="s">
        <v>817</v>
      </c>
      <c r="B316" s="301" t="s">
        <v>602</v>
      </c>
      <c r="C316" s="303">
        <v>96800</v>
      </c>
      <c r="D316" s="303">
        <v>96800</v>
      </c>
      <c r="E316" s="303">
        <v>0</v>
      </c>
      <c r="F316" s="304"/>
      <c r="G316" s="301"/>
      <c r="H316" s="301"/>
      <c r="I316" s="301"/>
      <c r="J316" s="301"/>
      <c r="K316" s="305" t="s">
        <v>1566</v>
      </c>
      <c r="L316" s="305"/>
      <c r="M316" s="299" t="s">
        <v>1053</v>
      </c>
    </row>
    <row r="317" spans="1:13" x14ac:dyDescent="0.25">
      <c r="A317" s="300" t="s">
        <v>1113</v>
      </c>
      <c r="B317" s="301" t="s">
        <v>602</v>
      </c>
      <c r="C317" s="303">
        <v>0</v>
      </c>
      <c r="D317" s="303">
        <v>0</v>
      </c>
      <c r="E317" s="303">
        <v>0</v>
      </c>
      <c r="F317" s="304"/>
      <c r="G317" s="301"/>
      <c r="H317" s="301"/>
      <c r="I317" s="301"/>
      <c r="J317" s="301"/>
      <c r="K317" s="305"/>
      <c r="L317" s="305"/>
      <c r="M317" s="299" t="s">
        <v>1054</v>
      </c>
    </row>
    <row r="318" spans="1:13" x14ac:dyDescent="0.25">
      <c r="A318" s="300" t="s">
        <v>1114</v>
      </c>
      <c r="B318" s="301" t="s">
        <v>602</v>
      </c>
      <c r="C318" s="303">
        <v>181500</v>
      </c>
      <c r="D318" s="303">
        <v>181500</v>
      </c>
      <c r="E318" s="303">
        <v>0</v>
      </c>
      <c r="F318" s="304"/>
      <c r="G318" s="301"/>
      <c r="H318" s="301"/>
      <c r="I318" s="301"/>
      <c r="J318" s="301"/>
      <c r="K318" s="305" t="s">
        <v>1264</v>
      </c>
      <c r="L318" s="305"/>
      <c r="M318" s="299" t="s">
        <v>1055</v>
      </c>
    </row>
    <row r="319" spans="1:13" x14ac:dyDescent="0.25">
      <c r="A319" s="300" t="s">
        <v>1115</v>
      </c>
      <c r="B319" s="301" t="s">
        <v>602</v>
      </c>
      <c r="C319" s="303">
        <v>484000</v>
      </c>
      <c r="D319" s="303">
        <v>484000</v>
      </c>
      <c r="E319" s="303">
        <v>0</v>
      </c>
      <c r="F319" s="304"/>
      <c r="G319" s="301"/>
      <c r="H319" s="301"/>
      <c r="I319" s="301"/>
      <c r="J319" s="301"/>
      <c r="K319" s="305" t="s">
        <v>1392</v>
      </c>
      <c r="L319" s="305"/>
      <c r="M319" s="299" t="s">
        <v>1056</v>
      </c>
    </row>
    <row r="320" spans="1:13" ht="30" x14ac:dyDescent="0.25">
      <c r="A320" s="300" t="s">
        <v>1116</v>
      </c>
      <c r="B320" s="301" t="s">
        <v>602</v>
      </c>
      <c r="C320" s="303">
        <v>96800</v>
      </c>
      <c r="D320" s="303">
        <v>96800</v>
      </c>
      <c r="E320" s="303">
        <v>0</v>
      </c>
      <c r="F320" s="304"/>
      <c r="G320" s="301"/>
      <c r="H320" s="301"/>
      <c r="I320" s="301"/>
      <c r="J320" s="301"/>
      <c r="K320" s="305" t="s">
        <v>1392</v>
      </c>
      <c r="L320" s="305" t="s">
        <v>1566</v>
      </c>
      <c r="M320" s="299" t="s">
        <v>1057</v>
      </c>
    </row>
    <row r="321" spans="1:13" ht="30" x14ac:dyDescent="0.25">
      <c r="A321" s="300" t="s">
        <v>1117</v>
      </c>
      <c r="B321" s="301" t="s">
        <v>602</v>
      </c>
      <c r="C321" s="303">
        <v>250000</v>
      </c>
      <c r="D321" s="303">
        <v>250000</v>
      </c>
      <c r="E321" s="303">
        <v>0</v>
      </c>
      <c r="F321" s="304"/>
      <c r="G321" s="301"/>
      <c r="H321" s="301"/>
      <c r="I321" s="301"/>
      <c r="J321" s="301"/>
      <c r="K321" s="305" t="s">
        <v>1265</v>
      </c>
      <c r="L321" s="305" t="s">
        <v>1566</v>
      </c>
      <c r="M321" s="299" t="s">
        <v>1058</v>
      </c>
    </row>
    <row r="322" spans="1:13" x14ac:dyDescent="0.25">
      <c r="A322" s="300" t="s">
        <v>1118</v>
      </c>
      <c r="B322" s="301" t="s">
        <v>602</v>
      </c>
      <c r="C322" s="303">
        <v>423500</v>
      </c>
      <c r="D322" s="303">
        <v>423500</v>
      </c>
      <c r="E322" s="303">
        <v>0</v>
      </c>
      <c r="F322" s="304"/>
      <c r="G322" s="301"/>
      <c r="H322" s="301"/>
      <c r="I322" s="301"/>
      <c r="J322" s="301"/>
      <c r="K322" s="305" t="s">
        <v>1392</v>
      </c>
      <c r="L322" s="305" t="s">
        <v>1566</v>
      </c>
      <c r="M322" s="299" t="s">
        <v>1059</v>
      </c>
    </row>
    <row r="323" spans="1:13" x14ac:dyDescent="0.25">
      <c r="A323" s="300" t="s">
        <v>1119</v>
      </c>
      <c r="B323" s="301" t="s">
        <v>602</v>
      </c>
      <c r="C323" s="303">
        <v>484000</v>
      </c>
      <c r="D323" s="303">
        <v>484000</v>
      </c>
      <c r="E323" s="303">
        <v>0</v>
      </c>
      <c r="F323" s="304"/>
      <c r="G323" s="301"/>
      <c r="H323" s="301"/>
      <c r="I323" s="301"/>
      <c r="J323" s="301"/>
      <c r="K323" s="305" t="s">
        <v>1335</v>
      </c>
      <c r="L323" s="305" t="s">
        <v>1566</v>
      </c>
      <c r="M323" s="299" t="s">
        <v>1060</v>
      </c>
    </row>
    <row r="324" spans="1:13" x14ac:dyDescent="0.25">
      <c r="A324" s="300" t="s">
        <v>862</v>
      </c>
      <c r="B324" s="301" t="s">
        <v>602</v>
      </c>
      <c r="C324" s="303">
        <v>1089000</v>
      </c>
      <c r="D324" s="303">
        <v>1089000</v>
      </c>
      <c r="E324" s="303">
        <v>0</v>
      </c>
      <c r="F324" s="304"/>
      <c r="G324" s="301"/>
      <c r="H324" s="301"/>
      <c r="I324" s="301"/>
      <c r="J324" s="301"/>
      <c r="K324" s="305" t="s">
        <v>1335</v>
      </c>
      <c r="L324" s="305" t="s">
        <v>1563</v>
      </c>
      <c r="M324" s="299" t="s">
        <v>1061</v>
      </c>
    </row>
    <row r="325" spans="1:13" x14ac:dyDescent="0.25">
      <c r="A325" s="300" t="s">
        <v>1120</v>
      </c>
      <c r="B325" s="301" t="s">
        <v>602</v>
      </c>
      <c r="C325" s="303">
        <v>484000</v>
      </c>
      <c r="D325" s="303">
        <v>484000</v>
      </c>
      <c r="E325" s="303">
        <v>0</v>
      </c>
      <c r="F325" s="304"/>
      <c r="G325" s="301"/>
      <c r="H325" s="301"/>
      <c r="I325" s="301"/>
      <c r="J325" s="301"/>
      <c r="K325" s="305" t="s">
        <v>1399</v>
      </c>
      <c r="L325" s="305"/>
      <c r="M325" s="299" t="s">
        <v>1062</v>
      </c>
    </row>
    <row r="326" spans="1:13" x14ac:dyDescent="0.25">
      <c r="A326" s="300" t="s">
        <v>1121</v>
      </c>
      <c r="B326" s="301" t="s">
        <v>602</v>
      </c>
      <c r="C326" s="303">
        <v>1815000</v>
      </c>
      <c r="D326" s="303">
        <v>1815000</v>
      </c>
      <c r="E326" s="303">
        <v>0</v>
      </c>
      <c r="F326" s="304"/>
      <c r="G326" s="301"/>
      <c r="H326" s="301"/>
      <c r="I326" s="301"/>
      <c r="J326" s="301"/>
      <c r="K326" s="305" t="s">
        <v>1412</v>
      </c>
      <c r="L326" s="305"/>
      <c r="M326" s="299" t="s">
        <v>1063</v>
      </c>
    </row>
    <row r="327" spans="1:13" x14ac:dyDescent="0.25">
      <c r="A327" s="300" t="s">
        <v>1122</v>
      </c>
      <c r="B327" s="301" t="s">
        <v>602</v>
      </c>
      <c r="C327" s="303">
        <v>302500</v>
      </c>
      <c r="D327" s="303">
        <v>302500</v>
      </c>
      <c r="E327" s="303">
        <v>0</v>
      </c>
      <c r="F327" s="304"/>
      <c r="G327" s="301"/>
      <c r="H327" s="301"/>
      <c r="I327" s="301"/>
      <c r="J327" s="301"/>
      <c r="K327" s="305"/>
      <c r="L327" s="305"/>
      <c r="M327" s="299" t="s">
        <v>1064</v>
      </c>
    </row>
    <row r="328" spans="1:13" x14ac:dyDescent="0.25">
      <c r="A328" s="300" t="s">
        <v>1123</v>
      </c>
      <c r="B328" s="301" t="s">
        <v>602</v>
      </c>
      <c r="C328" s="303">
        <v>600000</v>
      </c>
      <c r="D328" s="303">
        <v>600000</v>
      </c>
      <c r="E328" s="303">
        <v>0</v>
      </c>
      <c r="F328" s="304"/>
      <c r="G328" s="301"/>
      <c r="H328" s="301"/>
      <c r="I328" s="301"/>
      <c r="J328" s="301"/>
      <c r="K328" s="305" t="s">
        <v>1399</v>
      </c>
      <c r="L328" s="305"/>
      <c r="M328" s="299" t="s">
        <v>1065</v>
      </c>
    </row>
    <row r="329" spans="1:13" x14ac:dyDescent="0.25">
      <c r="A329" s="300" t="s">
        <v>1124</v>
      </c>
      <c r="B329" s="301" t="s">
        <v>602</v>
      </c>
      <c r="C329" s="303">
        <v>377520</v>
      </c>
      <c r="D329" s="303">
        <v>377520</v>
      </c>
      <c r="E329" s="303">
        <v>0</v>
      </c>
      <c r="F329" s="304"/>
      <c r="G329" s="301"/>
      <c r="H329" s="301"/>
      <c r="I329" s="301"/>
      <c r="J329" s="301"/>
      <c r="K329" s="305" t="s">
        <v>1392</v>
      </c>
      <c r="L329" s="305" t="s">
        <v>1563</v>
      </c>
      <c r="M329" s="299" t="s">
        <v>1066</v>
      </c>
    </row>
    <row r="330" spans="1:13" ht="30" x14ac:dyDescent="0.25">
      <c r="A330" s="300" t="s">
        <v>1125</v>
      </c>
      <c r="B330" s="301" t="s">
        <v>602</v>
      </c>
      <c r="C330" s="303">
        <v>536000</v>
      </c>
      <c r="D330" s="303">
        <v>536000</v>
      </c>
      <c r="E330" s="303">
        <v>0</v>
      </c>
      <c r="F330" s="304"/>
      <c r="G330" s="301"/>
      <c r="H330" s="301"/>
      <c r="I330" s="301"/>
      <c r="J330" s="301"/>
      <c r="K330" s="305" t="s">
        <v>1335</v>
      </c>
      <c r="L330" s="305" t="s">
        <v>1616</v>
      </c>
      <c r="M330" s="299" t="s">
        <v>1067</v>
      </c>
    </row>
    <row r="331" spans="1:13" x14ac:dyDescent="0.25">
      <c r="A331" s="300" t="s">
        <v>1126</v>
      </c>
      <c r="B331" s="301" t="s">
        <v>602</v>
      </c>
      <c r="C331" s="303">
        <v>304849.82</v>
      </c>
      <c r="D331" s="303">
        <f>C331</f>
        <v>304849.82</v>
      </c>
      <c r="E331" s="303">
        <v>0</v>
      </c>
      <c r="F331" s="304"/>
      <c r="G331" s="301"/>
      <c r="H331" s="301"/>
      <c r="I331" s="301"/>
      <c r="J331" s="301"/>
      <c r="K331" s="305" t="s">
        <v>1335</v>
      </c>
      <c r="L331" s="305" t="s">
        <v>1566</v>
      </c>
      <c r="M331" s="299" t="s">
        <v>1068</v>
      </c>
    </row>
    <row r="332" spans="1:13" x14ac:dyDescent="0.25">
      <c r="A332" s="300" t="s">
        <v>1127</v>
      </c>
      <c r="B332" s="301" t="s">
        <v>602</v>
      </c>
      <c r="C332" s="303">
        <v>600000</v>
      </c>
      <c r="D332" s="303">
        <v>600000</v>
      </c>
      <c r="E332" s="303">
        <v>0</v>
      </c>
      <c r="F332" s="304"/>
      <c r="G332" s="301"/>
      <c r="H332" s="301"/>
      <c r="I332" s="301"/>
      <c r="J332" s="301"/>
      <c r="K332" s="305"/>
      <c r="L332" s="305"/>
      <c r="M332" s="299" t="s">
        <v>1069</v>
      </c>
    </row>
    <row r="333" spans="1:13" x14ac:dyDescent="0.25">
      <c r="A333" s="300" t="s">
        <v>1128</v>
      </c>
      <c r="B333" s="301" t="s">
        <v>602</v>
      </c>
      <c r="C333" s="303">
        <v>96800</v>
      </c>
      <c r="D333" s="303">
        <v>96800</v>
      </c>
      <c r="E333" s="303">
        <v>0</v>
      </c>
      <c r="F333" s="304"/>
      <c r="G333" s="301"/>
      <c r="H333" s="301"/>
      <c r="I333" s="301"/>
      <c r="J333" s="301"/>
      <c r="K333" s="305"/>
      <c r="L333" s="305"/>
      <c r="M333" s="299" t="s">
        <v>1070</v>
      </c>
    </row>
    <row r="334" spans="1:13" x14ac:dyDescent="0.25">
      <c r="A334" s="300" t="s">
        <v>1129</v>
      </c>
      <c r="B334" s="301" t="s">
        <v>602</v>
      </c>
      <c r="C334" s="303">
        <v>84700</v>
      </c>
      <c r="D334" s="303">
        <v>84700</v>
      </c>
      <c r="E334" s="303">
        <v>0</v>
      </c>
      <c r="F334" s="304"/>
      <c r="G334" s="301"/>
      <c r="H334" s="301"/>
      <c r="I334" s="301"/>
      <c r="J334" s="301"/>
      <c r="K334" s="305" t="s">
        <v>1339</v>
      </c>
      <c r="L334" s="305" t="s">
        <v>1565</v>
      </c>
      <c r="M334" s="299" t="s">
        <v>1071</v>
      </c>
    </row>
    <row r="335" spans="1:13" x14ac:dyDescent="0.25">
      <c r="A335" s="300" t="s">
        <v>1130</v>
      </c>
      <c r="B335" s="301" t="s">
        <v>602</v>
      </c>
      <c r="C335" s="303">
        <v>1815019.36</v>
      </c>
      <c r="D335" s="303">
        <v>1815019.36</v>
      </c>
      <c r="E335" s="303">
        <v>0</v>
      </c>
      <c r="F335" s="304"/>
      <c r="G335" s="301"/>
      <c r="H335" s="301"/>
      <c r="I335" s="301"/>
      <c r="J335" s="301"/>
      <c r="K335" s="305" t="s">
        <v>1565</v>
      </c>
      <c r="L335" s="305"/>
      <c r="M335" s="299" t="s">
        <v>1072</v>
      </c>
    </row>
    <row r="336" spans="1:13" x14ac:dyDescent="0.25">
      <c r="A336" s="300" t="s">
        <v>1131</v>
      </c>
      <c r="B336" s="301" t="s">
        <v>602</v>
      </c>
      <c r="C336" s="303">
        <v>5445000</v>
      </c>
      <c r="D336" s="303">
        <f>C336</f>
        <v>5445000</v>
      </c>
      <c r="E336" s="303">
        <v>0</v>
      </c>
      <c r="F336" s="304"/>
      <c r="G336" s="301"/>
      <c r="H336" s="301"/>
      <c r="I336" s="301"/>
      <c r="J336" s="301"/>
      <c r="K336" s="305" t="s">
        <v>1392</v>
      </c>
      <c r="L336" s="305" t="s">
        <v>1616</v>
      </c>
      <c r="M336" s="299" t="s">
        <v>1073</v>
      </c>
    </row>
    <row r="337" spans="1:13" x14ac:dyDescent="0.25">
      <c r="A337" s="300" t="s">
        <v>1132</v>
      </c>
      <c r="B337" s="301" t="s">
        <v>602</v>
      </c>
      <c r="C337" s="303">
        <v>1742400</v>
      </c>
      <c r="D337" s="303">
        <v>1742400</v>
      </c>
      <c r="E337" s="303">
        <v>0</v>
      </c>
      <c r="F337" s="304"/>
      <c r="G337" s="301"/>
      <c r="H337" s="301"/>
      <c r="I337" s="301"/>
      <c r="J337" s="301"/>
      <c r="K337" s="305" t="s">
        <v>1392</v>
      </c>
      <c r="L337" s="305" t="s">
        <v>1616</v>
      </c>
      <c r="M337" s="299" t="s">
        <v>1074</v>
      </c>
    </row>
    <row r="338" spans="1:13" x14ac:dyDescent="0.25">
      <c r="A338" s="300" t="s">
        <v>1133</v>
      </c>
      <c r="B338" s="301" t="s">
        <v>602</v>
      </c>
      <c r="C338" s="303">
        <v>1452000</v>
      </c>
      <c r="D338" s="303">
        <v>1452000</v>
      </c>
      <c r="E338" s="303">
        <v>0</v>
      </c>
      <c r="F338" s="304"/>
      <c r="G338" s="301"/>
      <c r="H338" s="301"/>
      <c r="I338" s="301"/>
      <c r="J338" s="301"/>
      <c r="K338" s="305" t="s">
        <v>1339</v>
      </c>
      <c r="L338" s="305"/>
      <c r="M338" s="299" t="s">
        <v>1075</v>
      </c>
    </row>
    <row r="339" spans="1:13" x14ac:dyDescent="0.25">
      <c r="A339" s="300" t="s">
        <v>1134</v>
      </c>
      <c r="B339" s="301" t="s">
        <v>602</v>
      </c>
      <c r="C339" s="303">
        <v>3158100</v>
      </c>
      <c r="D339" s="303">
        <v>3158100</v>
      </c>
      <c r="E339" s="303">
        <v>0</v>
      </c>
      <c r="F339" s="304"/>
      <c r="G339" s="301"/>
      <c r="H339" s="301"/>
      <c r="I339" s="301"/>
      <c r="J339" s="301"/>
      <c r="K339" s="305"/>
      <c r="L339" s="305"/>
      <c r="M339" s="299" t="s">
        <v>1076</v>
      </c>
    </row>
    <row r="340" spans="1:13" x14ac:dyDescent="0.25">
      <c r="A340" s="300" t="s">
        <v>1135</v>
      </c>
      <c r="B340" s="301" t="s">
        <v>602</v>
      </c>
      <c r="C340" s="303">
        <v>181500</v>
      </c>
      <c r="D340" s="303">
        <v>181500</v>
      </c>
      <c r="E340" s="303">
        <v>0</v>
      </c>
      <c r="F340" s="304"/>
      <c r="G340" s="301"/>
      <c r="H340" s="301"/>
      <c r="I340" s="301"/>
      <c r="J340" s="301"/>
      <c r="K340" s="305"/>
      <c r="L340" s="305"/>
      <c r="M340" s="299" t="s">
        <v>1077</v>
      </c>
    </row>
    <row r="341" spans="1:13" ht="30" x14ac:dyDescent="0.25">
      <c r="A341" s="300" t="s">
        <v>1136</v>
      </c>
      <c r="B341" s="301" t="s">
        <v>602</v>
      </c>
      <c r="C341" s="303">
        <v>3267000</v>
      </c>
      <c r="D341" s="303">
        <v>3267000</v>
      </c>
      <c r="E341" s="303">
        <v>0</v>
      </c>
      <c r="F341" s="304"/>
      <c r="G341" s="301"/>
      <c r="H341" s="301"/>
      <c r="I341" s="301"/>
      <c r="J341" s="301"/>
      <c r="K341" s="305"/>
      <c r="L341" s="305"/>
      <c r="M341" s="299" t="s">
        <v>1078</v>
      </c>
    </row>
    <row r="342" spans="1:13" x14ac:dyDescent="0.25">
      <c r="A342" s="300" t="s">
        <v>1137</v>
      </c>
      <c r="B342" s="301" t="s">
        <v>602</v>
      </c>
      <c r="C342" s="303">
        <v>598950</v>
      </c>
      <c r="D342" s="303">
        <v>598950</v>
      </c>
      <c r="E342" s="303">
        <v>0</v>
      </c>
      <c r="F342" s="304"/>
      <c r="G342" s="301"/>
      <c r="H342" s="301"/>
      <c r="I342" s="301"/>
      <c r="J342" s="301"/>
      <c r="K342" s="305" t="s">
        <v>1264</v>
      </c>
      <c r="L342" s="305" t="s">
        <v>1616</v>
      </c>
      <c r="M342" s="299" t="s">
        <v>1079</v>
      </c>
    </row>
    <row r="343" spans="1:13" x14ac:dyDescent="0.25">
      <c r="A343" s="300" t="s">
        <v>1138</v>
      </c>
      <c r="B343" s="301" t="s">
        <v>602</v>
      </c>
      <c r="C343" s="303">
        <v>121000</v>
      </c>
      <c r="D343" s="303">
        <v>121000</v>
      </c>
      <c r="E343" s="303">
        <v>0</v>
      </c>
      <c r="F343" s="304"/>
      <c r="G343" s="301"/>
      <c r="H343" s="301"/>
      <c r="I343" s="301"/>
      <c r="J343" s="301"/>
      <c r="K343" s="305" t="s">
        <v>1264</v>
      </c>
      <c r="L343" s="305" t="s">
        <v>1565</v>
      </c>
      <c r="M343" s="299" t="s">
        <v>1080</v>
      </c>
    </row>
    <row r="344" spans="1:13" x14ac:dyDescent="0.25">
      <c r="A344" s="300" t="s">
        <v>920</v>
      </c>
      <c r="B344" s="301" t="s">
        <v>602</v>
      </c>
      <c r="C344" s="303">
        <v>907500</v>
      </c>
      <c r="D344" s="303">
        <v>907500</v>
      </c>
      <c r="E344" s="303">
        <v>0</v>
      </c>
      <c r="F344" s="304"/>
      <c r="G344" s="301"/>
      <c r="H344" s="301"/>
      <c r="I344" s="301"/>
      <c r="J344" s="301"/>
      <c r="K344" s="305" t="s">
        <v>1335</v>
      </c>
      <c r="L344" s="305"/>
      <c r="M344" s="299" t="s">
        <v>1081</v>
      </c>
    </row>
    <row r="345" spans="1:13" ht="30" x14ac:dyDescent="0.25">
      <c r="A345" s="300" t="s">
        <v>1139</v>
      </c>
      <c r="B345" s="301" t="s">
        <v>602</v>
      </c>
      <c r="C345" s="303">
        <v>3630000</v>
      </c>
      <c r="D345" s="303">
        <v>3630000</v>
      </c>
      <c r="E345" s="303">
        <v>0</v>
      </c>
      <c r="F345" s="304"/>
      <c r="G345" s="301"/>
      <c r="H345" s="301"/>
      <c r="I345" s="301"/>
      <c r="J345" s="301"/>
      <c r="K345" s="305" t="s">
        <v>1392</v>
      </c>
      <c r="L345" s="305"/>
      <c r="M345" s="299" t="s">
        <v>1082</v>
      </c>
    </row>
    <row r="346" spans="1:13" x14ac:dyDescent="0.25">
      <c r="A346" s="300" t="s">
        <v>1140</v>
      </c>
      <c r="B346" s="301" t="s">
        <v>602</v>
      </c>
      <c r="C346" s="303">
        <v>447700</v>
      </c>
      <c r="D346" s="303">
        <v>447700</v>
      </c>
      <c r="E346" s="303">
        <v>0</v>
      </c>
      <c r="F346" s="304"/>
      <c r="G346" s="301"/>
      <c r="H346" s="301"/>
      <c r="I346" s="301"/>
      <c r="J346" s="301"/>
      <c r="K346" s="305" t="s">
        <v>1335</v>
      </c>
      <c r="L346" s="305" t="s">
        <v>1566</v>
      </c>
      <c r="M346" s="299" t="s">
        <v>1083</v>
      </c>
    </row>
    <row r="347" spans="1:13" x14ac:dyDescent="0.25">
      <c r="A347" s="300" t="s">
        <v>1141</v>
      </c>
      <c r="B347" s="301" t="s">
        <v>602</v>
      </c>
      <c r="C347" s="303">
        <v>66550</v>
      </c>
      <c r="D347" s="303">
        <v>66550</v>
      </c>
      <c r="E347" s="303">
        <v>0</v>
      </c>
      <c r="F347" s="304"/>
      <c r="G347" s="301"/>
      <c r="H347" s="301"/>
      <c r="I347" s="301"/>
      <c r="J347" s="301"/>
      <c r="K347" s="305" t="s">
        <v>1265</v>
      </c>
      <c r="L347" s="305" t="s">
        <v>1565</v>
      </c>
      <c r="M347" s="299" t="s">
        <v>1084</v>
      </c>
    </row>
    <row r="348" spans="1:13" x14ac:dyDescent="0.25">
      <c r="A348" s="300" t="s">
        <v>1142</v>
      </c>
      <c r="B348" s="301" t="s">
        <v>602</v>
      </c>
      <c r="C348" s="303">
        <v>181500</v>
      </c>
      <c r="D348" s="303">
        <v>181500</v>
      </c>
      <c r="E348" s="303">
        <v>0</v>
      </c>
      <c r="F348" s="304"/>
      <c r="G348" s="301"/>
      <c r="H348" s="301"/>
      <c r="I348" s="301"/>
      <c r="J348" s="301"/>
      <c r="K348" s="305" t="s">
        <v>1565</v>
      </c>
      <c r="L348" s="305"/>
      <c r="M348" s="299" t="s">
        <v>1085</v>
      </c>
    </row>
    <row r="349" spans="1:13" x14ac:dyDescent="0.25">
      <c r="A349" s="300" t="s">
        <v>1143</v>
      </c>
      <c r="B349" s="301" t="s">
        <v>602</v>
      </c>
      <c r="C349" s="303">
        <v>2444442</v>
      </c>
      <c r="D349" s="303">
        <v>2444442</v>
      </c>
      <c r="E349" s="303">
        <v>0</v>
      </c>
      <c r="F349" s="304"/>
      <c r="G349" s="301"/>
      <c r="H349" s="301"/>
      <c r="I349" s="301"/>
      <c r="J349" s="301"/>
      <c r="K349" s="305" t="s">
        <v>1399</v>
      </c>
      <c r="L349" s="305"/>
      <c r="M349" s="299" t="s">
        <v>1086</v>
      </c>
    </row>
    <row r="350" spans="1:13" x14ac:dyDescent="0.25">
      <c r="A350" s="300" t="s">
        <v>1144</v>
      </c>
      <c r="B350" s="301" t="s">
        <v>602</v>
      </c>
      <c r="C350" s="303">
        <v>94380</v>
      </c>
      <c r="D350" s="303">
        <v>94380</v>
      </c>
      <c r="E350" s="303">
        <v>0</v>
      </c>
      <c r="F350" s="304"/>
      <c r="G350" s="301"/>
      <c r="H350" s="301"/>
      <c r="I350" s="301"/>
      <c r="J350" s="301"/>
      <c r="K350" s="305" t="s">
        <v>1412</v>
      </c>
      <c r="L350" s="305"/>
      <c r="M350" s="299" t="s">
        <v>1087</v>
      </c>
    </row>
    <row r="351" spans="1:13" x14ac:dyDescent="0.25">
      <c r="A351" s="300" t="s">
        <v>1145</v>
      </c>
      <c r="B351" s="301" t="s">
        <v>602</v>
      </c>
      <c r="C351" s="303">
        <v>192819.55</v>
      </c>
      <c r="D351" s="303">
        <v>192819.55</v>
      </c>
      <c r="E351" s="303">
        <v>0</v>
      </c>
      <c r="F351" s="304"/>
      <c r="G351" s="301"/>
      <c r="H351" s="301"/>
      <c r="I351" s="301"/>
      <c r="J351" s="301"/>
      <c r="K351" s="305" t="s">
        <v>1399</v>
      </c>
      <c r="L351" s="305"/>
      <c r="M351" s="299" t="s">
        <v>1088</v>
      </c>
    </row>
    <row r="352" spans="1:13" ht="45" x14ac:dyDescent="0.25">
      <c r="A352" s="300" t="s">
        <v>1146</v>
      </c>
      <c r="B352" s="301" t="s">
        <v>602</v>
      </c>
      <c r="C352" s="303">
        <v>2149879.6</v>
      </c>
      <c r="D352" s="303">
        <v>2149879.6</v>
      </c>
      <c r="E352" s="303">
        <v>0</v>
      </c>
      <c r="F352" s="304"/>
      <c r="G352" s="301"/>
      <c r="H352" s="301"/>
      <c r="I352" s="301"/>
      <c r="J352" s="301"/>
      <c r="K352" s="305"/>
      <c r="L352" s="305"/>
      <c r="M352" s="299" t="s">
        <v>1089</v>
      </c>
    </row>
    <row r="353" spans="1:13" x14ac:dyDescent="0.25">
      <c r="A353" s="300" t="s">
        <v>1147</v>
      </c>
      <c r="B353" s="301" t="s">
        <v>602</v>
      </c>
      <c r="C353" s="303">
        <v>115724.4</v>
      </c>
      <c r="D353" s="303">
        <v>115724.4</v>
      </c>
      <c r="E353" s="303">
        <v>0</v>
      </c>
      <c r="F353" s="304"/>
      <c r="G353" s="301"/>
      <c r="H353" s="301"/>
      <c r="I353" s="301"/>
      <c r="J353" s="301"/>
      <c r="K353" s="305" t="s">
        <v>1412</v>
      </c>
      <c r="L353" s="305" t="s">
        <v>1616</v>
      </c>
      <c r="M353" s="299" t="s">
        <v>1090</v>
      </c>
    </row>
    <row r="354" spans="1:13" x14ac:dyDescent="0.25">
      <c r="A354" s="300" t="s">
        <v>1148</v>
      </c>
      <c r="B354" s="301" t="s">
        <v>602</v>
      </c>
      <c r="C354" s="303">
        <v>305583.81</v>
      </c>
      <c r="D354" s="303">
        <v>305583.81</v>
      </c>
      <c r="E354" s="303">
        <v>0</v>
      </c>
      <c r="F354" s="304"/>
      <c r="G354" s="301"/>
      <c r="H354" s="301"/>
      <c r="I354" s="301"/>
      <c r="J354" s="301"/>
      <c r="K354" s="305" t="s">
        <v>1264</v>
      </c>
      <c r="L354" s="305" t="s">
        <v>1412</v>
      </c>
      <c r="M354" s="299" t="s">
        <v>1091</v>
      </c>
    </row>
    <row r="355" spans="1:13" x14ac:dyDescent="0.25">
      <c r="A355" s="300" t="s">
        <v>880</v>
      </c>
      <c r="B355" s="301" t="s">
        <v>602</v>
      </c>
      <c r="C355" s="303">
        <v>54450</v>
      </c>
      <c r="D355" s="303">
        <v>54450</v>
      </c>
      <c r="E355" s="303">
        <v>0</v>
      </c>
      <c r="F355" s="304"/>
      <c r="G355" s="301"/>
      <c r="H355" s="301"/>
      <c r="I355" s="301"/>
      <c r="J355" s="301"/>
      <c r="K355" s="305" t="s">
        <v>1335</v>
      </c>
      <c r="L355" s="305" t="s">
        <v>1566</v>
      </c>
      <c r="M355" s="299" t="s">
        <v>1482</v>
      </c>
    </row>
    <row r="356" spans="1:13" x14ac:dyDescent="0.25">
      <c r="A356" s="300" t="s">
        <v>1484</v>
      </c>
      <c r="B356" s="301" t="s">
        <v>602</v>
      </c>
      <c r="C356" s="303">
        <v>200000</v>
      </c>
      <c r="D356" s="303">
        <v>200000</v>
      </c>
      <c r="E356" s="303">
        <v>0</v>
      </c>
      <c r="F356" s="304"/>
      <c r="G356" s="301"/>
      <c r="H356" s="301"/>
      <c r="I356" s="301"/>
      <c r="J356" s="301"/>
      <c r="K356" s="305" t="s">
        <v>1339</v>
      </c>
      <c r="L356" s="305" t="s">
        <v>1562</v>
      </c>
      <c r="M356" s="299" t="s">
        <v>1483</v>
      </c>
    </row>
    <row r="357" spans="1:13" x14ac:dyDescent="0.25">
      <c r="A357" s="300" t="s">
        <v>919</v>
      </c>
      <c r="B357" s="301" t="s">
        <v>602</v>
      </c>
      <c r="C357" s="303">
        <v>50000</v>
      </c>
      <c r="D357" s="303">
        <v>50000</v>
      </c>
      <c r="E357" s="303">
        <v>0</v>
      </c>
      <c r="F357" s="304"/>
      <c r="G357" s="301"/>
      <c r="H357" s="301"/>
      <c r="I357" s="301"/>
      <c r="J357" s="301"/>
      <c r="K357" s="305" t="s">
        <v>1335</v>
      </c>
      <c r="L357" s="305"/>
      <c r="M357" s="299" t="s">
        <v>1485</v>
      </c>
    </row>
    <row r="358" spans="1:13" x14ac:dyDescent="0.25">
      <c r="A358" s="300" t="s">
        <v>919</v>
      </c>
      <c r="B358" s="301" t="s">
        <v>602</v>
      </c>
      <c r="C358" s="303">
        <v>50000</v>
      </c>
      <c r="D358" s="303">
        <v>50000</v>
      </c>
      <c r="E358" s="303">
        <v>0</v>
      </c>
      <c r="F358" s="304"/>
      <c r="G358" s="301"/>
      <c r="H358" s="301"/>
      <c r="I358" s="301"/>
      <c r="J358" s="301"/>
      <c r="K358" s="305" t="s">
        <v>1335</v>
      </c>
      <c r="L358" s="305"/>
      <c r="M358" s="299" t="s">
        <v>1486</v>
      </c>
    </row>
    <row r="359" spans="1:13" x14ac:dyDescent="0.25">
      <c r="A359" s="300" t="s">
        <v>919</v>
      </c>
      <c r="B359" s="301" t="s">
        <v>602</v>
      </c>
      <c r="C359" s="303">
        <v>50000</v>
      </c>
      <c r="D359" s="303">
        <v>50000</v>
      </c>
      <c r="E359" s="303">
        <v>0</v>
      </c>
      <c r="F359" s="304"/>
      <c r="G359" s="301"/>
      <c r="H359" s="301"/>
      <c r="I359" s="301"/>
      <c r="J359" s="301"/>
      <c r="K359" s="305" t="s">
        <v>1335</v>
      </c>
      <c r="L359" s="305"/>
      <c r="M359" s="299" t="s">
        <v>1487</v>
      </c>
    </row>
    <row r="360" spans="1:13" x14ac:dyDescent="0.25">
      <c r="A360" s="300" t="s">
        <v>919</v>
      </c>
      <c r="B360" s="301" t="s">
        <v>602</v>
      </c>
      <c r="C360" s="303">
        <v>50000</v>
      </c>
      <c r="D360" s="303">
        <v>50000</v>
      </c>
      <c r="E360" s="303">
        <v>0</v>
      </c>
      <c r="F360" s="304"/>
      <c r="G360" s="301"/>
      <c r="H360" s="301"/>
      <c r="I360" s="301"/>
      <c r="J360" s="301"/>
      <c r="K360" s="305" t="s">
        <v>1335</v>
      </c>
      <c r="L360" s="305"/>
      <c r="M360" s="299" t="s">
        <v>1488</v>
      </c>
    </row>
    <row r="361" spans="1:13" x14ac:dyDescent="0.25">
      <c r="A361" s="300" t="s">
        <v>1490</v>
      </c>
      <c r="B361" s="301" t="s">
        <v>602</v>
      </c>
      <c r="C361" s="303">
        <v>240790</v>
      </c>
      <c r="D361" s="303">
        <v>240790</v>
      </c>
      <c r="E361" s="303">
        <v>0</v>
      </c>
      <c r="F361" s="304"/>
      <c r="G361" s="301"/>
      <c r="H361" s="301"/>
      <c r="I361" s="301"/>
      <c r="J361" s="301"/>
      <c r="K361" s="305" t="s">
        <v>1339</v>
      </c>
      <c r="L361" s="305" t="s">
        <v>1566</v>
      </c>
      <c r="M361" s="299" t="s">
        <v>1489</v>
      </c>
    </row>
    <row r="362" spans="1:13" x14ac:dyDescent="0.25">
      <c r="A362" s="300" t="s">
        <v>1492</v>
      </c>
      <c r="B362" s="301" t="s">
        <v>602</v>
      </c>
      <c r="C362" s="303">
        <v>2500339</v>
      </c>
      <c r="D362" s="303">
        <v>0</v>
      </c>
      <c r="E362" s="303">
        <v>2500339</v>
      </c>
      <c r="F362" s="304"/>
      <c r="G362" s="301"/>
      <c r="H362" s="301"/>
      <c r="I362" s="301"/>
      <c r="J362" s="301"/>
      <c r="K362" s="305" t="s">
        <v>1399</v>
      </c>
      <c r="L362" s="305" t="s">
        <v>1616</v>
      </c>
      <c r="M362" s="299" t="s">
        <v>1491</v>
      </c>
    </row>
    <row r="363" spans="1:13" x14ac:dyDescent="0.25">
      <c r="A363" s="300" t="s">
        <v>1494</v>
      </c>
      <c r="B363" s="301" t="s">
        <v>602</v>
      </c>
      <c r="C363" s="303">
        <v>700000</v>
      </c>
      <c r="D363" s="303">
        <v>0</v>
      </c>
      <c r="E363" s="303">
        <v>700000</v>
      </c>
      <c r="F363" s="304"/>
      <c r="G363" s="301"/>
      <c r="H363" s="301"/>
      <c r="I363" s="301"/>
      <c r="J363" s="301"/>
      <c r="K363" s="305" t="s">
        <v>1399</v>
      </c>
      <c r="L363" s="305" t="s">
        <v>1616</v>
      </c>
      <c r="M363" s="299" t="s">
        <v>1493</v>
      </c>
    </row>
    <row r="364" spans="1:13" x14ac:dyDescent="0.25">
      <c r="A364" s="300" t="s">
        <v>1496</v>
      </c>
      <c r="B364" s="301" t="s">
        <v>602</v>
      </c>
      <c r="C364" s="303">
        <v>860565</v>
      </c>
      <c r="D364" s="303">
        <v>860565</v>
      </c>
      <c r="E364" s="303">
        <v>0</v>
      </c>
      <c r="F364" s="304"/>
      <c r="G364" s="301"/>
      <c r="H364" s="301"/>
      <c r="I364" s="301"/>
      <c r="J364" s="301"/>
      <c r="K364" s="305" t="s">
        <v>1399</v>
      </c>
      <c r="L364" s="305" t="s">
        <v>1566</v>
      </c>
      <c r="M364" s="299" t="s">
        <v>1495</v>
      </c>
    </row>
    <row r="365" spans="1:13" x14ac:dyDescent="0.25">
      <c r="A365" s="300" t="s">
        <v>1498</v>
      </c>
      <c r="B365" s="301" t="s">
        <v>602</v>
      </c>
      <c r="C365" s="303">
        <v>250000</v>
      </c>
      <c r="D365" s="303">
        <v>250000</v>
      </c>
      <c r="E365" s="303">
        <v>0</v>
      </c>
      <c r="F365" s="304"/>
      <c r="G365" s="301"/>
      <c r="H365" s="301"/>
      <c r="I365" s="301"/>
      <c r="J365" s="301"/>
      <c r="K365" s="305" t="s">
        <v>1392</v>
      </c>
      <c r="L365" s="305" t="s">
        <v>1562</v>
      </c>
      <c r="M365" s="299" t="s">
        <v>1497</v>
      </c>
    </row>
    <row r="366" spans="1:13" x14ac:dyDescent="0.25">
      <c r="A366" s="300" t="s">
        <v>858</v>
      </c>
      <c r="B366" s="301" t="s">
        <v>602</v>
      </c>
      <c r="C366" s="303">
        <v>400000</v>
      </c>
      <c r="D366" s="303">
        <v>400000</v>
      </c>
      <c r="E366" s="303">
        <v>0</v>
      </c>
      <c r="F366" s="304"/>
      <c r="G366" s="301"/>
      <c r="H366" s="301"/>
      <c r="I366" s="301"/>
      <c r="J366" s="301"/>
      <c r="K366" s="305" t="s">
        <v>1392</v>
      </c>
      <c r="L366" s="305" t="s">
        <v>1616</v>
      </c>
      <c r="M366" s="299" t="s">
        <v>1499</v>
      </c>
    </row>
    <row r="367" spans="1:13" x14ac:dyDescent="0.25">
      <c r="A367" s="300" t="s">
        <v>1501</v>
      </c>
      <c r="B367" s="301" t="s">
        <v>602</v>
      </c>
      <c r="C367" s="303">
        <v>400000</v>
      </c>
      <c r="D367" s="303">
        <v>400000</v>
      </c>
      <c r="E367" s="303">
        <v>0</v>
      </c>
      <c r="F367" s="304"/>
      <c r="G367" s="301"/>
      <c r="H367" s="301"/>
      <c r="I367" s="301"/>
      <c r="J367" s="301"/>
      <c r="K367" s="305" t="s">
        <v>1399</v>
      </c>
      <c r="L367" s="305" t="s">
        <v>1563</v>
      </c>
      <c r="M367" s="299" t="s">
        <v>1500</v>
      </c>
    </row>
    <row r="368" spans="1:13" x14ac:dyDescent="0.25">
      <c r="A368" s="300" t="s">
        <v>1503</v>
      </c>
      <c r="B368" s="301" t="s">
        <v>602</v>
      </c>
      <c r="C368" s="303">
        <v>217800</v>
      </c>
      <c r="D368" s="303">
        <v>217800</v>
      </c>
      <c r="E368" s="303">
        <v>0</v>
      </c>
      <c r="F368" s="304"/>
      <c r="G368" s="301"/>
      <c r="H368" s="301"/>
      <c r="I368" s="301"/>
      <c r="J368" s="301"/>
      <c r="K368" s="305"/>
      <c r="L368" s="305"/>
      <c r="M368" s="299" t="s">
        <v>1502</v>
      </c>
    </row>
    <row r="369" spans="1:13" x14ac:dyDescent="0.25">
      <c r="A369" s="300" t="s">
        <v>1505</v>
      </c>
      <c r="B369" s="301" t="s">
        <v>602</v>
      </c>
      <c r="C369" s="303">
        <v>242000</v>
      </c>
      <c r="D369" s="303">
        <v>242000</v>
      </c>
      <c r="E369" s="303">
        <v>0</v>
      </c>
      <c r="F369" s="304"/>
      <c r="G369" s="301"/>
      <c r="H369" s="301"/>
      <c r="I369" s="301"/>
      <c r="J369" s="301"/>
      <c r="K369" s="305" t="s">
        <v>1399</v>
      </c>
      <c r="L369" s="305"/>
      <c r="M369" s="299" t="s">
        <v>1504</v>
      </c>
    </row>
    <row r="370" spans="1:13" x14ac:dyDescent="0.25">
      <c r="A370" s="300" t="s">
        <v>1507</v>
      </c>
      <c r="B370" s="301" t="s">
        <v>602</v>
      </c>
      <c r="C370" s="303">
        <v>598950</v>
      </c>
      <c r="D370" s="303">
        <v>598950</v>
      </c>
      <c r="E370" s="303">
        <v>0</v>
      </c>
      <c r="F370" s="304"/>
      <c r="G370" s="301"/>
      <c r="H370" s="301"/>
      <c r="I370" s="301"/>
      <c r="J370" s="301"/>
      <c r="K370" s="305" t="s">
        <v>1565</v>
      </c>
      <c r="L370" s="305"/>
      <c r="M370" s="299" t="s">
        <v>1506</v>
      </c>
    </row>
    <row r="371" spans="1:13" x14ac:dyDescent="0.25">
      <c r="A371" s="300" t="s">
        <v>1509</v>
      </c>
      <c r="B371" s="301" t="s">
        <v>602</v>
      </c>
      <c r="C371" s="303">
        <v>1210000</v>
      </c>
      <c r="D371" s="303">
        <v>1210000</v>
      </c>
      <c r="E371" s="303">
        <v>0</v>
      </c>
      <c r="F371" s="304"/>
      <c r="G371" s="301"/>
      <c r="H371" s="301"/>
      <c r="I371" s="301"/>
      <c r="J371" s="301"/>
      <c r="K371" s="305" t="s">
        <v>1399</v>
      </c>
      <c r="L371" s="305"/>
      <c r="M371" s="299" t="s">
        <v>1508</v>
      </c>
    </row>
    <row r="372" spans="1:13" x14ac:dyDescent="0.25">
      <c r="A372" s="300" t="s">
        <v>1511</v>
      </c>
      <c r="B372" s="301" t="s">
        <v>602</v>
      </c>
      <c r="C372" s="303">
        <v>175440.17</v>
      </c>
      <c r="D372" s="303">
        <v>175440.17</v>
      </c>
      <c r="E372" s="303">
        <v>0</v>
      </c>
      <c r="F372" s="304"/>
      <c r="G372" s="301"/>
      <c r="H372" s="301"/>
      <c r="I372" s="301"/>
      <c r="J372" s="301"/>
      <c r="K372" s="305" t="s">
        <v>1412</v>
      </c>
      <c r="L372" s="305"/>
      <c r="M372" s="299" t="s">
        <v>1510</v>
      </c>
    </row>
    <row r="373" spans="1:13" x14ac:dyDescent="0.25">
      <c r="A373" s="300" t="s">
        <v>919</v>
      </c>
      <c r="B373" s="301" t="s">
        <v>602</v>
      </c>
      <c r="C373" s="303">
        <v>47190</v>
      </c>
      <c r="D373" s="303">
        <v>47190</v>
      </c>
      <c r="E373" s="303">
        <v>0</v>
      </c>
      <c r="F373" s="304"/>
      <c r="G373" s="301"/>
      <c r="H373" s="301"/>
      <c r="I373" s="301"/>
      <c r="J373" s="301"/>
      <c r="K373" s="305" t="s">
        <v>1412</v>
      </c>
      <c r="L373" s="305" t="s">
        <v>1616</v>
      </c>
      <c r="M373" s="299" t="s">
        <v>1512</v>
      </c>
    </row>
    <row r="374" spans="1:13" x14ac:dyDescent="0.25">
      <c r="A374" s="300" t="s">
        <v>1161</v>
      </c>
      <c r="B374" s="301" t="s">
        <v>602</v>
      </c>
      <c r="C374" s="303">
        <v>2000000</v>
      </c>
      <c r="D374" s="303">
        <v>0</v>
      </c>
      <c r="E374" s="303">
        <v>2000000</v>
      </c>
      <c r="F374" s="304"/>
      <c r="G374" s="301"/>
      <c r="H374" s="301"/>
      <c r="I374" s="301"/>
      <c r="J374" s="301"/>
      <c r="K374" s="305"/>
      <c r="L374" s="305"/>
      <c r="M374" s="299" t="s">
        <v>1149</v>
      </c>
    </row>
    <row r="375" spans="1:13" x14ac:dyDescent="0.25">
      <c r="A375" s="300" t="s">
        <v>1162</v>
      </c>
      <c r="B375" s="301" t="s">
        <v>602</v>
      </c>
      <c r="C375" s="303">
        <v>0</v>
      </c>
      <c r="D375" s="303">
        <v>0</v>
      </c>
      <c r="E375" s="303">
        <v>0</v>
      </c>
      <c r="F375" s="304"/>
      <c r="G375" s="301"/>
      <c r="H375" s="301"/>
      <c r="I375" s="301"/>
      <c r="J375" s="301"/>
      <c r="K375" s="305"/>
      <c r="L375" s="305"/>
      <c r="M375" s="299" t="s">
        <v>1150</v>
      </c>
    </row>
    <row r="376" spans="1:13" x14ac:dyDescent="0.25">
      <c r="A376" s="300" t="s">
        <v>1163</v>
      </c>
      <c r="B376" s="301" t="s">
        <v>602</v>
      </c>
      <c r="C376" s="303">
        <v>254100</v>
      </c>
      <c r="D376" s="303">
        <v>0</v>
      </c>
      <c r="E376" s="303">
        <v>254100</v>
      </c>
      <c r="F376" s="304"/>
      <c r="G376" s="301"/>
      <c r="H376" s="301"/>
      <c r="I376" s="301"/>
      <c r="J376" s="301"/>
      <c r="K376" s="305"/>
      <c r="L376" s="305"/>
      <c r="M376" s="299" t="s">
        <v>1151</v>
      </c>
    </row>
    <row r="377" spans="1:13" x14ac:dyDescent="0.25">
      <c r="A377" s="300" t="s">
        <v>1164</v>
      </c>
      <c r="B377" s="301" t="s">
        <v>602</v>
      </c>
      <c r="C377" s="303">
        <v>0</v>
      </c>
      <c r="D377" s="303">
        <v>0</v>
      </c>
      <c r="E377" s="303">
        <v>0</v>
      </c>
      <c r="F377" s="304"/>
      <c r="G377" s="301"/>
      <c r="H377" s="301"/>
      <c r="I377" s="301"/>
      <c r="J377" s="301"/>
      <c r="K377" s="305"/>
      <c r="L377" s="305"/>
      <c r="M377" s="299" t="s">
        <v>1152</v>
      </c>
    </row>
    <row r="378" spans="1:13" x14ac:dyDescent="0.25">
      <c r="A378" s="300" t="s">
        <v>1165</v>
      </c>
      <c r="B378" s="301" t="s">
        <v>602</v>
      </c>
      <c r="C378" s="303">
        <v>3630000</v>
      </c>
      <c r="D378" s="303">
        <v>0</v>
      </c>
      <c r="E378" s="303">
        <v>3630000</v>
      </c>
      <c r="F378" s="304"/>
      <c r="G378" s="301"/>
      <c r="H378" s="301"/>
      <c r="I378" s="301"/>
      <c r="J378" s="301"/>
      <c r="K378" s="305"/>
      <c r="L378" s="305"/>
      <c r="M378" s="299" t="s">
        <v>1153</v>
      </c>
    </row>
    <row r="379" spans="1:13" x14ac:dyDescent="0.25">
      <c r="A379" s="300" t="s">
        <v>1166</v>
      </c>
      <c r="B379" s="301" t="s">
        <v>602</v>
      </c>
      <c r="C379" s="303">
        <v>726000</v>
      </c>
      <c r="D379" s="303">
        <v>0</v>
      </c>
      <c r="E379" s="303">
        <v>726000</v>
      </c>
      <c r="F379" s="304"/>
      <c r="G379" s="301"/>
      <c r="H379" s="301"/>
      <c r="I379" s="301"/>
      <c r="J379" s="301"/>
      <c r="K379" s="305"/>
      <c r="L379" s="305"/>
      <c r="M379" s="299" t="s">
        <v>1154</v>
      </c>
    </row>
    <row r="380" spans="1:13" x14ac:dyDescent="0.25">
      <c r="A380" s="300" t="s">
        <v>1167</v>
      </c>
      <c r="B380" s="301" t="s">
        <v>602</v>
      </c>
      <c r="C380" s="303">
        <v>1197900</v>
      </c>
      <c r="D380" s="303">
        <v>0</v>
      </c>
      <c r="E380" s="303">
        <v>1197900</v>
      </c>
      <c r="F380" s="304"/>
      <c r="G380" s="301"/>
      <c r="H380" s="301"/>
      <c r="I380" s="301"/>
      <c r="J380" s="301"/>
      <c r="K380" s="305"/>
      <c r="L380" s="305"/>
      <c r="M380" s="299" t="s">
        <v>1155</v>
      </c>
    </row>
    <row r="381" spans="1:13" x14ac:dyDescent="0.25">
      <c r="A381" s="300" t="s">
        <v>1168</v>
      </c>
      <c r="B381" s="301" t="s">
        <v>602</v>
      </c>
      <c r="C381" s="303">
        <v>65219</v>
      </c>
      <c r="D381" s="303">
        <v>0</v>
      </c>
      <c r="E381" s="303">
        <v>65219</v>
      </c>
      <c r="F381" s="304"/>
      <c r="G381" s="301"/>
      <c r="H381" s="301"/>
      <c r="I381" s="301"/>
      <c r="J381" s="301"/>
      <c r="K381" s="305"/>
      <c r="L381" s="305"/>
      <c r="M381" s="299" t="s">
        <v>1156</v>
      </c>
    </row>
    <row r="382" spans="1:13" x14ac:dyDescent="0.25">
      <c r="A382" s="300" t="s">
        <v>1169</v>
      </c>
      <c r="B382" s="301" t="s">
        <v>602</v>
      </c>
      <c r="C382" s="303">
        <v>66224.509999999995</v>
      </c>
      <c r="D382" s="303">
        <v>0</v>
      </c>
      <c r="E382" s="303">
        <v>66224.509999999995</v>
      </c>
      <c r="F382" s="304"/>
      <c r="G382" s="301"/>
      <c r="H382" s="301"/>
      <c r="I382" s="301"/>
      <c r="J382" s="301"/>
      <c r="K382" s="305"/>
      <c r="L382" s="305"/>
      <c r="M382" s="299" t="s">
        <v>1157</v>
      </c>
    </row>
    <row r="383" spans="1:13" x14ac:dyDescent="0.25">
      <c r="A383" s="300" t="s">
        <v>862</v>
      </c>
      <c r="B383" s="301" t="s">
        <v>602</v>
      </c>
      <c r="C383" s="303">
        <v>69696</v>
      </c>
      <c r="D383" s="303">
        <v>0</v>
      </c>
      <c r="E383" s="303">
        <v>69696</v>
      </c>
      <c r="F383" s="304"/>
      <c r="G383" s="301"/>
      <c r="H383" s="301"/>
      <c r="I383" s="301"/>
      <c r="J383" s="301"/>
      <c r="K383" s="305"/>
      <c r="L383" s="305"/>
      <c r="M383" s="299" t="s">
        <v>1158</v>
      </c>
    </row>
    <row r="384" spans="1:13" x14ac:dyDescent="0.25">
      <c r="A384" s="300" t="s">
        <v>1170</v>
      </c>
      <c r="B384" s="301" t="s">
        <v>602</v>
      </c>
      <c r="C384" s="303">
        <v>164550.32</v>
      </c>
      <c r="D384" s="303">
        <v>0</v>
      </c>
      <c r="E384" s="303">
        <v>164550.32</v>
      </c>
      <c r="F384" s="304"/>
      <c r="G384" s="301"/>
      <c r="H384" s="301"/>
      <c r="I384" s="301"/>
      <c r="J384" s="301"/>
      <c r="K384" s="305"/>
      <c r="L384" s="305"/>
      <c r="M384" s="299" t="s">
        <v>1159</v>
      </c>
    </row>
    <row r="385" spans="1:13" x14ac:dyDescent="0.25">
      <c r="A385" s="300" t="s">
        <v>897</v>
      </c>
      <c r="B385" s="301" t="s">
        <v>602</v>
      </c>
      <c r="C385" s="303">
        <v>350900</v>
      </c>
      <c r="D385" s="303">
        <v>0</v>
      </c>
      <c r="E385" s="303">
        <v>350900</v>
      </c>
      <c r="F385" s="304"/>
      <c r="G385" s="301"/>
      <c r="H385" s="301"/>
      <c r="I385" s="301"/>
      <c r="J385" s="301"/>
      <c r="K385" s="305"/>
      <c r="L385" s="305"/>
      <c r="M385" s="299" t="s">
        <v>1160</v>
      </c>
    </row>
    <row r="386" spans="1:13" x14ac:dyDescent="0.25">
      <c r="A386" s="300" t="s">
        <v>1514</v>
      </c>
      <c r="B386" s="301" t="s">
        <v>602</v>
      </c>
      <c r="C386" s="303">
        <v>1999999.32</v>
      </c>
      <c r="D386" s="303">
        <v>0</v>
      </c>
      <c r="E386" s="303">
        <v>1999999.32</v>
      </c>
      <c r="F386" s="304"/>
      <c r="G386" s="301"/>
      <c r="H386" s="301"/>
      <c r="I386" s="301"/>
      <c r="J386" s="301"/>
      <c r="K386" s="305"/>
      <c r="L386" s="305"/>
      <c r="M386" s="299" t="s">
        <v>1513</v>
      </c>
    </row>
    <row r="387" spans="1:13" x14ac:dyDescent="0.25">
      <c r="A387" s="300" t="s">
        <v>1516</v>
      </c>
      <c r="B387" s="301" t="s">
        <v>602</v>
      </c>
      <c r="C387" s="303">
        <v>2631750</v>
      </c>
      <c r="D387" s="303">
        <v>0</v>
      </c>
      <c r="E387" s="303">
        <v>2631750</v>
      </c>
      <c r="F387" s="304"/>
      <c r="G387" s="301"/>
      <c r="H387" s="301"/>
      <c r="I387" s="301"/>
      <c r="J387" s="301"/>
      <c r="K387" s="305"/>
      <c r="L387" s="305"/>
      <c r="M387" s="299" t="s">
        <v>1515</v>
      </c>
    </row>
    <row r="388" spans="1:13" x14ac:dyDescent="0.25">
      <c r="A388" s="300" t="s">
        <v>1518</v>
      </c>
      <c r="B388" s="301" t="s">
        <v>602</v>
      </c>
      <c r="C388" s="303">
        <v>0</v>
      </c>
      <c r="D388" s="303">
        <v>0</v>
      </c>
      <c r="E388" s="303">
        <v>0</v>
      </c>
      <c r="F388" s="304"/>
      <c r="G388" s="301"/>
      <c r="H388" s="301"/>
      <c r="I388" s="301"/>
      <c r="J388" s="301"/>
      <c r="K388" s="305"/>
      <c r="L388" s="305"/>
      <c r="M388" s="299" t="s">
        <v>1517</v>
      </c>
    </row>
    <row r="389" spans="1:13" x14ac:dyDescent="0.25">
      <c r="A389" s="300" t="s">
        <v>1520</v>
      </c>
      <c r="B389" s="301" t="s">
        <v>602</v>
      </c>
      <c r="C389" s="303">
        <v>205488.25</v>
      </c>
      <c r="D389" s="303">
        <v>0</v>
      </c>
      <c r="E389" s="303">
        <v>205488.25</v>
      </c>
      <c r="F389" s="304"/>
      <c r="G389" s="301"/>
      <c r="H389" s="301"/>
      <c r="I389" s="301"/>
      <c r="J389" s="301"/>
      <c r="K389" s="305"/>
      <c r="L389" s="305" t="s">
        <v>1562</v>
      </c>
      <c r="M389" s="299" t="s">
        <v>1519</v>
      </c>
    </row>
    <row r="390" spans="1:13" x14ac:dyDescent="0.25">
      <c r="A390" s="300" t="s">
        <v>1522</v>
      </c>
      <c r="B390" s="301" t="s">
        <v>602</v>
      </c>
      <c r="C390" s="303">
        <v>520000</v>
      </c>
      <c r="D390" s="303">
        <v>0</v>
      </c>
      <c r="E390" s="303">
        <v>520000</v>
      </c>
      <c r="F390" s="304"/>
      <c r="G390" s="301"/>
      <c r="H390" s="301"/>
      <c r="I390" s="301"/>
      <c r="J390" s="301"/>
      <c r="K390" s="305"/>
      <c r="L390" s="305"/>
      <c r="M390" s="299" t="s">
        <v>1521</v>
      </c>
    </row>
    <row r="391" spans="1:13" x14ac:dyDescent="0.25">
      <c r="A391" s="300" t="s">
        <v>1524</v>
      </c>
      <c r="B391" s="301" t="s">
        <v>602</v>
      </c>
      <c r="C391" s="303">
        <v>4178207.59</v>
      </c>
      <c r="D391" s="303">
        <v>0</v>
      </c>
      <c r="E391" s="303">
        <v>4178207.59</v>
      </c>
      <c r="F391" s="304"/>
      <c r="G391" s="301"/>
      <c r="H391" s="301"/>
      <c r="I391" s="301"/>
      <c r="J391" s="301"/>
      <c r="K391" s="305"/>
      <c r="L391" s="305"/>
      <c r="M391" s="299" t="s">
        <v>1523</v>
      </c>
    </row>
    <row r="392" spans="1:13" x14ac:dyDescent="0.25">
      <c r="A392" s="300" t="s">
        <v>1186</v>
      </c>
      <c r="B392" s="301" t="s">
        <v>602</v>
      </c>
      <c r="C392" s="303">
        <v>4870800</v>
      </c>
      <c r="D392" s="303">
        <v>4870800</v>
      </c>
      <c r="E392" s="303">
        <v>0</v>
      </c>
      <c r="F392" s="304"/>
      <c r="G392" s="301"/>
      <c r="H392" s="301"/>
      <c r="I392" s="301"/>
      <c r="J392" s="301"/>
      <c r="K392" s="305"/>
      <c r="L392" s="305"/>
      <c r="M392" s="299" t="s">
        <v>1171</v>
      </c>
    </row>
    <row r="393" spans="1:13" x14ac:dyDescent="0.25">
      <c r="A393" s="300" t="s">
        <v>1187</v>
      </c>
      <c r="B393" s="301" t="s">
        <v>602</v>
      </c>
      <c r="C393" s="303">
        <v>2400000</v>
      </c>
      <c r="D393" s="303">
        <v>2400000</v>
      </c>
      <c r="E393" s="303">
        <v>0</v>
      </c>
      <c r="F393" s="304"/>
      <c r="G393" s="301"/>
      <c r="H393" s="301"/>
      <c r="I393" s="301"/>
      <c r="J393" s="301"/>
      <c r="K393" s="305" t="s">
        <v>1263</v>
      </c>
      <c r="L393" s="305" t="s">
        <v>1616</v>
      </c>
      <c r="M393" s="299" t="s">
        <v>1172</v>
      </c>
    </row>
    <row r="394" spans="1:13" x14ac:dyDescent="0.25">
      <c r="A394" s="300" t="s">
        <v>1188</v>
      </c>
      <c r="B394" s="301" t="s">
        <v>602</v>
      </c>
      <c r="C394" s="303">
        <v>1514150</v>
      </c>
      <c r="D394" s="303">
        <v>1514150</v>
      </c>
      <c r="E394" s="303">
        <v>0</v>
      </c>
      <c r="F394" s="304"/>
      <c r="G394" s="301"/>
      <c r="H394" s="301"/>
      <c r="I394" s="301"/>
      <c r="J394" s="301"/>
      <c r="K394" s="305"/>
      <c r="L394" s="305"/>
      <c r="M394" s="299" t="s">
        <v>1173</v>
      </c>
    </row>
    <row r="395" spans="1:13" x14ac:dyDescent="0.25">
      <c r="A395" s="300" t="s">
        <v>1189</v>
      </c>
      <c r="B395" s="301" t="s">
        <v>602</v>
      </c>
      <c r="C395" s="303">
        <v>2000000</v>
      </c>
      <c r="D395" s="303">
        <v>2000000</v>
      </c>
      <c r="E395" s="303">
        <v>0</v>
      </c>
      <c r="F395" s="304"/>
      <c r="G395" s="301"/>
      <c r="H395" s="301"/>
      <c r="I395" s="301"/>
      <c r="J395" s="301"/>
      <c r="K395" s="305" t="s">
        <v>1275</v>
      </c>
      <c r="L395" s="305"/>
      <c r="M395" s="299" t="s">
        <v>1174</v>
      </c>
    </row>
    <row r="396" spans="1:13" x14ac:dyDescent="0.25">
      <c r="A396" s="300" t="s">
        <v>1190</v>
      </c>
      <c r="B396" s="301" t="s">
        <v>602</v>
      </c>
      <c r="C396" s="303">
        <v>1800000</v>
      </c>
      <c r="D396" s="303">
        <v>1800000</v>
      </c>
      <c r="E396" s="303">
        <v>0</v>
      </c>
      <c r="F396" s="304"/>
      <c r="G396" s="301"/>
      <c r="H396" s="301"/>
      <c r="I396" s="301"/>
      <c r="J396" s="301"/>
      <c r="K396" s="305" t="s">
        <v>1267</v>
      </c>
      <c r="L396" s="305" t="s">
        <v>1616</v>
      </c>
      <c r="M396" s="299" t="s">
        <v>1175</v>
      </c>
    </row>
    <row r="397" spans="1:13" x14ac:dyDescent="0.25">
      <c r="A397" s="300" t="s">
        <v>1191</v>
      </c>
      <c r="B397" s="301" t="s">
        <v>602</v>
      </c>
      <c r="C397" s="303">
        <v>614016</v>
      </c>
      <c r="D397" s="303">
        <f>C397</f>
        <v>614016</v>
      </c>
      <c r="E397" s="303">
        <v>0</v>
      </c>
      <c r="F397" s="304"/>
      <c r="G397" s="301"/>
      <c r="H397" s="301"/>
      <c r="I397" s="301"/>
      <c r="J397" s="301"/>
      <c r="K397" s="305" t="s">
        <v>1274</v>
      </c>
      <c r="L397" s="305"/>
      <c r="M397" s="299" t="s">
        <v>1176</v>
      </c>
    </row>
    <row r="398" spans="1:13" x14ac:dyDescent="0.25">
      <c r="A398" s="300" t="s">
        <v>1192</v>
      </c>
      <c r="B398" s="301" t="s">
        <v>602</v>
      </c>
      <c r="C398" s="303">
        <v>2352000</v>
      </c>
      <c r="D398" s="303">
        <v>2352000</v>
      </c>
      <c r="E398" s="303">
        <v>0</v>
      </c>
      <c r="F398" s="304"/>
      <c r="G398" s="301"/>
      <c r="H398" s="301"/>
      <c r="I398" s="301"/>
      <c r="J398" s="301"/>
      <c r="K398" s="305" t="s">
        <v>1273</v>
      </c>
      <c r="L398" s="305" t="s">
        <v>1616</v>
      </c>
      <c r="M398" s="299" t="s">
        <v>1177</v>
      </c>
    </row>
    <row r="399" spans="1:13" x14ac:dyDescent="0.25">
      <c r="A399" s="300" t="s">
        <v>1193</v>
      </c>
      <c r="B399" s="301" t="s">
        <v>602</v>
      </c>
      <c r="C399" s="303">
        <v>4548329</v>
      </c>
      <c r="D399" s="303">
        <v>4548329</v>
      </c>
      <c r="E399" s="303">
        <v>0</v>
      </c>
      <c r="F399" s="304"/>
      <c r="G399" s="301"/>
      <c r="H399" s="301"/>
      <c r="I399" s="301"/>
      <c r="J399" s="301"/>
      <c r="K399" s="305"/>
      <c r="L399" s="305"/>
      <c r="M399" s="299" t="s">
        <v>1178</v>
      </c>
    </row>
    <row r="400" spans="1:13" x14ac:dyDescent="0.25">
      <c r="A400" s="300" t="s">
        <v>1194</v>
      </c>
      <c r="B400" s="301" t="s">
        <v>582</v>
      </c>
      <c r="C400" s="303">
        <v>5505500</v>
      </c>
      <c r="D400" s="303">
        <v>5505500</v>
      </c>
      <c r="E400" s="303">
        <v>0</v>
      </c>
      <c r="F400" s="304"/>
      <c r="G400" s="301"/>
      <c r="H400" s="301"/>
      <c r="I400" s="301"/>
      <c r="J400" s="301"/>
      <c r="K400" s="305" t="s">
        <v>1562</v>
      </c>
      <c r="L400" s="305"/>
      <c r="M400" s="299" t="s">
        <v>1179</v>
      </c>
    </row>
    <row r="401" spans="1:13" x14ac:dyDescent="0.25">
      <c r="A401" s="300" t="s">
        <v>1195</v>
      </c>
      <c r="B401" s="301" t="s">
        <v>602</v>
      </c>
      <c r="C401" s="303">
        <v>2400000</v>
      </c>
      <c r="D401" s="303">
        <v>2400000</v>
      </c>
      <c r="E401" s="303">
        <v>0</v>
      </c>
      <c r="F401" s="304"/>
      <c r="G401" s="301"/>
      <c r="H401" s="301"/>
      <c r="I401" s="301"/>
      <c r="J401" s="301"/>
      <c r="K401" s="305" t="s">
        <v>1399</v>
      </c>
      <c r="L401" s="305"/>
      <c r="M401" s="299" t="s">
        <v>1180</v>
      </c>
    </row>
    <row r="402" spans="1:13" x14ac:dyDescent="0.25">
      <c r="A402" s="300" t="s">
        <v>1196</v>
      </c>
      <c r="B402" s="301" t="s">
        <v>602</v>
      </c>
      <c r="C402" s="303">
        <v>484000</v>
      </c>
      <c r="D402" s="303">
        <v>484000</v>
      </c>
      <c r="E402" s="303">
        <v>0</v>
      </c>
      <c r="F402" s="304"/>
      <c r="G402" s="301"/>
      <c r="H402" s="301"/>
      <c r="I402" s="301"/>
      <c r="J402" s="301"/>
      <c r="K402" s="305"/>
      <c r="L402" s="305"/>
      <c r="M402" s="299" t="s">
        <v>1181</v>
      </c>
    </row>
    <row r="403" spans="1:13" x14ac:dyDescent="0.25">
      <c r="A403" s="300" t="s">
        <v>1197</v>
      </c>
      <c r="B403" s="301" t="s">
        <v>602</v>
      </c>
      <c r="C403" s="303">
        <v>192390</v>
      </c>
      <c r="D403" s="303">
        <v>192390</v>
      </c>
      <c r="E403" s="303">
        <v>0</v>
      </c>
      <c r="F403" s="304"/>
      <c r="G403" s="301"/>
      <c r="H403" s="301"/>
      <c r="I403" s="301"/>
      <c r="J403" s="301"/>
      <c r="K403" s="305" t="s">
        <v>1254</v>
      </c>
      <c r="L403" s="305"/>
      <c r="M403" s="299" t="s">
        <v>1182</v>
      </c>
    </row>
    <row r="404" spans="1:13" x14ac:dyDescent="0.25">
      <c r="A404" s="300" t="s">
        <v>1198</v>
      </c>
      <c r="B404" s="301" t="s">
        <v>602</v>
      </c>
      <c r="C404" s="303">
        <v>22000000</v>
      </c>
      <c r="D404" s="303">
        <v>22000000</v>
      </c>
      <c r="E404" s="303">
        <v>0</v>
      </c>
      <c r="F404" s="304"/>
      <c r="G404" s="301"/>
      <c r="H404" s="301"/>
      <c r="I404" s="301"/>
      <c r="J404" s="301"/>
      <c r="K404" s="305" t="s">
        <v>1265</v>
      </c>
      <c r="L404" s="305"/>
      <c r="M404" s="299" t="s">
        <v>1183</v>
      </c>
    </row>
    <row r="405" spans="1:13" x14ac:dyDescent="0.25">
      <c r="A405" s="300" t="s">
        <v>1199</v>
      </c>
      <c r="B405" s="301" t="s">
        <v>602</v>
      </c>
      <c r="C405" s="303">
        <v>1040600</v>
      </c>
      <c r="D405" s="303">
        <v>1040600</v>
      </c>
      <c r="E405" s="303">
        <v>0</v>
      </c>
      <c r="F405" s="304"/>
      <c r="G405" s="301"/>
      <c r="H405" s="301"/>
      <c r="I405" s="301"/>
      <c r="J405" s="301"/>
      <c r="K405" s="305"/>
      <c r="L405" s="305"/>
      <c r="M405" s="299" t="s">
        <v>1184</v>
      </c>
    </row>
    <row r="406" spans="1:13" x14ac:dyDescent="0.25">
      <c r="A406" s="300" t="s">
        <v>1200</v>
      </c>
      <c r="B406" s="301" t="s">
        <v>602</v>
      </c>
      <c r="C406" s="303">
        <v>70000</v>
      </c>
      <c r="D406" s="303">
        <v>70000</v>
      </c>
      <c r="E406" s="303">
        <v>0</v>
      </c>
      <c r="F406" s="304"/>
      <c r="G406" s="301"/>
      <c r="H406" s="301"/>
      <c r="I406" s="301"/>
      <c r="J406" s="301"/>
      <c r="K406" s="305"/>
      <c r="L406" s="305"/>
      <c r="M406" s="299" t="s">
        <v>1185</v>
      </c>
    </row>
    <row r="407" spans="1:13" x14ac:dyDescent="0.25">
      <c r="A407" s="300" t="s">
        <v>1201</v>
      </c>
      <c r="B407" s="301" t="s">
        <v>602</v>
      </c>
      <c r="C407" s="303">
        <v>100000</v>
      </c>
      <c r="D407" s="303">
        <v>100000</v>
      </c>
      <c r="E407" s="303">
        <v>0</v>
      </c>
      <c r="F407" s="304"/>
      <c r="G407" s="301"/>
      <c r="H407" s="301"/>
      <c r="I407" s="301"/>
      <c r="J407" s="301"/>
      <c r="K407" s="305" t="s">
        <v>1273</v>
      </c>
      <c r="L407" s="305"/>
      <c r="M407" s="299" t="s">
        <v>1202</v>
      </c>
    </row>
    <row r="408" spans="1:13" x14ac:dyDescent="0.25">
      <c r="A408" s="300" t="s">
        <v>1526</v>
      </c>
      <c r="B408" s="301" t="s">
        <v>602</v>
      </c>
      <c r="C408" s="303">
        <v>200000</v>
      </c>
      <c r="D408" s="303">
        <f>C408</f>
        <v>200000</v>
      </c>
      <c r="E408" s="303"/>
      <c r="F408" s="304"/>
      <c r="G408" s="301"/>
      <c r="H408" s="301"/>
      <c r="I408" s="301"/>
      <c r="J408" s="301"/>
      <c r="K408" s="305"/>
      <c r="L408" s="305"/>
      <c r="M408" s="299" t="s">
        <v>1525</v>
      </c>
    </row>
    <row r="409" spans="1:13" x14ac:dyDescent="0.25">
      <c r="A409" s="300" t="s">
        <v>1528</v>
      </c>
      <c r="B409" s="301" t="s">
        <v>601</v>
      </c>
      <c r="C409" s="303">
        <v>1500000</v>
      </c>
      <c r="D409" s="303">
        <f>C409</f>
        <v>1500000</v>
      </c>
      <c r="E409" s="303"/>
      <c r="F409" s="304"/>
      <c r="G409" s="301"/>
      <c r="H409" s="301"/>
      <c r="I409" s="301"/>
      <c r="J409" s="301"/>
      <c r="K409" s="305" t="s">
        <v>1264</v>
      </c>
      <c r="L409" s="305" t="s">
        <v>1616</v>
      </c>
      <c r="M409" s="299" t="s">
        <v>1527</v>
      </c>
    </row>
    <row r="410" spans="1:13" x14ac:dyDescent="0.25">
      <c r="A410" s="300" t="s">
        <v>1205</v>
      </c>
      <c r="B410" s="301" t="s">
        <v>582</v>
      </c>
      <c r="C410" s="303">
        <v>19678813</v>
      </c>
      <c r="D410" s="303">
        <f>C410</f>
        <v>19678813</v>
      </c>
      <c r="E410" s="303">
        <v>0</v>
      </c>
      <c r="F410" s="304"/>
      <c r="G410" s="301"/>
      <c r="H410" s="301"/>
      <c r="I410" s="301"/>
      <c r="J410" s="301"/>
      <c r="K410" s="305" t="s">
        <v>1276</v>
      </c>
      <c r="L410" s="305"/>
      <c r="M410" s="299" t="s">
        <v>1203</v>
      </c>
    </row>
    <row r="411" spans="1:13" x14ac:dyDescent="0.25">
      <c r="A411" s="300" t="s">
        <v>1206</v>
      </c>
      <c r="B411" s="301" t="s">
        <v>582</v>
      </c>
      <c r="C411" s="303">
        <v>73897800</v>
      </c>
      <c r="D411" s="303">
        <v>4060000</v>
      </c>
      <c r="E411" s="303">
        <v>69837800</v>
      </c>
      <c r="F411" s="304"/>
      <c r="G411" s="301"/>
      <c r="H411" s="301"/>
      <c r="I411" s="301"/>
      <c r="J411" s="301"/>
      <c r="K411" s="305" t="s">
        <v>1264</v>
      </c>
      <c r="L411" s="305" t="s">
        <v>1616</v>
      </c>
      <c r="M411" s="299" t="s">
        <v>1204</v>
      </c>
    </row>
    <row r="412" spans="1:13" x14ac:dyDescent="0.25">
      <c r="A412" s="300" t="s">
        <v>1529</v>
      </c>
      <c r="B412" s="301" t="s">
        <v>602</v>
      </c>
      <c r="C412" s="303">
        <v>181500</v>
      </c>
      <c r="D412" s="303">
        <f>C412</f>
        <v>181500</v>
      </c>
      <c r="E412" s="303"/>
      <c r="F412" s="304"/>
      <c r="G412" s="301"/>
      <c r="H412" s="301"/>
      <c r="I412" s="301"/>
      <c r="J412" s="301"/>
      <c r="K412" s="305" t="s">
        <v>1264</v>
      </c>
      <c r="L412" s="305"/>
      <c r="M412" s="299" t="s">
        <v>1618</v>
      </c>
    </row>
    <row r="413" spans="1:13" x14ac:dyDescent="0.25">
      <c r="A413" s="301" t="s">
        <v>546</v>
      </c>
      <c r="B413" s="301" t="s">
        <v>581</v>
      </c>
      <c r="C413" s="303">
        <v>9980000</v>
      </c>
      <c r="D413" s="303">
        <v>9980000</v>
      </c>
      <c r="E413" s="303">
        <v>0</v>
      </c>
      <c r="F413" s="304"/>
      <c r="G413" s="301"/>
      <c r="H413" s="301"/>
      <c r="I413" s="301"/>
      <c r="J413" s="301"/>
      <c r="K413" s="305" t="s">
        <v>1266</v>
      </c>
      <c r="L413" s="305" t="s">
        <v>1265</v>
      </c>
      <c r="M413" s="299" t="s">
        <v>547</v>
      </c>
    </row>
    <row r="414" spans="1:13" x14ac:dyDescent="0.25">
      <c r="A414" s="301" t="s">
        <v>1219</v>
      </c>
      <c r="B414" s="301" t="s">
        <v>601</v>
      </c>
      <c r="C414" s="303">
        <v>700000</v>
      </c>
      <c r="D414" s="303">
        <v>700000</v>
      </c>
      <c r="E414" s="303">
        <v>0</v>
      </c>
      <c r="F414" s="304"/>
      <c r="G414" s="301"/>
      <c r="H414" s="301"/>
      <c r="I414" s="301"/>
      <c r="J414" s="301"/>
      <c r="K414" s="305"/>
      <c r="L414" s="305"/>
      <c r="M414" s="299" t="s">
        <v>1207</v>
      </c>
    </row>
    <row r="415" spans="1:13" x14ac:dyDescent="0.25">
      <c r="A415" s="301" t="s">
        <v>1220</v>
      </c>
      <c r="B415" s="301" t="s">
        <v>582</v>
      </c>
      <c r="C415" s="303">
        <v>548626</v>
      </c>
      <c r="D415" s="303">
        <v>548626</v>
      </c>
      <c r="E415" s="303">
        <v>0</v>
      </c>
      <c r="F415" s="304"/>
      <c r="G415" s="301"/>
      <c r="H415" s="301"/>
      <c r="I415" s="301"/>
      <c r="J415" s="301"/>
      <c r="K415" s="305" t="s">
        <v>1263</v>
      </c>
      <c r="L415" s="305"/>
      <c r="M415" s="299" t="s">
        <v>1208</v>
      </c>
    </row>
    <row r="416" spans="1:13" x14ac:dyDescent="0.25">
      <c r="A416" s="301" t="s">
        <v>1221</v>
      </c>
      <c r="B416" s="301" t="s">
        <v>582</v>
      </c>
      <c r="C416" s="303">
        <v>847000</v>
      </c>
      <c r="D416" s="303">
        <v>847000</v>
      </c>
      <c r="E416" s="303">
        <v>0</v>
      </c>
      <c r="F416" s="304"/>
      <c r="G416" s="301"/>
      <c r="H416" s="301"/>
      <c r="I416" s="301"/>
      <c r="J416" s="301"/>
      <c r="K416" s="305"/>
      <c r="L416" s="305"/>
      <c r="M416" s="299" t="s">
        <v>1209</v>
      </c>
    </row>
    <row r="417" spans="1:13" x14ac:dyDescent="0.25">
      <c r="A417" s="301" t="s">
        <v>1222</v>
      </c>
      <c r="B417" s="301" t="s">
        <v>602</v>
      </c>
      <c r="C417" s="303">
        <v>150000</v>
      </c>
      <c r="D417" s="303">
        <v>150000</v>
      </c>
      <c r="E417" s="303">
        <v>0</v>
      </c>
      <c r="F417" s="304"/>
      <c r="G417" s="301"/>
      <c r="H417" s="301"/>
      <c r="I417" s="301"/>
      <c r="J417" s="301"/>
      <c r="K417" s="305"/>
      <c r="L417" s="305"/>
      <c r="M417" s="299" t="s">
        <v>1210</v>
      </c>
    </row>
    <row r="418" spans="1:13" x14ac:dyDescent="0.25">
      <c r="A418" s="301" t="s">
        <v>1223</v>
      </c>
      <c r="B418" s="301" t="s">
        <v>601</v>
      </c>
      <c r="C418" s="303">
        <v>5500000</v>
      </c>
      <c r="D418" s="303">
        <v>5500000</v>
      </c>
      <c r="E418" s="303">
        <v>0</v>
      </c>
      <c r="F418" s="304"/>
      <c r="G418" s="301"/>
      <c r="H418" s="301"/>
      <c r="I418" s="301"/>
      <c r="J418" s="301"/>
      <c r="K418" s="305" t="s">
        <v>1254</v>
      </c>
      <c r="L418" s="305"/>
      <c r="M418" s="299" t="s">
        <v>548</v>
      </c>
    </row>
    <row r="419" spans="1:13" x14ac:dyDescent="0.25">
      <c r="A419" s="301" t="s">
        <v>1224</v>
      </c>
      <c r="B419" s="301" t="s">
        <v>601</v>
      </c>
      <c r="C419" s="303">
        <v>1512500</v>
      </c>
      <c r="D419" s="303">
        <v>1512500</v>
      </c>
      <c r="E419" s="303">
        <v>0</v>
      </c>
      <c r="F419" s="304"/>
      <c r="G419" s="301"/>
      <c r="H419" s="301"/>
      <c r="I419" s="301"/>
      <c r="J419" s="301"/>
      <c r="K419" s="305" t="s">
        <v>1272</v>
      </c>
      <c r="L419" s="305"/>
      <c r="M419" s="299" t="s">
        <v>1211</v>
      </c>
    </row>
    <row r="420" spans="1:13" x14ac:dyDescent="0.25">
      <c r="A420" s="301" t="s">
        <v>1225</v>
      </c>
      <c r="B420" s="301" t="s">
        <v>602</v>
      </c>
      <c r="C420" s="303">
        <v>150000</v>
      </c>
      <c r="D420" s="303">
        <v>150000</v>
      </c>
      <c r="E420" s="303">
        <v>0</v>
      </c>
      <c r="F420" s="304"/>
      <c r="G420" s="301"/>
      <c r="H420" s="301"/>
      <c r="I420" s="301"/>
      <c r="J420" s="301"/>
      <c r="K420" s="305" t="s">
        <v>1261</v>
      </c>
      <c r="L420" s="305" t="s">
        <v>1335</v>
      </c>
      <c r="M420" s="299" t="s">
        <v>1212</v>
      </c>
    </row>
    <row r="421" spans="1:13" x14ac:dyDescent="0.25">
      <c r="A421" s="301" t="s">
        <v>1226</v>
      </c>
      <c r="B421" s="301" t="s">
        <v>582</v>
      </c>
      <c r="C421" s="303">
        <v>600000</v>
      </c>
      <c r="D421" s="303">
        <v>600000</v>
      </c>
      <c r="E421" s="303">
        <v>0</v>
      </c>
      <c r="F421" s="304"/>
      <c r="G421" s="301"/>
      <c r="H421" s="301"/>
      <c r="I421" s="301"/>
      <c r="J421" s="301"/>
      <c r="K421" s="305" t="s">
        <v>1261</v>
      </c>
      <c r="L421" s="305" t="s">
        <v>1339</v>
      </c>
      <c r="M421" s="299" t="s">
        <v>1213</v>
      </c>
    </row>
    <row r="422" spans="1:13" x14ac:dyDescent="0.25">
      <c r="A422" s="301" t="s">
        <v>1227</v>
      </c>
      <c r="B422" s="301" t="s">
        <v>601</v>
      </c>
      <c r="C422" s="303">
        <v>242000</v>
      </c>
      <c r="D422" s="303">
        <v>242000</v>
      </c>
      <c r="E422" s="303">
        <v>0</v>
      </c>
      <c r="F422" s="304"/>
      <c r="G422" s="301"/>
      <c r="H422" s="301"/>
      <c r="I422" s="301"/>
      <c r="J422" s="301"/>
      <c r="K422" s="305"/>
      <c r="L422" s="305"/>
      <c r="M422" s="299" t="s">
        <v>1214</v>
      </c>
    </row>
    <row r="423" spans="1:13" x14ac:dyDescent="0.25">
      <c r="A423" s="301" t="s">
        <v>1228</v>
      </c>
      <c r="B423" s="301" t="s">
        <v>602</v>
      </c>
      <c r="C423" s="303">
        <v>600000</v>
      </c>
      <c r="D423" s="303">
        <v>600000</v>
      </c>
      <c r="E423" s="303">
        <v>0</v>
      </c>
      <c r="F423" s="304"/>
      <c r="G423" s="301"/>
      <c r="H423" s="301"/>
      <c r="I423" s="301"/>
      <c r="J423" s="301"/>
      <c r="K423" s="305" t="s">
        <v>1263</v>
      </c>
      <c r="L423" s="305"/>
      <c r="M423" s="299" t="s">
        <v>1215</v>
      </c>
    </row>
    <row r="424" spans="1:13" x14ac:dyDescent="0.25">
      <c r="A424" s="301" t="s">
        <v>1229</v>
      </c>
      <c r="B424" s="301" t="s">
        <v>582</v>
      </c>
      <c r="C424" s="303">
        <v>230000</v>
      </c>
      <c r="D424" s="303">
        <v>230000</v>
      </c>
      <c r="E424" s="303">
        <v>0</v>
      </c>
      <c r="F424" s="304"/>
      <c r="G424" s="301"/>
      <c r="H424" s="301"/>
      <c r="I424" s="301"/>
      <c r="J424" s="301"/>
      <c r="K424" s="305" t="s">
        <v>1263</v>
      </c>
      <c r="L424" s="305" t="s">
        <v>1335</v>
      </c>
      <c r="M424" s="299" t="s">
        <v>1216</v>
      </c>
    </row>
    <row r="425" spans="1:13" x14ac:dyDescent="0.25">
      <c r="A425" s="301" t="s">
        <v>1230</v>
      </c>
      <c r="B425" s="301" t="s">
        <v>602</v>
      </c>
      <c r="C425" s="303">
        <v>220000</v>
      </c>
      <c r="D425" s="303">
        <v>220000</v>
      </c>
      <c r="E425" s="303">
        <v>0</v>
      </c>
      <c r="F425" s="304"/>
      <c r="G425" s="301"/>
      <c r="H425" s="301"/>
      <c r="I425" s="301"/>
      <c r="J425" s="301"/>
      <c r="K425" s="305" t="s">
        <v>1263</v>
      </c>
      <c r="L425" s="305"/>
      <c r="M425" s="299" t="s">
        <v>1217</v>
      </c>
    </row>
    <row r="426" spans="1:13" x14ac:dyDescent="0.25">
      <c r="A426" s="301" t="s">
        <v>1231</v>
      </c>
      <c r="B426" s="301" t="s">
        <v>581</v>
      </c>
      <c r="C426" s="303">
        <v>400000</v>
      </c>
      <c r="D426" s="303">
        <v>400000</v>
      </c>
      <c r="E426" s="303">
        <v>0</v>
      </c>
      <c r="F426" s="304"/>
      <c r="G426" s="301"/>
      <c r="H426" s="301"/>
      <c r="I426" s="301"/>
      <c r="J426" s="301"/>
      <c r="K426" s="305" t="s">
        <v>1273</v>
      </c>
      <c r="L426" s="305"/>
      <c r="M426" s="299" t="s">
        <v>1218</v>
      </c>
    </row>
    <row r="427" spans="1:13" x14ac:dyDescent="0.25">
      <c r="A427" s="300" t="s">
        <v>1243</v>
      </c>
      <c r="B427" s="301" t="s">
        <v>582</v>
      </c>
      <c r="C427" s="303">
        <v>7000000</v>
      </c>
      <c r="D427" s="303">
        <v>7000000</v>
      </c>
      <c r="E427" s="303">
        <v>0</v>
      </c>
      <c r="F427" s="304"/>
      <c r="G427" s="301"/>
      <c r="H427" s="301"/>
      <c r="I427" s="301"/>
      <c r="J427" s="301"/>
      <c r="K427" s="305"/>
      <c r="L427" s="305"/>
      <c r="M427" s="299" t="s">
        <v>1232</v>
      </c>
    </row>
    <row r="428" spans="1:13" x14ac:dyDescent="0.25">
      <c r="A428" s="300" t="s">
        <v>1244</v>
      </c>
      <c r="B428" s="301" t="s">
        <v>601</v>
      </c>
      <c r="C428" s="303">
        <v>1500000</v>
      </c>
      <c r="D428" s="303">
        <v>1500000</v>
      </c>
      <c r="E428" s="303">
        <v>0</v>
      </c>
      <c r="F428" s="304"/>
      <c r="G428" s="301"/>
      <c r="H428" s="301"/>
      <c r="I428" s="301"/>
      <c r="J428" s="301"/>
      <c r="K428" s="305"/>
      <c r="L428" s="305"/>
      <c r="M428" s="299" t="s">
        <v>1233</v>
      </c>
    </row>
    <row r="429" spans="1:13" x14ac:dyDescent="0.25">
      <c r="A429" s="300" t="s">
        <v>1245</v>
      </c>
      <c r="B429" s="301" t="s">
        <v>582</v>
      </c>
      <c r="C429" s="303">
        <v>4500000</v>
      </c>
      <c r="D429" s="303">
        <v>4500000</v>
      </c>
      <c r="E429" s="303">
        <v>0</v>
      </c>
      <c r="F429" s="304"/>
      <c r="G429" s="301"/>
      <c r="H429" s="301"/>
      <c r="I429" s="301"/>
      <c r="J429" s="301"/>
      <c r="K429" s="305"/>
      <c r="L429" s="305"/>
      <c r="M429" s="299" t="s">
        <v>1234</v>
      </c>
    </row>
    <row r="430" spans="1:13" x14ac:dyDescent="0.25">
      <c r="A430" s="300" t="s">
        <v>1246</v>
      </c>
      <c r="B430" s="301" t="s">
        <v>582</v>
      </c>
      <c r="C430" s="303">
        <v>1500000</v>
      </c>
      <c r="D430" s="303">
        <v>1500000</v>
      </c>
      <c r="E430" s="303">
        <v>0</v>
      </c>
      <c r="F430" s="304"/>
      <c r="G430" s="301"/>
      <c r="H430" s="301"/>
      <c r="I430" s="301"/>
      <c r="J430" s="301"/>
      <c r="K430" s="305" t="s">
        <v>1412</v>
      </c>
      <c r="L430" s="305"/>
      <c r="M430" s="299" t="s">
        <v>1235</v>
      </c>
    </row>
    <row r="431" spans="1:13" x14ac:dyDescent="0.25">
      <c r="A431" s="300" t="s">
        <v>1247</v>
      </c>
      <c r="B431" s="301" t="s">
        <v>582</v>
      </c>
      <c r="C431" s="303">
        <v>1500000</v>
      </c>
      <c r="D431" s="303">
        <v>1500000</v>
      </c>
      <c r="E431" s="303">
        <v>0</v>
      </c>
      <c r="F431" s="304"/>
      <c r="G431" s="301"/>
      <c r="H431" s="301"/>
      <c r="I431" s="301"/>
      <c r="J431" s="301"/>
      <c r="K431" s="305" t="s">
        <v>1412</v>
      </c>
      <c r="L431" s="305"/>
      <c r="M431" s="299" t="s">
        <v>1236</v>
      </c>
    </row>
    <row r="432" spans="1:13" x14ac:dyDescent="0.25">
      <c r="A432" s="300" t="s">
        <v>1248</v>
      </c>
      <c r="B432" s="301" t="s">
        <v>602</v>
      </c>
      <c r="C432" s="303">
        <v>1000000</v>
      </c>
      <c r="D432" s="303">
        <v>1000000</v>
      </c>
      <c r="E432" s="303">
        <v>0</v>
      </c>
      <c r="F432" s="304"/>
      <c r="G432" s="301"/>
      <c r="H432" s="301"/>
      <c r="I432" s="301"/>
      <c r="J432" s="301"/>
      <c r="K432" s="305"/>
      <c r="L432" s="305"/>
      <c r="M432" s="299" t="s">
        <v>1237</v>
      </c>
    </row>
    <row r="433" spans="1:13" x14ac:dyDescent="0.25">
      <c r="A433" s="300" t="s">
        <v>1249</v>
      </c>
      <c r="B433" s="301" t="s">
        <v>582</v>
      </c>
      <c r="C433" s="303">
        <v>2500000</v>
      </c>
      <c r="D433" s="303">
        <f>C433</f>
        <v>2500000</v>
      </c>
      <c r="E433" s="303">
        <v>0</v>
      </c>
      <c r="F433" s="304"/>
      <c r="G433" s="301"/>
      <c r="H433" s="301"/>
      <c r="I433" s="301"/>
      <c r="J433" s="301"/>
      <c r="K433" s="305"/>
      <c r="L433" s="305"/>
      <c r="M433" s="299" t="s">
        <v>1238</v>
      </c>
    </row>
    <row r="434" spans="1:13" x14ac:dyDescent="0.25">
      <c r="A434" s="301" t="s">
        <v>1250</v>
      </c>
      <c r="B434" s="301" t="s">
        <v>601</v>
      </c>
      <c r="C434" s="303">
        <v>1000000</v>
      </c>
      <c r="D434" s="303">
        <v>1000000</v>
      </c>
      <c r="E434" s="303">
        <v>0</v>
      </c>
      <c r="F434" s="304"/>
      <c r="G434" s="301"/>
      <c r="H434" s="301"/>
      <c r="I434" s="301"/>
      <c r="J434" s="301"/>
      <c r="K434" s="305"/>
      <c r="L434" s="305"/>
      <c r="M434" s="299" t="s">
        <v>1239</v>
      </c>
    </row>
    <row r="435" spans="1:13" x14ac:dyDescent="0.25">
      <c r="A435" s="301" t="s">
        <v>1251</v>
      </c>
      <c r="B435" s="301" t="s">
        <v>602</v>
      </c>
      <c r="C435" s="303">
        <v>60000</v>
      </c>
      <c r="D435" s="303">
        <v>60000</v>
      </c>
      <c r="E435" s="303">
        <v>0</v>
      </c>
      <c r="F435" s="304"/>
      <c r="G435" s="301"/>
      <c r="H435" s="301"/>
      <c r="I435" s="301"/>
      <c r="J435" s="301"/>
      <c r="K435" s="305"/>
      <c r="L435" s="305"/>
      <c r="M435" s="299" t="s">
        <v>1240</v>
      </c>
    </row>
    <row r="436" spans="1:13" x14ac:dyDescent="0.25">
      <c r="A436" s="301" t="s">
        <v>1252</v>
      </c>
      <c r="B436" s="301" t="s">
        <v>602</v>
      </c>
      <c r="C436" s="303">
        <v>6318801.5</v>
      </c>
      <c r="D436" s="303">
        <f>C436</f>
        <v>6318801.5</v>
      </c>
      <c r="E436" s="303">
        <v>0</v>
      </c>
      <c r="F436" s="304"/>
      <c r="G436" s="301"/>
      <c r="H436" s="301"/>
      <c r="I436" s="301"/>
      <c r="J436" s="301"/>
      <c r="K436" s="305" t="s">
        <v>1335</v>
      </c>
      <c r="L436" s="305"/>
      <c r="M436" s="299" t="s">
        <v>1241</v>
      </c>
    </row>
    <row r="437" spans="1:13" x14ac:dyDescent="0.25">
      <c r="A437" s="301" t="s">
        <v>1253</v>
      </c>
      <c r="B437" s="301" t="s">
        <v>602</v>
      </c>
      <c r="C437" s="303">
        <v>1500000</v>
      </c>
      <c r="D437" s="303">
        <v>1500000</v>
      </c>
      <c r="E437" s="303">
        <v>0</v>
      </c>
      <c r="F437" s="304"/>
      <c r="G437" s="301"/>
      <c r="H437" s="301"/>
      <c r="I437" s="301"/>
      <c r="J437" s="301"/>
      <c r="K437" s="305"/>
      <c r="L437" s="305"/>
      <c r="M437" s="299" t="s">
        <v>1242</v>
      </c>
    </row>
    <row r="438" spans="1:13" x14ac:dyDescent="0.25">
      <c r="A438" s="301" t="s">
        <v>1531</v>
      </c>
      <c r="B438" s="301" t="s">
        <v>602</v>
      </c>
      <c r="C438" s="303">
        <v>1350000</v>
      </c>
      <c r="D438" s="303">
        <v>0</v>
      </c>
      <c r="E438" s="303">
        <v>1350000</v>
      </c>
      <c r="F438" s="304"/>
      <c r="G438" s="301"/>
      <c r="H438" s="301"/>
      <c r="I438" s="301"/>
      <c r="J438" s="301"/>
      <c r="K438" s="305"/>
      <c r="L438" s="305"/>
      <c r="M438" s="299" t="s">
        <v>1530</v>
      </c>
    </row>
    <row r="439" spans="1:13" x14ac:dyDescent="0.25">
      <c r="A439" s="301" t="s">
        <v>1533</v>
      </c>
      <c r="B439" s="301" t="s">
        <v>602</v>
      </c>
      <c r="C439" s="303">
        <v>160000</v>
      </c>
      <c r="D439" s="303">
        <v>160000</v>
      </c>
      <c r="E439" s="303">
        <v>0</v>
      </c>
      <c r="F439" s="304"/>
      <c r="G439" s="301"/>
      <c r="H439" s="301"/>
      <c r="I439" s="301"/>
      <c r="J439" s="301"/>
      <c r="K439" s="305"/>
      <c r="L439" s="305"/>
      <c r="M439" s="299" t="s">
        <v>1532</v>
      </c>
    </row>
    <row r="440" spans="1:13" x14ac:dyDescent="0.25">
      <c r="A440" s="301" t="s">
        <v>1535</v>
      </c>
      <c r="B440" s="301" t="s">
        <v>582</v>
      </c>
      <c r="C440" s="303">
        <v>700000</v>
      </c>
      <c r="D440" s="303">
        <v>700000</v>
      </c>
      <c r="E440" s="303">
        <v>0</v>
      </c>
      <c r="F440" s="304"/>
      <c r="G440" s="301"/>
      <c r="H440" s="301"/>
      <c r="I440" s="301"/>
      <c r="J440" s="301"/>
      <c r="K440" s="305"/>
      <c r="L440" s="305"/>
      <c r="M440" s="299" t="s">
        <v>1534</v>
      </c>
    </row>
    <row r="441" spans="1:13" x14ac:dyDescent="0.25">
      <c r="A441" s="301" t="s">
        <v>1537</v>
      </c>
      <c r="B441" s="301" t="s">
        <v>602</v>
      </c>
      <c r="C441" s="303">
        <v>400000</v>
      </c>
      <c r="D441" s="303">
        <v>400000</v>
      </c>
      <c r="E441" s="303">
        <v>0</v>
      </c>
      <c r="F441" s="304"/>
      <c r="G441" s="301"/>
      <c r="H441" s="301"/>
      <c r="I441" s="301"/>
      <c r="J441" s="301"/>
      <c r="K441" s="305"/>
      <c r="L441" s="305"/>
      <c r="M441" s="299" t="s">
        <v>1536</v>
      </c>
    </row>
    <row r="442" spans="1:13" x14ac:dyDescent="0.25">
      <c r="A442" s="301" t="s">
        <v>1539</v>
      </c>
      <c r="B442" s="301" t="s">
        <v>602</v>
      </c>
      <c r="C442" s="303">
        <v>500000</v>
      </c>
      <c r="D442" s="303">
        <v>500000</v>
      </c>
      <c r="E442" s="303">
        <v>0</v>
      </c>
      <c r="F442" s="304"/>
      <c r="G442" s="301"/>
      <c r="H442" s="301"/>
      <c r="I442" s="301"/>
      <c r="J442" s="301"/>
      <c r="K442" s="305"/>
      <c r="L442" s="305"/>
      <c r="M442" s="299" t="s">
        <v>1538</v>
      </c>
    </row>
  </sheetData>
  <mergeCells count="1">
    <mergeCell ref="K1:L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0">
    <tabColor rgb="FF00B0F0"/>
  </sheetPr>
  <dimension ref="A1:E206"/>
  <sheetViews>
    <sheetView workbookViewId="0">
      <pane ySplit="1" topLeftCell="A132" activePane="bottomLeft" state="frozen"/>
      <selection pane="bottomLeft" activeCell="G1" sqref="G1"/>
    </sheetView>
  </sheetViews>
  <sheetFormatPr defaultRowHeight="15" x14ac:dyDescent="0.25"/>
  <cols>
    <col min="1" max="1" width="16.28515625" customWidth="1"/>
    <col min="2" max="2" width="35.140625" customWidth="1"/>
    <col min="3" max="4" width="20.5703125" customWidth="1"/>
    <col min="5" max="5" width="25.7109375" customWidth="1"/>
  </cols>
  <sheetData>
    <row r="1" spans="1:5" ht="21" customHeight="1" thickBot="1" x14ac:dyDescent="0.3">
      <c r="A1" s="136" t="s">
        <v>402</v>
      </c>
      <c r="B1" s="137" t="s">
        <v>403</v>
      </c>
      <c r="C1" s="137" t="s">
        <v>404</v>
      </c>
      <c r="D1" s="137" t="s">
        <v>405</v>
      </c>
      <c r="E1" s="138" t="s">
        <v>406</v>
      </c>
    </row>
    <row r="2" spans="1:5" s="132" customFormat="1" ht="30" customHeight="1" x14ac:dyDescent="0.25">
      <c r="A2" s="139">
        <v>44572</v>
      </c>
      <c r="B2" s="140" t="s">
        <v>489</v>
      </c>
      <c r="C2" s="146">
        <v>28597567</v>
      </c>
      <c r="D2" s="141">
        <v>50000</v>
      </c>
      <c r="E2" s="142" t="s">
        <v>485</v>
      </c>
    </row>
    <row r="3" spans="1:5" s="132" customFormat="1" ht="30" customHeight="1" x14ac:dyDescent="0.25">
      <c r="A3" s="143">
        <v>44589</v>
      </c>
      <c r="B3" s="133" t="s">
        <v>491</v>
      </c>
      <c r="C3" s="276">
        <v>48586285</v>
      </c>
      <c r="D3" s="135">
        <v>90000</v>
      </c>
      <c r="E3" s="144" t="s">
        <v>486</v>
      </c>
    </row>
    <row r="4" spans="1:5" s="132" customFormat="1" ht="30" customHeight="1" x14ac:dyDescent="0.25">
      <c r="A4" s="143">
        <v>44589</v>
      </c>
      <c r="B4" s="133" t="s">
        <v>490</v>
      </c>
      <c r="C4" s="276">
        <v>25875060</v>
      </c>
      <c r="D4" s="135">
        <v>10259.91</v>
      </c>
      <c r="E4" s="144" t="s">
        <v>487</v>
      </c>
    </row>
    <row r="5" spans="1:5" s="132" customFormat="1" ht="30" customHeight="1" x14ac:dyDescent="0.25">
      <c r="A5" s="143">
        <v>44592</v>
      </c>
      <c r="B5" s="133" t="s">
        <v>492</v>
      </c>
      <c r="C5" s="147" t="s">
        <v>493</v>
      </c>
      <c r="D5" s="134">
        <v>13500</v>
      </c>
      <c r="E5" s="145" t="s">
        <v>488</v>
      </c>
    </row>
    <row r="6" spans="1:5" s="132" customFormat="1" ht="30" customHeight="1" x14ac:dyDescent="0.25">
      <c r="A6" s="143">
        <v>44592</v>
      </c>
      <c r="B6" s="133" t="s">
        <v>492</v>
      </c>
      <c r="C6" s="147" t="s">
        <v>493</v>
      </c>
      <c r="D6" s="134">
        <v>27000</v>
      </c>
      <c r="E6" s="145" t="s">
        <v>488</v>
      </c>
    </row>
    <row r="7" spans="1:5" s="132" customFormat="1" ht="30" customHeight="1" x14ac:dyDescent="0.25">
      <c r="A7" s="143">
        <v>44592</v>
      </c>
      <c r="B7" s="133" t="s">
        <v>492</v>
      </c>
      <c r="C7" s="147" t="s">
        <v>493</v>
      </c>
      <c r="D7" s="134">
        <v>27000</v>
      </c>
      <c r="E7" s="145" t="s">
        <v>488</v>
      </c>
    </row>
    <row r="8" spans="1:5" s="132" customFormat="1" ht="30" customHeight="1" x14ac:dyDescent="0.25">
      <c r="A8" s="143">
        <v>44592</v>
      </c>
      <c r="B8" s="133" t="s">
        <v>492</v>
      </c>
      <c r="C8" s="147" t="s">
        <v>493</v>
      </c>
      <c r="D8" s="134">
        <v>13500</v>
      </c>
      <c r="E8" s="145" t="s">
        <v>488</v>
      </c>
    </row>
    <row r="9" spans="1:5" s="132" customFormat="1" ht="30" customHeight="1" x14ac:dyDescent="0.25">
      <c r="A9" s="143">
        <v>44592</v>
      </c>
      <c r="B9" s="133" t="s">
        <v>492</v>
      </c>
      <c r="C9" s="147" t="s">
        <v>493</v>
      </c>
      <c r="D9" s="134">
        <v>27000</v>
      </c>
      <c r="E9" s="145" t="s">
        <v>488</v>
      </c>
    </row>
    <row r="10" spans="1:5" ht="30" customHeight="1" x14ac:dyDescent="0.25">
      <c r="A10" s="143">
        <v>44599</v>
      </c>
      <c r="B10" s="133" t="s">
        <v>492</v>
      </c>
      <c r="C10" s="147" t="s">
        <v>493</v>
      </c>
      <c r="D10" s="134">
        <v>13500</v>
      </c>
      <c r="E10" s="145" t="s">
        <v>488</v>
      </c>
    </row>
    <row r="11" spans="1:5" ht="30" customHeight="1" x14ac:dyDescent="0.25">
      <c r="A11" s="143">
        <v>44599</v>
      </c>
      <c r="B11" s="133" t="s">
        <v>492</v>
      </c>
      <c r="C11" s="147" t="s">
        <v>493</v>
      </c>
      <c r="D11" s="134">
        <v>13500</v>
      </c>
      <c r="E11" s="145" t="s">
        <v>488</v>
      </c>
    </row>
    <row r="12" spans="1:5" ht="30" customHeight="1" x14ac:dyDescent="0.25">
      <c r="A12" s="143">
        <v>44599</v>
      </c>
      <c r="B12" s="133" t="s">
        <v>492</v>
      </c>
      <c r="C12" s="147" t="s">
        <v>493</v>
      </c>
      <c r="D12" s="134">
        <v>27000</v>
      </c>
      <c r="E12" s="145" t="s">
        <v>488</v>
      </c>
    </row>
    <row r="13" spans="1:5" ht="30" customHeight="1" x14ac:dyDescent="0.25">
      <c r="A13" s="143">
        <v>44599</v>
      </c>
      <c r="B13" s="133" t="s">
        <v>492</v>
      </c>
      <c r="C13" s="147" t="s">
        <v>493</v>
      </c>
      <c r="D13" s="134">
        <v>27000</v>
      </c>
      <c r="E13" s="145" t="s">
        <v>488</v>
      </c>
    </row>
    <row r="14" spans="1:5" ht="30" customHeight="1" x14ac:dyDescent="0.25">
      <c r="A14" s="143">
        <v>44608</v>
      </c>
      <c r="B14" s="274" t="s">
        <v>492</v>
      </c>
      <c r="C14" s="147" t="s">
        <v>493</v>
      </c>
      <c r="D14" s="135">
        <v>18000</v>
      </c>
      <c r="E14" s="145" t="s">
        <v>487</v>
      </c>
    </row>
    <row r="15" spans="1:5" ht="30" customHeight="1" x14ac:dyDescent="0.25">
      <c r="A15" s="143">
        <v>44620</v>
      </c>
      <c r="B15" s="133" t="s">
        <v>1283</v>
      </c>
      <c r="C15" s="276">
        <v>25875060</v>
      </c>
      <c r="D15" s="135">
        <v>10259.91</v>
      </c>
      <c r="E15" s="145" t="s">
        <v>487</v>
      </c>
    </row>
    <row r="16" spans="1:5" ht="30" customHeight="1" x14ac:dyDescent="0.25">
      <c r="A16" s="143">
        <v>44620</v>
      </c>
      <c r="B16" s="133" t="s">
        <v>492</v>
      </c>
      <c r="C16" s="147" t="s">
        <v>493</v>
      </c>
      <c r="D16" s="134">
        <v>13500</v>
      </c>
      <c r="E16" s="145" t="s">
        <v>488</v>
      </c>
    </row>
    <row r="17" spans="1:5" ht="30" customHeight="1" x14ac:dyDescent="0.25">
      <c r="A17" s="143">
        <v>44620</v>
      </c>
      <c r="B17" s="133" t="s">
        <v>492</v>
      </c>
      <c r="C17" s="147" t="s">
        <v>493</v>
      </c>
      <c r="D17" s="134">
        <v>13500</v>
      </c>
      <c r="E17" s="145" t="s">
        <v>488</v>
      </c>
    </row>
    <row r="18" spans="1:5" ht="30" customHeight="1" x14ac:dyDescent="0.25">
      <c r="A18" s="143">
        <v>44620</v>
      </c>
      <c r="B18" s="133" t="s">
        <v>492</v>
      </c>
      <c r="C18" s="147" t="s">
        <v>493</v>
      </c>
      <c r="D18" s="134">
        <v>27000</v>
      </c>
      <c r="E18" s="145" t="s">
        <v>488</v>
      </c>
    </row>
    <row r="19" spans="1:5" ht="30" customHeight="1" x14ac:dyDescent="0.25">
      <c r="A19" s="275">
        <v>44630</v>
      </c>
      <c r="B19" s="133" t="s">
        <v>1323</v>
      </c>
      <c r="C19" s="209" t="s">
        <v>493</v>
      </c>
      <c r="D19" s="135">
        <v>150000</v>
      </c>
      <c r="E19" s="144" t="s">
        <v>1324</v>
      </c>
    </row>
    <row r="20" spans="1:5" ht="30" customHeight="1" x14ac:dyDescent="0.25">
      <c r="A20" s="143">
        <v>44635</v>
      </c>
      <c r="B20" s="207" t="s">
        <v>1325</v>
      </c>
      <c r="C20" s="208">
        <v>12754765</v>
      </c>
      <c r="D20" s="135">
        <v>10000</v>
      </c>
      <c r="E20" s="145" t="s">
        <v>488</v>
      </c>
    </row>
    <row r="21" spans="1:5" ht="30" customHeight="1" x14ac:dyDescent="0.25">
      <c r="A21" s="143">
        <v>44648</v>
      </c>
      <c r="B21" s="207" t="s">
        <v>1283</v>
      </c>
      <c r="C21" s="208">
        <v>25875060</v>
      </c>
      <c r="D21" s="135">
        <v>10259.91</v>
      </c>
      <c r="E21" s="144" t="s">
        <v>487</v>
      </c>
    </row>
    <row r="22" spans="1:5" ht="30" customHeight="1" x14ac:dyDescent="0.25">
      <c r="A22" s="143">
        <v>44651</v>
      </c>
      <c r="B22" s="133" t="s">
        <v>492</v>
      </c>
      <c r="C22" s="209" t="s">
        <v>493</v>
      </c>
      <c r="D22" s="134">
        <v>27000</v>
      </c>
      <c r="E22" s="144" t="s">
        <v>487</v>
      </c>
    </row>
    <row r="23" spans="1:5" ht="30" customHeight="1" x14ac:dyDescent="0.25">
      <c r="A23" s="143">
        <v>44651</v>
      </c>
      <c r="B23" s="133" t="s">
        <v>492</v>
      </c>
      <c r="C23" s="209" t="s">
        <v>493</v>
      </c>
      <c r="D23" s="134">
        <v>13500</v>
      </c>
      <c r="E23" s="144" t="s">
        <v>487</v>
      </c>
    </row>
    <row r="24" spans="1:5" ht="30" customHeight="1" x14ac:dyDescent="0.25">
      <c r="A24" s="143">
        <v>44651</v>
      </c>
      <c r="B24" s="133" t="s">
        <v>492</v>
      </c>
      <c r="C24" s="209" t="s">
        <v>493</v>
      </c>
      <c r="D24" s="134">
        <v>13500</v>
      </c>
      <c r="E24" s="144" t="s">
        <v>487</v>
      </c>
    </row>
    <row r="25" spans="1:5" ht="30" customHeight="1" x14ac:dyDescent="0.25">
      <c r="A25" s="143">
        <v>44651</v>
      </c>
      <c r="B25" s="133" t="s">
        <v>492</v>
      </c>
      <c r="C25" s="209" t="s">
        <v>493</v>
      </c>
      <c r="D25" s="134">
        <v>13500</v>
      </c>
      <c r="E25" s="144" t="s">
        <v>487</v>
      </c>
    </row>
    <row r="26" spans="1:5" ht="30" customHeight="1" x14ac:dyDescent="0.25">
      <c r="A26" s="143">
        <v>44651</v>
      </c>
      <c r="B26" s="133" t="s">
        <v>492</v>
      </c>
      <c r="C26" s="209" t="s">
        <v>493</v>
      </c>
      <c r="D26" s="134">
        <v>13500</v>
      </c>
      <c r="E26" s="144" t="s">
        <v>487</v>
      </c>
    </row>
    <row r="27" spans="1:5" ht="30" customHeight="1" x14ac:dyDescent="0.25">
      <c r="A27" s="143">
        <v>44651</v>
      </c>
      <c r="B27" s="133" t="s">
        <v>492</v>
      </c>
      <c r="C27" s="209" t="s">
        <v>493</v>
      </c>
      <c r="D27" s="134">
        <v>13500</v>
      </c>
      <c r="E27" s="144" t="s">
        <v>487</v>
      </c>
    </row>
    <row r="28" spans="1:5" ht="30" customHeight="1" x14ac:dyDescent="0.25">
      <c r="A28" s="143">
        <v>44651</v>
      </c>
      <c r="B28" s="133" t="s">
        <v>492</v>
      </c>
      <c r="C28" s="209" t="s">
        <v>493</v>
      </c>
      <c r="D28" s="134">
        <v>27000</v>
      </c>
      <c r="E28" s="144" t="s">
        <v>487</v>
      </c>
    </row>
    <row r="29" spans="1:5" ht="30" customHeight="1" x14ac:dyDescent="0.25">
      <c r="A29" s="143">
        <v>44651</v>
      </c>
      <c r="B29" s="133" t="s">
        <v>492</v>
      </c>
      <c r="C29" s="209" t="s">
        <v>493</v>
      </c>
      <c r="D29" s="134">
        <v>27000</v>
      </c>
      <c r="E29" s="144" t="s">
        <v>487</v>
      </c>
    </row>
    <row r="30" spans="1:5" ht="30" customHeight="1" x14ac:dyDescent="0.25">
      <c r="A30" s="143">
        <v>44651</v>
      </c>
      <c r="B30" s="133" t="s">
        <v>492</v>
      </c>
      <c r="C30" s="209" t="s">
        <v>493</v>
      </c>
      <c r="D30" s="134">
        <v>27000</v>
      </c>
      <c r="E30" s="144" t="s">
        <v>487</v>
      </c>
    </row>
    <row r="31" spans="1:5" ht="30" customHeight="1" x14ac:dyDescent="0.25">
      <c r="A31" s="143">
        <v>44651</v>
      </c>
      <c r="B31" s="133" t="s">
        <v>492</v>
      </c>
      <c r="C31" s="209" t="s">
        <v>493</v>
      </c>
      <c r="D31" s="134">
        <v>13500</v>
      </c>
      <c r="E31" s="144" t="s">
        <v>487</v>
      </c>
    </row>
    <row r="32" spans="1:5" ht="30" customHeight="1" x14ac:dyDescent="0.25">
      <c r="A32" s="143">
        <v>44651</v>
      </c>
      <c r="B32" s="133" t="s">
        <v>492</v>
      </c>
      <c r="C32" s="209" t="s">
        <v>493</v>
      </c>
      <c r="D32" s="134">
        <v>13500</v>
      </c>
      <c r="E32" s="144" t="s">
        <v>487</v>
      </c>
    </row>
    <row r="33" spans="1:5" ht="30" customHeight="1" x14ac:dyDescent="0.25">
      <c r="A33" s="143">
        <v>44651</v>
      </c>
      <c r="B33" s="133" t="s">
        <v>492</v>
      </c>
      <c r="C33" s="209" t="s">
        <v>493</v>
      </c>
      <c r="D33" s="134">
        <v>13500</v>
      </c>
      <c r="E33" s="144" t="s">
        <v>487</v>
      </c>
    </row>
    <row r="34" spans="1:5" ht="30" customHeight="1" x14ac:dyDescent="0.25">
      <c r="A34" s="220">
        <v>44662</v>
      </c>
      <c r="B34" s="221" t="s">
        <v>492</v>
      </c>
      <c r="C34" s="209" t="s">
        <v>493</v>
      </c>
      <c r="D34" s="134">
        <v>13500</v>
      </c>
      <c r="E34" s="144" t="s">
        <v>487</v>
      </c>
    </row>
    <row r="35" spans="1:5" ht="30" customHeight="1" x14ac:dyDescent="0.25">
      <c r="A35" s="220">
        <v>44662</v>
      </c>
      <c r="B35" s="221" t="s">
        <v>492</v>
      </c>
      <c r="C35" s="209" t="s">
        <v>493</v>
      </c>
      <c r="D35" s="134">
        <v>13500</v>
      </c>
      <c r="E35" s="144" t="s">
        <v>487</v>
      </c>
    </row>
    <row r="36" spans="1:5" ht="30" customHeight="1" x14ac:dyDescent="0.25">
      <c r="A36" s="220">
        <v>44662</v>
      </c>
      <c r="B36" s="221" t="s">
        <v>492</v>
      </c>
      <c r="C36" s="209" t="s">
        <v>493</v>
      </c>
      <c r="D36" s="134">
        <v>13500</v>
      </c>
      <c r="E36" s="144" t="s">
        <v>487</v>
      </c>
    </row>
    <row r="37" spans="1:5" ht="30" customHeight="1" x14ac:dyDescent="0.25">
      <c r="A37" s="220">
        <v>44662</v>
      </c>
      <c r="B37" s="221" t="s">
        <v>492</v>
      </c>
      <c r="C37" s="209" t="s">
        <v>493</v>
      </c>
      <c r="D37" s="134">
        <v>13500</v>
      </c>
      <c r="E37" s="144" t="s">
        <v>487</v>
      </c>
    </row>
    <row r="38" spans="1:5" ht="30" customHeight="1" x14ac:dyDescent="0.25">
      <c r="A38" s="220">
        <v>44677</v>
      </c>
      <c r="B38" s="133" t="s">
        <v>1351</v>
      </c>
      <c r="C38" s="208">
        <v>25875060</v>
      </c>
      <c r="D38" s="135">
        <v>10259.91</v>
      </c>
      <c r="E38" s="144" t="s">
        <v>487</v>
      </c>
    </row>
    <row r="39" spans="1:5" ht="30" customHeight="1" x14ac:dyDescent="0.25">
      <c r="A39" s="220">
        <v>44680</v>
      </c>
      <c r="B39" s="221" t="s">
        <v>492</v>
      </c>
      <c r="C39" s="209" t="s">
        <v>493</v>
      </c>
      <c r="D39" s="134">
        <v>27000</v>
      </c>
      <c r="E39" s="144" t="s">
        <v>487</v>
      </c>
    </row>
    <row r="40" spans="1:5" ht="30" customHeight="1" x14ac:dyDescent="0.25">
      <c r="A40" s="220">
        <v>44680</v>
      </c>
      <c r="B40" s="221" t="s">
        <v>492</v>
      </c>
      <c r="C40" s="209" t="s">
        <v>493</v>
      </c>
      <c r="D40" s="134">
        <v>27000</v>
      </c>
      <c r="E40" s="144" t="s">
        <v>487</v>
      </c>
    </row>
    <row r="41" spans="1:5" ht="30" customHeight="1" x14ac:dyDescent="0.25">
      <c r="A41" s="220">
        <v>44680</v>
      </c>
      <c r="B41" s="221" t="s">
        <v>492</v>
      </c>
      <c r="C41" s="209" t="s">
        <v>493</v>
      </c>
      <c r="D41" s="134">
        <v>24200</v>
      </c>
      <c r="E41" s="144" t="s">
        <v>487</v>
      </c>
    </row>
    <row r="42" spans="1:5" ht="30" customHeight="1" x14ac:dyDescent="0.25">
      <c r="A42" s="220">
        <v>44680</v>
      </c>
      <c r="B42" s="221" t="s">
        <v>492</v>
      </c>
      <c r="C42" s="209" t="s">
        <v>493</v>
      </c>
      <c r="D42" s="134">
        <v>13500</v>
      </c>
      <c r="E42" s="144" t="s">
        <v>487</v>
      </c>
    </row>
    <row r="43" spans="1:5" ht="30" customHeight="1" x14ac:dyDescent="0.25">
      <c r="A43" s="220">
        <v>44680</v>
      </c>
      <c r="B43" s="221" t="s">
        <v>492</v>
      </c>
      <c r="C43" s="209" t="s">
        <v>493</v>
      </c>
      <c r="D43" s="134">
        <v>13500</v>
      </c>
      <c r="E43" s="144" t="s">
        <v>487</v>
      </c>
    </row>
    <row r="44" spans="1:5" ht="30" customHeight="1" x14ac:dyDescent="0.25">
      <c r="A44" s="220">
        <v>44680</v>
      </c>
      <c r="B44" s="221" t="s">
        <v>492</v>
      </c>
      <c r="C44" s="209" t="s">
        <v>493</v>
      </c>
      <c r="D44" s="134">
        <v>13500</v>
      </c>
      <c r="E44" s="144" t="s">
        <v>487</v>
      </c>
    </row>
    <row r="45" spans="1:5" ht="30" customHeight="1" x14ac:dyDescent="0.25">
      <c r="A45" s="220">
        <v>44680</v>
      </c>
      <c r="B45" s="221" t="s">
        <v>492</v>
      </c>
      <c r="C45" s="209" t="s">
        <v>493</v>
      </c>
      <c r="D45" s="134">
        <v>13500</v>
      </c>
      <c r="E45" s="144" t="s">
        <v>487</v>
      </c>
    </row>
    <row r="46" spans="1:5" ht="30" customHeight="1" x14ac:dyDescent="0.25">
      <c r="A46" s="220">
        <v>44690</v>
      </c>
      <c r="B46" s="221" t="s">
        <v>492</v>
      </c>
      <c r="C46" s="276" t="s">
        <v>493</v>
      </c>
      <c r="D46" s="134">
        <v>13500</v>
      </c>
      <c r="E46" s="258" t="s">
        <v>487</v>
      </c>
    </row>
    <row r="47" spans="1:5" ht="30" customHeight="1" x14ac:dyDescent="0.25">
      <c r="A47" s="220">
        <v>44690</v>
      </c>
      <c r="B47" s="221" t="s">
        <v>492</v>
      </c>
      <c r="C47" s="276" t="s">
        <v>493</v>
      </c>
      <c r="D47" s="134">
        <v>13500</v>
      </c>
      <c r="E47" s="258" t="s">
        <v>487</v>
      </c>
    </row>
    <row r="48" spans="1:5" ht="30" customHeight="1" x14ac:dyDescent="0.25">
      <c r="A48" s="220">
        <v>44690</v>
      </c>
      <c r="B48" s="221" t="s">
        <v>492</v>
      </c>
      <c r="C48" s="276" t="s">
        <v>493</v>
      </c>
      <c r="D48" s="134">
        <v>27000</v>
      </c>
      <c r="E48" s="258" t="s">
        <v>487</v>
      </c>
    </row>
    <row r="49" spans="1:5" ht="30" customHeight="1" x14ac:dyDescent="0.25">
      <c r="A49" s="220">
        <v>44697</v>
      </c>
      <c r="B49" s="274" t="s">
        <v>1358</v>
      </c>
      <c r="C49" s="276">
        <v>8544051</v>
      </c>
      <c r="D49" s="135">
        <v>35433.72</v>
      </c>
      <c r="E49" s="258" t="s">
        <v>1356</v>
      </c>
    </row>
    <row r="50" spans="1:5" ht="30" customHeight="1" x14ac:dyDescent="0.25">
      <c r="A50" s="220">
        <v>44706</v>
      </c>
      <c r="B50" s="133" t="s">
        <v>1359</v>
      </c>
      <c r="C50" s="276">
        <v>48586285</v>
      </c>
      <c r="D50" s="135">
        <v>16500</v>
      </c>
      <c r="E50" s="277" t="s">
        <v>1357</v>
      </c>
    </row>
    <row r="51" spans="1:5" ht="30" customHeight="1" x14ac:dyDescent="0.25">
      <c r="A51" s="220">
        <v>44707</v>
      </c>
      <c r="B51" s="133" t="s">
        <v>1360</v>
      </c>
      <c r="C51" s="276">
        <v>41193075</v>
      </c>
      <c r="D51" s="135">
        <v>26300</v>
      </c>
      <c r="E51" s="277" t="s">
        <v>1357</v>
      </c>
    </row>
    <row r="52" spans="1:5" ht="30" customHeight="1" x14ac:dyDescent="0.25">
      <c r="A52" s="220">
        <v>44707</v>
      </c>
      <c r="B52" s="221" t="s">
        <v>492</v>
      </c>
      <c r="C52" s="209" t="s">
        <v>493</v>
      </c>
      <c r="D52" s="134">
        <v>27000</v>
      </c>
      <c r="E52" s="258" t="s">
        <v>487</v>
      </c>
    </row>
    <row r="53" spans="1:5" ht="30" customHeight="1" x14ac:dyDescent="0.25">
      <c r="A53" s="220">
        <v>44707</v>
      </c>
      <c r="B53" s="221" t="s">
        <v>492</v>
      </c>
      <c r="C53" s="209" t="s">
        <v>493</v>
      </c>
      <c r="D53" s="134">
        <v>27000</v>
      </c>
      <c r="E53" s="258" t="s">
        <v>487</v>
      </c>
    </row>
    <row r="54" spans="1:5" ht="30" customHeight="1" x14ac:dyDescent="0.25">
      <c r="A54" s="220">
        <v>44707</v>
      </c>
      <c r="B54" s="221" t="s">
        <v>492</v>
      </c>
      <c r="C54" s="209" t="s">
        <v>493</v>
      </c>
      <c r="D54" s="134">
        <v>27000</v>
      </c>
      <c r="E54" s="258" t="s">
        <v>487</v>
      </c>
    </row>
    <row r="55" spans="1:5" ht="30" customHeight="1" x14ac:dyDescent="0.25">
      <c r="A55" s="220">
        <v>44707</v>
      </c>
      <c r="B55" s="221" t="s">
        <v>492</v>
      </c>
      <c r="C55" s="209" t="s">
        <v>493</v>
      </c>
      <c r="D55" s="134">
        <v>27000</v>
      </c>
      <c r="E55" s="258" t="s">
        <v>487</v>
      </c>
    </row>
    <row r="56" spans="1:5" ht="30" customHeight="1" x14ac:dyDescent="0.25">
      <c r="A56" s="220">
        <v>44711</v>
      </c>
      <c r="B56" s="133" t="s">
        <v>1361</v>
      </c>
      <c r="C56" s="276">
        <v>25875060</v>
      </c>
      <c r="D56" s="135">
        <v>10259.91</v>
      </c>
      <c r="E56" s="258" t="s">
        <v>487</v>
      </c>
    </row>
    <row r="57" spans="1:5" ht="30" customHeight="1" x14ac:dyDescent="0.25">
      <c r="A57" s="272">
        <v>44720</v>
      </c>
      <c r="B57" s="270" t="s">
        <v>1402</v>
      </c>
      <c r="C57" s="208">
        <v>5982677</v>
      </c>
      <c r="D57" s="217">
        <v>10000</v>
      </c>
      <c r="E57" s="277" t="s">
        <v>487</v>
      </c>
    </row>
    <row r="58" spans="1:5" ht="30" customHeight="1" x14ac:dyDescent="0.25">
      <c r="A58" s="272">
        <v>44735</v>
      </c>
      <c r="B58" s="133" t="s">
        <v>1403</v>
      </c>
      <c r="C58" s="208" t="s">
        <v>1401</v>
      </c>
      <c r="D58" s="217">
        <v>59700</v>
      </c>
      <c r="E58" s="144" t="s">
        <v>486</v>
      </c>
    </row>
    <row r="59" spans="1:5" ht="30" customHeight="1" x14ac:dyDescent="0.25">
      <c r="A59" s="272">
        <v>44739</v>
      </c>
      <c r="B59" s="133" t="s">
        <v>1404</v>
      </c>
      <c r="C59" s="208">
        <v>40612104</v>
      </c>
      <c r="D59" s="217">
        <v>10000</v>
      </c>
      <c r="E59" s="144" t="s">
        <v>1400</v>
      </c>
    </row>
    <row r="60" spans="1:5" ht="30" customHeight="1" x14ac:dyDescent="0.25">
      <c r="A60" s="272">
        <v>44739</v>
      </c>
      <c r="B60" s="133" t="s">
        <v>492</v>
      </c>
      <c r="C60" s="209" t="s">
        <v>493</v>
      </c>
      <c r="D60" s="271">
        <v>27000</v>
      </c>
      <c r="E60" s="144" t="s">
        <v>488</v>
      </c>
    </row>
    <row r="61" spans="1:5" ht="30" customHeight="1" x14ac:dyDescent="0.25">
      <c r="A61" s="272">
        <v>44739</v>
      </c>
      <c r="B61" s="133" t="s">
        <v>492</v>
      </c>
      <c r="C61" s="209" t="s">
        <v>493</v>
      </c>
      <c r="D61" s="271">
        <v>27000</v>
      </c>
      <c r="E61" s="144" t="s">
        <v>488</v>
      </c>
    </row>
    <row r="62" spans="1:5" ht="30" customHeight="1" x14ac:dyDescent="0.25">
      <c r="A62" s="272">
        <v>44739</v>
      </c>
      <c r="B62" s="133" t="s">
        <v>492</v>
      </c>
      <c r="C62" s="209" t="s">
        <v>493</v>
      </c>
      <c r="D62" s="271">
        <v>27000</v>
      </c>
      <c r="E62" s="144" t="s">
        <v>488</v>
      </c>
    </row>
    <row r="63" spans="1:5" ht="30" customHeight="1" x14ac:dyDescent="0.25">
      <c r="A63" s="272">
        <v>44739</v>
      </c>
      <c r="B63" s="133" t="s">
        <v>492</v>
      </c>
      <c r="C63" s="209" t="s">
        <v>493</v>
      </c>
      <c r="D63" s="271">
        <v>27000</v>
      </c>
      <c r="E63" s="144" t="s">
        <v>488</v>
      </c>
    </row>
    <row r="64" spans="1:5" ht="30" customHeight="1" x14ac:dyDescent="0.25">
      <c r="A64" s="272">
        <v>44739</v>
      </c>
      <c r="B64" s="133" t="s">
        <v>492</v>
      </c>
      <c r="C64" s="209" t="s">
        <v>493</v>
      </c>
      <c r="D64" s="271">
        <v>38400</v>
      </c>
      <c r="E64" s="144" t="s">
        <v>488</v>
      </c>
    </row>
    <row r="65" spans="1:5" ht="30" customHeight="1" x14ac:dyDescent="0.25">
      <c r="A65" s="272">
        <v>44739</v>
      </c>
      <c r="B65" s="133" t="s">
        <v>492</v>
      </c>
      <c r="C65" s="209" t="s">
        <v>493</v>
      </c>
      <c r="D65" s="271">
        <v>27000</v>
      </c>
      <c r="E65" s="144" t="s">
        <v>488</v>
      </c>
    </row>
    <row r="66" spans="1:5" ht="30" customHeight="1" x14ac:dyDescent="0.25">
      <c r="A66" s="272">
        <v>44739</v>
      </c>
      <c r="B66" s="133" t="s">
        <v>492</v>
      </c>
      <c r="C66" s="209" t="s">
        <v>493</v>
      </c>
      <c r="D66" s="271">
        <v>13500</v>
      </c>
      <c r="E66" s="144" t="s">
        <v>488</v>
      </c>
    </row>
    <row r="67" spans="1:5" ht="30" customHeight="1" x14ac:dyDescent="0.25">
      <c r="A67" s="272">
        <v>44740</v>
      </c>
      <c r="B67" s="133" t="s">
        <v>1361</v>
      </c>
      <c r="C67" s="208">
        <v>25875060</v>
      </c>
      <c r="D67" s="217">
        <v>10259.91</v>
      </c>
      <c r="E67" s="144" t="s">
        <v>488</v>
      </c>
    </row>
    <row r="68" spans="1:5" ht="30" customHeight="1" x14ac:dyDescent="0.25">
      <c r="A68" s="272">
        <v>44742</v>
      </c>
      <c r="B68" s="133" t="s">
        <v>492</v>
      </c>
      <c r="C68" s="209" t="s">
        <v>493</v>
      </c>
      <c r="D68" s="271">
        <v>13500</v>
      </c>
      <c r="E68" s="144" t="s">
        <v>488</v>
      </c>
    </row>
    <row r="69" spans="1:5" ht="30" customHeight="1" x14ac:dyDescent="0.25">
      <c r="A69" s="220">
        <v>44756</v>
      </c>
      <c r="B69" s="278" t="s">
        <v>492</v>
      </c>
      <c r="C69" s="209" t="s">
        <v>493</v>
      </c>
      <c r="D69" s="271">
        <v>13500</v>
      </c>
      <c r="E69" s="144" t="s">
        <v>488</v>
      </c>
    </row>
    <row r="70" spans="1:5" ht="30" customHeight="1" x14ac:dyDescent="0.25">
      <c r="A70" s="220">
        <v>44756</v>
      </c>
      <c r="B70" s="221" t="s">
        <v>492</v>
      </c>
      <c r="C70" s="209" t="s">
        <v>493</v>
      </c>
      <c r="D70" s="271">
        <v>13500</v>
      </c>
      <c r="E70" s="144" t="s">
        <v>488</v>
      </c>
    </row>
    <row r="71" spans="1:5" ht="30" customHeight="1" x14ac:dyDescent="0.25">
      <c r="A71" s="220">
        <v>44763</v>
      </c>
      <c r="B71" s="221" t="s">
        <v>492</v>
      </c>
      <c r="C71" s="209" t="s">
        <v>493</v>
      </c>
      <c r="D71" s="134">
        <v>19200</v>
      </c>
      <c r="E71" s="258" t="s">
        <v>488</v>
      </c>
    </row>
    <row r="72" spans="1:5" ht="30" customHeight="1" x14ac:dyDescent="0.25">
      <c r="A72" s="220">
        <v>44763</v>
      </c>
      <c r="B72" s="221" t="s">
        <v>492</v>
      </c>
      <c r="C72" s="209" t="s">
        <v>493</v>
      </c>
      <c r="D72" s="134">
        <v>13500</v>
      </c>
      <c r="E72" s="258" t="s">
        <v>488</v>
      </c>
    </row>
    <row r="73" spans="1:5" ht="30" customHeight="1" x14ac:dyDescent="0.25">
      <c r="A73" s="220">
        <v>44763</v>
      </c>
      <c r="B73" s="221" t="s">
        <v>492</v>
      </c>
      <c r="C73" s="209" t="s">
        <v>493</v>
      </c>
      <c r="D73" s="134">
        <v>19200</v>
      </c>
      <c r="E73" s="258" t="s">
        <v>488</v>
      </c>
    </row>
    <row r="74" spans="1:5" ht="30" customHeight="1" x14ac:dyDescent="0.25">
      <c r="A74" s="272">
        <v>44770</v>
      </c>
      <c r="B74" s="133" t="s">
        <v>1361</v>
      </c>
      <c r="C74" s="208">
        <v>25875060</v>
      </c>
      <c r="D74" s="217">
        <v>10259.91</v>
      </c>
      <c r="E74" s="144" t="s">
        <v>488</v>
      </c>
    </row>
    <row r="75" spans="1:5" ht="30" customHeight="1" x14ac:dyDescent="0.25">
      <c r="A75" s="220">
        <v>44778</v>
      </c>
      <c r="B75" s="270" t="s">
        <v>1430</v>
      </c>
      <c r="C75" s="276">
        <v>42340586</v>
      </c>
      <c r="D75" s="135">
        <v>70000</v>
      </c>
      <c r="E75" s="277" t="s">
        <v>486</v>
      </c>
    </row>
    <row r="76" spans="1:5" ht="30" customHeight="1" x14ac:dyDescent="0.25">
      <c r="A76" s="220">
        <v>44788</v>
      </c>
      <c r="B76" s="133" t="s">
        <v>492</v>
      </c>
      <c r="C76" s="209" t="s">
        <v>493</v>
      </c>
      <c r="D76" s="134">
        <v>32700</v>
      </c>
      <c r="E76" s="144" t="s">
        <v>488</v>
      </c>
    </row>
    <row r="77" spans="1:5" ht="30" customHeight="1" x14ac:dyDescent="0.25">
      <c r="A77" s="220">
        <v>44788</v>
      </c>
      <c r="B77" s="133" t="s">
        <v>492</v>
      </c>
      <c r="C77" s="209" t="s">
        <v>493</v>
      </c>
      <c r="D77" s="134">
        <v>13500</v>
      </c>
      <c r="E77" s="144" t="s">
        <v>488</v>
      </c>
    </row>
    <row r="78" spans="1:5" ht="30" customHeight="1" x14ac:dyDescent="0.25">
      <c r="A78" s="220">
        <v>44796</v>
      </c>
      <c r="B78" s="133" t="s">
        <v>492</v>
      </c>
      <c r="C78" s="209" t="s">
        <v>493</v>
      </c>
      <c r="D78" s="135">
        <v>200000</v>
      </c>
      <c r="E78" s="144" t="s">
        <v>488</v>
      </c>
    </row>
    <row r="79" spans="1:5" ht="30" customHeight="1" x14ac:dyDescent="0.25">
      <c r="A79" s="220">
        <v>44796</v>
      </c>
      <c r="B79" s="133" t="s">
        <v>492</v>
      </c>
      <c r="C79" s="209" t="s">
        <v>493</v>
      </c>
      <c r="D79" s="134">
        <v>27000</v>
      </c>
      <c r="E79" s="144" t="s">
        <v>488</v>
      </c>
    </row>
    <row r="80" spans="1:5" ht="30" customHeight="1" x14ac:dyDescent="0.25">
      <c r="A80" s="220">
        <v>44796</v>
      </c>
      <c r="B80" s="133" t="s">
        <v>492</v>
      </c>
      <c r="C80" s="209" t="s">
        <v>493</v>
      </c>
      <c r="D80" s="134">
        <v>13500</v>
      </c>
      <c r="E80" s="144" t="s">
        <v>488</v>
      </c>
    </row>
    <row r="81" spans="1:5" ht="30" customHeight="1" x14ac:dyDescent="0.25">
      <c r="A81" s="220">
        <v>44798</v>
      </c>
      <c r="B81" s="133" t="s">
        <v>1431</v>
      </c>
      <c r="C81" s="276">
        <v>60794062</v>
      </c>
      <c r="D81" s="135">
        <v>200000</v>
      </c>
      <c r="E81" s="144" t="s">
        <v>488</v>
      </c>
    </row>
    <row r="82" spans="1:5" ht="30" customHeight="1" x14ac:dyDescent="0.25">
      <c r="A82" s="272">
        <v>44802</v>
      </c>
      <c r="B82" s="133" t="s">
        <v>1361</v>
      </c>
      <c r="C82" s="208">
        <v>25875060</v>
      </c>
      <c r="D82" s="217">
        <v>10259.91</v>
      </c>
      <c r="E82" s="144" t="s">
        <v>488</v>
      </c>
    </row>
    <row r="83" spans="1:5" ht="30" customHeight="1" x14ac:dyDescent="0.25">
      <c r="A83" s="220">
        <v>44809</v>
      </c>
      <c r="B83" s="133" t="s">
        <v>492</v>
      </c>
      <c r="C83" s="147" t="s">
        <v>493</v>
      </c>
      <c r="D83" s="134">
        <v>27000</v>
      </c>
      <c r="E83" s="144" t="s">
        <v>488</v>
      </c>
    </row>
    <row r="84" spans="1:5" ht="30" customHeight="1" x14ac:dyDescent="0.25">
      <c r="A84" s="220">
        <v>44812</v>
      </c>
      <c r="B84" s="133" t="s">
        <v>1323</v>
      </c>
      <c r="C84" s="276"/>
      <c r="D84" s="135">
        <v>196984.1</v>
      </c>
      <c r="E84" s="144" t="s">
        <v>1324</v>
      </c>
    </row>
    <row r="85" spans="1:5" ht="30" customHeight="1" x14ac:dyDescent="0.25">
      <c r="A85" s="220">
        <v>44823</v>
      </c>
      <c r="B85" s="274" t="s">
        <v>1540</v>
      </c>
      <c r="C85" s="276">
        <v>63984482</v>
      </c>
      <c r="D85" s="135">
        <v>180910</v>
      </c>
      <c r="E85" s="145" t="s">
        <v>1541</v>
      </c>
    </row>
    <row r="86" spans="1:5" ht="30" customHeight="1" x14ac:dyDescent="0.25">
      <c r="A86" s="220">
        <v>44824</v>
      </c>
      <c r="B86" s="274" t="s">
        <v>492</v>
      </c>
      <c r="C86" s="147" t="s">
        <v>493</v>
      </c>
      <c r="D86" s="135">
        <v>10000</v>
      </c>
      <c r="E86" s="144" t="s">
        <v>488</v>
      </c>
    </row>
    <row r="87" spans="1:5" ht="30" customHeight="1" x14ac:dyDescent="0.25">
      <c r="A87" s="220">
        <v>44826</v>
      </c>
      <c r="B87" s="314" t="s">
        <v>492</v>
      </c>
      <c r="C87" s="147" t="s">
        <v>493</v>
      </c>
      <c r="D87" s="135">
        <v>46712.81</v>
      </c>
      <c r="E87" s="144" t="s">
        <v>488</v>
      </c>
    </row>
    <row r="88" spans="1:5" ht="30" customHeight="1" x14ac:dyDescent="0.25">
      <c r="A88" s="220">
        <v>44826</v>
      </c>
      <c r="B88" s="133" t="s">
        <v>492</v>
      </c>
      <c r="C88" s="147" t="s">
        <v>493</v>
      </c>
      <c r="D88" s="134">
        <v>27000</v>
      </c>
      <c r="E88" s="144" t="s">
        <v>488</v>
      </c>
    </row>
    <row r="89" spans="1:5" ht="30" customHeight="1" x14ac:dyDescent="0.25">
      <c r="A89" s="220">
        <v>44826</v>
      </c>
      <c r="B89" s="133" t="s">
        <v>492</v>
      </c>
      <c r="C89" s="147" t="s">
        <v>493</v>
      </c>
      <c r="D89" s="134">
        <v>27000</v>
      </c>
      <c r="E89" s="144" t="s">
        <v>488</v>
      </c>
    </row>
    <row r="90" spans="1:5" ht="30" customHeight="1" x14ac:dyDescent="0.25">
      <c r="A90" s="220">
        <v>44826</v>
      </c>
      <c r="B90" s="133" t="s">
        <v>492</v>
      </c>
      <c r="C90" s="147" t="s">
        <v>493</v>
      </c>
      <c r="D90" s="135">
        <v>38400</v>
      </c>
      <c r="E90" s="144" t="s">
        <v>488</v>
      </c>
    </row>
    <row r="91" spans="1:5" ht="30" customHeight="1" x14ac:dyDescent="0.25">
      <c r="A91" s="220">
        <v>44833</v>
      </c>
      <c r="B91" s="133" t="s">
        <v>1361</v>
      </c>
      <c r="C91" s="208">
        <v>25875060</v>
      </c>
      <c r="D91" s="217">
        <v>10259.91</v>
      </c>
      <c r="E91" s="144" t="s">
        <v>488</v>
      </c>
    </row>
    <row r="92" spans="1:5" ht="30" customHeight="1" x14ac:dyDescent="0.25">
      <c r="A92" s="220">
        <v>44834</v>
      </c>
      <c r="B92" s="133" t="s">
        <v>492</v>
      </c>
      <c r="C92" s="147" t="s">
        <v>493</v>
      </c>
      <c r="D92" s="134">
        <v>27000</v>
      </c>
      <c r="E92" s="144" t="s">
        <v>488</v>
      </c>
    </row>
    <row r="93" spans="1:5" ht="30" customHeight="1" x14ac:dyDescent="0.25">
      <c r="A93" s="220">
        <v>44834</v>
      </c>
      <c r="B93" s="133" t="s">
        <v>492</v>
      </c>
      <c r="C93" s="147" t="s">
        <v>493</v>
      </c>
      <c r="D93" s="134">
        <v>13500</v>
      </c>
      <c r="E93" s="144" t="s">
        <v>488</v>
      </c>
    </row>
    <row r="94" spans="1:5" ht="30" customHeight="1" x14ac:dyDescent="0.25">
      <c r="A94" s="220">
        <v>44834</v>
      </c>
      <c r="B94" s="133" t="s">
        <v>492</v>
      </c>
      <c r="C94" s="147" t="s">
        <v>493</v>
      </c>
      <c r="D94" s="134">
        <v>13500</v>
      </c>
      <c r="E94" s="144" t="s">
        <v>488</v>
      </c>
    </row>
    <row r="95" spans="1:5" ht="30" customHeight="1" x14ac:dyDescent="0.25">
      <c r="A95" s="220">
        <v>44840</v>
      </c>
      <c r="B95" s="314" t="s">
        <v>1552</v>
      </c>
      <c r="C95" s="276">
        <v>64583562</v>
      </c>
      <c r="D95" s="135">
        <v>51500</v>
      </c>
      <c r="E95" s="277" t="s">
        <v>486</v>
      </c>
    </row>
    <row r="96" spans="1:5" ht="45" customHeight="1" x14ac:dyDescent="0.25">
      <c r="A96" s="220">
        <v>44841</v>
      </c>
      <c r="B96" s="274" t="s">
        <v>1553</v>
      </c>
      <c r="C96" s="276">
        <v>25892533</v>
      </c>
      <c r="D96" s="135">
        <v>30000</v>
      </c>
      <c r="E96" s="144" t="s">
        <v>487</v>
      </c>
    </row>
    <row r="97" spans="1:5" ht="30" customHeight="1" x14ac:dyDescent="0.25">
      <c r="A97" s="220">
        <v>44841</v>
      </c>
      <c r="B97" s="274" t="s">
        <v>1556</v>
      </c>
      <c r="C97" s="276">
        <v>14328127</v>
      </c>
      <c r="D97" s="135">
        <v>20000</v>
      </c>
      <c r="E97" s="144" t="s">
        <v>1548</v>
      </c>
    </row>
    <row r="98" spans="1:5" ht="30" customHeight="1" x14ac:dyDescent="0.25">
      <c r="A98" s="220">
        <v>44853</v>
      </c>
      <c r="B98" s="314" t="s">
        <v>1549</v>
      </c>
      <c r="C98" s="276">
        <v>26427389</v>
      </c>
      <c r="D98" s="135">
        <v>120000</v>
      </c>
      <c r="E98" s="144" t="s">
        <v>486</v>
      </c>
    </row>
    <row r="99" spans="1:5" ht="30" customHeight="1" x14ac:dyDescent="0.25">
      <c r="A99" s="220">
        <v>44855</v>
      </c>
      <c r="B99" s="314" t="s">
        <v>492</v>
      </c>
      <c r="C99" s="147" t="s">
        <v>493</v>
      </c>
      <c r="D99" s="135">
        <v>77888.89</v>
      </c>
      <c r="E99" s="144" t="s">
        <v>1550</v>
      </c>
    </row>
    <row r="100" spans="1:5" ht="30" customHeight="1" x14ac:dyDescent="0.25">
      <c r="A100" s="220">
        <v>44860</v>
      </c>
      <c r="B100" s="274" t="s">
        <v>1557</v>
      </c>
      <c r="C100" s="276">
        <v>68728395</v>
      </c>
      <c r="D100" s="135">
        <v>20000</v>
      </c>
      <c r="E100" s="144" t="s">
        <v>1551</v>
      </c>
    </row>
    <row r="101" spans="1:5" ht="30" customHeight="1" x14ac:dyDescent="0.25">
      <c r="A101" s="220">
        <v>44860</v>
      </c>
      <c r="B101" s="133" t="s">
        <v>492</v>
      </c>
      <c r="C101" s="147" t="s">
        <v>493</v>
      </c>
      <c r="D101" s="134">
        <v>13500</v>
      </c>
      <c r="E101" s="145" t="s">
        <v>488</v>
      </c>
    </row>
    <row r="102" spans="1:5" ht="30" customHeight="1" x14ac:dyDescent="0.25">
      <c r="A102" s="220">
        <v>44860</v>
      </c>
      <c r="B102" s="133" t="s">
        <v>492</v>
      </c>
      <c r="C102" s="147" t="s">
        <v>493</v>
      </c>
      <c r="D102" s="134">
        <v>13500</v>
      </c>
      <c r="E102" s="145" t="s">
        <v>488</v>
      </c>
    </row>
    <row r="103" spans="1:5" ht="30" customHeight="1" x14ac:dyDescent="0.25">
      <c r="A103" s="220">
        <v>44860</v>
      </c>
      <c r="B103" s="133" t="s">
        <v>492</v>
      </c>
      <c r="C103" s="147" t="s">
        <v>493</v>
      </c>
      <c r="D103" s="134">
        <v>27000</v>
      </c>
      <c r="E103" s="145" t="s">
        <v>488</v>
      </c>
    </row>
    <row r="104" spans="1:5" ht="30" customHeight="1" x14ac:dyDescent="0.25">
      <c r="A104" s="220">
        <v>44860</v>
      </c>
      <c r="B104" s="133" t="s">
        <v>492</v>
      </c>
      <c r="C104" s="147" t="s">
        <v>493</v>
      </c>
      <c r="D104" s="134">
        <v>13500</v>
      </c>
      <c r="E104" s="145" t="s">
        <v>488</v>
      </c>
    </row>
    <row r="105" spans="1:5" ht="30" customHeight="1" x14ac:dyDescent="0.25">
      <c r="A105" s="220">
        <v>44860</v>
      </c>
      <c r="B105" s="133" t="s">
        <v>492</v>
      </c>
      <c r="C105" s="147" t="s">
        <v>493</v>
      </c>
      <c r="D105" s="134">
        <v>32700</v>
      </c>
      <c r="E105" s="145" t="s">
        <v>488</v>
      </c>
    </row>
    <row r="106" spans="1:5" ht="30" customHeight="1" x14ac:dyDescent="0.25">
      <c r="A106" s="220">
        <v>44860</v>
      </c>
      <c r="B106" s="133" t="s">
        <v>492</v>
      </c>
      <c r="C106" s="147" t="s">
        <v>493</v>
      </c>
      <c r="D106" s="134">
        <v>27000</v>
      </c>
      <c r="E106" s="145" t="s">
        <v>488</v>
      </c>
    </row>
    <row r="107" spans="1:5" ht="30" customHeight="1" x14ac:dyDescent="0.25">
      <c r="A107" s="220">
        <v>44860</v>
      </c>
      <c r="B107" s="133" t="s">
        <v>492</v>
      </c>
      <c r="C107" s="147" t="s">
        <v>493</v>
      </c>
      <c r="D107" s="134">
        <v>27000</v>
      </c>
      <c r="E107" s="145" t="s">
        <v>488</v>
      </c>
    </row>
    <row r="108" spans="1:5" ht="30" customHeight="1" x14ac:dyDescent="0.25">
      <c r="A108" s="220">
        <v>44860</v>
      </c>
      <c r="B108" s="133" t="s">
        <v>492</v>
      </c>
      <c r="C108" s="147" t="s">
        <v>493</v>
      </c>
      <c r="D108" s="134">
        <v>13500</v>
      </c>
      <c r="E108" s="145" t="s">
        <v>488</v>
      </c>
    </row>
    <row r="109" spans="1:5" ht="30" customHeight="1" x14ac:dyDescent="0.25">
      <c r="A109" s="220">
        <v>44860</v>
      </c>
      <c r="B109" s="133" t="s">
        <v>492</v>
      </c>
      <c r="C109" s="147" t="s">
        <v>493</v>
      </c>
      <c r="D109" s="134">
        <v>27000</v>
      </c>
      <c r="E109" s="145" t="s">
        <v>488</v>
      </c>
    </row>
    <row r="110" spans="1:5" ht="30" customHeight="1" x14ac:dyDescent="0.25">
      <c r="A110" s="220">
        <v>44860</v>
      </c>
      <c r="B110" s="133" t="s">
        <v>492</v>
      </c>
      <c r="C110" s="147" t="s">
        <v>493</v>
      </c>
      <c r="D110" s="134">
        <v>13500</v>
      </c>
      <c r="E110" s="145" t="s">
        <v>488</v>
      </c>
    </row>
    <row r="111" spans="1:5" ht="30" customHeight="1" x14ac:dyDescent="0.25">
      <c r="A111" s="220">
        <v>44865</v>
      </c>
      <c r="B111" s="133" t="s">
        <v>1361</v>
      </c>
      <c r="C111" s="208">
        <v>25875060</v>
      </c>
      <c r="D111" s="217">
        <v>10259.91</v>
      </c>
      <c r="E111" s="144" t="s">
        <v>488</v>
      </c>
    </row>
    <row r="112" spans="1:5" ht="30" customHeight="1" x14ac:dyDescent="0.25">
      <c r="A112" s="272">
        <v>44866</v>
      </c>
      <c r="B112" s="274" t="s">
        <v>1577</v>
      </c>
      <c r="C112" s="208">
        <v>26973278</v>
      </c>
      <c r="D112" s="217">
        <v>31337</v>
      </c>
      <c r="E112" s="144" t="s">
        <v>1551</v>
      </c>
    </row>
    <row r="113" spans="1:5" ht="30" customHeight="1" x14ac:dyDescent="0.25">
      <c r="A113" s="272">
        <v>44868</v>
      </c>
      <c r="B113" s="133" t="s">
        <v>492</v>
      </c>
      <c r="C113" s="209" t="s">
        <v>493</v>
      </c>
      <c r="D113" s="271">
        <v>13500</v>
      </c>
      <c r="E113" s="144" t="s">
        <v>488</v>
      </c>
    </row>
    <row r="114" spans="1:5" ht="30" customHeight="1" x14ac:dyDescent="0.25">
      <c r="A114" s="272">
        <v>44868</v>
      </c>
      <c r="B114" s="133" t="s">
        <v>492</v>
      </c>
      <c r="C114" s="209" t="s">
        <v>493</v>
      </c>
      <c r="D114" s="271">
        <v>13500</v>
      </c>
      <c r="E114" s="144" t="s">
        <v>488</v>
      </c>
    </row>
    <row r="115" spans="1:5" ht="30" customHeight="1" x14ac:dyDescent="0.25">
      <c r="A115" s="272">
        <v>44883</v>
      </c>
      <c r="B115" s="270" t="s">
        <v>1578</v>
      </c>
      <c r="C115" s="208">
        <v>22682759</v>
      </c>
      <c r="D115" s="217">
        <v>20000</v>
      </c>
      <c r="E115" s="144" t="s">
        <v>1548</v>
      </c>
    </row>
    <row r="116" spans="1:5" ht="30" customHeight="1" x14ac:dyDescent="0.25">
      <c r="A116" s="272">
        <v>44887</v>
      </c>
      <c r="B116" s="133" t="s">
        <v>1579</v>
      </c>
      <c r="C116" s="208">
        <v>10660941</v>
      </c>
      <c r="D116" s="217">
        <v>400000</v>
      </c>
      <c r="E116" s="144" t="s">
        <v>1567</v>
      </c>
    </row>
    <row r="117" spans="1:5" ht="30" customHeight="1" x14ac:dyDescent="0.25">
      <c r="A117" s="272">
        <v>44889</v>
      </c>
      <c r="B117" s="274" t="s">
        <v>492</v>
      </c>
      <c r="C117" s="209" t="s">
        <v>493</v>
      </c>
      <c r="D117" s="217">
        <v>100000</v>
      </c>
      <c r="E117" s="144" t="s">
        <v>487</v>
      </c>
    </row>
    <row r="118" spans="1:5" ht="30" customHeight="1" x14ac:dyDescent="0.25">
      <c r="A118" s="272">
        <v>44889</v>
      </c>
      <c r="B118" s="133" t="s">
        <v>1323</v>
      </c>
      <c r="C118" s="209" t="s">
        <v>493</v>
      </c>
      <c r="D118" s="217">
        <v>250000</v>
      </c>
      <c r="E118" s="144" t="s">
        <v>1324</v>
      </c>
    </row>
    <row r="119" spans="1:5" ht="30" customHeight="1" x14ac:dyDescent="0.25">
      <c r="A119" s="272">
        <v>44890</v>
      </c>
      <c r="B119" s="133" t="s">
        <v>1580</v>
      </c>
      <c r="C119" s="208">
        <v>44004737</v>
      </c>
      <c r="D119" s="271">
        <v>100000</v>
      </c>
      <c r="E119" s="144" t="s">
        <v>487</v>
      </c>
    </row>
    <row r="120" spans="1:5" ht="30" customHeight="1" x14ac:dyDescent="0.25">
      <c r="A120" s="272">
        <v>44893</v>
      </c>
      <c r="B120" s="133" t="s">
        <v>492</v>
      </c>
      <c r="C120" s="209" t="s">
        <v>493</v>
      </c>
      <c r="D120" s="271">
        <v>27000</v>
      </c>
      <c r="E120" s="144" t="s">
        <v>487</v>
      </c>
    </row>
    <row r="121" spans="1:5" ht="30" customHeight="1" x14ac:dyDescent="0.25">
      <c r="A121" s="272">
        <v>44893</v>
      </c>
      <c r="B121" s="133" t="s">
        <v>492</v>
      </c>
      <c r="C121" s="209" t="s">
        <v>493</v>
      </c>
      <c r="D121" s="271">
        <v>13500</v>
      </c>
      <c r="E121" s="144" t="s">
        <v>488</v>
      </c>
    </row>
    <row r="122" spans="1:5" ht="30" customHeight="1" x14ac:dyDescent="0.25">
      <c r="A122" s="272">
        <v>44893</v>
      </c>
      <c r="B122" s="133" t="s">
        <v>492</v>
      </c>
      <c r="C122" s="209" t="s">
        <v>493</v>
      </c>
      <c r="D122" s="271">
        <v>13500</v>
      </c>
      <c r="E122" s="144" t="s">
        <v>488</v>
      </c>
    </row>
    <row r="123" spans="1:5" ht="30" customHeight="1" x14ac:dyDescent="0.25">
      <c r="A123" s="272">
        <v>44893</v>
      </c>
      <c r="B123" s="133" t="s">
        <v>492</v>
      </c>
      <c r="C123" s="209" t="s">
        <v>493</v>
      </c>
      <c r="D123" s="271">
        <v>13500</v>
      </c>
      <c r="E123" s="144" t="s">
        <v>488</v>
      </c>
    </row>
    <row r="124" spans="1:5" ht="30" customHeight="1" x14ac:dyDescent="0.25">
      <c r="A124" s="272">
        <v>44893</v>
      </c>
      <c r="B124" s="133" t="s">
        <v>1581</v>
      </c>
      <c r="C124" s="208">
        <v>25875060</v>
      </c>
      <c r="D124" s="217">
        <v>10259.91</v>
      </c>
      <c r="E124" s="144" t="s">
        <v>487</v>
      </c>
    </row>
    <row r="125" spans="1:5" ht="30" customHeight="1" x14ac:dyDescent="0.25">
      <c r="A125" s="272">
        <v>44894</v>
      </c>
      <c r="B125" s="133" t="s">
        <v>1568</v>
      </c>
      <c r="C125" s="208">
        <v>3543749</v>
      </c>
      <c r="D125" s="217">
        <v>15000</v>
      </c>
      <c r="E125" s="144" t="s">
        <v>1569</v>
      </c>
    </row>
    <row r="126" spans="1:5" ht="30" customHeight="1" x14ac:dyDescent="0.25">
      <c r="A126" s="272">
        <v>44894</v>
      </c>
      <c r="B126" s="274" t="s">
        <v>492</v>
      </c>
      <c r="C126" s="209" t="s">
        <v>493</v>
      </c>
      <c r="D126" s="217">
        <v>20000</v>
      </c>
      <c r="E126" s="144" t="s">
        <v>487</v>
      </c>
    </row>
    <row r="127" spans="1:5" ht="30" customHeight="1" x14ac:dyDescent="0.25">
      <c r="A127" s="220">
        <v>44902</v>
      </c>
      <c r="B127" s="274" t="s">
        <v>1609</v>
      </c>
      <c r="C127" s="276">
        <v>60794062</v>
      </c>
      <c r="D127" s="135">
        <v>100000</v>
      </c>
      <c r="E127" s="144" t="s">
        <v>487</v>
      </c>
    </row>
    <row r="128" spans="1:5" ht="30" customHeight="1" x14ac:dyDescent="0.25">
      <c r="A128" s="220">
        <v>44902</v>
      </c>
      <c r="B128" s="274" t="s">
        <v>1610</v>
      </c>
      <c r="C128" s="276">
        <v>48156647</v>
      </c>
      <c r="D128" s="135">
        <v>20000</v>
      </c>
      <c r="E128" s="144" t="s">
        <v>487</v>
      </c>
    </row>
    <row r="129" spans="1:5" ht="30" customHeight="1" x14ac:dyDescent="0.25">
      <c r="A129" s="220">
        <v>44902</v>
      </c>
      <c r="B129" s="133" t="s">
        <v>1582</v>
      </c>
      <c r="C129" s="276">
        <v>70156077</v>
      </c>
      <c r="D129" s="135">
        <v>25000</v>
      </c>
      <c r="E129" s="144" t="s">
        <v>1548</v>
      </c>
    </row>
    <row r="130" spans="1:5" ht="30" customHeight="1" x14ac:dyDescent="0.25">
      <c r="A130" s="220">
        <v>44903</v>
      </c>
      <c r="B130" s="133" t="s">
        <v>492</v>
      </c>
      <c r="C130" s="147" t="s">
        <v>493</v>
      </c>
      <c r="D130" s="134">
        <v>13500</v>
      </c>
      <c r="E130" s="144" t="s">
        <v>487</v>
      </c>
    </row>
    <row r="131" spans="1:5" ht="30" customHeight="1" x14ac:dyDescent="0.25">
      <c r="A131" s="220">
        <v>44903</v>
      </c>
      <c r="B131" s="133" t="s">
        <v>492</v>
      </c>
      <c r="C131" s="147" t="s">
        <v>493</v>
      </c>
      <c r="D131" s="134">
        <v>13500</v>
      </c>
      <c r="E131" s="144" t="s">
        <v>487</v>
      </c>
    </row>
    <row r="132" spans="1:5" ht="30" customHeight="1" x14ac:dyDescent="0.25">
      <c r="A132" s="220">
        <v>44903</v>
      </c>
      <c r="B132" s="133" t="s">
        <v>492</v>
      </c>
      <c r="C132" s="147" t="s">
        <v>493</v>
      </c>
      <c r="D132" s="134">
        <v>13500</v>
      </c>
      <c r="E132" s="144" t="s">
        <v>487</v>
      </c>
    </row>
    <row r="133" spans="1:5" ht="30" customHeight="1" x14ac:dyDescent="0.25">
      <c r="A133" s="220">
        <v>44903</v>
      </c>
      <c r="B133" s="133" t="s">
        <v>492</v>
      </c>
      <c r="C133" s="147" t="s">
        <v>493</v>
      </c>
      <c r="D133" s="134">
        <v>13500</v>
      </c>
      <c r="E133" s="144" t="s">
        <v>487</v>
      </c>
    </row>
    <row r="134" spans="1:5" ht="30" customHeight="1" x14ac:dyDescent="0.25">
      <c r="A134" s="220">
        <v>44908</v>
      </c>
      <c r="B134" s="133" t="s">
        <v>1583</v>
      </c>
      <c r="C134" s="216" t="s">
        <v>1607</v>
      </c>
      <c r="D134" s="135">
        <v>50000</v>
      </c>
      <c r="E134" s="144" t="s">
        <v>486</v>
      </c>
    </row>
    <row r="135" spans="1:5" ht="30" customHeight="1" x14ac:dyDescent="0.25">
      <c r="A135" s="220">
        <v>44908</v>
      </c>
      <c r="B135" s="133" t="s">
        <v>1611</v>
      </c>
      <c r="C135" s="276">
        <v>29234999</v>
      </c>
      <c r="D135" s="135">
        <v>50000</v>
      </c>
      <c r="E135" s="144" t="s">
        <v>1584</v>
      </c>
    </row>
    <row r="136" spans="1:5" ht="30" customHeight="1" x14ac:dyDescent="0.25">
      <c r="A136" s="220">
        <v>44914</v>
      </c>
      <c r="B136" s="274" t="s">
        <v>1612</v>
      </c>
      <c r="C136" s="276">
        <v>66255929</v>
      </c>
      <c r="D136" s="135">
        <v>10000</v>
      </c>
      <c r="E136" s="144" t="s">
        <v>487</v>
      </c>
    </row>
    <row r="137" spans="1:5" ht="30" customHeight="1" x14ac:dyDescent="0.25">
      <c r="A137" s="220">
        <v>44915</v>
      </c>
      <c r="B137" s="274" t="s">
        <v>1585</v>
      </c>
      <c r="C137" s="276">
        <v>26447461</v>
      </c>
      <c r="D137" s="135">
        <v>100000</v>
      </c>
      <c r="E137" s="144" t="s">
        <v>487</v>
      </c>
    </row>
    <row r="138" spans="1:5" ht="30" customHeight="1" x14ac:dyDescent="0.25">
      <c r="A138" s="220">
        <v>44915</v>
      </c>
      <c r="B138" s="133" t="s">
        <v>492</v>
      </c>
      <c r="C138" s="147" t="s">
        <v>493</v>
      </c>
      <c r="D138" s="134">
        <v>13500</v>
      </c>
      <c r="E138" s="144" t="s">
        <v>488</v>
      </c>
    </row>
    <row r="139" spans="1:5" ht="30" customHeight="1" x14ac:dyDescent="0.25">
      <c r="A139" s="220">
        <v>44915</v>
      </c>
      <c r="B139" s="133" t="s">
        <v>492</v>
      </c>
      <c r="C139" s="147" t="s">
        <v>493</v>
      </c>
      <c r="D139" s="134">
        <v>13500</v>
      </c>
      <c r="E139" s="144" t="s">
        <v>488</v>
      </c>
    </row>
    <row r="140" spans="1:5" ht="30" customHeight="1" x14ac:dyDescent="0.25">
      <c r="A140" s="220">
        <v>44915</v>
      </c>
      <c r="B140" s="133" t="s">
        <v>492</v>
      </c>
      <c r="C140" s="147" t="s">
        <v>493</v>
      </c>
      <c r="D140" s="134">
        <v>13500</v>
      </c>
      <c r="E140" s="144" t="s">
        <v>488</v>
      </c>
    </row>
    <row r="141" spans="1:5" ht="30" customHeight="1" x14ac:dyDescent="0.25">
      <c r="A141" s="220">
        <v>44915</v>
      </c>
      <c r="B141" s="133" t="s">
        <v>492</v>
      </c>
      <c r="C141" s="147" t="s">
        <v>493</v>
      </c>
      <c r="D141" s="134">
        <v>27000</v>
      </c>
      <c r="E141" s="144" t="s">
        <v>488</v>
      </c>
    </row>
    <row r="142" spans="1:5" ht="30" customHeight="1" x14ac:dyDescent="0.25">
      <c r="A142" s="220">
        <v>44915</v>
      </c>
      <c r="B142" s="133" t="s">
        <v>492</v>
      </c>
      <c r="C142" s="147" t="s">
        <v>493</v>
      </c>
      <c r="D142" s="134">
        <v>27000</v>
      </c>
      <c r="E142" s="144" t="s">
        <v>488</v>
      </c>
    </row>
    <row r="143" spans="1:5" ht="30" customHeight="1" x14ac:dyDescent="0.25">
      <c r="A143" s="220">
        <v>44915</v>
      </c>
      <c r="B143" s="133" t="s">
        <v>492</v>
      </c>
      <c r="C143" s="147" t="s">
        <v>493</v>
      </c>
      <c r="D143" s="134">
        <v>27000</v>
      </c>
      <c r="E143" s="144" t="s">
        <v>488</v>
      </c>
    </row>
    <row r="144" spans="1:5" ht="30" customHeight="1" x14ac:dyDescent="0.25">
      <c r="A144" s="220">
        <v>44915</v>
      </c>
      <c r="B144" s="133" t="s">
        <v>492</v>
      </c>
      <c r="C144" s="147" t="s">
        <v>493</v>
      </c>
      <c r="D144" s="134">
        <v>13500</v>
      </c>
      <c r="E144" s="144" t="s">
        <v>488</v>
      </c>
    </row>
    <row r="145" spans="1:5" ht="30" customHeight="1" x14ac:dyDescent="0.25">
      <c r="A145" s="220">
        <v>44918</v>
      </c>
      <c r="B145" s="274" t="s">
        <v>1586</v>
      </c>
      <c r="C145" s="276">
        <v>47124652</v>
      </c>
      <c r="D145" s="135">
        <v>20000</v>
      </c>
      <c r="E145" s="144" t="s">
        <v>1587</v>
      </c>
    </row>
    <row r="146" spans="1:5" ht="30" customHeight="1" x14ac:dyDescent="0.25">
      <c r="A146" s="220">
        <v>44923</v>
      </c>
      <c r="B146" s="133" t="s">
        <v>1581</v>
      </c>
      <c r="C146" s="208">
        <v>25875060</v>
      </c>
      <c r="D146" s="217">
        <v>10259.91</v>
      </c>
      <c r="E146" s="144" t="s">
        <v>487</v>
      </c>
    </row>
    <row r="147" spans="1:5" ht="30" customHeight="1" thickBot="1" x14ac:dyDescent="0.3">
      <c r="A147" s="341">
        <v>44924</v>
      </c>
      <c r="B147" s="337" t="s">
        <v>1613</v>
      </c>
      <c r="C147" s="338" t="s">
        <v>1608</v>
      </c>
      <c r="D147" s="340">
        <v>55700</v>
      </c>
      <c r="E147" s="315" t="s">
        <v>488</v>
      </c>
    </row>
    <row r="148" spans="1:5" ht="30" customHeight="1" x14ac:dyDescent="0.25"/>
    <row r="149" spans="1:5" ht="30" customHeight="1" x14ac:dyDescent="0.25"/>
    <row r="150" spans="1:5" ht="30" customHeight="1" x14ac:dyDescent="0.25"/>
    <row r="151" spans="1:5" ht="30" customHeight="1" x14ac:dyDescent="0.25"/>
    <row r="152" spans="1:5" ht="30" customHeight="1" x14ac:dyDescent="0.25"/>
    <row r="153" spans="1:5" ht="30" customHeight="1" x14ac:dyDescent="0.25"/>
    <row r="154" spans="1:5" ht="30" customHeight="1" x14ac:dyDescent="0.25"/>
    <row r="155" spans="1:5" ht="30" customHeight="1" x14ac:dyDescent="0.25"/>
    <row r="156" spans="1:5" ht="30" customHeight="1" x14ac:dyDescent="0.25"/>
    <row r="157" spans="1:5" ht="30" customHeight="1" x14ac:dyDescent="0.25"/>
    <row r="158" spans="1:5" ht="30" customHeight="1" x14ac:dyDescent="0.25"/>
    <row r="159" spans="1:5" ht="30" customHeight="1" x14ac:dyDescent="0.25"/>
    <row r="160" spans="1:5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</sheetData>
  <pageMargins left="0.7" right="0.7" top="0.78740157499999996" bottom="0.78740157499999996" header="0.3" footer="0.3"/>
  <pageSetup paperSize="9" orientation="portrait" r:id="rId1"/>
  <ignoredErrors>
    <ignoredError sqref="C134 C14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1">
    <tabColor rgb="FF00B0F0"/>
  </sheetPr>
  <dimension ref="A1:F97"/>
  <sheetViews>
    <sheetView workbookViewId="0">
      <pane ySplit="1" topLeftCell="A30" activePane="bottomLeft" state="frozen"/>
      <selection pane="bottomLeft" activeCell="H1" sqref="H1"/>
    </sheetView>
  </sheetViews>
  <sheetFormatPr defaultRowHeight="15" x14ac:dyDescent="0.25"/>
  <cols>
    <col min="1" max="1" width="21.7109375" customWidth="1"/>
    <col min="2" max="2" width="39.85546875" customWidth="1"/>
    <col min="3" max="3" width="18.7109375" customWidth="1"/>
    <col min="4" max="4" width="35.7109375" customWidth="1"/>
    <col min="5" max="5" width="21.7109375" customWidth="1"/>
    <col min="6" max="6" width="35.140625" customWidth="1"/>
  </cols>
  <sheetData>
    <row r="1" spans="1:6" ht="19.5" customHeight="1" thickBot="1" x14ac:dyDescent="0.3">
      <c r="A1" s="136" t="s">
        <v>402</v>
      </c>
      <c r="B1" s="137" t="s">
        <v>403</v>
      </c>
      <c r="C1" s="137" t="s">
        <v>404</v>
      </c>
      <c r="D1" s="137" t="s">
        <v>407</v>
      </c>
      <c r="E1" s="137" t="s">
        <v>408</v>
      </c>
      <c r="F1" s="138" t="s">
        <v>406</v>
      </c>
    </row>
    <row r="2" spans="1:6" ht="30" customHeight="1" x14ac:dyDescent="0.25">
      <c r="A2" s="139">
        <v>44593</v>
      </c>
      <c r="B2" s="188" t="s">
        <v>1284</v>
      </c>
      <c r="C2" s="189">
        <v>27132471</v>
      </c>
      <c r="D2" s="190" t="s">
        <v>1285</v>
      </c>
      <c r="E2" s="191">
        <v>44199.21</v>
      </c>
      <c r="F2" s="192" t="s">
        <v>1286</v>
      </c>
    </row>
    <row r="3" spans="1:6" ht="30" customHeight="1" x14ac:dyDescent="0.25">
      <c r="A3" s="143">
        <v>44593</v>
      </c>
      <c r="B3" s="274" t="s">
        <v>1287</v>
      </c>
      <c r="C3" s="147">
        <v>6642331</v>
      </c>
      <c r="D3" s="185" t="s">
        <v>1288</v>
      </c>
      <c r="E3" s="186">
        <v>467951</v>
      </c>
      <c r="F3" s="193" t="s">
        <v>1295</v>
      </c>
    </row>
    <row r="4" spans="1:6" ht="30" customHeight="1" x14ac:dyDescent="0.25">
      <c r="A4" s="143">
        <v>44593</v>
      </c>
      <c r="B4" s="274" t="s">
        <v>1287</v>
      </c>
      <c r="C4" s="276">
        <v>6642331</v>
      </c>
      <c r="D4" s="187" t="s">
        <v>1289</v>
      </c>
      <c r="E4" s="186">
        <v>533700</v>
      </c>
      <c r="F4" s="193" t="s">
        <v>1295</v>
      </c>
    </row>
    <row r="5" spans="1:6" ht="30" customHeight="1" x14ac:dyDescent="0.25">
      <c r="A5" s="143">
        <v>44593</v>
      </c>
      <c r="B5" s="274" t="s">
        <v>1290</v>
      </c>
      <c r="C5" s="276">
        <v>66935610</v>
      </c>
      <c r="D5" s="187" t="s">
        <v>1292</v>
      </c>
      <c r="E5" s="186">
        <v>45057</v>
      </c>
      <c r="F5" s="258" t="s">
        <v>1293</v>
      </c>
    </row>
    <row r="6" spans="1:6" ht="30" customHeight="1" x14ac:dyDescent="0.25">
      <c r="A6" s="275">
        <v>44595</v>
      </c>
      <c r="B6" s="274" t="s">
        <v>492</v>
      </c>
      <c r="C6" s="147" t="s">
        <v>493</v>
      </c>
      <c r="D6" s="187" t="s">
        <v>1291</v>
      </c>
      <c r="E6" s="186">
        <v>10500</v>
      </c>
      <c r="F6" s="258" t="s">
        <v>1294</v>
      </c>
    </row>
    <row r="7" spans="1:6" ht="30" customHeight="1" x14ac:dyDescent="0.25">
      <c r="A7" s="275">
        <v>44622</v>
      </c>
      <c r="B7" s="206" t="s">
        <v>1331</v>
      </c>
      <c r="C7" s="276">
        <v>25701576</v>
      </c>
      <c r="D7" s="204" t="s">
        <v>1326</v>
      </c>
      <c r="E7" s="205">
        <v>62825</v>
      </c>
      <c r="F7" s="258" t="s">
        <v>1327</v>
      </c>
    </row>
    <row r="8" spans="1:6" ht="30" customHeight="1" x14ac:dyDescent="0.25">
      <c r="A8" s="275">
        <v>44637</v>
      </c>
      <c r="B8" s="206" t="s">
        <v>1328</v>
      </c>
      <c r="C8" s="276">
        <v>45249440</v>
      </c>
      <c r="D8" s="204" t="s">
        <v>1329</v>
      </c>
      <c r="E8" s="205">
        <v>198198</v>
      </c>
      <c r="F8" s="258" t="s">
        <v>1330</v>
      </c>
    </row>
    <row r="9" spans="1:6" ht="30" x14ac:dyDescent="0.25">
      <c r="A9" s="275">
        <v>44644</v>
      </c>
      <c r="B9" s="274" t="s">
        <v>1348</v>
      </c>
      <c r="C9" s="216" t="s">
        <v>1350</v>
      </c>
      <c r="D9" s="215" t="s">
        <v>1340</v>
      </c>
      <c r="E9" s="217">
        <v>17710.599999999999</v>
      </c>
      <c r="F9" s="258" t="s">
        <v>1341</v>
      </c>
    </row>
    <row r="10" spans="1:6" x14ac:dyDescent="0.25">
      <c r="A10" s="378">
        <v>44644</v>
      </c>
      <c r="B10" s="377" t="s">
        <v>1349</v>
      </c>
      <c r="C10" s="375">
        <v>3658449</v>
      </c>
      <c r="D10" s="197" t="s">
        <v>1342</v>
      </c>
      <c r="E10" s="218">
        <f>9287</f>
        <v>9287</v>
      </c>
      <c r="F10" s="379" t="s">
        <v>1330</v>
      </c>
    </row>
    <row r="11" spans="1:6" x14ac:dyDescent="0.25">
      <c r="A11" s="378"/>
      <c r="B11" s="377"/>
      <c r="C11" s="375"/>
      <c r="D11" s="197" t="s">
        <v>1343</v>
      </c>
      <c r="E11" s="218">
        <v>7995</v>
      </c>
      <c r="F11" s="379"/>
    </row>
    <row r="12" spans="1:6" x14ac:dyDescent="0.25">
      <c r="A12" s="378"/>
      <c r="B12" s="377"/>
      <c r="C12" s="375"/>
      <c r="D12" s="197" t="s">
        <v>1344</v>
      </c>
      <c r="E12" s="218">
        <v>6244</v>
      </c>
      <c r="F12" s="379"/>
    </row>
    <row r="13" spans="1:6" x14ac:dyDescent="0.25">
      <c r="A13" s="378"/>
      <c r="B13" s="377"/>
      <c r="C13" s="375"/>
      <c r="D13" s="197" t="s">
        <v>1345</v>
      </c>
      <c r="E13" s="218">
        <f>7539+4796</f>
        <v>12335</v>
      </c>
      <c r="F13" s="379"/>
    </row>
    <row r="14" spans="1:6" x14ac:dyDescent="0.25">
      <c r="A14" s="378"/>
      <c r="B14" s="377"/>
      <c r="C14" s="375"/>
      <c r="D14" s="197" t="s">
        <v>1346</v>
      </c>
      <c r="E14" s="218">
        <f>10470+6870</f>
        <v>17340</v>
      </c>
      <c r="F14" s="379"/>
    </row>
    <row r="15" spans="1:6" x14ac:dyDescent="0.25">
      <c r="A15" s="378"/>
      <c r="B15" s="377"/>
      <c r="C15" s="375"/>
      <c r="D15" s="197" t="s">
        <v>1347</v>
      </c>
      <c r="E15" s="218">
        <v>4245</v>
      </c>
      <c r="F15" s="379"/>
    </row>
    <row r="16" spans="1:6" x14ac:dyDescent="0.25">
      <c r="A16" s="380">
        <v>44682</v>
      </c>
      <c r="B16" s="377" t="s">
        <v>1376</v>
      </c>
      <c r="C16" s="375">
        <v>68347341</v>
      </c>
      <c r="D16" s="259" t="s">
        <v>1362</v>
      </c>
      <c r="E16" s="186">
        <f>1043000*1.21</f>
        <v>1262030</v>
      </c>
      <c r="F16" s="381" t="s">
        <v>1365</v>
      </c>
    </row>
    <row r="17" spans="1:6" x14ac:dyDescent="0.25">
      <c r="A17" s="380"/>
      <c r="B17" s="377"/>
      <c r="C17" s="375"/>
      <c r="D17" s="259" t="s">
        <v>1363</v>
      </c>
      <c r="E17" s="186">
        <f>548000*1.21</f>
        <v>663080</v>
      </c>
      <c r="F17" s="381"/>
    </row>
    <row r="18" spans="1:6" x14ac:dyDescent="0.25">
      <c r="A18" s="380"/>
      <c r="B18" s="377"/>
      <c r="C18" s="375"/>
      <c r="D18" s="259" t="s">
        <v>1364</v>
      </c>
      <c r="E18" s="186">
        <f>61892*1.21</f>
        <v>74889.319999999992</v>
      </c>
      <c r="F18" s="381"/>
    </row>
    <row r="19" spans="1:6" ht="30" customHeight="1" x14ac:dyDescent="0.25">
      <c r="A19" s="273">
        <v>44682</v>
      </c>
      <c r="B19" s="274" t="s">
        <v>1377</v>
      </c>
      <c r="C19" s="276">
        <v>28596030</v>
      </c>
      <c r="D19" s="215" t="s">
        <v>1366</v>
      </c>
      <c r="E19" s="186">
        <v>24696</v>
      </c>
      <c r="F19" s="258" t="s">
        <v>1367</v>
      </c>
    </row>
    <row r="20" spans="1:6" x14ac:dyDescent="0.25">
      <c r="A20" s="380">
        <v>44682</v>
      </c>
      <c r="B20" s="377" t="s">
        <v>1378</v>
      </c>
      <c r="C20" s="376" t="s">
        <v>1383</v>
      </c>
      <c r="D20" s="259" t="s">
        <v>1368</v>
      </c>
      <c r="E20" s="260">
        <v>48950.55</v>
      </c>
      <c r="F20" s="379" t="s">
        <v>1286</v>
      </c>
    </row>
    <row r="21" spans="1:6" x14ac:dyDescent="0.25">
      <c r="A21" s="380"/>
      <c r="B21" s="377"/>
      <c r="C21" s="376"/>
      <c r="D21" s="259" t="s">
        <v>1369</v>
      </c>
      <c r="E21" s="260">
        <v>36800</v>
      </c>
      <c r="F21" s="379"/>
    </row>
    <row r="22" spans="1:6" x14ac:dyDescent="0.25">
      <c r="A22" s="380"/>
      <c r="B22" s="377"/>
      <c r="C22" s="376"/>
      <c r="D22" s="259" t="s">
        <v>1370</v>
      </c>
      <c r="E22" s="260">
        <v>41440</v>
      </c>
      <c r="F22" s="379"/>
    </row>
    <row r="23" spans="1:6" ht="30" customHeight="1" x14ac:dyDescent="0.25">
      <c r="A23" s="273">
        <v>44684</v>
      </c>
      <c r="B23" s="274" t="s">
        <v>1379</v>
      </c>
      <c r="C23" s="208">
        <v>68046715</v>
      </c>
      <c r="D23" s="215" t="s">
        <v>1371</v>
      </c>
      <c r="E23" s="186">
        <v>16450</v>
      </c>
      <c r="F23" s="258" t="s">
        <v>1372</v>
      </c>
    </row>
    <row r="24" spans="1:6" ht="30" customHeight="1" x14ac:dyDescent="0.25">
      <c r="A24" s="273">
        <v>44704</v>
      </c>
      <c r="B24" s="274" t="s">
        <v>1380</v>
      </c>
      <c r="C24" s="216" t="s">
        <v>1384</v>
      </c>
      <c r="D24" s="215" t="s">
        <v>1373</v>
      </c>
      <c r="E24" s="261">
        <v>79900</v>
      </c>
      <c r="F24" s="258" t="s">
        <v>1327</v>
      </c>
    </row>
    <row r="25" spans="1:6" ht="30" customHeight="1" x14ac:dyDescent="0.25">
      <c r="A25" s="273">
        <v>44704</v>
      </c>
      <c r="B25" s="274" t="s">
        <v>1381</v>
      </c>
      <c r="C25" s="216" t="s">
        <v>1384</v>
      </c>
      <c r="D25" s="215" t="s">
        <v>1374</v>
      </c>
      <c r="E25" s="261">
        <v>35190</v>
      </c>
      <c r="F25" s="258" t="s">
        <v>1327</v>
      </c>
    </row>
    <row r="26" spans="1:6" ht="30" customHeight="1" x14ac:dyDescent="0.25">
      <c r="A26" s="273">
        <v>44712</v>
      </c>
      <c r="B26" s="274" t="s">
        <v>1382</v>
      </c>
      <c r="C26" s="276">
        <v>63219107</v>
      </c>
      <c r="D26" s="259" t="s">
        <v>1375</v>
      </c>
      <c r="E26" s="186">
        <v>299994</v>
      </c>
      <c r="F26" s="277" t="s">
        <v>1365</v>
      </c>
    </row>
    <row r="27" spans="1:6" ht="30" customHeight="1" x14ac:dyDescent="0.25">
      <c r="A27" s="273">
        <v>44736</v>
      </c>
      <c r="B27" s="274" t="s">
        <v>1405</v>
      </c>
      <c r="C27" s="276">
        <v>63471507</v>
      </c>
      <c r="D27" s="259" t="s">
        <v>1406</v>
      </c>
      <c r="E27" s="205">
        <v>13490</v>
      </c>
      <c r="F27" s="277" t="s">
        <v>1408</v>
      </c>
    </row>
    <row r="28" spans="1:6" ht="30" customHeight="1" x14ac:dyDescent="0.25">
      <c r="A28" s="273">
        <v>44768</v>
      </c>
      <c r="B28" s="274" t="s">
        <v>1410</v>
      </c>
      <c r="C28" s="276">
        <v>62159542</v>
      </c>
      <c r="D28" s="259" t="s">
        <v>1407</v>
      </c>
      <c r="E28" s="205">
        <v>45158.64</v>
      </c>
      <c r="F28" s="277" t="s">
        <v>1409</v>
      </c>
    </row>
    <row r="29" spans="1:6" ht="30" customHeight="1" x14ac:dyDescent="0.25">
      <c r="A29" s="273">
        <v>44790</v>
      </c>
      <c r="B29" s="274" t="s">
        <v>1435</v>
      </c>
      <c r="C29" s="276">
        <v>66935610</v>
      </c>
      <c r="D29" s="187" t="s">
        <v>1432</v>
      </c>
      <c r="E29" s="205">
        <v>14235</v>
      </c>
      <c r="F29" s="277" t="s">
        <v>1293</v>
      </c>
    </row>
    <row r="30" spans="1:6" ht="30" customHeight="1" x14ac:dyDescent="0.25">
      <c r="A30" s="313">
        <v>44802</v>
      </c>
      <c r="B30" s="274" t="s">
        <v>1434</v>
      </c>
      <c r="C30" s="216" t="s">
        <v>1436</v>
      </c>
      <c r="D30" s="187" t="s">
        <v>1433</v>
      </c>
      <c r="E30" s="205">
        <v>298216</v>
      </c>
      <c r="F30" s="277" t="s">
        <v>1341</v>
      </c>
    </row>
    <row r="31" spans="1:6" ht="30" customHeight="1" x14ac:dyDescent="0.25">
      <c r="A31" s="273">
        <v>44814</v>
      </c>
      <c r="B31" s="270" t="s">
        <v>1544</v>
      </c>
      <c r="C31" s="276">
        <v>70039704</v>
      </c>
      <c r="D31" s="311" t="s">
        <v>1542</v>
      </c>
      <c r="E31" s="312">
        <v>28980</v>
      </c>
      <c r="F31" s="277" t="s">
        <v>1330</v>
      </c>
    </row>
    <row r="32" spans="1:6" ht="30" customHeight="1" x14ac:dyDescent="0.25">
      <c r="A32" s="273">
        <v>44818</v>
      </c>
      <c r="B32" s="270" t="s">
        <v>1377</v>
      </c>
      <c r="C32" s="276">
        <v>28596030</v>
      </c>
      <c r="D32" s="311" t="s">
        <v>1543</v>
      </c>
      <c r="E32" s="205">
        <v>13428</v>
      </c>
      <c r="F32" s="277" t="s">
        <v>1367</v>
      </c>
    </row>
    <row r="33" spans="1:6" ht="30" customHeight="1" x14ac:dyDescent="0.25">
      <c r="A33" s="273">
        <v>44826</v>
      </c>
      <c r="B33" s="270" t="s">
        <v>1574</v>
      </c>
      <c r="C33" s="276">
        <v>49617052</v>
      </c>
      <c r="D33" s="215" t="s">
        <v>1554</v>
      </c>
      <c r="E33" s="205">
        <v>35700</v>
      </c>
      <c r="F33" s="277" t="s">
        <v>1367</v>
      </c>
    </row>
    <row r="34" spans="1:6" ht="30" customHeight="1" x14ac:dyDescent="0.25">
      <c r="A34" s="335">
        <v>44844</v>
      </c>
      <c r="B34" s="270" t="s">
        <v>1575</v>
      </c>
      <c r="C34" s="147" t="s">
        <v>493</v>
      </c>
      <c r="D34" s="215" t="s">
        <v>1555</v>
      </c>
      <c r="E34" s="205">
        <v>459450</v>
      </c>
      <c r="F34" s="258" t="s">
        <v>1327</v>
      </c>
    </row>
    <row r="35" spans="1:6" ht="30" customHeight="1" x14ac:dyDescent="0.25">
      <c r="A35" s="313">
        <v>44879</v>
      </c>
      <c r="B35" s="274" t="s">
        <v>1576</v>
      </c>
      <c r="C35" s="276">
        <v>5651531</v>
      </c>
      <c r="D35" s="259" t="s">
        <v>1570</v>
      </c>
      <c r="E35" s="205">
        <v>11616</v>
      </c>
      <c r="F35" s="277" t="s">
        <v>1571</v>
      </c>
    </row>
    <row r="36" spans="1:6" ht="30" customHeight="1" x14ac:dyDescent="0.25">
      <c r="A36" s="313">
        <v>44888</v>
      </c>
      <c r="B36" s="274" t="s">
        <v>1573</v>
      </c>
      <c r="C36" s="216" t="s">
        <v>1384</v>
      </c>
      <c r="D36" s="259" t="s">
        <v>1572</v>
      </c>
      <c r="E36" s="205">
        <v>65999.83</v>
      </c>
      <c r="F36" s="258" t="s">
        <v>1327</v>
      </c>
    </row>
    <row r="37" spans="1:6" ht="30" customHeight="1" x14ac:dyDescent="0.25">
      <c r="A37" s="313">
        <v>44896</v>
      </c>
      <c r="B37" s="274" t="s">
        <v>1600</v>
      </c>
      <c r="C37" s="276">
        <v>46709355</v>
      </c>
      <c r="D37" s="215" t="s">
        <v>1588</v>
      </c>
      <c r="E37" s="205">
        <v>588305.06000000006</v>
      </c>
      <c r="F37" s="342" t="s">
        <v>1367</v>
      </c>
    </row>
    <row r="38" spans="1:6" ht="30" customHeight="1" x14ac:dyDescent="0.25">
      <c r="A38" s="313">
        <v>44897</v>
      </c>
      <c r="B38" s="274" t="s">
        <v>1601</v>
      </c>
      <c r="C38" s="276">
        <v>29450331</v>
      </c>
      <c r="D38" s="215" t="s">
        <v>1589</v>
      </c>
      <c r="E38" s="205">
        <v>24380</v>
      </c>
      <c r="F38" s="343" t="s">
        <v>1409</v>
      </c>
    </row>
    <row r="39" spans="1:6" ht="30" customHeight="1" x14ac:dyDescent="0.25">
      <c r="A39" s="313">
        <v>44897</v>
      </c>
      <c r="B39" s="274" t="s">
        <v>1602</v>
      </c>
      <c r="C39" s="216" t="s">
        <v>1598</v>
      </c>
      <c r="D39" s="215" t="s">
        <v>1590</v>
      </c>
      <c r="E39" s="205">
        <v>15000</v>
      </c>
      <c r="F39" s="342" t="s">
        <v>1409</v>
      </c>
    </row>
    <row r="40" spans="1:6" ht="30" customHeight="1" x14ac:dyDescent="0.25">
      <c r="A40" s="313">
        <v>44915</v>
      </c>
      <c r="B40" s="270" t="s">
        <v>1575</v>
      </c>
      <c r="C40" s="147" t="s">
        <v>493</v>
      </c>
      <c r="D40" s="215" t="s">
        <v>1555</v>
      </c>
      <c r="E40" s="205">
        <v>459450</v>
      </c>
      <c r="F40" s="258" t="s">
        <v>1327</v>
      </c>
    </row>
    <row r="41" spans="1:6" ht="30" customHeight="1" x14ac:dyDescent="0.25">
      <c r="A41" s="382">
        <v>44915</v>
      </c>
      <c r="B41" s="377" t="s">
        <v>1603</v>
      </c>
      <c r="C41" s="384" t="s">
        <v>1383</v>
      </c>
      <c r="D41" s="215" t="s">
        <v>1591</v>
      </c>
      <c r="E41" s="205">
        <v>35000</v>
      </c>
      <c r="F41" s="383" t="s">
        <v>1593</v>
      </c>
    </row>
    <row r="42" spans="1:6" ht="30" customHeight="1" x14ac:dyDescent="0.25">
      <c r="A42" s="382"/>
      <c r="B42" s="377"/>
      <c r="C42" s="385"/>
      <c r="D42" s="215" t="s">
        <v>1592</v>
      </c>
      <c r="E42" s="205">
        <v>90000</v>
      </c>
      <c r="F42" s="383"/>
    </row>
    <row r="43" spans="1:6" ht="30" customHeight="1" x14ac:dyDescent="0.25">
      <c r="A43" s="313">
        <v>44924</v>
      </c>
      <c r="B43" s="274" t="s">
        <v>1604</v>
      </c>
      <c r="C43" s="216" t="s">
        <v>1599</v>
      </c>
      <c r="D43" s="215" t="s">
        <v>1594</v>
      </c>
      <c r="E43" s="205">
        <v>12997.82</v>
      </c>
      <c r="F43" s="258" t="s">
        <v>1597</v>
      </c>
    </row>
    <row r="44" spans="1:6" ht="30" customHeight="1" x14ac:dyDescent="0.25">
      <c r="A44" s="313">
        <v>44925</v>
      </c>
      <c r="B44" s="274" t="s">
        <v>1605</v>
      </c>
      <c r="C44" s="276">
        <v>26200490</v>
      </c>
      <c r="D44" s="215" t="s">
        <v>1595</v>
      </c>
      <c r="E44" s="205">
        <v>333960</v>
      </c>
      <c r="F44" s="258" t="s">
        <v>1330</v>
      </c>
    </row>
    <row r="45" spans="1:6" ht="30" customHeight="1" thickBot="1" x14ac:dyDescent="0.3">
      <c r="A45" s="336">
        <v>44925</v>
      </c>
      <c r="B45" s="337" t="s">
        <v>1606</v>
      </c>
      <c r="C45" s="344">
        <v>26200490</v>
      </c>
      <c r="D45" s="339" t="s">
        <v>1596</v>
      </c>
      <c r="E45" s="279">
        <v>213704.5</v>
      </c>
      <c r="F45" s="316" t="s">
        <v>1330</v>
      </c>
    </row>
    <row r="46" spans="1:6" ht="30" customHeight="1" x14ac:dyDescent="0.25"/>
    <row r="47" spans="1:6" ht="30" customHeight="1" x14ac:dyDescent="0.25"/>
    <row r="48" spans="1:6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</sheetData>
  <mergeCells count="16">
    <mergeCell ref="A41:A42"/>
    <mergeCell ref="B41:B42"/>
    <mergeCell ref="F41:F42"/>
    <mergeCell ref="C41:C42"/>
    <mergeCell ref="A20:A22"/>
    <mergeCell ref="B20:B22"/>
    <mergeCell ref="F20:F22"/>
    <mergeCell ref="C16:C18"/>
    <mergeCell ref="C20:C22"/>
    <mergeCell ref="B10:B15"/>
    <mergeCell ref="A10:A15"/>
    <mergeCell ref="F10:F15"/>
    <mergeCell ref="C10:C15"/>
    <mergeCell ref="A16:A18"/>
    <mergeCell ref="B16:B18"/>
    <mergeCell ref="F16:F18"/>
  </mergeCells>
  <pageMargins left="0.7" right="0.7" top="0.78740157499999996" bottom="0.78740157499999996" header="0.3" footer="0.3"/>
  <pageSetup paperSize="9" orientation="portrait" r:id="rId1"/>
  <ignoredErrors>
    <ignoredError sqref="C9 C20 C24:C25 C30 C36 C39 C41 C4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</sheetPr>
  <dimension ref="A1:G598"/>
  <sheetViews>
    <sheetView topLeftCell="A569" workbookViewId="0">
      <selection activeCell="L589" sqref="L589"/>
    </sheetView>
  </sheetViews>
  <sheetFormatPr defaultRowHeight="15" x14ac:dyDescent="0.25"/>
  <cols>
    <col min="1" max="1" width="20" style="197" customWidth="1"/>
    <col min="2" max="2" width="20" style="212" customWidth="1"/>
    <col min="3" max="3" width="43.140625" style="197" customWidth="1"/>
    <col min="4" max="5" width="20" style="198" customWidth="1"/>
    <col min="6" max="6" width="20" style="202" customWidth="1"/>
    <col min="7" max="16384" width="9.140625" style="195"/>
  </cols>
  <sheetData>
    <row r="1" spans="1:6" ht="15.75" thickBot="1" x14ac:dyDescent="0.3">
      <c r="A1" s="194" t="s">
        <v>415</v>
      </c>
      <c r="B1" s="264" t="s">
        <v>416</v>
      </c>
      <c r="C1" s="194" t="s">
        <v>417</v>
      </c>
      <c r="D1" s="194" t="s">
        <v>418</v>
      </c>
      <c r="E1" s="194" t="s">
        <v>419</v>
      </c>
      <c r="F1" s="211" t="s">
        <v>420</v>
      </c>
    </row>
    <row r="2" spans="1:6" x14ac:dyDescent="0.25">
      <c r="A2" s="196">
        <v>1</v>
      </c>
      <c r="B2" s="212" t="s">
        <v>428</v>
      </c>
      <c r="C2" s="197" t="s">
        <v>429</v>
      </c>
      <c r="D2" s="198" t="s">
        <v>481</v>
      </c>
      <c r="E2" s="198" t="s">
        <v>482</v>
      </c>
      <c r="F2" s="202">
        <v>1828372.26</v>
      </c>
    </row>
    <row r="3" spans="1:6" x14ac:dyDescent="0.25">
      <c r="A3" s="196">
        <v>1</v>
      </c>
      <c r="B3" s="212" t="s">
        <v>430</v>
      </c>
      <c r="C3" s="197" t="s">
        <v>431</v>
      </c>
      <c r="D3" s="198" t="s">
        <v>481</v>
      </c>
      <c r="E3" s="198" t="s">
        <v>482</v>
      </c>
      <c r="F3" s="202">
        <v>1136619</v>
      </c>
    </row>
    <row r="4" spans="1:6" x14ac:dyDescent="0.25">
      <c r="A4" s="196">
        <v>1</v>
      </c>
      <c r="B4" s="212" t="s">
        <v>432</v>
      </c>
      <c r="C4" s="197" t="s">
        <v>433</v>
      </c>
      <c r="D4" s="198" t="s">
        <v>481</v>
      </c>
      <c r="E4" s="198" t="s">
        <v>482</v>
      </c>
      <c r="F4" s="202">
        <v>236551.7</v>
      </c>
    </row>
    <row r="5" spans="1:6" x14ac:dyDescent="0.25">
      <c r="A5" s="196">
        <v>1</v>
      </c>
      <c r="B5" s="212" t="s">
        <v>434</v>
      </c>
      <c r="C5" s="197" t="s">
        <v>435</v>
      </c>
      <c r="D5" s="198" t="s">
        <v>481</v>
      </c>
      <c r="E5" s="198" t="s">
        <v>482</v>
      </c>
      <c r="F5" s="202">
        <v>9693.85</v>
      </c>
    </row>
    <row r="6" spans="1:6" x14ac:dyDescent="0.25">
      <c r="A6" s="196">
        <v>1</v>
      </c>
      <c r="B6" s="212" t="s">
        <v>434</v>
      </c>
      <c r="C6" s="197" t="s">
        <v>435</v>
      </c>
      <c r="D6" s="198" t="s">
        <v>481</v>
      </c>
      <c r="E6" s="198" t="s">
        <v>482</v>
      </c>
      <c r="F6" s="202">
        <v>60785.07</v>
      </c>
    </row>
    <row r="7" spans="1:6" x14ac:dyDescent="0.25">
      <c r="A7" s="196">
        <v>1</v>
      </c>
      <c r="B7" s="212" t="s">
        <v>436</v>
      </c>
      <c r="C7" s="197" t="s">
        <v>437</v>
      </c>
      <c r="D7" s="198" t="s">
        <v>481</v>
      </c>
      <c r="E7" s="198" t="s">
        <v>482</v>
      </c>
      <c r="F7" s="202">
        <v>13442.08</v>
      </c>
    </row>
    <row r="8" spans="1:6" x14ac:dyDescent="0.25">
      <c r="A8" s="196">
        <v>1</v>
      </c>
      <c r="B8" s="212" t="s">
        <v>436</v>
      </c>
      <c r="C8" s="197" t="s">
        <v>437</v>
      </c>
      <c r="D8" s="198" t="s">
        <v>481</v>
      </c>
      <c r="E8" s="198" t="s">
        <v>482</v>
      </c>
      <c r="F8" s="202">
        <v>4218.8900000000003</v>
      </c>
    </row>
    <row r="9" spans="1:6" x14ac:dyDescent="0.25">
      <c r="A9" s="196">
        <v>1</v>
      </c>
      <c r="B9" s="212" t="s">
        <v>436</v>
      </c>
      <c r="C9" s="197" t="s">
        <v>437</v>
      </c>
      <c r="D9" s="198" t="s">
        <v>481</v>
      </c>
      <c r="E9" s="198" t="s">
        <v>482</v>
      </c>
      <c r="F9" s="202">
        <v>3324.68</v>
      </c>
    </row>
    <row r="10" spans="1:6" x14ac:dyDescent="0.25">
      <c r="A10" s="196">
        <v>1</v>
      </c>
      <c r="B10" s="212" t="s">
        <v>436</v>
      </c>
      <c r="C10" s="197" t="s">
        <v>437</v>
      </c>
      <c r="D10" s="198" t="s">
        <v>481</v>
      </c>
      <c r="E10" s="198" t="s">
        <v>482</v>
      </c>
      <c r="F10" s="202">
        <v>92266.38</v>
      </c>
    </row>
    <row r="11" spans="1:6" x14ac:dyDescent="0.25">
      <c r="A11" s="196">
        <v>1</v>
      </c>
      <c r="B11" s="212" t="s">
        <v>436</v>
      </c>
      <c r="C11" s="197" t="s">
        <v>437</v>
      </c>
      <c r="D11" s="198" t="s">
        <v>481</v>
      </c>
      <c r="E11" s="198" t="s">
        <v>482</v>
      </c>
      <c r="F11" s="202">
        <v>284305.01</v>
      </c>
    </row>
    <row r="12" spans="1:6" x14ac:dyDescent="0.25">
      <c r="A12" s="196">
        <v>1</v>
      </c>
      <c r="B12" s="212" t="s">
        <v>436</v>
      </c>
      <c r="C12" s="197" t="s">
        <v>437</v>
      </c>
      <c r="D12" s="198" t="s">
        <v>481</v>
      </c>
      <c r="E12" s="198" t="s">
        <v>482</v>
      </c>
      <c r="F12" s="202">
        <v>207332</v>
      </c>
    </row>
    <row r="13" spans="1:6" x14ac:dyDescent="0.25">
      <c r="A13" s="196">
        <v>1</v>
      </c>
      <c r="B13" s="212" t="s">
        <v>438</v>
      </c>
      <c r="C13" s="197" t="s">
        <v>439</v>
      </c>
      <c r="D13" s="198" t="s">
        <v>1</v>
      </c>
      <c r="E13" s="198" t="s">
        <v>482</v>
      </c>
      <c r="F13" s="202">
        <v>2657588.4</v>
      </c>
    </row>
    <row r="14" spans="1:6" x14ac:dyDescent="0.25">
      <c r="A14" s="196">
        <v>1</v>
      </c>
      <c r="B14" s="212" t="s">
        <v>436</v>
      </c>
      <c r="C14" s="197" t="s">
        <v>437</v>
      </c>
      <c r="D14" s="198" t="s">
        <v>1</v>
      </c>
      <c r="E14" s="198" t="s">
        <v>482</v>
      </c>
      <c r="F14" s="202">
        <v>462918.78</v>
      </c>
    </row>
    <row r="15" spans="1:6" x14ac:dyDescent="0.25">
      <c r="A15" s="196">
        <v>1</v>
      </c>
      <c r="B15" s="212" t="s">
        <v>436</v>
      </c>
      <c r="C15" s="197" t="s">
        <v>437</v>
      </c>
      <c r="D15" s="198" t="s">
        <v>1</v>
      </c>
      <c r="E15" s="198" t="s">
        <v>482</v>
      </c>
      <c r="F15" s="202">
        <v>4935.71</v>
      </c>
    </row>
    <row r="16" spans="1:6" x14ac:dyDescent="0.25">
      <c r="A16" s="196">
        <v>1</v>
      </c>
      <c r="B16" s="212" t="s">
        <v>436</v>
      </c>
      <c r="C16" s="197" t="s">
        <v>437</v>
      </c>
      <c r="D16" s="198" t="s">
        <v>1</v>
      </c>
      <c r="E16" s="198" t="s">
        <v>482</v>
      </c>
      <c r="F16" s="202">
        <v>578138.42000000004</v>
      </c>
    </row>
    <row r="17" spans="1:6" x14ac:dyDescent="0.25">
      <c r="A17" s="196">
        <v>1</v>
      </c>
      <c r="B17" s="212" t="s">
        <v>440</v>
      </c>
      <c r="C17" s="197" t="s">
        <v>441</v>
      </c>
      <c r="D17" s="198" t="s">
        <v>1</v>
      </c>
      <c r="E17" s="198" t="s">
        <v>482</v>
      </c>
      <c r="F17" s="202">
        <v>13524.46</v>
      </c>
    </row>
    <row r="18" spans="1:6" x14ac:dyDescent="0.25">
      <c r="A18" s="196">
        <v>1</v>
      </c>
      <c r="B18" s="212" t="s">
        <v>440</v>
      </c>
      <c r="C18" s="197" t="s">
        <v>441</v>
      </c>
      <c r="D18" s="198" t="s">
        <v>1</v>
      </c>
      <c r="E18" s="198" t="s">
        <v>482</v>
      </c>
      <c r="F18" s="202">
        <v>27459.89</v>
      </c>
    </row>
    <row r="19" spans="1:6" x14ac:dyDescent="0.25">
      <c r="A19" s="196">
        <v>1</v>
      </c>
      <c r="B19" s="212" t="s">
        <v>438</v>
      </c>
      <c r="C19" s="197" t="s">
        <v>439</v>
      </c>
      <c r="D19" s="198" t="s">
        <v>1</v>
      </c>
      <c r="E19" s="198" t="s">
        <v>482</v>
      </c>
      <c r="F19" s="202">
        <v>21008.47</v>
      </c>
    </row>
    <row r="20" spans="1:6" x14ac:dyDescent="0.25">
      <c r="A20" s="196">
        <v>1</v>
      </c>
      <c r="B20" s="212" t="s">
        <v>438</v>
      </c>
      <c r="C20" s="197" t="s">
        <v>439</v>
      </c>
      <c r="D20" s="198" t="s">
        <v>1</v>
      </c>
      <c r="E20" s="198" t="s">
        <v>482</v>
      </c>
      <c r="F20" s="202">
        <v>21758.92</v>
      </c>
    </row>
    <row r="21" spans="1:6" x14ac:dyDescent="0.25">
      <c r="A21" s="196">
        <v>1</v>
      </c>
      <c r="B21" s="212" t="s">
        <v>438</v>
      </c>
      <c r="C21" s="197" t="s">
        <v>439</v>
      </c>
      <c r="D21" s="198" t="s">
        <v>1</v>
      </c>
      <c r="E21" s="198" t="s">
        <v>482</v>
      </c>
      <c r="F21" s="202">
        <v>21008.47</v>
      </c>
    </row>
    <row r="22" spans="1:6" x14ac:dyDescent="0.25">
      <c r="A22" s="196">
        <v>1</v>
      </c>
      <c r="B22" s="212" t="s">
        <v>438</v>
      </c>
      <c r="C22" s="197" t="s">
        <v>439</v>
      </c>
      <c r="D22" s="198" t="s">
        <v>1</v>
      </c>
      <c r="E22" s="198" t="s">
        <v>482</v>
      </c>
      <c r="F22" s="202">
        <v>46947.19</v>
      </c>
    </row>
    <row r="23" spans="1:6" x14ac:dyDescent="0.25">
      <c r="A23" s="196">
        <v>1</v>
      </c>
      <c r="B23" s="212" t="s">
        <v>438</v>
      </c>
      <c r="C23" s="197" t="s">
        <v>439</v>
      </c>
      <c r="D23" s="198" t="s">
        <v>1</v>
      </c>
      <c r="E23" s="198" t="s">
        <v>482</v>
      </c>
      <c r="F23" s="202">
        <v>21008.47</v>
      </c>
    </row>
    <row r="24" spans="1:6" x14ac:dyDescent="0.25">
      <c r="A24" s="196">
        <v>1</v>
      </c>
      <c r="B24" s="212" t="s">
        <v>442</v>
      </c>
      <c r="C24" s="197" t="s">
        <v>443</v>
      </c>
      <c r="D24" s="198" t="s">
        <v>1</v>
      </c>
      <c r="E24" s="198" t="s">
        <v>482</v>
      </c>
      <c r="F24" s="202">
        <v>18528</v>
      </c>
    </row>
    <row r="25" spans="1:6" x14ac:dyDescent="0.25">
      <c r="A25" s="196">
        <v>1</v>
      </c>
      <c r="B25" s="212" t="s">
        <v>442</v>
      </c>
      <c r="C25" s="197" t="s">
        <v>443</v>
      </c>
      <c r="D25" s="198" t="s">
        <v>1</v>
      </c>
      <c r="E25" s="198" t="s">
        <v>482</v>
      </c>
      <c r="F25" s="202">
        <v>27792</v>
      </c>
    </row>
    <row r="26" spans="1:6" x14ac:dyDescent="0.25">
      <c r="A26" s="196">
        <v>1</v>
      </c>
      <c r="B26" s="212" t="s">
        <v>442</v>
      </c>
      <c r="C26" s="197" t="s">
        <v>443</v>
      </c>
      <c r="D26" s="198" t="s">
        <v>1</v>
      </c>
      <c r="E26" s="198" t="s">
        <v>482</v>
      </c>
      <c r="F26" s="202">
        <v>18528</v>
      </c>
    </row>
    <row r="27" spans="1:6" x14ac:dyDescent="0.25">
      <c r="A27" s="196">
        <v>1</v>
      </c>
      <c r="B27" s="212" t="s">
        <v>442</v>
      </c>
      <c r="C27" s="197" t="s">
        <v>443</v>
      </c>
      <c r="D27" s="198" t="s">
        <v>1</v>
      </c>
      <c r="E27" s="198" t="s">
        <v>482</v>
      </c>
      <c r="F27" s="202">
        <v>46320</v>
      </c>
    </row>
    <row r="28" spans="1:6" x14ac:dyDescent="0.25">
      <c r="A28" s="196">
        <v>1</v>
      </c>
      <c r="B28" s="212" t="s">
        <v>444</v>
      </c>
      <c r="C28" s="197" t="s">
        <v>445</v>
      </c>
      <c r="D28" s="198" t="s">
        <v>1</v>
      </c>
      <c r="E28" s="198" t="s">
        <v>482</v>
      </c>
      <c r="F28" s="202">
        <v>88375.12</v>
      </c>
    </row>
    <row r="29" spans="1:6" x14ac:dyDescent="0.25">
      <c r="A29" s="196">
        <v>1</v>
      </c>
      <c r="B29" s="212" t="s">
        <v>432</v>
      </c>
      <c r="C29" s="197" t="s">
        <v>433</v>
      </c>
      <c r="D29" s="198" t="s">
        <v>1</v>
      </c>
      <c r="E29" s="198" t="s">
        <v>482</v>
      </c>
      <c r="F29" s="202">
        <v>148865.74</v>
      </c>
    </row>
    <row r="30" spans="1:6" x14ac:dyDescent="0.25">
      <c r="A30" s="196">
        <v>1</v>
      </c>
      <c r="B30" s="212" t="s">
        <v>446</v>
      </c>
      <c r="C30" s="197" t="s">
        <v>447</v>
      </c>
      <c r="D30" s="198" t="s">
        <v>1</v>
      </c>
      <c r="E30" s="198" t="s">
        <v>482</v>
      </c>
      <c r="F30" s="202">
        <v>6489.73</v>
      </c>
    </row>
    <row r="31" spans="1:6" x14ac:dyDescent="0.25">
      <c r="A31" s="196">
        <v>1</v>
      </c>
      <c r="B31" s="212" t="s">
        <v>484</v>
      </c>
      <c r="C31" s="197" t="s">
        <v>448</v>
      </c>
      <c r="D31" s="198" t="s">
        <v>1</v>
      </c>
      <c r="E31" s="198" t="s">
        <v>482</v>
      </c>
      <c r="F31" s="202">
        <v>1161961.32</v>
      </c>
    </row>
    <row r="32" spans="1:6" x14ac:dyDescent="0.25">
      <c r="A32" s="196">
        <v>1</v>
      </c>
      <c r="B32" s="212" t="s">
        <v>484</v>
      </c>
      <c r="C32" s="197" t="s">
        <v>448</v>
      </c>
      <c r="D32" s="198" t="s">
        <v>1</v>
      </c>
      <c r="E32" s="198" t="s">
        <v>482</v>
      </c>
      <c r="F32" s="202">
        <v>580980.66</v>
      </c>
    </row>
    <row r="33" spans="1:6" x14ac:dyDescent="0.25">
      <c r="A33" s="196">
        <v>1</v>
      </c>
      <c r="B33" s="212" t="s">
        <v>484</v>
      </c>
      <c r="C33" s="197" t="s">
        <v>448</v>
      </c>
      <c r="D33" s="198" t="s">
        <v>1</v>
      </c>
      <c r="E33" s="198" t="s">
        <v>482</v>
      </c>
      <c r="F33" s="202">
        <v>580980.66</v>
      </c>
    </row>
    <row r="34" spans="1:6" x14ac:dyDescent="0.25">
      <c r="A34" s="196">
        <v>1</v>
      </c>
      <c r="B34" s="212" t="s">
        <v>484</v>
      </c>
      <c r="C34" s="197" t="s">
        <v>448</v>
      </c>
      <c r="D34" s="198" t="s">
        <v>1</v>
      </c>
      <c r="E34" s="198" t="s">
        <v>482</v>
      </c>
      <c r="F34" s="202">
        <v>1161961.32</v>
      </c>
    </row>
    <row r="35" spans="1:6" x14ac:dyDescent="0.25">
      <c r="A35" s="196">
        <v>1</v>
      </c>
      <c r="B35" s="212" t="s">
        <v>484</v>
      </c>
      <c r="C35" s="197" t="s">
        <v>448</v>
      </c>
      <c r="D35" s="198" t="s">
        <v>1</v>
      </c>
      <c r="E35" s="198" t="s">
        <v>482</v>
      </c>
      <c r="F35" s="202">
        <v>1161961.32</v>
      </c>
    </row>
    <row r="36" spans="1:6" x14ac:dyDescent="0.25">
      <c r="A36" s="196">
        <v>1</v>
      </c>
      <c r="B36" s="212" t="s">
        <v>436</v>
      </c>
      <c r="C36" s="197" t="s">
        <v>437</v>
      </c>
      <c r="D36" s="198" t="s">
        <v>1</v>
      </c>
      <c r="E36" s="198" t="s">
        <v>482</v>
      </c>
      <c r="F36" s="202">
        <v>64237.599999999999</v>
      </c>
    </row>
    <row r="37" spans="1:6" x14ac:dyDescent="0.25">
      <c r="A37" s="196">
        <v>1</v>
      </c>
      <c r="B37" s="212" t="s">
        <v>449</v>
      </c>
      <c r="C37" s="197" t="s">
        <v>450</v>
      </c>
      <c r="D37" s="198" t="s">
        <v>1</v>
      </c>
      <c r="E37" s="198" t="s">
        <v>482</v>
      </c>
      <c r="F37" s="202">
        <v>105000.06</v>
      </c>
    </row>
    <row r="38" spans="1:6" x14ac:dyDescent="0.25">
      <c r="A38" s="196">
        <v>1</v>
      </c>
      <c r="B38" s="212" t="s">
        <v>438</v>
      </c>
      <c r="C38" s="197" t="s">
        <v>439</v>
      </c>
      <c r="D38" s="198" t="s">
        <v>1</v>
      </c>
      <c r="E38" s="198" t="s">
        <v>482</v>
      </c>
      <c r="F38" s="202">
        <v>784.08</v>
      </c>
    </row>
    <row r="39" spans="1:6" x14ac:dyDescent="0.25">
      <c r="A39" s="196">
        <v>1</v>
      </c>
      <c r="B39" s="212" t="s">
        <v>438</v>
      </c>
      <c r="C39" s="197" t="s">
        <v>439</v>
      </c>
      <c r="D39" s="198" t="s">
        <v>1</v>
      </c>
      <c r="E39" s="198" t="s">
        <v>482</v>
      </c>
      <c r="F39" s="202">
        <v>3201.66</v>
      </c>
    </row>
    <row r="40" spans="1:6" x14ac:dyDescent="0.25">
      <c r="A40" s="196">
        <v>1</v>
      </c>
      <c r="B40" s="212" t="s">
        <v>451</v>
      </c>
      <c r="C40" s="197" t="s">
        <v>452</v>
      </c>
      <c r="D40" s="198" t="s">
        <v>1</v>
      </c>
      <c r="E40" s="198" t="s">
        <v>482</v>
      </c>
      <c r="F40" s="202">
        <v>6020.37</v>
      </c>
    </row>
    <row r="41" spans="1:6" x14ac:dyDescent="0.25">
      <c r="A41" s="196">
        <v>1</v>
      </c>
      <c r="B41" s="212" t="s">
        <v>453</v>
      </c>
      <c r="C41" s="197" t="s">
        <v>454</v>
      </c>
      <c r="D41" s="198" t="s">
        <v>1</v>
      </c>
      <c r="E41" s="198" t="s">
        <v>482</v>
      </c>
      <c r="F41" s="202">
        <v>8233.98</v>
      </c>
    </row>
    <row r="42" spans="1:6" x14ac:dyDescent="0.25">
      <c r="A42" s="196">
        <v>1</v>
      </c>
      <c r="B42" s="212" t="s">
        <v>453</v>
      </c>
      <c r="C42" s="197" t="s">
        <v>454</v>
      </c>
      <c r="D42" s="198" t="s">
        <v>1</v>
      </c>
      <c r="E42" s="198" t="s">
        <v>482</v>
      </c>
      <c r="F42" s="202">
        <v>24151.64</v>
      </c>
    </row>
    <row r="43" spans="1:6" x14ac:dyDescent="0.25">
      <c r="A43" s="196">
        <v>1</v>
      </c>
      <c r="B43" s="212" t="s">
        <v>455</v>
      </c>
      <c r="C43" s="197" t="s">
        <v>456</v>
      </c>
      <c r="D43" s="198" t="s">
        <v>1</v>
      </c>
      <c r="E43" s="198" t="s">
        <v>482</v>
      </c>
      <c r="F43" s="202">
        <v>965.58</v>
      </c>
    </row>
    <row r="44" spans="1:6" x14ac:dyDescent="0.25">
      <c r="A44" s="196">
        <v>1</v>
      </c>
      <c r="B44" s="212" t="s">
        <v>457</v>
      </c>
      <c r="C44" s="197" t="s">
        <v>458</v>
      </c>
      <c r="D44" s="198" t="s">
        <v>1</v>
      </c>
      <c r="E44" s="198" t="s">
        <v>482</v>
      </c>
      <c r="F44" s="202">
        <v>1306.8</v>
      </c>
    </row>
    <row r="45" spans="1:6" x14ac:dyDescent="0.25">
      <c r="A45" s="196">
        <v>1</v>
      </c>
      <c r="B45" s="212" t="s">
        <v>459</v>
      </c>
      <c r="C45" s="197" t="s">
        <v>460</v>
      </c>
      <c r="D45" s="198" t="s">
        <v>481</v>
      </c>
      <c r="E45" s="198" t="s">
        <v>483</v>
      </c>
      <c r="F45" s="202">
        <v>198433</v>
      </c>
    </row>
    <row r="46" spans="1:6" x14ac:dyDescent="0.25">
      <c r="A46" s="196">
        <v>1</v>
      </c>
      <c r="B46" s="212" t="s">
        <v>461</v>
      </c>
      <c r="C46" s="197" t="s">
        <v>462</v>
      </c>
      <c r="D46" s="198" t="s">
        <v>481</v>
      </c>
      <c r="E46" s="198" t="s">
        <v>483</v>
      </c>
      <c r="F46" s="202">
        <v>2950.9</v>
      </c>
    </row>
    <row r="47" spans="1:6" x14ac:dyDescent="0.25">
      <c r="A47" s="196">
        <v>1</v>
      </c>
      <c r="B47" s="212" t="s">
        <v>463</v>
      </c>
      <c r="C47" s="197" t="s">
        <v>464</v>
      </c>
      <c r="D47" s="198" t="s">
        <v>481</v>
      </c>
      <c r="E47" s="198" t="s">
        <v>483</v>
      </c>
      <c r="F47" s="202">
        <v>3088356</v>
      </c>
    </row>
    <row r="48" spans="1:6" x14ac:dyDescent="0.25">
      <c r="A48" s="196">
        <v>1</v>
      </c>
      <c r="B48" s="212" t="s">
        <v>463</v>
      </c>
      <c r="C48" s="197" t="s">
        <v>464</v>
      </c>
      <c r="D48" s="198" t="s">
        <v>481</v>
      </c>
      <c r="E48" s="198" t="s">
        <v>483</v>
      </c>
      <c r="F48" s="202">
        <v>2144294</v>
      </c>
    </row>
    <row r="49" spans="1:6" x14ac:dyDescent="0.25">
      <c r="A49" s="196">
        <v>1</v>
      </c>
      <c r="B49" s="212" t="s">
        <v>465</v>
      </c>
      <c r="C49" s="197" t="s">
        <v>466</v>
      </c>
      <c r="D49" s="198" t="s">
        <v>481</v>
      </c>
      <c r="E49" s="198" t="s">
        <v>483</v>
      </c>
      <c r="F49" s="202">
        <v>379500</v>
      </c>
    </row>
    <row r="50" spans="1:6" x14ac:dyDescent="0.25">
      <c r="A50" s="196">
        <v>1</v>
      </c>
      <c r="B50" s="212" t="s">
        <v>467</v>
      </c>
      <c r="C50" s="197" t="s">
        <v>468</v>
      </c>
      <c r="D50" s="198" t="s">
        <v>481</v>
      </c>
      <c r="E50" s="198" t="s">
        <v>483</v>
      </c>
      <c r="F50" s="202">
        <v>21209.85</v>
      </c>
    </row>
    <row r="51" spans="1:6" x14ac:dyDescent="0.25">
      <c r="A51" s="196">
        <v>1</v>
      </c>
      <c r="B51" s="212" t="s">
        <v>467</v>
      </c>
      <c r="C51" s="197" t="s">
        <v>468</v>
      </c>
      <c r="D51" s="198" t="s">
        <v>481</v>
      </c>
      <c r="E51" s="198" t="s">
        <v>483</v>
      </c>
      <c r="F51" s="202">
        <v>4783323.5999999996</v>
      </c>
    </row>
    <row r="52" spans="1:6" x14ac:dyDescent="0.25">
      <c r="A52" s="196">
        <v>1</v>
      </c>
      <c r="B52" s="212" t="s">
        <v>467</v>
      </c>
      <c r="C52" s="197" t="s">
        <v>468</v>
      </c>
      <c r="D52" s="198" t="s">
        <v>481</v>
      </c>
      <c r="E52" s="198" t="s">
        <v>483</v>
      </c>
      <c r="F52" s="202">
        <v>274197.05</v>
      </c>
    </row>
    <row r="53" spans="1:6" x14ac:dyDescent="0.25">
      <c r="A53" s="196">
        <v>1</v>
      </c>
      <c r="B53" s="212" t="s">
        <v>469</v>
      </c>
      <c r="C53" s="197" t="s">
        <v>470</v>
      </c>
      <c r="D53" s="198" t="s">
        <v>481</v>
      </c>
      <c r="E53" s="198" t="s">
        <v>483</v>
      </c>
      <c r="F53" s="202">
        <v>14837176.949999999</v>
      </c>
    </row>
    <row r="54" spans="1:6" x14ac:dyDescent="0.25">
      <c r="A54" s="196">
        <v>1</v>
      </c>
      <c r="B54" s="212" t="s">
        <v>469</v>
      </c>
      <c r="C54" s="197" t="s">
        <v>470</v>
      </c>
      <c r="D54" s="198" t="s">
        <v>481</v>
      </c>
      <c r="E54" s="198" t="s">
        <v>483</v>
      </c>
      <c r="F54" s="202">
        <v>12482104.689999999</v>
      </c>
    </row>
    <row r="55" spans="1:6" x14ac:dyDescent="0.25">
      <c r="A55" s="196">
        <v>1</v>
      </c>
      <c r="B55" s="212" t="s">
        <v>471</v>
      </c>
      <c r="C55" s="197" t="s">
        <v>472</v>
      </c>
      <c r="D55" s="198" t="s">
        <v>481</v>
      </c>
      <c r="E55" s="198" t="s">
        <v>483</v>
      </c>
      <c r="F55" s="202">
        <v>1602188</v>
      </c>
    </row>
    <row r="56" spans="1:6" x14ac:dyDescent="0.25">
      <c r="A56" s="196">
        <v>1</v>
      </c>
      <c r="B56" s="212" t="s">
        <v>473</v>
      </c>
      <c r="C56" s="197" t="s">
        <v>474</v>
      </c>
      <c r="D56" s="198" t="s">
        <v>481</v>
      </c>
      <c r="E56" s="198" t="s">
        <v>483</v>
      </c>
      <c r="F56" s="202">
        <v>18673.830000000002</v>
      </c>
    </row>
    <row r="57" spans="1:6" x14ac:dyDescent="0.25">
      <c r="A57" s="196">
        <v>1</v>
      </c>
      <c r="B57" s="212" t="s">
        <v>475</v>
      </c>
      <c r="C57" s="197" t="s">
        <v>476</v>
      </c>
      <c r="D57" s="198" t="s">
        <v>481</v>
      </c>
      <c r="E57" s="198" t="s">
        <v>483</v>
      </c>
      <c r="F57" s="202">
        <v>1821747.2</v>
      </c>
    </row>
    <row r="58" spans="1:6" x14ac:dyDescent="0.25">
      <c r="A58" s="196">
        <v>1</v>
      </c>
      <c r="B58" s="212" t="s">
        <v>477</v>
      </c>
      <c r="C58" s="197" t="s">
        <v>478</v>
      </c>
      <c r="D58" s="198" t="s">
        <v>481</v>
      </c>
      <c r="E58" s="198" t="s">
        <v>483</v>
      </c>
      <c r="F58" s="202">
        <v>516664.23</v>
      </c>
    </row>
    <row r="59" spans="1:6" x14ac:dyDescent="0.25">
      <c r="A59" s="196">
        <v>1</v>
      </c>
      <c r="B59" s="212" t="s">
        <v>477</v>
      </c>
      <c r="C59" s="197" t="s">
        <v>478</v>
      </c>
      <c r="D59" s="198" t="s">
        <v>481</v>
      </c>
      <c r="E59" s="198" t="s">
        <v>483</v>
      </c>
      <c r="F59" s="202">
        <v>221402.75</v>
      </c>
    </row>
    <row r="60" spans="1:6" x14ac:dyDescent="0.25">
      <c r="A60" s="196">
        <v>1</v>
      </c>
      <c r="B60" s="212" t="s">
        <v>477</v>
      </c>
      <c r="C60" s="197" t="s">
        <v>478</v>
      </c>
      <c r="D60" s="198" t="s">
        <v>481</v>
      </c>
      <c r="E60" s="198" t="s">
        <v>483</v>
      </c>
      <c r="F60" s="202">
        <v>213807.95</v>
      </c>
    </row>
    <row r="61" spans="1:6" x14ac:dyDescent="0.25">
      <c r="A61" s="196">
        <v>1</v>
      </c>
      <c r="B61" s="212" t="s">
        <v>479</v>
      </c>
      <c r="C61" s="197" t="s">
        <v>480</v>
      </c>
      <c r="D61" s="198" t="s">
        <v>481</v>
      </c>
      <c r="E61" s="198" t="s">
        <v>482</v>
      </c>
      <c r="F61" s="202">
        <v>323535.3</v>
      </c>
    </row>
    <row r="62" spans="1:6" x14ac:dyDescent="0.25">
      <c r="A62" s="196">
        <v>1</v>
      </c>
      <c r="B62" s="212" t="s">
        <v>479</v>
      </c>
      <c r="C62" s="197" t="s">
        <v>480</v>
      </c>
      <c r="D62" s="198" t="s">
        <v>481</v>
      </c>
      <c r="E62" s="198" t="s">
        <v>482</v>
      </c>
      <c r="F62" s="202">
        <v>48921.4</v>
      </c>
    </row>
    <row r="63" spans="1:6" x14ac:dyDescent="0.25">
      <c r="A63" s="196">
        <v>1</v>
      </c>
      <c r="B63" s="212" t="s">
        <v>479</v>
      </c>
      <c r="C63" s="197" t="s">
        <v>480</v>
      </c>
      <c r="D63" s="198" t="s">
        <v>481</v>
      </c>
      <c r="E63" s="198" t="s">
        <v>482</v>
      </c>
      <c r="F63" s="202">
        <v>48218.5</v>
      </c>
    </row>
    <row r="64" spans="1:6" x14ac:dyDescent="0.25">
      <c r="A64" s="196">
        <v>1</v>
      </c>
      <c r="B64" s="212" t="s">
        <v>479</v>
      </c>
      <c r="C64" s="197" t="s">
        <v>480</v>
      </c>
      <c r="D64" s="198" t="s">
        <v>481</v>
      </c>
      <c r="E64" s="198" t="s">
        <v>482</v>
      </c>
      <c r="F64" s="202">
        <v>642595.80000000005</v>
      </c>
    </row>
    <row r="65" spans="1:7" x14ac:dyDescent="0.25">
      <c r="A65" s="197">
        <v>2</v>
      </c>
      <c r="B65" s="212" t="s">
        <v>436</v>
      </c>
      <c r="C65" s="199" t="s">
        <v>437</v>
      </c>
      <c r="D65" s="200" t="s">
        <v>1</v>
      </c>
      <c r="E65" s="200" t="s">
        <v>482</v>
      </c>
      <c r="F65" s="201">
        <v>8608.9699999999993</v>
      </c>
    </row>
    <row r="66" spans="1:7" x14ac:dyDescent="0.25">
      <c r="A66" s="197">
        <v>2</v>
      </c>
      <c r="B66" s="212" t="s">
        <v>1296</v>
      </c>
      <c r="C66" s="199" t="s">
        <v>1297</v>
      </c>
      <c r="D66" s="200" t="s">
        <v>1</v>
      </c>
      <c r="E66" s="200" t="s">
        <v>482</v>
      </c>
      <c r="F66" s="201">
        <v>9228.19</v>
      </c>
    </row>
    <row r="67" spans="1:7" x14ac:dyDescent="0.25">
      <c r="A67" s="197">
        <v>2</v>
      </c>
      <c r="B67" s="212" t="s">
        <v>430</v>
      </c>
      <c r="C67" s="199" t="s">
        <v>431</v>
      </c>
      <c r="D67" s="200" t="s">
        <v>1</v>
      </c>
      <c r="E67" s="200" t="s">
        <v>482</v>
      </c>
      <c r="F67" s="201">
        <v>-136.69</v>
      </c>
      <c r="G67" s="195" t="s">
        <v>1322</v>
      </c>
    </row>
    <row r="68" spans="1:7" x14ac:dyDescent="0.25">
      <c r="A68" s="197">
        <v>2</v>
      </c>
      <c r="B68" s="212" t="s">
        <v>438</v>
      </c>
      <c r="C68" s="199" t="s">
        <v>439</v>
      </c>
      <c r="D68" s="200" t="s">
        <v>1</v>
      </c>
      <c r="E68" s="200" t="s">
        <v>482</v>
      </c>
      <c r="F68" s="201">
        <v>876.3</v>
      </c>
    </row>
    <row r="69" spans="1:7" x14ac:dyDescent="0.25">
      <c r="A69" s="197">
        <v>2</v>
      </c>
      <c r="B69" s="212" t="s">
        <v>438</v>
      </c>
      <c r="C69" s="199" t="s">
        <v>439</v>
      </c>
      <c r="D69" s="200" t="s">
        <v>1</v>
      </c>
      <c r="E69" s="200" t="s">
        <v>482</v>
      </c>
      <c r="F69" s="201">
        <v>695.48</v>
      </c>
    </row>
    <row r="70" spans="1:7" x14ac:dyDescent="0.25">
      <c r="A70" s="197">
        <v>2</v>
      </c>
      <c r="B70" s="212" t="s">
        <v>438</v>
      </c>
      <c r="C70" s="199" t="s">
        <v>439</v>
      </c>
      <c r="D70" s="200" t="s">
        <v>1</v>
      </c>
      <c r="E70" s="200" t="s">
        <v>482</v>
      </c>
      <c r="F70" s="201">
        <v>2508</v>
      </c>
    </row>
    <row r="71" spans="1:7" x14ac:dyDescent="0.25">
      <c r="A71" s="197">
        <v>2</v>
      </c>
      <c r="B71" s="212" t="s">
        <v>438</v>
      </c>
      <c r="C71" s="199" t="s">
        <v>439</v>
      </c>
      <c r="D71" s="200" t="s">
        <v>1</v>
      </c>
      <c r="E71" s="200" t="s">
        <v>482</v>
      </c>
      <c r="F71" s="201">
        <v>2868.49</v>
      </c>
    </row>
    <row r="72" spans="1:7" x14ac:dyDescent="0.25">
      <c r="A72" s="197">
        <v>2</v>
      </c>
      <c r="B72" s="212" t="s">
        <v>438</v>
      </c>
      <c r="C72" s="199" t="s">
        <v>439</v>
      </c>
      <c r="D72" s="200" t="s">
        <v>1</v>
      </c>
      <c r="E72" s="200" t="s">
        <v>482</v>
      </c>
      <c r="F72" s="201">
        <v>6910.7</v>
      </c>
    </row>
    <row r="73" spans="1:7" x14ac:dyDescent="0.25">
      <c r="A73" s="197">
        <v>2</v>
      </c>
      <c r="B73" s="212" t="s">
        <v>442</v>
      </c>
      <c r="C73" s="199" t="s">
        <v>443</v>
      </c>
      <c r="D73" s="200" t="s">
        <v>1</v>
      </c>
      <c r="E73" s="200" t="s">
        <v>482</v>
      </c>
      <c r="F73" s="201">
        <v>8719</v>
      </c>
    </row>
    <row r="74" spans="1:7" x14ac:dyDescent="0.25">
      <c r="A74" s="197">
        <v>2</v>
      </c>
      <c r="B74" s="212" t="s">
        <v>1298</v>
      </c>
      <c r="C74" s="199" t="s">
        <v>1299</v>
      </c>
      <c r="D74" s="200" t="s">
        <v>1</v>
      </c>
      <c r="E74" s="200" t="s">
        <v>482</v>
      </c>
      <c r="F74" s="201">
        <v>56403.27</v>
      </c>
    </row>
    <row r="75" spans="1:7" x14ac:dyDescent="0.25">
      <c r="A75" s="197">
        <v>2</v>
      </c>
      <c r="B75" s="212" t="s">
        <v>484</v>
      </c>
      <c r="C75" s="199" t="s">
        <v>448</v>
      </c>
      <c r="D75" s="200" t="s">
        <v>1</v>
      </c>
      <c r="E75" s="200" t="s">
        <v>482</v>
      </c>
      <c r="F75" s="201">
        <v>1161961.32</v>
      </c>
    </row>
    <row r="76" spans="1:7" x14ac:dyDescent="0.25">
      <c r="A76" s="197">
        <v>2</v>
      </c>
      <c r="B76" s="212" t="s">
        <v>484</v>
      </c>
      <c r="C76" s="199" t="s">
        <v>448</v>
      </c>
      <c r="D76" s="200" t="s">
        <v>1</v>
      </c>
      <c r="E76" s="200" t="s">
        <v>482</v>
      </c>
      <c r="F76" s="201">
        <v>2323922.64</v>
      </c>
    </row>
    <row r="77" spans="1:7" x14ac:dyDescent="0.25">
      <c r="A77" s="197">
        <v>2</v>
      </c>
      <c r="B77" s="212" t="s">
        <v>484</v>
      </c>
      <c r="C77" s="199" t="s">
        <v>448</v>
      </c>
      <c r="D77" s="200" t="s">
        <v>1</v>
      </c>
      <c r="E77" s="200" t="s">
        <v>482</v>
      </c>
      <c r="F77" s="201">
        <v>346691.1</v>
      </c>
    </row>
    <row r="78" spans="1:7" x14ac:dyDescent="0.25">
      <c r="A78" s="197">
        <v>2</v>
      </c>
      <c r="B78" s="212" t="s">
        <v>442</v>
      </c>
      <c r="C78" s="199" t="s">
        <v>443</v>
      </c>
      <c r="D78" s="200" t="s">
        <v>1</v>
      </c>
      <c r="E78" s="200" t="s">
        <v>482</v>
      </c>
      <c r="F78" s="201">
        <v>18528</v>
      </c>
    </row>
    <row r="79" spans="1:7" x14ac:dyDescent="0.25">
      <c r="A79" s="197">
        <v>2</v>
      </c>
      <c r="B79" s="212" t="s">
        <v>446</v>
      </c>
      <c r="C79" s="199" t="s">
        <v>447</v>
      </c>
      <c r="D79" s="200" t="s">
        <v>1</v>
      </c>
      <c r="E79" s="200" t="s">
        <v>482</v>
      </c>
      <c r="F79" s="201">
        <v>6489.73</v>
      </c>
    </row>
    <row r="80" spans="1:7" x14ac:dyDescent="0.25">
      <c r="A80" s="197">
        <v>2</v>
      </c>
      <c r="B80" s="212" t="s">
        <v>444</v>
      </c>
      <c r="C80" s="199" t="s">
        <v>445</v>
      </c>
      <c r="D80" s="200" t="s">
        <v>1</v>
      </c>
      <c r="E80" s="200" t="s">
        <v>482</v>
      </c>
      <c r="F80" s="201">
        <v>477615.6</v>
      </c>
    </row>
    <row r="81" spans="1:6" x14ac:dyDescent="0.25">
      <c r="A81" s="197">
        <v>2</v>
      </c>
      <c r="B81" s="212" t="s">
        <v>432</v>
      </c>
      <c r="C81" s="199" t="s">
        <v>433</v>
      </c>
      <c r="D81" s="200" t="s">
        <v>1</v>
      </c>
      <c r="E81" s="200" t="s">
        <v>482</v>
      </c>
      <c r="F81" s="201">
        <v>148865.74</v>
      </c>
    </row>
    <row r="82" spans="1:6" x14ac:dyDescent="0.25">
      <c r="A82" s="197">
        <v>2</v>
      </c>
      <c r="B82" s="212" t="s">
        <v>440</v>
      </c>
      <c r="C82" s="199" t="s">
        <v>441</v>
      </c>
      <c r="D82" s="200" t="s">
        <v>1</v>
      </c>
      <c r="E82" s="200" t="s">
        <v>482</v>
      </c>
      <c r="F82" s="201">
        <v>17120.96</v>
      </c>
    </row>
    <row r="83" spans="1:6" x14ac:dyDescent="0.25">
      <c r="A83" s="197">
        <v>2</v>
      </c>
      <c r="B83" s="212" t="s">
        <v>440</v>
      </c>
      <c r="C83" s="199" t="s">
        <v>441</v>
      </c>
      <c r="D83" s="200" t="s">
        <v>1</v>
      </c>
      <c r="E83" s="200" t="s">
        <v>482</v>
      </c>
      <c r="F83" s="201">
        <v>11447.93</v>
      </c>
    </row>
    <row r="84" spans="1:6" x14ac:dyDescent="0.25">
      <c r="A84" s="197">
        <v>2</v>
      </c>
      <c r="B84" s="212" t="s">
        <v>436</v>
      </c>
      <c r="C84" s="199" t="s">
        <v>437</v>
      </c>
      <c r="D84" s="200" t="s">
        <v>1</v>
      </c>
      <c r="E84" s="200" t="s">
        <v>482</v>
      </c>
      <c r="F84" s="201">
        <v>9871.42</v>
      </c>
    </row>
    <row r="85" spans="1:6" x14ac:dyDescent="0.25">
      <c r="A85" s="197">
        <v>2</v>
      </c>
      <c r="B85" s="212" t="s">
        <v>436</v>
      </c>
      <c r="C85" s="199" t="s">
        <v>437</v>
      </c>
      <c r="D85" s="200" t="s">
        <v>1</v>
      </c>
      <c r="E85" s="200" t="s">
        <v>482</v>
      </c>
      <c r="F85" s="201">
        <v>462918.78</v>
      </c>
    </row>
    <row r="86" spans="1:6" x14ac:dyDescent="0.25">
      <c r="A86" s="197">
        <v>2</v>
      </c>
      <c r="B86" s="212" t="s">
        <v>436</v>
      </c>
      <c r="C86" s="199" t="s">
        <v>437</v>
      </c>
      <c r="D86" s="200" t="s">
        <v>1</v>
      </c>
      <c r="E86" s="200" t="s">
        <v>482</v>
      </c>
      <c r="F86" s="201">
        <v>513900.82</v>
      </c>
    </row>
    <row r="87" spans="1:6" x14ac:dyDescent="0.25">
      <c r="A87" s="197">
        <v>2</v>
      </c>
      <c r="B87" s="212" t="s">
        <v>438</v>
      </c>
      <c r="C87" s="199" t="s">
        <v>439</v>
      </c>
      <c r="D87" s="200" t="s">
        <v>1</v>
      </c>
      <c r="E87" s="200" t="s">
        <v>482</v>
      </c>
      <c r="F87" s="201">
        <v>21008.47</v>
      </c>
    </row>
    <row r="88" spans="1:6" x14ac:dyDescent="0.25">
      <c r="A88" s="197">
        <v>2</v>
      </c>
      <c r="B88" s="212" t="s">
        <v>438</v>
      </c>
      <c r="C88" s="199" t="s">
        <v>439</v>
      </c>
      <c r="D88" s="200" t="s">
        <v>1</v>
      </c>
      <c r="E88" s="200" t="s">
        <v>482</v>
      </c>
      <c r="F88" s="201">
        <v>42767.39</v>
      </c>
    </row>
    <row r="89" spans="1:6" x14ac:dyDescent="0.25">
      <c r="A89" s="197">
        <v>2</v>
      </c>
      <c r="B89" s="212" t="s">
        <v>438</v>
      </c>
      <c r="C89" s="199" t="s">
        <v>439</v>
      </c>
      <c r="D89" s="200" t="s">
        <v>1</v>
      </c>
      <c r="E89" s="200" t="s">
        <v>482</v>
      </c>
      <c r="F89" s="201">
        <v>2662805.9</v>
      </c>
    </row>
    <row r="90" spans="1:6" x14ac:dyDescent="0.25">
      <c r="A90" s="197">
        <v>2</v>
      </c>
      <c r="B90" s="212" t="s">
        <v>1300</v>
      </c>
      <c r="C90" s="197" t="s">
        <v>1301</v>
      </c>
      <c r="D90" s="198" t="s">
        <v>481</v>
      </c>
      <c r="E90" s="198" t="s">
        <v>482</v>
      </c>
      <c r="F90" s="202">
        <v>84341.4</v>
      </c>
    </row>
    <row r="91" spans="1:6" x14ac:dyDescent="0.25">
      <c r="A91" s="197">
        <v>2</v>
      </c>
      <c r="B91" s="212" t="s">
        <v>436</v>
      </c>
      <c r="C91" s="197" t="s">
        <v>437</v>
      </c>
      <c r="D91" s="198" t="s">
        <v>481</v>
      </c>
      <c r="E91" s="198" t="s">
        <v>482</v>
      </c>
      <c r="F91" s="202">
        <v>203317.25</v>
      </c>
    </row>
    <row r="92" spans="1:6" x14ac:dyDescent="0.25">
      <c r="A92" s="197">
        <v>2</v>
      </c>
      <c r="B92" s="212" t="s">
        <v>436</v>
      </c>
      <c r="C92" s="197" t="s">
        <v>437</v>
      </c>
      <c r="D92" s="198" t="s">
        <v>481</v>
      </c>
      <c r="E92" s="198" t="s">
        <v>482</v>
      </c>
      <c r="F92" s="202">
        <v>59400</v>
      </c>
    </row>
    <row r="93" spans="1:6" x14ac:dyDescent="0.25">
      <c r="A93" s="197">
        <v>2</v>
      </c>
      <c r="B93" s="212" t="s">
        <v>436</v>
      </c>
      <c r="C93" s="197" t="s">
        <v>437</v>
      </c>
      <c r="D93" s="198" t="s">
        <v>481</v>
      </c>
      <c r="E93" s="198" t="s">
        <v>482</v>
      </c>
      <c r="F93" s="202">
        <v>140836.71</v>
      </c>
    </row>
    <row r="94" spans="1:6" x14ac:dyDescent="0.25">
      <c r="A94" s="197">
        <v>2</v>
      </c>
      <c r="B94" s="212" t="s">
        <v>1300</v>
      </c>
      <c r="C94" s="197" t="s">
        <v>1301</v>
      </c>
      <c r="D94" s="198" t="s">
        <v>481</v>
      </c>
      <c r="E94" s="198" t="s">
        <v>482</v>
      </c>
      <c r="F94" s="202">
        <v>3497164</v>
      </c>
    </row>
    <row r="95" spans="1:6" x14ac:dyDescent="0.25">
      <c r="A95" s="197">
        <v>2</v>
      </c>
      <c r="B95" s="212" t="s">
        <v>1298</v>
      </c>
      <c r="C95" s="197" t="s">
        <v>1299</v>
      </c>
      <c r="D95" s="198" t="s">
        <v>481</v>
      </c>
      <c r="E95" s="198" t="s">
        <v>482</v>
      </c>
      <c r="F95" s="202">
        <v>514664.38</v>
      </c>
    </row>
    <row r="96" spans="1:6" x14ac:dyDescent="0.25">
      <c r="A96" s="197">
        <v>2</v>
      </c>
      <c r="B96" s="212" t="s">
        <v>1302</v>
      </c>
      <c r="C96" s="197" t="s">
        <v>1303</v>
      </c>
      <c r="D96" s="198" t="s">
        <v>481</v>
      </c>
      <c r="E96" s="198" t="s">
        <v>482</v>
      </c>
      <c r="F96" s="202">
        <v>4040943.05</v>
      </c>
    </row>
    <row r="97" spans="1:6" x14ac:dyDescent="0.25">
      <c r="A97" s="197">
        <v>2</v>
      </c>
      <c r="B97" s="212" t="s">
        <v>1302</v>
      </c>
      <c r="C97" s="197" t="s">
        <v>1304</v>
      </c>
      <c r="D97" s="198" t="s">
        <v>481</v>
      </c>
      <c r="E97" s="198" t="s">
        <v>482</v>
      </c>
      <c r="F97" s="202">
        <v>269982.90000000002</v>
      </c>
    </row>
    <row r="98" spans="1:6" x14ac:dyDescent="0.25">
      <c r="A98" s="197">
        <v>2</v>
      </c>
      <c r="B98" s="212" t="s">
        <v>436</v>
      </c>
      <c r="C98" s="197" t="s">
        <v>437</v>
      </c>
      <c r="D98" s="198" t="s">
        <v>481</v>
      </c>
      <c r="E98" s="198" t="s">
        <v>482</v>
      </c>
      <c r="F98" s="202">
        <v>441017.91</v>
      </c>
    </row>
    <row r="99" spans="1:6" x14ac:dyDescent="0.25">
      <c r="A99" s="197">
        <v>2</v>
      </c>
      <c r="B99" s="212" t="s">
        <v>436</v>
      </c>
      <c r="C99" s="197" t="s">
        <v>437</v>
      </c>
      <c r="D99" s="198" t="s">
        <v>481</v>
      </c>
      <c r="E99" s="198" t="s">
        <v>482</v>
      </c>
      <c r="F99" s="202">
        <v>1091414.03</v>
      </c>
    </row>
    <row r="100" spans="1:6" x14ac:dyDescent="0.25">
      <c r="A100" s="197">
        <v>2</v>
      </c>
      <c r="B100" s="212" t="s">
        <v>449</v>
      </c>
      <c r="C100" s="197" t="s">
        <v>450</v>
      </c>
      <c r="D100" s="198" t="s">
        <v>481</v>
      </c>
      <c r="E100" s="198" t="s">
        <v>482</v>
      </c>
      <c r="F100" s="202">
        <v>722700</v>
      </c>
    </row>
    <row r="101" spans="1:6" x14ac:dyDescent="0.25">
      <c r="A101" s="197">
        <v>2</v>
      </c>
      <c r="B101" s="212" t="s">
        <v>438</v>
      </c>
      <c r="C101" s="197" t="s">
        <v>439</v>
      </c>
      <c r="D101" s="198" t="s">
        <v>481</v>
      </c>
      <c r="E101" s="198" t="s">
        <v>482</v>
      </c>
      <c r="F101" s="202">
        <v>5895.68</v>
      </c>
    </row>
    <row r="102" spans="1:6" x14ac:dyDescent="0.25">
      <c r="A102" s="197">
        <v>2</v>
      </c>
      <c r="B102" s="212" t="s">
        <v>438</v>
      </c>
      <c r="C102" s="197" t="s">
        <v>439</v>
      </c>
      <c r="D102" s="198" t="s">
        <v>481</v>
      </c>
      <c r="E102" s="198" t="s">
        <v>482</v>
      </c>
      <c r="F102" s="202">
        <v>5895.69</v>
      </c>
    </row>
    <row r="103" spans="1:6" x14ac:dyDescent="0.25">
      <c r="A103" s="197">
        <v>2</v>
      </c>
      <c r="B103" s="212" t="s">
        <v>438</v>
      </c>
      <c r="C103" s="197" t="s">
        <v>439</v>
      </c>
      <c r="D103" s="198" t="s">
        <v>481</v>
      </c>
      <c r="E103" s="198" t="s">
        <v>482</v>
      </c>
      <c r="F103" s="202">
        <v>19949.05</v>
      </c>
    </row>
    <row r="104" spans="1:6" x14ac:dyDescent="0.25">
      <c r="A104" s="197">
        <v>2</v>
      </c>
      <c r="B104" s="212" t="s">
        <v>438</v>
      </c>
      <c r="C104" s="197" t="s">
        <v>439</v>
      </c>
      <c r="D104" s="198" t="s">
        <v>481</v>
      </c>
      <c r="E104" s="198" t="s">
        <v>482</v>
      </c>
      <c r="F104" s="202">
        <v>788938.12</v>
      </c>
    </row>
    <row r="105" spans="1:6" x14ac:dyDescent="0.25">
      <c r="A105" s="197">
        <v>2</v>
      </c>
      <c r="B105" s="212" t="s">
        <v>438</v>
      </c>
      <c r="C105" s="197" t="s">
        <v>439</v>
      </c>
      <c r="D105" s="198" t="s">
        <v>481</v>
      </c>
      <c r="E105" s="198" t="s">
        <v>482</v>
      </c>
      <c r="F105" s="202">
        <v>2967889.83</v>
      </c>
    </row>
    <row r="106" spans="1:6" x14ac:dyDescent="0.25">
      <c r="A106" s="197">
        <v>2</v>
      </c>
      <c r="B106" s="212" t="s">
        <v>438</v>
      </c>
      <c r="C106" s="197" t="s">
        <v>439</v>
      </c>
      <c r="D106" s="198" t="s">
        <v>481</v>
      </c>
      <c r="E106" s="198" t="s">
        <v>482</v>
      </c>
      <c r="F106" s="202">
        <v>417957.87</v>
      </c>
    </row>
    <row r="107" spans="1:6" x14ac:dyDescent="0.25">
      <c r="A107" s="197">
        <v>2</v>
      </c>
      <c r="B107" s="212" t="s">
        <v>438</v>
      </c>
      <c r="C107" s="197" t="s">
        <v>439</v>
      </c>
      <c r="D107" s="198" t="s">
        <v>481</v>
      </c>
      <c r="E107" s="198" t="s">
        <v>482</v>
      </c>
      <c r="F107" s="202">
        <v>417957.88</v>
      </c>
    </row>
    <row r="108" spans="1:6" x14ac:dyDescent="0.25">
      <c r="A108" s="197">
        <v>2</v>
      </c>
      <c r="B108" s="212" t="s">
        <v>438</v>
      </c>
      <c r="C108" s="197" t="s">
        <v>439</v>
      </c>
      <c r="D108" s="198" t="s">
        <v>481</v>
      </c>
      <c r="E108" s="198" t="s">
        <v>482</v>
      </c>
      <c r="F108" s="202">
        <v>231149.02</v>
      </c>
    </row>
    <row r="109" spans="1:6" x14ac:dyDescent="0.25">
      <c r="A109" s="197">
        <v>2</v>
      </c>
      <c r="B109" s="212" t="s">
        <v>438</v>
      </c>
      <c r="C109" s="197" t="s">
        <v>439</v>
      </c>
      <c r="D109" s="198" t="s">
        <v>481</v>
      </c>
      <c r="E109" s="198" t="s">
        <v>482</v>
      </c>
      <c r="F109" s="202">
        <v>139843</v>
      </c>
    </row>
    <row r="110" spans="1:6" x14ac:dyDescent="0.25">
      <c r="A110" s="197">
        <v>2</v>
      </c>
      <c r="B110" s="212" t="s">
        <v>438</v>
      </c>
      <c r="C110" s="197" t="s">
        <v>439</v>
      </c>
      <c r="D110" s="198" t="s">
        <v>481</v>
      </c>
      <c r="E110" s="198" t="s">
        <v>482</v>
      </c>
      <c r="F110" s="202">
        <v>297573.13</v>
      </c>
    </row>
    <row r="111" spans="1:6" x14ac:dyDescent="0.25">
      <c r="A111" s="197">
        <v>2</v>
      </c>
      <c r="B111" s="212" t="s">
        <v>430</v>
      </c>
      <c r="C111" s="197" t="s">
        <v>431</v>
      </c>
      <c r="D111" s="198" t="s">
        <v>481</v>
      </c>
      <c r="E111" s="198" t="s">
        <v>482</v>
      </c>
      <c r="F111" s="202">
        <v>9249.4699999999993</v>
      </c>
    </row>
    <row r="112" spans="1:6" x14ac:dyDescent="0.25">
      <c r="A112" s="197">
        <v>2</v>
      </c>
      <c r="B112" s="212" t="s">
        <v>430</v>
      </c>
      <c r="C112" s="197" t="s">
        <v>431</v>
      </c>
      <c r="D112" s="198" t="s">
        <v>481</v>
      </c>
      <c r="E112" s="198" t="s">
        <v>482</v>
      </c>
      <c r="F112" s="202">
        <v>138113.76</v>
      </c>
    </row>
    <row r="113" spans="1:6" x14ac:dyDescent="0.25">
      <c r="A113" s="197">
        <v>2</v>
      </c>
      <c r="B113" s="212" t="s">
        <v>430</v>
      </c>
      <c r="C113" s="197" t="s">
        <v>431</v>
      </c>
      <c r="D113" s="198" t="s">
        <v>481</v>
      </c>
      <c r="E113" s="198" t="s">
        <v>482</v>
      </c>
      <c r="F113" s="202">
        <v>87450.32</v>
      </c>
    </row>
    <row r="114" spans="1:6" x14ac:dyDescent="0.25">
      <c r="A114" s="197">
        <v>2</v>
      </c>
      <c r="B114" s="212" t="s">
        <v>1305</v>
      </c>
      <c r="C114" s="197" t="s">
        <v>1306</v>
      </c>
      <c r="D114" s="198" t="s">
        <v>481</v>
      </c>
      <c r="E114" s="198" t="s">
        <v>482</v>
      </c>
      <c r="F114" s="202">
        <v>1626925.3</v>
      </c>
    </row>
    <row r="115" spans="1:6" x14ac:dyDescent="0.25">
      <c r="A115" s="197">
        <v>2</v>
      </c>
      <c r="B115" s="212" t="s">
        <v>1305</v>
      </c>
      <c r="C115" s="197" t="s">
        <v>1306</v>
      </c>
      <c r="D115" s="198" t="s">
        <v>481</v>
      </c>
      <c r="E115" s="198" t="s">
        <v>482</v>
      </c>
      <c r="F115" s="202">
        <v>376461.8</v>
      </c>
    </row>
    <row r="116" spans="1:6" x14ac:dyDescent="0.25">
      <c r="A116" s="197">
        <v>2</v>
      </c>
      <c r="B116" s="212" t="s">
        <v>1307</v>
      </c>
      <c r="C116" s="197" t="s">
        <v>1308</v>
      </c>
      <c r="D116" s="198" t="s">
        <v>481</v>
      </c>
      <c r="E116" s="198" t="s">
        <v>482</v>
      </c>
      <c r="F116" s="202">
        <v>325142.7</v>
      </c>
    </row>
    <row r="117" spans="1:6" x14ac:dyDescent="0.25">
      <c r="A117" s="197">
        <v>2</v>
      </c>
      <c r="B117" s="212" t="s">
        <v>1307</v>
      </c>
      <c r="C117" s="197" t="s">
        <v>1308</v>
      </c>
      <c r="D117" s="198" t="s">
        <v>481</v>
      </c>
      <c r="E117" s="198" t="s">
        <v>482</v>
      </c>
      <c r="F117" s="202">
        <v>15775.45</v>
      </c>
    </row>
    <row r="118" spans="1:6" x14ac:dyDescent="0.25">
      <c r="A118" s="197">
        <v>2</v>
      </c>
      <c r="B118" s="212" t="s">
        <v>484</v>
      </c>
      <c r="C118" s="197" t="s">
        <v>1309</v>
      </c>
      <c r="D118" s="198" t="s">
        <v>481</v>
      </c>
      <c r="E118" s="198" t="s">
        <v>482</v>
      </c>
      <c r="F118" s="202">
        <v>145495.9</v>
      </c>
    </row>
    <row r="119" spans="1:6" x14ac:dyDescent="0.25">
      <c r="A119" s="197">
        <v>2</v>
      </c>
      <c r="B119" s="212" t="s">
        <v>1310</v>
      </c>
      <c r="C119" s="197" t="s">
        <v>1311</v>
      </c>
      <c r="D119" s="198" t="s">
        <v>481</v>
      </c>
      <c r="E119" s="198" t="s">
        <v>482</v>
      </c>
      <c r="F119" s="202">
        <v>44404.800000000003</v>
      </c>
    </row>
    <row r="120" spans="1:6" x14ac:dyDescent="0.25">
      <c r="A120" s="197">
        <v>2</v>
      </c>
      <c r="B120" s="212" t="s">
        <v>1310</v>
      </c>
      <c r="C120" s="197" t="s">
        <v>1311</v>
      </c>
      <c r="D120" s="198" t="s">
        <v>481</v>
      </c>
      <c r="E120" s="198" t="s">
        <v>482</v>
      </c>
      <c r="F120" s="202">
        <v>134209.9</v>
      </c>
    </row>
    <row r="121" spans="1:6" x14ac:dyDescent="0.25">
      <c r="A121" s="197">
        <v>2</v>
      </c>
      <c r="B121" s="212" t="s">
        <v>1310</v>
      </c>
      <c r="C121" s="197" t="s">
        <v>1311</v>
      </c>
      <c r="D121" s="198" t="s">
        <v>481</v>
      </c>
      <c r="E121" s="198" t="s">
        <v>482</v>
      </c>
      <c r="F121" s="202">
        <v>274330.09999999998</v>
      </c>
    </row>
    <row r="122" spans="1:6" x14ac:dyDescent="0.25">
      <c r="A122" s="197">
        <v>2</v>
      </c>
      <c r="B122" s="212" t="s">
        <v>1312</v>
      </c>
      <c r="C122" s="197" t="s">
        <v>1313</v>
      </c>
      <c r="D122" s="198" t="s">
        <v>481</v>
      </c>
      <c r="E122" s="198" t="s">
        <v>482</v>
      </c>
      <c r="F122" s="202">
        <v>884038.1</v>
      </c>
    </row>
    <row r="123" spans="1:6" x14ac:dyDescent="0.25">
      <c r="A123" s="197">
        <v>2</v>
      </c>
      <c r="B123" s="212" t="s">
        <v>1312</v>
      </c>
      <c r="C123" s="197" t="s">
        <v>1313</v>
      </c>
      <c r="D123" s="198" t="s">
        <v>481</v>
      </c>
      <c r="E123" s="198" t="s">
        <v>482</v>
      </c>
      <c r="F123" s="202">
        <v>428322.4</v>
      </c>
    </row>
    <row r="124" spans="1:6" x14ac:dyDescent="0.25">
      <c r="A124" s="197">
        <v>2</v>
      </c>
      <c r="B124" s="212" t="s">
        <v>1310</v>
      </c>
      <c r="C124" s="197" t="s">
        <v>1311</v>
      </c>
      <c r="D124" s="198" t="s">
        <v>481</v>
      </c>
      <c r="E124" s="198" t="s">
        <v>482</v>
      </c>
      <c r="F124" s="202">
        <v>38914.699999999997</v>
      </c>
    </row>
    <row r="125" spans="1:6" x14ac:dyDescent="0.25">
      <c r="A125" s="197">
        <v>2</v>
      </c>
      <c r="B125" s="212" t="s">
        <v>1310</v>
      </c>
      <c r="C125" s="197" t="s">
        <v>1311</v>
      </c>
      <c r="D125" s="198" t="s">
        <v>481</v>
      </c>
      <c r="E125" s="198" t="s">
        <v>482</v>
      </c>
      <c r="F125" s="202">
        <v>2792674.5</v>
      </c>
    </row>
    <row r="126" spans="1:6" x14ac:dyDescent="0.25">
      <c r="A126" s="197">
        <v>2</v>
      </c>
      <c r="B126" s="212" t="s">
        <v>1314</v>
      </c>
      <c r="C126" s="197" t="s">
        <v>1315</v>
      </c>
      <c r="D126" s="198" t="s">
        <v>481</v>
      </c>
      <c r="E126" s="198" t="s">
        <v>482</v>
      </c>
      <c r="F126" s="202">
        <v>28607.15</v>
      </c>
    </row>
    <row r="127" spans="1:6" x14ac:dyDescent="0.25">
      <c r="A127" s="197">
        <v>2</v>
      </c>
      <c r="B127" s="212" t="s">
        <v>1316</v>
      </c>
      <c r="C127" s="199" t="s">
        <v>1317</v>
      </c>
      <c r="D127" s="200" t="s">
        <v>481</v>
      </c>
      <c r="E127" s="200" t="s">
        <v>483</v>
      </c>
      <c r="F127" s="201">
        <v>469675.42</v>
      </c>
    </row>
    <row r="128" spans="1:6" x14ac:dyDescent="0.25">
      <c r="A128" s="197">
        <v>2</v>
      </c>
      <c r="B128" s="212" t="s">
        <v>1318</v>
      </c>
      <c r="C128" s="199" t="s">
        <v>1319</v>
      </c>
      <c r="D128" s="200" t="s">
        <v>481</v>
      </c>
      <c r="E128" s="200" t="s">
        <v>483</v>
      </c>
      <c r="F128" s="201">
        <v>1781177.17</v>
      </c>
    </row>
    <row r="129" spans="1:6" x14ac:dyDescent="0.25">
      <c r="A129" s="197">
        <v>2</v>
      </c>
      <c r="B129" s="212" t="s">
        <v>461</v>
      </c>
      <c r="C129" s="199" t="s">
        <v>462</v>
      </c>
      <c r="D129" s="200" t="s">
        <v>481</v>
      </c>
      <c r="E129" s="200" t="s">
        <v>483</v>
      </c>
      <c r="F129" s="201">
        <v>1966.5</v>
      </c>
    </row>
    <row r="130" spans="1:6" x14ac:dyDescent="0.25">
      <c r="A130" s="197">
        <v>2</v>
      </c>
      <c r="B130" s="212" t="s">
        <v>1320</v>
      </c>
      <c r="C130" s="199" t="s">
        <v>1321</v>
      </c>
      <c r="D130" s="200" t="s">
        <v>481</v>
      </c>
      <c r="E130" s="200" t="s">
        <v>483</v>
      </c>
      <c r="F130" s="201">
        <v>350658</v>
      </c>
    </row>
    <row r="131" spans="1:6" x14ac:dyDescent="0.25">
      <c r="A131" s="197">
        <v>3</v>
      </c>
      <c r="B131" s="212">
        <v>45272972</v>
      </c>
      <c r="C131" s="4" t="s">
        <v>1332</v>
      </c>
      <c r="D131" s="210" t="s">
        <v>481</v>
      </c>
      <c r="E131" s="210" t="s">
        <v>482</v>
      </c>
      <c r="F131" s="323">
        <v>125396.2</v>
      </c>
    </row>
    <row r="132" spans="1:6" x14ac:dyDescent="0.25">
      <c r="A132" s="197">
        <v>3</v>
      </c>
      <c r="B132" s="212">
        <v>45272972</v>
      </c>
      <c r="C132" s="4" t="s">
        <v>1332</v>
      </c>
      <c r="D132" s="210" t="s">
        <v>481</v>
      </c>
      <c r="E132" s="210" t="s">
        <v>482</v>
      </c>
      <c r="F132" s="323">
        <v>425062.48</v>
      </c>
    </row>
    <row r="133" spans="1:6" x14ac:dyDescent="0.25">
      <c r="A133" s="197">
        <v>3</v>
      </c>
      <c r="B133" s="212" t="s">
        <v>479</v>
      </c>
      <c r="C133" s="4" t="s">
        <v>480</v>
      </c>
      <c r="D133" s="210" t="s">
        <v>481</v>
      </c>
      <c r="E133" s="210" t="s">
        <v>482</v>
      </c>
      <c r="F133" s="323">
        <v>1430938.3</v>
      </c>
    </row>
    <row r="134" spans="1:6" x14ac:dyDescent="0.25">
      <c r="A134" s="197">
        <v>3</v>
      </c>
      <c r="B134" s="212" t="s">
        <v>479</v>
      </c>
      <c r="C134" s="4" t="s">
        <v>480</v>
      </c>
      <c r="D134" s="210" t="s">
        <v>481</v>
      </c>
      <c r="E134" s="210" t="s">
        <v>482</v>
      </c>
      <c r="F134" s="323">
        <v>3398238.8</v>
      </c>
    </row>
    <row r="135" spans="1:6" x14ac:dyDescent="0.25">
      <c r="A135" s="197">
        <v>3</v>
      </c>
      <c r="B135" s="212" t="s">
        <v>484</v>
      </c>
      <c r="C135" s="4" t="s">
        <v>1333</v>
      </c>
      <c r="D135" s="210" t="s">
        <v>481</v>
      </c>
      <c r="E135" s="210" t="s">
        <v>482</v>
      </c>
      <c r="F135" s="323">
        <v>330000</v>
      </c>
    </row>
    <row r="136" spans="1:6" x14ac:dyDescent="0.25">
      <c r="A136" s="197">
        <v>3</v>
      </c>
      <c r="B136" s="212" t="s">
        <v>461</v>
      </c>
      <c r="C136" s="199" t="s">
        <v>462</v>
      </c>
      <c r="D136" s="200" t="s">
        <v>481</v>
      </c>
      <c r="E136" s="200" t="s">
        <v>483</v>
      </c>
      <c r="F136" s="201">
        <v>2834.75</v>
      </c>
    </row>
    <row r="137" spans="1:6" x14ac:dyDescent="0.25">
      <c r="A137" s="197">
        <v>3</v>
      </c>
      <c r="B137" s="212" t="s">
        <v>430</v>
      </c>
      <c r="C137" s="4" t="s">
        <v>431</v>
      </c>
      <c r="D137" s="198" t="s">
        <v>1</v>
      </c>
      <c r="E137" s="198" t="s">
        <v>482</v>
      </c>
      <c r="F137" s="202">
        <v>66.040000000000006</v>
      </c>
    </row>
    <row r="138" spans="1:6" x14ac:dyDescent="0.25">
      <c r="A138" s="197">
        <v>3</v>
      </c>
      <c r="B138" s="212" t="s">
        <v>451</v>
      </c>
      <c r="C138" s="4" t="s">
        <v>452</v>
      </c>
      <c r="D138" s="210" t="s">
        <v>1</v>
      </c>
      <c r="E138" s="210" t="s">
        <v>482</v>
      </c>
      <c r="F138" s="323">
        <v>299.98</v>
      </c>
    </row>
    <row r="139" spans="1:6" x14ac:dyDescent="0.25">
      <c r="A139" s="197">
        <v>3</v>
      </c>
      <c r="B139" s="212" t="s">
        <v>436</v>
      </c>
      <c r="C139" s="4" t="s">
        <v>437</v>
      </c>
      <c r="D139" s="210" t="s">
        <v>1</v>
      </c>
      <c r="E139" s="210" t="s">
        <v>482</v>
      </c>
      <c r="F139" s="323">
        <v>65.34</v>
      </c>
    </row>
    <row r="140" spans="1:6" x14ac:dyDescent="0.25">
      <c r="A140" s="197">
        <v>3</v>
      </c>
      <c r="B140" s="212" t="s">
        <v>436</v>
      </c>
      <c r="C140" s="4" t="s">
        <v>437</v>
      </c>
      <c r="D140" s="210" t="s">
        <v>1</v>
      </c>
      <c r="E140" s="210" t="s">
        <v>482</v>
      </c>
      <c r="F140" s="323">
        <v>32118.799999999999</v>
      </c>
    </row>
    <row r="141" spans="1:6" x14ac:dyDescent="0.25">
      <c r="A141" s="197">
        <v>3</v>
      </c>
      <c r="B141" s="212" t="s">
        <v>436</v>
      </c>
      <c r="C141" s="4" t="s">
        <v>437</v>
      </c>
      <c r="D141" s="210" t="s">
        <v>1</v>
      </c>
      <c r="E141" s="210" t="s">
        <v>482</v>
      </c>
      <c r="F141" s="323">
        <v>28.4</v>
      </c>
    </row>
    <row r="142" spans="1:6" x14ac:dyDescent="0.25">
      <c r="A142" s="197">
        <v>3</v>
      </c>
      <c r="B142" s="212" t="s">
        <v>449</v>
      </c>
      <c r="C142" s="4" t="s">
        <v>450</v>
      </c>
      <c r="D142" s="210" t="s">
        <v>1</v>
      </c>
      <c r="E142" s="210" t="s">
        <v>482</v>
      </c>
      <c r="F142" s="323">
        <v>234449.93</v>
      </c>
    </row>
    <row r="143" spans="1:6" x14ac:dyDescent="0.25">
      <c r="A143" s="197">
        <v>3</v>
      </c>
      <c r="B143" s="212" t="s">
        <v>449</v>
      </c>
      <c r="C143" s="4" t="s">
        <v>450</v>
      </c>
      <c r="D143" s="210" t="s">
        <v>1</v>
      </c>
      <c r="E143" s="210" t="s">
        <v>482</v>
      </c>
      <c r="F143" s="323">
        <v>117224.97</v>
      </c>
    </row>
    <row r="144" spans="1:6" x14ac:dyDescent="0.25">
      <c r="A144" s="197">
        <v>3</v>
      </c>
      <c r="B144" s="212" t="s">
        <v>438</v>
      </c>
      <c r="C144" s="4" t="s">
        <v>439</v>
      </c>
      <c r="D144" s="210" t="s">
        <v>1</v>
      </c>
      <c r="E144" s="210" t="s">
        <v>482</v>
      </c>
      <c r="F144" s="323">
        <v>17741.060000000001</v>
      </c>
    </row>
    <row r="145" spans="1:6" x14ac:dyDescent="0.25">
      <c r="A145" s="197">
        <v>3</v>
      </c>
      <c r="B145" s="212" t="s">
        <v>484</v>
      </c>
      <c r="C145" s="4" t="s">
        <v>448</v>
      </c>
      <c r="D145" s="210" t="s">
        <v>1</v>
      </c>
      <c r="E145" s="210" t="s">
        <v>482</v>
      </c>
      <c r="F145" s="323">
        <v>2323922.64</v>
      </c>
    </row>
    <row r="146" spans="1:6" x14ac:dyDescent="0.25">
      <c r="A146" s="197">
        <v>3</v>
      </c>
      <c r="B146" s="212" t="s">
        <v>484</v>
      </c>
      <c r="C146" s="4" t="s">
        <v>448</v>
      </c>
      <c r="D146" s="210" t="s">
        <v>1</v>
      </c>
      <c r="E146" s="210" t="s">
        <v>482</v>
      </c>
      <c r="F146" s="323">
        <v>346691.1</v>
      </c>
    </row>
    <row r="147" spans="1:6" x14ac:dyDescent="0.25">
      <c r="A147" s="197">
        <v>3</v>
      </c>
      <c r="B147" s="212" t="s">
        <v>484</v>
      </c>
      <c r="C147" s="4" t="s">
        <v>448</v>
      </c>
      <c r="D147" s="210" t="s">
        <v>1</v>
      </c>
      <c r="E147" s="210" t="s">
        <v>482</v>
      </c>
      <c r="F147" s="323">
        <v>580980.66</v>
      </c>
    </row>
    <row r="148" spans="1:6" x14ac:dyDescent="0.25">
      <c r="A148" s="197">
        <v>3</v>
      </c>
      <c r="B148" s="212" t="s">
        <v>484</v>
      </c>
      <c r="C148" s="4" t="s">
        <v>448</v>
      </c>
      <c r="D148" s="210" t="s">
        <v>1</v>
      </c>
      <c r="E148" s="210" t="s">
        <v>482</v>
      </c>
      <c r="F148" s="323">
        <v>2323922.64</v>
      </c>
    </row>
    <row r="149" spans="1:6" x14ac:dyDescent="0.25">
      <c r="A149" s="197">
        <v>3</v>
      </c>
      <c r="B149" s="212" t="s">
        <v>484</v>
      </c>
      <c r="C149" s="4" t="s">
        <v>448</v>
      </c>
      <c r="D149" s="210" t="s">
        <v>1</v>
      </c>
      <c r="E149" s="210" t="s">
        <v>482</v>
      </c>
      <c r="F149" s="323">
        <v>580980.66</v>
      </c>
    </row>
    <row r="150" spans="1:6" x14ac:dyDescent="0.25">
      <c r="A150" s="197">
        <v>3</v>
      </c>
      <c r="B150" s="212" t="s">
        <v>484</v>
      </c>
      <c r="C150" s="4" t="s">
        <v>448</v>
      </c>
      <c r="D150" s="210" t="s">
        <v>1</v>
      </c>
      <c r="E150" s="210" t="s">
        <v>482</v>
      </c>
      <c r="F150" s="323">
        <v>580980.66</v>
      </c>
    </row>
    <row r="151" spans="1:6" x14ac:dyDescent="0.25">
      <c r="A151" s="197">
        <v>3</v>
      </c>
      <c r="B151" s="212" t="s">
        <v>484</v>
      </c>
      <c r="C151" s="4" t="s">
        <v>448</v>
      </c>
      <c r="D151" s="210" t="s">
        <v>1</v>
      </c>
      <c r="E151" s="210" t="s">
        <v>482</v>
      </c>
      <c r="F151" s="323">
        <v>580980.66</v>
      </c>
    </row>
    <row r="152" spans="1:6" x14ac:dyDescent="0.25">
      <c r="A152" s="197">
        <v>3</v>
      </c>
      <c r="B152" s="212" t="s">
        <v>484</v>
      </c>
      <c r="C152" s="4" t="s">
        <v>448</v>
      </c>
      <c r="D152" s="210" t="s">
        <v>1</v>
      </c>
      <c r="E152" s="210" t="s">
        <v>482</v>
      </c>
      <c r="F152" s="323">
        <v>580980.66</v>
      </c>
    </row>
    <row r="153" spans="1:6" x14ac:dyDescent="0.25">
      <c r="A153" s="197">
        <v>3</v>
      </c>
      <c r="B153" s="212" t="s">
        <v>484</v>
      </c>
      <c r="C153" s="4" t="s">
        <v>448</v>
      </c>
      <c r="D153" s="210" t="s">
        <v>1</v>
      </c>
      <c r="E153" s="210" t="s">
        <v>482</v>
      </c>
      <c r="F153" s="323">
        <v>2904903.3</v>
      </c>
    </row>
    <row r="154" spans="1:6" x14ac:dyDescent="0.25">
      <c r="A154" s="197">
        <v>3</v>
      </c>
      <c r="B154" s="212" t="s">
        <v>484</v>
      </c>
      <c r="C154" s="4" t="s">
        <v>448</v>
      </c>
      <c r="D154" s="210" t="s">
        <v>1</v>
      </c>
      <c r="E154" s="210" t="s">
        <v>482</v>
      </c>
      <c r="F154" s="323">
        <v>580980.66</v>
      </c>
    </row>
    <row r="155" spans="1:6" x14ac:dyDescent="0.25">
      <c r="A155" s="197">
        <v>3</v>
      </c>
      <c r="B155" s="212" t="s">
        <v>484</v>
      </c>
      <c r="C155" s="4" t="s">
        <v>448</v>
      </c>
      <c r="D155" s="210" t="s">
        <v>1</v>
      </c>
      <c r="E155" s="210" t="s">
        <v>482</v>
      </c>
      <c r="F155" s="323">
        <v>1742941.98</v>
      </c>
    </row>
    <row r="156" spans="1:6" x14ac:dyDescent="0.25">
      <c r="A156" s="197">
        <v>3</v>
      </c>
      <c r="B156" s="212" t="s">
        <v>484</v>
      </c>
      <c r="C156" s="4" t="s">
        <v>448</v>
      </c>
      <c r="D156" s="210" t="s">
        <v>1</v>
      </c>
      <c r="E156" s="210" t="s">
        <v>482</v>
      </c>
      <c r="F156" s="323">
        <v>580980.66</v>
      </c>
    </row>
    <row r="157" spans="1:6" x14ac:dyDescent="0.25">
      <c r="A157" s="197">
        <v>3</v>
      </c>
      <c r="B157" s="212" t="s">
        <v>484</v>
      </c>
      <c r="C157" s="4" t="s">
        <v>448</v>
      </c>
      <c r="D157" s="210" t="s">
        <v>1</v>
      </c>
      <c r="E157" s="210" t="s">
        <v>482</v>
      </c>
      <c r="F157" s="323">
        <v>580980.66</v>
      </c>
    </row>
    <row r="158" spans="1:6" x14ac:dyDescent="0.25">
      <c r="A158" s="197">
        <v>3</v>
      </c>
      <c r="B158" s="212" t="s">
        <v>449</v>
      </c>
      <c r="C158" s="4" t="s">
        <v>450</v>
      </c>
      <c r="D158" s="210" t="s">
        <v>1</v>
      </c>
      <c r="E158" s="210" t="s">
        <v>482</v>
      </c>
      <c r="F158" s="323">
        <v>81587.990000000005</v>
      </c>
    </row>
    <row r="159" spans="1:6" x14ac:dyDescent="0.25">
      <c r="A159" s="197">
        <v>3</v>
      </c>
      <c r="B159" s="212">
        <v>60469803</v>
      </c>
      <c r="C159" s="4" t="s">
        <v>433</v>
      </c>
      <c r="D159" s="210" t="s">
        <v>1</v>
      </c>
      <c r="E159" s="210" t="s">
        <v>482</v>
      </c>
      <c r="F159" s="323">
        <v>148865.74</v>
      </c>
    </row>
    <row r="160" spans="1:6" x14ac:dyDescent="0.25">
      <c r="A160" s="197">
        <v>3</v>
      </c>
      <c r="B160" s="212" t="s">
        <v>1298</v>
      </c>
      <c r="C160" s="4" t="s">
        <v>1299</v>
      </c>
      <c r="D160" s="210" t="s">
        <v>1</v>
      </c>
      <c r="E160" s="210" t="s">
        <v>482</v>
      </c>
      <c r="F160" s="323">
        <v>91227.51</v>
      </c>
    </row>
    <row r="161" spans="1:6" x14ac:dyDescent="0.25">
      <c r="A161" s="197">
        <v>3</v>
      </c>
      <c r="B161" s="212">
        <v>27146928</v>
      </c>
      <c r="C161" s="4" t="s">
        <v>445</v>
      </c>
      <c r="D161" s="210" t="s">
        <v>1</v>
      </c>
      <c r="E161" s="210" t="s">
        <v>482</v>
      </c>
      <c r="F161" s="323">
        <v>175234.03</v>
      </c>
    </row>
    <row r="162" spans="1:6" x14ac:dyDescent="0.25">
      <c r="A162" s="197">
        <v>3</v>
      </c>
      <c r="B162" s="212" t="s">
        <v>442</v>
      </c>
      <c r="C162" s="4" t="s">
        <v>443</v>
      </c>
      <c r="D162" s="210" t="s">
        <v>1</v>
      </c>
      <c r="E162" s="210" t="s">
        <v>482</v>
      </c>
      <c r="F162" s="323">
        <v>18528</v>
      </c>
    </row>
    <row r="163" spans="1:6" x14ac:dyDescent="0.25">
      <c r="A163" s="197">
        <v>3</v>
      </c>
      <c r="B163" s="212" t="s">
        <v>442</v>
      </c>
      <c r="C163" s="4" t="s">
        <v>443</v>
      </c>
      <c r="D163" s="210" t="s">
        <v>1</v>
      </c>
      <c r="E163" s="210" t="s">
        <v>482</v>
      </c>
      <c r="F163" s="323">
        <v>27792</v>
      </c>
    </row>
    <row r="164" spans="1:6" x14ac:dyDescent="0.25">
      <c r="A164" s="197">
        <v>3</v>
      </c>
      <c r="B164" s="212" t="s">
        <v>442</v>
      </c>
      <c r="C164" s="4" t="s">
        <v>443</v>
      </c>
      <c r="D164" s="210" t="s">
        <v>1</v>
      </c>
      <c r="E164" s="210" t="s">
        <v>482</v>
      </c>
      <c r="F164" s="323">
        <v>46320</v>
      </c>
    </row>
    <row r="165" spans="1:6" x14ac:dyDescent="0.25">
      <c r="A165" s="197">
        <v>3</v>
      </c>
      <c r="B165" s="212" t="s">
        <v>438</v>
      </c>
      <c r="C165" s="4" t="s">
        <v>439</v>
      </c>
      <c r="D165" s="210" t="s">
        <v>1</v>
      </c>
      <c r="E165" s="210" t="s">
        <v>482</v>
      </c>
      <c r="F165" s="323">
        <v>5439.73</v>
      </c>
    </row>
    <row r="166" spans="1:6" x14ac:dyDescent="0.25">
      <c r="A166" s="197">
        <v>3</v>
      </c>
      <c r="B166" s="212" t="s">
        <v>438</v>
      </c>
      <c r="C166" s="4" t="s">
        <v>439</v>
      </c>
      <c r="D166" s="210" t="s">
        <v>1</v>
      </c>
      <c r="E166" s="210" t="s">
        <v>482</v>
      </c>
      <c r="F166" s="323">
        <v>21008.47</v>
      </c>
    </row>
    <row r="167" spans="1:6" x14ac:dyDescent="0.25">
      <c r="A167" s="197">
        <v>3</v>
      </c>
      <c r="B167" s="212" t="s">
        <v>438</v>
      </c>
      <c r="C167" s="4" t="s">
        <v>439</v>
      </c>
      <c r="D167" s="210" t="s">
        <v>1</v>
      </c>
      <c r="E167" s="210" t="s">
        <v>482</v>
      </c>
      <c r="F167" s="323">
        <v>16319.19</v>
      </c>
    </row>
    <row r="168" spans="1:6" x14ac:dyDescent="0.25">
      <c r="A168" s="197">
        <v>3</v>
      </c>
      <c r="B168" s="212" t="s">
        <v>438</v>
      </c>
      <c r="C168" s="4" t="s">
        <v>439</v>
      </c>
      <c r="D168" s="210" t="s">
        <v>1</v>
      </c>
      <c r="E168" s="210" t="s">
        <v>482</v>
      </c>
      <c r="F168" s="323">
        <v>21008.47</v>
      </c>
    </row>
    <row r="169" spans="1:6" x14ac:dyDescent="0.25">
      <c r="A169" s="197">
        <v>3</v>
      </c>
      <c r="B169" s="212" t="s">
        <v>438</v>
      </c>
      <c r="C169" s="4" t="s">
        <v>439</v>
      </c>
      <c r="D169" s="210" t="s">
        <v>1</v>
      </c>
      <c r="E169" s="210" t="s">
        <v>482</v>
      </c>
      <c r="F169" s="323">
        <v>2188743.9700000002</v>
      </c>
    </row>
    <row r="170" spans="1:6" x14ac:dyDescent="0.25">
      <c r="A170" s="197">
        <v>3</v>
      </c>
      <c r="B170" s="212" t="s">
        <v>436</v>
      </c>
      <c r="C170" s="4" t="s">
        <v>437</v>
      </c>
      <c r="D170" s="210" t="s">
        <v>1</v>
      </c>
      <c r="E170" s="210" t="s">
        <v>482</v>
      </c>
      <c r="F170" s="323">
        <v>19742.84</v>
      </c>
    </row>
    <row r="171" spans="1:6" x14ac:dyDescent="0.25">
      <c r="A171" s="197">
        <v>3</v>
      </c>
      <c r="B171" s="212" t="s">
        <v>436</v>
      </c>
      <c r="C171" s="4" t="s">
        <v>437</v>
      </c>
      <c r="D171" s="210" t="s">
        <v>1</v>
      </c>
      <c r="E171" s="210" t="s">
        <v>482</v>
      </c>
      <c r="F171" s="323">
        <v>578138.42000000004</v>
      </c>
    </row>
    <row r="172" spans="1:6" x14ac:dyDescent="0.25">
      <c r="A172" s="197">
        <v>3</v>
      </c>
      <c r="B172" s="212" t="s">
        <v>436</v>
      </c>
      <c r="C172" s="4" t="s">
        <v>437</v>
      </c>
      <c r="D172" s="210" t="s">
        <v>1</v>
      </c>
      <c r="E172" s="210" t="s">
        <v>482</v>
      </c>
      <c r="F172" s="323">
        <v>324043.15000000002</v>
      </c>
    </row>
    <row r="173" spans="1:6" x14ac:dyDescent="0.25">
      <c r="A173" s="197">
        <v>3</v>
      </c>
      <c r="B173" s="212">
        <v>44848200</v>
      </c>
      <c r="C173" s="4" t="s">
        <v>1334</v>
      </c>
      <c r="D173" s="210" t="s">
        <v>1</v>
      </c>
      <c r="E173" s="210" t="s">
        <v>482</v>
      </c>
      <c r="F173" s="323">
        <v>221332.4</v>
      </c>
    </row>
    <row r="174" spans="1:6" x14ac:dyDescent="0.25">
      <c r="A174" s="197">
        <v>3</v>
      </c>
      <c r="B174" s="212">
        <v>44848200</v>
      </c>
      <c r="C174" s="4" t="s">
        <v>1334</v>
      </c>
      <c r="D174" s="210" t="s">
        <v>1</v>
      </c>
      <c r="E174" s="210" t="s">
        <v>482</v>
      </c>
      <c r="F174" s="323">
        <v>773763.47</v>
      </c>
    </row>
    <row r="175" spans="1:6" x14ac:dyDescent="0.25">
      <c r="A175" s="197">
        <v>3</v>
      </c>
      <c r="B175" s="212" t="s">
        <v>438</v>
      </c>
      <c r="C175" s="4" t="s">
        <v>439</v>
      </c>
      <c r="D175" s="210" t="s">
        <v>1</v>
      </c>
      <c r="E175" s="210" t="s">
        <v>482</v>
      </c>
      <c r="F175" s="323">
        <v>240005.3</v>
      </c>
    </row>
    <row r="176" spans="1:6" x14ac:dyDescent="0.25">
      <c r="A176" s="197">
        <v>3</v>
      </c>
      <c r="B176" s="212" t="s">
        <v>438</v>
      </c>
      <c r="C176" s="4" t="s">
        <v>439</v>
      </c>
      <c r="D176" s="210" t="s">
        <v>1</v>
      </c>
      <c r="E176" s="210" t="s">
        <v>482</v>
      </c>
      <c r="F176" s="323">
        <v>129668.21</v>
      </c>
    </row>
    <row r="177" spans="1:6" x14ac:dyDescent="0.25">
      <c r="A177" s="197">
        <v>3</v>
      </c>
      <c r="B177" s="212" t="s">
        <v>430</v>
      </c>
      <c r="C177" s="4" t="s">
        <v>431</v>
      </c>
      <c r="D177" s="210" t="s">
        <v>1</v>
      </c>
      <c r="E177" s="210" t="s">
        <v>482</v>
      </c>
      <c r="F177" s="323">
        <v>114340.6</v>
      </c>
    </row>
    <row r="178" spans="1:6" x14ac:dyDescent="0.25">
      <c r="A178" s="197">
        <v>3</v>
      </c>
      <c r="B178" s="212" t="s">
        <v>430</v>
      </c>
      <c r="C178" s="4" t="s">
        <v>431</v>
      </c>
      <c r="D178" s="210" t="s">
        <v>1</v>
      </c>
      <c r="E178" s="210" t="s">
        <v>482</v>
      </c>
      <c r="F178" s="323">
        <v>6155.6</v>
      </c>
    </row>
    <row r="179" spans="1:6" x14ac:dyDescent="0.25">
      <c r="A179" s="197">
        <v>4</v>
      </c>
      <c r="B179" s="265" t="s">
        <v>1354</v>
      </c>
      <c r="C179" s="222" t="s">
        <v>1352</v>
      </c>
      <c r="D179" s="224" t="s">
        <v>1</v>
      </c>
      <c r="E179" s="224" t="s">
        <v>482</v>
      </c>
      <c r="F179" s="324">
        <v>-2101.33</v>
      </c>
    </row>
    <row r="180" spans="1:6" x14ac:dyDescent="0.25">
      <c r="A180" s="197">
        <v>4</v>
      </c>
      <c r="B180" s="265" t="s">
        <v>1354</v>
      </c>
      <c r="C180" s="222" t="s">
        <v>1352</v>
      </c>
      <c r="D180" s="224" t="s">
        <v>1</v>
      </c>
      <c r="E180" s="224" t="s">
        <v>482</v>
      </c>
      <c r="F180" s="324">
        <v>1997.14</v>
      </c>
    </row>
    <row r="181" spans="1:6" x14ac:dyDescent="0.25">
      <c r="A181" s="197">
        <v>4</v>
      </c>
      <c r="B181" s="265" t="s">
        <v>1354</v>
      </c>
      <c r="C181" s="222" t="s">
        <v>1352</v>
      </c>
      <c r="D181" s="224" t="s">
        <v>1</v>
      </c>
      <c r="E181" s="224" t="s">
        <v>482</v>
      </c>
      <c r="F181" s="324">
        <v>-708.58</v>
      </c>
    </row>
    <row r="182" spans="1:6" x14ac:dyDescent="0.25">
      <c r="A182" s="197">
        <v>4</v>
      </c>
      <c r="B182" s="265" t="s">
        <v>1354</v>
      </c>
      <c r="C182" s="222" t="s">
        <v>1352</v>
      </c>
      <c r="D182" s="224" t="s">
        <v>1</v>
      </c>
      <c r="E182" s="224" t="s">
        <v>482</v>
      </c>
      <c r="F182" s="324">
        <v>673.44</v>
      </c>
    </row>
    <row r="183" spans="1:6" x14ac:dyDescent="0.25">
      <c r="A183" s="197">
        <v>4</v>
      </c>
      <c r="B183" s="265" t="s">
        <v>430</v>
      </c>
      <c r="C183" s="222" t="s">
        <v>431</v>
      </c>
      <c r="D183" s="224" t="s">
        <v>1</v>
      </c>
      <c r="E183" s="224" t="s">
        <v>482</v>
      </c>
      <c r="F183" s="324">
        <v>15352.14</v>
      </c>
    </row>
    <row r="184" spans="1:6" x14ac:dyDescent="0.25">
      <c r="A184" s="197">
        <v>4</v>
      </c>
      <c r="B184" s="265" t="s">
        <v>438</v>
      </c>
      <c r="C184" s="222" t="s">
        <v>439</v>
      </c>
      <c r="D184" s="224" t="s">
        <v>1</v>
      </c>
      <c r="E184" s="224" t="s">
        <v>482</v>
      </c>
      <c r="F184" s="324">
        <v>12223.95</v>
      </c>
    </row>
    <row r="185" spans="1:6" x14ac:dyDescent="0.25">
      <c r="A185" s="197">
        <v>4</v>
      </c>
      <c r="B185" s="265" t="s">
        <v>451</v>
      </c>
      <c r="C185" s="222" t="s">
        <v>452</v>
      </c>
      <c r="D185" s="224" t="s">
        <v>1</v>
      </c>
      <c r="E185" s="224" t="s">
        <v>482</v>
      </c>
      <c r="F185" s="324">
        <v>5280.34</v>
      </c>
    </row>
    <row r="186" spans="1:6" x14ac:dyDescent="0.25">
      <c r="A186" s="197">
        <v>4</v>
      </c>
      <c r="B186" s="265" t="s">
        <v>455</v>
      </c>
      <c r="C186" s="222" t="s">
        <v>456</v>
      </c>
      <c r="D186" s="224" t="s">
        <v>1</v>
      </c>
      <c r="E186" s="224" t="s">
        <v>482</v>
      </c>
      <c r="F186" s="324">
        <v>2695.88</v>
      </c>
    </row>
    <row r="187" spans="1:6" x14ac:dyDescent="0.25">
      <c r="A187" s="197">
        <v>4</v>
      </c>
      <c r="B187" s="265" t="s">
        <v>438</v>
      </c>
      <c r="C187" s="222" t="s">
        <v>439</v>
      </c>
      <c r="D187" s="224" t="s">
        <v>1</v>
      </c>
      <c r="E187" s="224" t="s">
        <v>482</v>
      </c>
      <c r="F187" s="324">
        <v>267578.84999999998</v>
      </c>
    </row>
    <row r="188" spans="1:6" x14ac:dyDescent="0.25">
      <c r="A188" s="197">
        <v>4</v>
      </c>
      <c r="B188" s="265" t="s">
        <v>436</v>
      </c>
      <c r="C188" s="222" t="s">
        <v>437</v>
      </c>
      <c r="D188" s="224" t="s">
        <v>1</v>
      </c>
      <c r="E188" s="224" t="s">
        <v>482</v>
      </c>
      <c r="F188" s="324">
        <v>32118.799999999999</v>
      </c>
    </row>
    <row r="189" spans="1:6" x14ac:dyDescent="0.25">
      <c r="A189" s="197">
        <v>4</v>
      </c>
      <c r="B189" s="212" t="s">
        <v>484</v>
      </c>
      <c r="C189" s="222" t="s">
        <v>448</v>
      </c>
      <c r="D189" s="224" t="s">
        <v>1</v>
      </c>
      <c r="E189" s="224" t="s">
        <v>482</v>
      </c>
      <c r="F189" s="324">
        <v>580980.66</v>
      </c>
    </row>
    <row r="190" spans="1:6" x14ac:dyDescent="0.25">
      <c r="A190" s="197">
        <v>4</v>
      </c>
      <c r="B190" s="212" t="s">
        <v>484</v>
      </c>
      <c r="C190" s="222" t="s">
        <v>448</v>
      </c>
      <c r="D190" s="224" t="s">
        <v>1</v>
      </c>
      <c r="E190" s="224" t="s">
        <v>482</v>
      </c>
      <c r="F190" s="324">
        <v>1161961.32</v>
      </c>
    </row>
    <row r="191" spans="1:6" x14ac:dyDescent="0.25">
      <c r="A191" s="197">
        <v>4</v>
      </c>
      <c r="B191" s="212" t="s">
        <v>484</v>
      </c>
      <c r="C191" s="222" t="s">
        <v>448</v>
      </c>
      <c r="D191" s="224" t="s">
        <v>1</v>
      </c>
      <c r="E191" s="224" t="s">
        <v>482</v>
      </c>
      <c r="F191" s="324">
        <v>580980.66</v>
      </c>
    </row>
    <row r="192" spans="1:6" x14ac:dyDescent="0.25">
      <c r="A192" s="197">
        <v>4</v>
      </c>
      <c r="B192" s="212" t="s">
        <v>484</v>
      </c>
      <c r="C192" s="222" t="s">
        <v>448</v>
      </c>
      <c r="D192" s="224" t="s">
        <v>1</v>
      </c>
      <c r="E192" s="224" t="s">
        <v>482</v>
      </c>
      <c r="F192" s="324">
        <v>580980.66</v>
      </c>
    </row>
    <row r="193" spans="1:6" x14ac:dyDescent="0.25">
      <c r="A193" s="197">
        <v>4</v>
      </c>
      <c r="B193" s="265" t="s">
        <v>444</v>
      </c>
      <c r="C193" s="222" t="s">
        <v>445</v>
      </c>
      <c r="D193" s="224" t="s">
        <v>1</v>
      </c>
      <c r="E193" s="224" t="s">
        <v>482</v>
      </c>
      <c r="F193" s="324">
        <v>147291.87</v>
      </c>
    </row>
    <row r="194" spans="1:6" x14ac:dyDescent="0.25">
      <c r="A194" s="197">
        <v>4</v>
      </c>
      <c r="B194" s="265" t="s">
        <v>432</v>
      </c>
      <c r="C194" s="222" t="s">
        <v>433</v>
      </c>
      <c r="D194" s="224" t="s">
        <v>1</v>
      </c>
      <c r="E194" s="224" t="s">
        <v>482</v>
      </c>
      <c r="F194" s="324">
        <v>148865.74</v>
      </c>
    </row>
    <row r="195" spans="1:6" x14ac:dyDescent="0.25">
      <c r="A195" s="197">
        <v>4</v>
      </c>
      <c r="B195" s="265" t="s">
        <v>446</v>
      </c>
      <c r="C195" s="222" t="s">
        <v>447</v>
      </c>
      <c r="D195" s="224" t="s">
        <v>1</v>
      </c>
      <c r="E195" s="224" t="s">
        <v>482</v>
      </c>
      <c r="F195" s="324">
        <v>6489.73</v>
      </c>
    </row>
    <row r="196" spans="1:6" x14ac:dyDescent="0.25">
      <c r="A196" s="197">
        <v>4</v>
      </c>
      <c r="B196" s="265" t="s">
        <v>449</v>
      </c>
      <c r="C196" s="222" t="s">
        <v>450</v>
      </c>
      <c r="D196" s="224" t="s">
        <v>1</v>
      </c>
      <c r="E196" s="224" t="s">
        <v>482</v>
      </c>
      <c r="F196" s="324">
        <v>81587.990000000005</v>
      </c>
    </row>
    <row r="197" spans="1:6" x14ac:dyDescent="0.25">
      <c r="A197" s="197">
        <v>4</v>
      </c>
      <c r="B197" s="265" t="s">
        <v>438</v>
      </c>
      <c r="C197" s="222" t="s">
        <v>439</v>
      </c>
      <c r="D197" s="224" t="s">
        <v>1</v>
      </c>
      <c r="E197" s="224" t="s">
        <v>482</v>
      </c>
      <c r="F197" s="324">
        <v>42016.94</v>
      </c>
    </row>
    <row r="198" spans="1:6" x14ac:dyDescent="0.25">
      <c r="A198" s="197">
        <v>4</v>
      </c>
      <c r="B198" s="265" t="s">
        <v>438</v>
      </c>
      <c r="C198" s="222" t="s">
        <v>439</v>
      </c>
      <c r="D198" s="224" t="s">
        <v>1</v>
      </c>
      <c r="E198" s="224" t="s">
        <v>482</v>
      </c>
      <c r="F198" s="324">
        <v>5439.73</v>
      </c>
    </row>
    <row r="199" spans="1:6" x14ac:dyDescent="0.25">
      <c r="A199" s="197">
        <v>4</v>
      </c>
      <c r="B199" s="265" t="s">
        <v>440</v>
      </c>
      <c r="C199" s="222" t="s">
        <v>441</v>
      </c>
      <c r="D199" s="224" t="s">
        <v>1</v>
      </c>
      <c r="E199" s="224" t="s">
        <v>482</v>
      </c>
      <c r="F199" s="324">
        <v>34676.76</v>
      </c>
    </row>
    <row r="200" spans="1:6" x14ac:dyDescent="0.25">
      <c r="A200" s="197">
        <v>4</v>
      </c>
      <c r="B200" s="265" t="s">
        <v>440</v>
      </c>
      <c r="C200" s="222" t="s">
        <v>441</v>
      </c>
      <c r="D200" s="224" t="s">
        <v>1</v>
      </c>
      <c r="E200" s="224" t="s">
        <v>482</v>
      </c>
      <c r="F200" s="324">
        <v>21519.53</v>
      </c>
    </row>
    <row r="201" spans="1:6" x14ac:dyDescent="0.25">
      <c r="A201" s="197">
        <v>4</v>
      </c>
      <c r="B201" s="265" t="s">
        <v>436</v>
      </c>
      <c r="C201" s="222" t="s">
        <v>437</v>
      </c>
      <c r="D201" s="224" t="s">
        <v>1</v>
      </c>
      <c r="E201" s="224" t="s">
        <v>482</v>
      </c>
      <c r="F201" s="324">
        <v>1220514.44</v>
      </c>
    </row>
    <row r="202" spans="1:6" x14ac:dyDescent="0.25">
      <c r="A202" s="197">
        <v>4</v>
      </c>
      <c r="B202" s="265" t="s">
        <v>436</v>
      </c>
      <c r="C202" s="222" t="s">
        <v>437</v>
      </c>
      <c r="D202" s="224" t="s">
        <v>1</v>
      </c>
      <c r="E202" s="224" t="s">
        <v>482</v>
      </c>
      <c r="F202" s="324">
        <v>370335.02</v>
      </c>
    </row>
    <row r="203" spans="1:6" x14ac:dyDescent="0.25">
      <c r="A203" s="197">
        <v>4</v>
      </c>
      <c r="B203" s="265" t="s">
        <v>438</v>
      </c>
      <c r="C203" s="222" t="s">
        <v>439</v>
      </c>
      <c r="D203" s="224" t="s">
        <v>1</v>
      </c>
      <c r="E203" s="224" t="s">
        <v>482</v>
      </c>
      <c r="F203" s="324">
        <v>3122550.98</v>
      </c>
    </row>
    <row r="204" spans="1:6" x14ac:dyDescent="0.25">
      <c r="A204" s="197">
        <v>4</v>
      </c>
      <c r="B204" s="266" t="s">
        <v>442</v>
      </c>
      <c r="C204" s="223" t="s">
        <v>443</v>
      </c>
      <c r="D204" s="225" t="s">
        <v>481</v>
      </c>
      <c r="E204" s="225" t="s">
        <v>482</v>
      </c>
      <c r="F204" s="325">
        <v>162783</v>
      </c>
    </row>
    <row r="205" spans="1:6" x14ac:dyDescent="0.25">
      <c r="A205" s="197">
        <v>4</v>
      </c>
      <c r="B205" s="266" t="s">
        <v>432</v>
      </c>
      <c r="C205" s="223" t="s">
        <v>433</v>
      </c>
      <c r="D205" s="225" t="s">
        <v>481</v>
      </c>
      <c r="E205" s="225" t="s">
        <v>482</v>
      </c>
      <c r="F205" s="325">
        <v>135540.9</v>
      </c>
    </row>
    <row r="206" spans="1:6" x14ac:dyDescent="0.25">
      <c r="A206" s="197">
        <v>4</v>
      </c>
      <c r="B206" s="267" t="s">
        <v>1318</v>
      </c>
      <c r="C206" s="199" t="s">
        <v>1319</v>
      </c>
      <c r="D206" s="200" t="s">
        <v>481</v>
      </c>
      <c r="E206" s="200" t="s">
        <v>483</v>
      </c>
      <c r="F206" s="283">
        <v>1721808.75</v>
      </c>
    </row>
    <row r="207" spans="1:6" x14ac:dyDescent="0.25">
      <c r="A207" s="197">
        <v>4</v>
      </c>
      <c r="B207" s="267" t="s">
        <v>1355</v>
      </c>
      <c r="C207" s="199" t="s">
        <v>1353</v>
      </c>
      <c r="D207" s="200" t="s">
        <v>481</v>
      </c>
      <c r="E207" s="200" t="s">
        <v>483</v>
      </c>
      <c r="F207" s="283">
        <v>2751688.19</v>
      </c>
    </row>
    <row r="208" spans="1:6" x14ac:dyDescent="0.25">
      <c r="A208" s="197">
        <v>4</v>
      </c>
      <c r="B208" s="267" t="s">
        <v>1355</v>
      </c>
      <c r="C208" s="199" t="s">
        <v>1353</v>
      </c>
      <c r="D208" s="200" t="s">
        <v>481</v>
      </c>
      <c r="E208" s="200" t="s">
        <v>483</v>
      </c>
      <c r="F208" s="283">
        <v>1219874</v>
      </c>
    </row>
    <row r="209" spans="1:6" x14ac:dyDescent="0.25">
      <c r="A209" s="197">
        <v>4</v>
      </c>
      <c r="B209" s="267" t="s">
        <v>461</v>
      </c>
      <c r="C209" s="199" t="s">
        <v>462</v>
      </c>
      <c r="D209" s="200" t="s">
        <v>481</v>
      </c>
      <c r="E209" s="200" t="s">
        <v>483</v>
      </c>
      <c r="F209" s="283">
        <v>1475.45</v>
      </c>
    </row>
    <row r="210" spans="1:6" x14ac:dyDescent="0.25">
      <c r="A210" s="197">
        <v>5</v>
      </c>
      <c r="B210" s="262">
        <v>19010290</v>
      </c>
      <c r="C210" s="4" t="s">
        <v>431</v>
      </c>
      <c r="D210" s="210" t="s">
        <v>1</v>
      </c>
      <c r="E210" s="210" t="s">
        <v>482</v>
      </c>
      <c r="F210" s="282">
        <v>3742.23</v>
      </c>
    </row>
    <row r="211" spans="1:6" x14ac:dyDescent="0.25">
      <c r="A211" s="197">
        <v>5</v>
      </c>
      <c r="B211" s="262">
        <v>24206181</v>
      </c>
      <c r="C211" s="4" t="s">
        <v>1387</v>
      </c>
      <c r="D211" s="210" t="s">
        <v>1</v>
      </c>
      <c r="E211" s="210" t="s">
        <v>482</v>
      </c>
      <c r="F211" s="282">
        <v>13915</v>
      </c>
    </row>
    <row r="212" spans="1:6" x14ac:dyDescent="0.25">
      <c r="A212" s="197">
        <v>5</v>
      </c>
      <c r="B212" s="262">
        <v>27146928</v>
      </c>
      <c r="C212" s="4" t="s">
        <v>445</v>
      </c>
      <c r="D212" s="210" t="s">
        <v>1</v>
      </c>
      <c r="E212" s="210" t="s">
        <v>482</v>
      </c>
      <c r="F212" s="282">
        <v>42749.96</v>
      </c>
    </row>
    <row r="213" spans="1:6" x14ac:dyDescent="0.25">
      <c r="A213" s="197">
        <v>5</v>
      </c>
      <c r="B213" s="262">
        <v>14707420</v>
      </c>
      <c r="C213" s="4" t="s">
        <v>439</v>
      </c>
      <c r="D213" s="210" t="s">
        <v>1</v>
      </c>
      <c r="E213" s="210" t="s">
        <v>482</v>
      </c>
      <c r="F213" s="282">
        <v>6152.1</v>
      </c>
    </row>
    <row r="214" spans="1:6" x14ac:dyDescent="0.25">
      <c r="A214" s="197">
        <v>5</v>
      </c>
      <c r="B214" s="262">
        <v>14707420</v>
      </c>
      <c r="C214" s="4" t="s">
        <v>439</v>
      </c>
      <c r="D214" s="210" t="s">
        <v>1</v>
      </c>
      <c r="E214" s="210" t="s">
        <v>482</v>
      </c>
      <c r="F214" s="282">
        <v>146192.28</v>
      </c>
    </row>
    <row r="215" spans="1:6" x14ac:dyDescent="0.25">
      <c r="A215" s="197">
        <v>5</v>
      </c>
      <c r="B215" s="262">
        <v>60491850</v>
      </c>
      <c r="C215" s="4" t="s">
        <v>452</v>
      </c>
      <c r="D215" s="210" t="s">
        <v>1</v>
      </c>
      <c r="E215" s="210" t="s">
        <v>482</v>
      </c>
      <c r="F215" s="282">
        <v>499.97</v>
      </c>
    </row>
    <row r="216" spans="1:6" x14ac:dyDescent="0.25">
      <c r="A216" s="197">
        <v>5</v>
      </c>
      <c r="B216" s="262">
        <v>45359326</v>
      </c>
      <c r="C216" s="4" t="s">
        <v>437</v>
      </c>
      <c r="D216" s="210" t="s">
        <v>1</v>
      </c>
      <c r="E216" s="210" t="s">
        <v>482</v>
      </c>
      <c r="F216" s="282">
        <v>64237.599999999999</v>
      </c>
    </row>
    <row r="217" spans="1:6" x14ac:dyDescent="0.25">
      <c r="A217" s="197">
        <v>5</v>
      </c>
      <c r="B217" s="212" t="s">
        <v>484</v>
      </c>
      <c r="C217" s="4" t="s">
        <v>448</v>
      </c>
      <c r="D217" s="210" t="s">
        <v>1</v>
      </c>
      <c r="E217" s="210" t="s">
        <v>482</v>
      </c>
      <c r="F217" s="282">
        <v>1742941.98</v>
      </c>
    </row>
    <row r="218" spans="1:6" x14ac:dyDescent="0.25">
      <c r="A218" s="197">
        <v>5</v>
      </c>
      <c r="B218" s="212" t="s">
        <v>484</v>
      </c>
      <c r="C218" s="4" t="s">
        <v>448</v>
      </c>
      <c r="D218" s="210" t="s">
        <v>1</v>
      </c>
      <c r="E218" s="210" t="s">
        <v>482</v>
      </c>
      <c r="F218" s="282">
        <v>774640.88</v>
      </c>
    </row>
    <row r="219" spans="1:6" x14ac:dyDescent="0.25">
      <c r="A219" s="197">
        <v>5</v>
      </c>
      <c r="B219" s="212" t="s">
        <v>484</v>
      </c>
      <c r="C219" s="4" t="s">
        <v>448</v>
      </c>
      <c r="D219" s="210" t="s">
        <v>1</v>
      </c>
      <c r="E219" s="210" t="s">
        <v>482</v>
      </c>
      <c r="F219" s="282">
        <v>580980.66</v>
      </c>
    </row>
    <row r="220" spans="1:6" x14ac:dyDescent="0.25">
      <c r="A220" s="197">
        <v>5</v>
      </c>
      <c r="B220" s="212" t="s">
        <v>484</v>
      </c>
      <c r="C220" s="4" t="s">
        <v>448</v>
      </c>
      <c r="D220" s="210" t="s">
        <v>1</v>
      </c>
      <c r="E220" s="210" t="s">
        <v>482</v>
      </c>
      <c r="F220" s="282">
        <v>580980.66</v>
      </c>
    </row>
    <row r="221" spans="1:6" x14ac:dyDescent="0.25">
      <c r="A221" s="197">
        <v>5</v>
      </c>
      <c r="B221" s="212" t="s">
        <v>484</v>
      </c>
      <c r="C221" s="4" t="s">
        <v>448</v>
      </c>
      <c r="D221" s="210" t="s">
        <v>1</v>
      </c>
      <c r="E221" s="210" t="s">
        <v>482</v>
      </c>
      <c r="F221" s="282">
        <v>580980.66</v>
      </c>
    </row>
    <row r="222" spans="1:6" x14ac:dyDescent="0.25">
      <c r="A222" s="197">
        <v>5</v>
      </c>
      <c r="B222" s="212" t="s">
        <v>484</v>
      </c>
      <c r="C222" s="4" t="s">
        <v>448</v>
      </c>
      <c r="D222" s="210" t="s">
        <v>1</v>
      </c>
      <c r="E222" s="210" t="s">
        <v>482</v>
      </c>
      <c r="F222" s="282">
        <v>1508652.42</v>
      </c>
    </row>
    <row r="223" spans="1:6" x14ac:dyDescent="0.25">
      <c r="A223" s="197">
        <v>5</v>
      </c>
      <c r="B223" s="212" t="s">
        <v>484</v>
      </c>
      <c r="C223" s="4" t="s">
        <v>448</v>
      </c>
      <c r="D223" s="210" t="s">
        <v>1</v>
      </c>
      <c r="E223" s="210" t="s">
        <v>482</v>
      </c>
      <c r="F223" s="282">
        <v>1161961.32</v>
      </c>
    </row>
    <row r="224" spans="1:6" x14ac:dyDescent="0.25">
      <c r="A224" s="197">
        <v>5</v>
      </c>
      <c r="B224" s="212" t="s">
        <v>484</v>
      </c>
      <c r="C224" s="4" t="s">
        <v>448</v>
      </c>
      <c r="D224" s="210" t="s">
        <v>1</v>
      </c>
      <c r="E224" s="210" t="s">
        <v>482</v>
      </c>
      <c r="F224" s="282">
        <v>580980.66</v>
      </c>
    </row>
    <row r="225" spans="1:6" x14ac:dyDescent="0.25">
      <c r="A225" s="197">
        <v>5</v>
      </c>
      <c r="B225" s="262">
        <v>64941132</v>
      </c>
      <c r="C225" s="4" t="s">
        <v>1299</v>
      </c>
      <c r="D225" s="210" t="s">
        <v>1</v>
      </c>
      <c r="E225" s="210" t="s">
        <v>482</v>
      </c>
      <c r="F225" s="282">
        <v>91227.51</v>
      </c>
    </row>
    <row r="226" spans="1:6" x14ac:dyDescent="0.25">
      <c r="A226" s="197">
        <v>5</v>
      </c>
      <c r="B226" s="262">
        <v>64941132</v>
      </c>
      <c r="C226" s="4" t="s">
        <v>1299</v>
      </c>
      <c r="D226" s="210" t="s">
        <v>1</v>
      </c>
      <c r="E226" s="210" t="s">
        <v>482</v>
      </c>
      <c r="F226" s="282">
        <v>91227.51</v>
      </c>
    </row>
    <row r="227" spans="1:6" x14ac:dyDescent="0.25">
      <c r="A227" s="197">
        <v>5</v>
      </c>
      <c r="B227" s="262">
        <v>43004351</v>
      </c>
      <c r="C227" s="4" t="s">
        <v>447</v>
      </c>
      <c r="D227" s="210" t="s">
        <v>1</v>
      </c>
      <c r="E227" s="210" t="s">
        <v>482</v>
      </c>
      <c r="F227" s="282">
        <v>9734.59</v>
      </c>
    </row>
    <row r="228" spans="1:6" x14ac:dyDescent="0.25">
      <c r="A228" s="197">
        <v>5</v>
      </c>
      <c r="B228" s="262">
        <v>27146928</v>
      </c>
      <c r="C228" s="4" t="s">
        <v>445</v>
      </c>
      <c r="D228" s="210" t="s">
        <v>1</v>
      </c>
      <c r="E228" s="210" t="s">
        <v>482</v>
      </c>
      <c r="F228" s="282">
        <v>206208.62</v>
      </c>
    </row>
    <row r="229" spans="1:6" x14ac:dyDescent="0.25">
      <c r="A229" s="197">
        <v>5</v>
      </c>
      <c r="B229" s="262">
        <v>60469803</v>
      </c>
      <c r="C229" s="4" t="s">
        <v>433</v>
      </c>
      <c r="D229" s="210" t="s">
        <v>1</v>
      </c>
      <c r="E229" s="210" t="s">
        <v>482</v>
      </c>
      <c r="F229" s="282">
        <v>148865.74</v>
      </c>
    </row>
    <row r="230" spans="1:6" x14ac:dyDescent="0.25">
      <c r="A230" s="197">
        <v>5</v>
      </c>
      <c r="B230" s="262">
        <v>14888742</v>
      </c>
      <c r="C230" s="4" t="s">
        <v>441</v>
      </c>
      <c r="D230" s="210" t="s">
        <v>1</v>
      </c>
      <c r="E230" s="210" t="s">
        <v>482</v>
      </c>
      <c r="F230" s="282">
        <v>14688.63</v>
      </c>
    </row>
    <row r="231" spans="1:6" x14ac:dyDescent="0.25">
      <c r="A231" s="197">
        <v>5</v>
      </c>
      <c r="B231" s="262">
        <v>14888742</v>
      </c>
      <c r="C231" s="4" t="s">
        <v>441</v>
      </c>
      <c r="D231" s="210" t="s">
        <v>1</v>
      </c>
      <c r="E231" s="210" t="s">
        <v>482</v>
      </c>
      <c r="F231" s="282">
        <v>11692.43</v>
      </c>
    </row>
    <row r="232" spans="1:6" x14ac:dyDescent="0.25">
      <c r="A232" s="197">
        <v>5</v>
      </c>
      <c r="B232" s="262">
        <v>45359326</v>
      </c>
      <c r="C232" s="4" t="s">
        <v>437</v>
      </c>
      <c r="D232" s="210" t="s">
        <v>1</v>
      </c>
      <c r="E232" s="210" t="s">
        <v>482</v>
      </c>
      <c r="F232" s="282">
        <v>9871.42</v>
      </c>
    </row>
    <row r="233" spans="1:6" x14ac:dyDescent="0.25">
      <c r="A233" s="197">
        <v>5</v>
      </c>
      <c r="B233" s="262">
        <v>45359326</v>
      </c>
      <c r="C233" s="4" t="s">
        <v>437</v>
      </c>
      <c r="D233" s="210" t="s">
        <v>1</v>
      </c>
      <c r="E233" s="210" t="s">
        <v>482</v>
      </c>
      <c r="F233" s="282">
        <v>321188.01</v>
      </c>
    </row>
    <row r="234" spans="1:6" x14ac:dyDescent="0.25">
      <c r="A234" s="197">
        <v>5</v>
      </c>
      <c r="B234" s="262">
        <v>45359326</v>
      </c>
      <c r="C234" s="4" t="s">
        <v>437</v>
      </c>
      <c r="D234" s="210" t="s">
        <v>1</v>
      </c>
      <c r="E234" s="210" t="s">
        <v>482</v>
      </c>
      <c r="F234" s="282">
        <v>324043.15000000002</v>
      </c>
    </row>
    <row r="235" spans="1:6" x14ac:dyDescent="0.25">
      <c r="A235" s="197">
        <v>5</v>
      </c>
      <c r="B235" s="262">
        <v>14707420</v>
      </c>
      <c r="C235" s="4" t="s">
        <v>439</v>
      </c>
      <c r="D235" s="210" t="s">
        <v>1</v>
      </c>
      <c r="E235" s="210" t="s">
        <v>482</v>
      </c>
      <c r="F235" s="282">
        <v>42016.94</v>
      </c>
    </row>
    <row r="236" spans="1:6" x14ac:dyDescent="0.25">
      <c r="A236" s="197">
        <v>5</v>
      </c>
      <c r="B236" s="262">
        <v>14707420</v>
      </c>
      <c r="C236" s="4" t="s">
        <v>439</v>
      </c>
      <c r="D236" s="210" t="s">
        <v>1</v>
      </c>
      <c r="E236" s="210" t="s">
        <v>482</v>
      </c>
      <c r="F236" s="282">
        <v>70420.78</v>
      </c>
    </row>
    <row r="237" spans="1:6" x14ac:dyDescent="0.25">
      <c r="A237" s="197">
        <v>5</v>
      </c>
      <c r="B237" s="262">
        <v>14707420</v>
      </c>
      <c r="C237" s="4" t="s">
        <v>439</v>
      </c>
      <c r="D237" s="210" t="s">
        <v>1</v>
      </c>
      <c r="E237" s="210" t="s">
        <v>482</v>
      </c>
      <c r="F237" s="282">
        <v>2779484.19</v>
      </c>
    </row>
    <row r="238" spans="1:6" x14ac:dyDescent="0.25">
      <c r="A238" s="197">
        <v>5</v>
      </c>
      <c r="B238" s="262">
        <v>14707420</v>
      </c>
      <c r="C238" s="4" t="s">
        <v>439</v>
      </c>
      <c r="D238" s="210" t="s">
        <v>481</v>
      </c>
      <c r="E238" s="210" t="s">
        <v>482</v>
      </c>
      <c r="F238" s="282">
        <v>8388.6</v>
      </c>
    </row>
    <row r="239" spans="1:6" x14ac:dyDescent="0.25">
      <c r="A239" s="197">
        <v>5</v>
      </c>
      <c r="B239" s="262">
        <v>14707420</v>
      </c>
      <c r="C239" s="4" t="s">
        <v>439</v>
      </c>
      <c r="D239" s="210" t="s">
        <v>481</v>
      </c>
      <c r="E239" s="210" t="s">
        <v>482</v>
      </c>
      <c r="F239" s="282">
        <v>79509.11</v>
      </c>
    </row>
    <row r="240" spans="1:6" x14ac:dyDescent="0.25">
      <c r="A240" s="197">
        <v>5</v>
      </c>
      <c r="B240" s="262">
        <v>565474</v>
      </c>
      <c r="C240" s="4" t="s">
        <v>1303</v>
      </c>
      <c r="D240" s="210" t="s">
        <v>481</v>
      </c>
      <c r="E240" s="210" t="s">
        <v>482</v>
      </c>
      <c r="F240" s="282">
        <v>269982.90000000002</v>
      </c>
    </row>
    <row r="241" spans="1:6" x14ac:dyDescent="0.25">
      <c r="A241" s="197">
        <v>5</v>
      </c>
      <c r="B241" s="262">
        <v>19010290</v>
      </c>
      <c r="C241" s="4" t="s">
        <v>431</v>
      </c>
      <c r="D241" s="210" t="s">
        <v>481</v>
      </c>
      <c r="E241" s="210" t="s">
        <v>482</v>
      </c>
      <c r="F241" s="282">
        <v>382020.43</v>
      </c>
    </row>
    <row r="242" spans="1:6" x14ac:dyDescent="0.25">
      <c r="A242" s="197">
        <v>5</v>
      </c>
      <c r="B242" s="262">
        <v>14707420</v>
      </c>
      <c r="C242" s="4" t="s">
        <v>439</v>
      </c>
      <c r="D242" s="210" t="s">
        <v>481</v>
      </c>
      <c r="E242" s="210" t="s">
        <v>482</v>
      </c>
      <c r="F242" s="282">
        <v>1122191.22</v>
      </c>
    </row>
    <row r="243" spans="1:6" x14ac:dyDescent="0.25">
      <c r="A243" s="197">
        <v>5</v>
      </c>
      <c r="B243" s="262">
        <v>14707420</v>
      </c>
      <c r="C243" s="4" t="s">
        <v>439</v>
      </c>
      <c r="D243" s="210" t="s">
        <v>481</v>
      </c>
      <c r="E243" s="210" t="s">
        <v>482</v>
      </c>
      <c r="F243" s="282">
        <v>68645.279999999999</v>
      </c>
    </row>
    <row r="244" spans="1:6" x14ac:dyDescent="0.25">
      <c r="A244" s="197">
        <v>5</v>
      </c>
      <c r="B244" s="262">
        <v>14707420</v>
      </c>
      <c r="C244" s="4" t="s">
        <v>439</v>
      </c>
      <c r="D244" s="210" t="s">
        <v>481</v>
      </c>
      <c r="E244" s="210" t="s">
        <v>482</v>
      </c>
      <c r="F244" s="282">
        <v>248215.41</v>
      </c>
    </row>
    <row r="245" spans="1:6" x14ac:dyDescent="0.25">
      <c r="A245" s="197">
        <v>5</v>
      </c>
      <c r="B245" s="262">
        <v>45359326</v>
      </c>
      <c r="C245" s="4" t="s">
        <v>437</v>
      </c>
      <c r="D245" s="210" t="s">
        <v>481</v>
      </c>
      <c r="E245" s="210" t="s">
        <v>482</v>
      </c>
      <c r="F245" s="282">
        <v>722332.08</v>
      </c>
    </row>
    <row r="246" spans="1:6" x14ac:dyDescent="0.25">
      <c r="A246" s="197">
        <v>5</v>
      </c>
      <c r="B246" s="262">
        <v>45359326</v>
      </c>
      <c r="C246" s="4" t="s">
        <v>437</v>
      </c>
      <c r="D246" s="210" t="s">
        <v>481</v>
      </c>
      <c r="E246" s="210" t="s">
        <v>482</v>
      </c>
      <c r="F246" s="282">
        <v>1427601.3</v>
      </c>
    </row>
    <row r="247" spans="1:6" x14ac:dyDescent="0.25">
      <c r="A247" s="197">
        <v>5</v>
      </c>
      <c r="B247" s="262">
        <v>49617052</v>
      </c>
      <c r="C247" s="4" t="s">
        <v>450</v>
      </c>
      <c r="D247" s="210" t="s">
        <v>481</v>
      </c>
      <c r="E247" s="210" t="s">
        <v>482</v>
      </c>
      <c r="F247" s="282">
        <v>533499.99</v>
      </c>
    </row>
    <row r="248" spans="1:6" x14ac:dyDescent="0.25">
      <c r="A248" s="197">
        <v>5</v>
      </c>
      <c r="B248" s="262">
        <v>41692861</v>
      </c>
      <c r="C248" s="179" t="s">
        <v>1306</v>
      </c>
      <c r="D248" s="210" t="s">
        <v>481</v>
      </c>
      <c r="E248" s="210" t="s">
        <v>482</v>
      </c>
      <c r="F248" s="282">
        <v>251144.3</v>
      </c>
    </row>
    <row r="249" spans="1:6" x14ac:dyDescent="0.25">
      <c r="A249" s="197">
        <v>5</v>
      </c>
      <c r="B249" s="262">
        <v>41692861</v>
      </c>
      <c r="C249" s="179" t="s">
        <v>1306</v>
      </c>
      <c r="D249" s="210" t="s">
        <v>481</v>
      </c>
      <c r="E249" s="210" t="s">
        <v>482</v>
      </c>
      <c r="F249" s="282">
        <v>1414660.5</v>
      </c>
    </row>
    <row r="250" spans="1:6" x14ac:dyDescent="0.25">
      <c r="A250" s="197">
        <v>5</v>
      </c>
      <c r="B250" s="212" t="s">
        <v>484</v>
      </c>
      <c r="C250" s="179" t="s">
        <v>1388</v>
      </c>
      <c r="D250" s="210" t="s">
        <v>481</v>
      </c>
      <c r="E250" s="210" t="s">
        <v>482</v>
      </c>
      <c r="F250" s="282">
        <v>2105082.3199999998</v>
      </c>
    </row>
    <row r="251" spans="1:6" x14ac:dyDescent="0.25">
      <c r="A251" s="197">
        <v>5</v>
      </c>
      <c r="B251" s="262">
        <v>64575977</v>
      </c>
      <c r="C251" s="179" t="s">
        <v>1311</v>
      </c>
      <c r="D251" s="210" t="s">
        <v>481</v>
      </c>
      <c r="E251" s="210" t="s">
        <v>482</v>
      </c>
      <c r="F251" s="282">
        <v>5627684.7000000002</v>
      </c>
    </row>
    <row r="252" spans="1:6" x14ac:dyDescent="0.25">
      <c r="A252" s="197">
        <v>5</v>
      </c>
      <c r="B252" s="262">
        <v>64575977</v>
      </c>
      <c r="C252" s="179" t="s">
        <v>1311</v>
      </c>
      <c r="D252" s="210" t="s">
        <v>481</v>
      </c>
      <c r="E252" s="210" t="s">
        <v>482</v>
      </c>
      <c r="F252" s="282">
        <v>1173.7</v>
      </c>
    </row>
    <row r="253" spans="1:6" x14ac:dyDescent="0.25">
      <c r="A253" s="197">
        <v>5</v>
      </c>
      <c r="B253" s="262">
        <v>64575977</v>
      </c>
      <c r="C253" s="179" t="s">
        <v>1311</v>
      </c>
      <c r="D253" s="210" t="s">
        <v>481</v>
      </c>
      <c r="E253" s="210" t="s">
        <v>482</v>
      </c>
      <c r="F253" s="282">
        <v>1353205.7</v>
      </c>
    </row>
    <row r="254" spans="1:6" x14ac:dyDescent="0.25">
      <c r="A254" s="197">
        <v>5</v>
      </c>
      <c r="B254" s="262">
        <v>60719877</v>
      </c>
      <c r="C254" s="179" t="s">
        <v>1389</v>
      </c>
      <c r="D254" s="210" t="s">
        <v>481</v>
      </c>
      <c r="E254" s="210" t="s">
        <v>483</v>
      </c>
      <c r="F254" s="282">
        <v>4675818</v>
      </c>
    </row>
    <row r="255" spans="1:6" x14ac:dyDescent="0.25">
      <c r="A255" s="197">
        <v>5</v>
      </c>
      <c r="B255" s="262">
        <v>60719877</v>
      </c>
      <c r="C255" s="179" t="s">
        <v>1389</v>
      </c>
      <c r="D255" s="210" t="s">
        <v>481</v>
      </c>
      <c r="E255" s="210" t="s">
        <v>483</v>
      </c>
      <c r="F255" s="282">
        <v>8382226</v>
      </c>
    </row>
    <row r="256" spans="1:6" x14ac:dyDescent="0.25">
      <c r="A256" s="197">
        <v>5</v>
      </c>
      <c r="B256" s="262">
        <v>29215935</v>
      </c>
      <c r="C256" s="179" t="s">
        <v>1390</v>
      </c>
      <c r="D256" s="210" t="s">
        <v>481</v>
      </c>
      <c r="E256" s="210" t="s">
        <v>483</v>
      </c>
      <c r="F256" s="282">
        <v>3707193</v>
      </c>
    </row>
    <row r="257" spans="1:6" x14ac:dyDescent="0.25">
      <c r="A257" s="197">
        <v>5</v>
      </c>
      <c r="B257" s="262">
        <v>43774946</v>
      </c>
      <c r="C257" s="179" t="s">
        <v>462</v>
      </c>
      <c r="D257" s="210" t="s">
        <v>481</v>
      </c>
      <c r="E257" s="210" t="s">
        <v>483</v>
      </c>
      <c r="F257" s="282">
        <v>1475.45</v>
      </c>
    </row>
    <row r="258" spans="1:6" x14ac:dyDescent="0.25">
      <c r="A258" s="197">
        <v>6</v>
      </c>
      <c r="B258" s="265" t="s">
        <v>430</v>
      </c>
      <c r="C258" s="222" t="s">
        <v>431</v>
      </c>
      <c r="D258" s="269" t="s">
        <v>481</v>
      </c>
      <c r="E258" s="269" t="s">
        <v>482</v>
      </c>
      <c r="F258" s="324">
        <v>4094.32</v>
      </c>
    </row>
    <row r="259" spans="1:6" x14ac:dyDescent="0.25">
      <c r="A259" s="197">
        <v>6</v>
      </c>
      <c r="B259" s="265" t="s">
        <v>430</v>
      </c>
      <c r="C259" s="222" t="s">
        <v>431</v>
      </c>
      <c r="D259" s="269" t="s">
        <v>481</v>
      </c>
      <c r="E259" s="269" t="s">
        <v>482</v>
      </c>
      <c r="F259" s="324">
        <v>182801.73</v>
      </c>
    </row>
    <row r="260" spans="1:6" x14ac:dyDescent="0.25">
      <c r="A260" s="197">
        <v>6</v>
      </c>
      <c r="B260" s="265" t="s">
        <v>1393</v>
      </c>
      <c r="C260" s="222" t="s">
        <v>1334</v>
      </c>
      <c r="D260" s="269" t="s">
        <v>481</v>
      </c>
      <c r="E260" s="269" t="s">
        <v>482</v>
      </c>
      <c r="F260" s="324">
        <v>1455.83</v>
      </c>
    </row>
    <row r="261" spans="1:6" x14ac:dyDescent="0.25">
      <c r="A261" s="197">
        <v>6</v>
      </c>
      <c r="B261" s="265" t="s">
        <v>1393</v>
      </c>
      <c r="C261" s="222" t="s">
        <v>1334</v>
      </c>
      <c r="D261" s="269" t="s">
        <v>481</v>
      </c>
      <c r="E261" s="269" t="s">
        <v>482</v>
      </c>
      <c r="F261" s="324">
        <v>698419.17</v>
      </c>
    </row>
    <row r="262" spans="1:6" x14ac:dyDescent="0.25">
      <c r="A262" s="197">
        <v>6</v>
      </c>
      <c r="B262" s="265" t="s">
        <v>436</v>
      </c>
      <c r="C262" s="222" t="s">
        <v>437</v>
      </c>
      <c r="D262" s="269" t="s">
        <v>481</v>
      </c>
      <c r="E262" s="269" t="s">
        <v>482</v>
      </c>
      <c r="F262" s="324">
        <v>10308.82</v>
      </c>
    </row>
    <row r="263" spans="1:6" x14ac:dyDescent="0.25">
      <c r="A263" s="197">
        <v>6</v>
      </c>
      <c r="B263" s="265" t="s">
        <v>1394</v>
      </c>
      <c r="C263" s="222" t="s">
        <v>1396</v>
      </c>
      <c r="D263" s="269" t="s">
        <v>481</v>
      </c>
      <c r="E263" s="269" t="s">
        <v>482</v>
      </c>
      <c r="F263" s="324">
        <v>90647.97</v>
      </c>
    </row>
    <row r="264" spans="1:6" x14ac:dyDescent="0.25">
      <c r="A264" s="197">
        <v>6</v>
      </c>
      <c r="B264" s="265" t="s">
        <v>438</v>
      </c>
      <c r="C264" s="222" t="s">
        <v>439</v>
      </c>
      <c r="D264" s="269" t="s">
        <v>1</v>
      </c>
      <c r="E264" s="269" t="s">
        <v>482</v>
      </c>
      <c r="F264" s="324">
        <v>3401529.87</v>
      </c>
    </row>
    <row r="265" spans="1:6" x14ac:dyDescent="0.25">
      <c r="A265" s="197">
        <v>6</v>
      </c>
      <c r="B265" s="265" t="s">
        <v>438</v>
      </c>
      <c r="C265" s="222" t="s">
        <v>439</v>
      </c>
      <c r="D265" s="269" t="s">
        <v>1</v>
      </c>
      <c r="E265" s="269" t="s">
        <v>482</v>
      </c>
      <c r="F265" s="324">
        <v>21008.47</v>
      </c>
    </row>
    <row r="266" spans="1:6" x14ac:dyDescent="0.25">
      <c r="A266" s="197">
        <v>6</v>
      </c>
      <c r="B266" s="265" t="s">
        <v>436</v>
      </c>
      <c r="C266" s="222" t="s">
        <v>437</v>
      </c>
      <c r="D266" s="269" t="s">
        <v>1</v>
      </c>
      <c r="E266" s="269" t="s">
        <v>482</v>
      </c>
      <c r="F266" s="324">
        <v>462918.78</v>
      </c>
    </row>
    <row r="267" spans="1:6" x14ac:dyDescent="0.25">
      <c r="A267" s="197">
        <v>6</v>
      </c>
      <c r="B267" s="265" t="s">
        <v>436</v>
      </c>
      <c r="C267" s="222" t="s">
        <v>437</v>
      </c>
      <c r="D267" s="269" t="s">
        <v>1</v>
      </c>
      <c r="E267" s="269" t="s">
        <v>482</v>
      </c>
      <c r="F267" s="324">
        <v>674494.82</v>
      </c>
    </row>
    <row r="268" spans="1:6" x14ac:dyDescent="0.25">
      <c r="A268" s="197">
        <v>6</v>
      </c>
      <c r="B268" s="265" t="s">
        <v>436</v>
      </c>
      <c r="C268" s="222" t="s">
        <v>437</v>
      </c>
      <c r="D268" s="269" t="s">
        <v>1</v>
      </c>
      <c r="E268" s="269" t="s">
        <v>482</v>
      </c>
      <c r="F268" s="324">
        <v>14807.13</v>
      </c>
    </row>
    <row r="269" spans="1:6" x14ac:dyDescent="0.25">
      <c r="A269" s="197">
        <v>6</v>
      </c>
      <c r="B269" s="265" t="s">
        <v>436</v>
      </c>
      <c r="C269" s="222" t="s">
        <v>437</v>
      </c>
      <c r="D269" s="269" t="s">
        <v>1</v>
      </c>
      <c r="E269" s="269" t="s">
        <v>482</v>
      </c>
      <c r="F269" s="324">
        <v>10192.790000000001</v>
      </c>
    </row>
    <row r="270" spans="1:6" x14ac:dyDescent="0.25">
      <c r="A270" s="197">
        <v>6</v>
      </c>
      <c r="B270" s="265" t="s">
        <v>436</v>
      </c>
      <c r="C270" s="222" t="s">
        <v>437</v>
      </c>
      <c r="D270" s="269" t="s">
        <v>1</v>
      </c>
      <c r="E270" s="269" t="s">
        <v>482</v>
      </c>
      <c r="F270" s="324">
        <v>29010.22</v>
      </c>
    </row>
    <row r="271" spans="1:6" x14ac:dyDescent="0.25">
      <c r="A271" s="197">
        <v>6</v>
      </c>
      <c r="B271" s="265" t="s">
        <v>436</v>
      </c>
      <c r="C271" s="222" t="s">
        <v>437</v>
      </c>
      <c r="D271" s="269" t="s">
        <v>1</v>
      </c>
      <c r="E271" s="269" t="s">
        <v>482</v>
      </c>
      <c r="F271" s="324">
        <v>79129.600000000006</v>
      </c>
    </row>
    <row r="272" spans="1:6" x14ac:dyDescent="0.25">
      <c r="A272" s="197">
        <v>6</v>
      </c>
      <c r="B272" s="265" t="s">
        <v>440</v>
      </c>
      <c r="C272" s="222" t="s">
        <v>441</v>
      </c>
      <c r="D272" s="269" t="s">
        <v>1</v>
      </c>
      <c r="E272" s="269" t="s">
        <v>482</v>
      </c>
      <c r="F272" s="324">
        <v>16522.77</v>
      </c>
    </row>
    <row r="273" spans="1:6" x14ac:dyDescent="0.25">
      <c r="A273" s="197">
        <v>6</v>
      </c>
      <c r="B273" s="265" t="s">
        <v>440</v>
      </c>
      <c r="C273" s="222" t="s">
        <v>441</v>
      </c>
      <c r="D273" s="269" t="s">
        <v>1</v>
      </c>
      <c r="E273" s="269" t="s">
        <v>482</v>
      </c>
      <c r="F273" s="324">
        <v>11037.02</v>
      </c>
    </row>
    <row r="274" spans="1:6" x14ac:dyDescent="0.25">
      <c r="A274" s="197">
        <v>6</v>
      </c>
      <c r="B274" s="265" t="s">
        <v>432</v>
      </c>
      <c r="C274" s="222" t="s">
        <v>433</v>
      </c>
      <c r="D274" s="269" t="s">
        <v>1</v>
      </c>
      <c r="E274" s="269" t="s">
        <v>482</v>
      </c>
      <c r="F274" s="324">
        <v>21766.73</v>
      </c>
    </row>
    <row r="275" spans="1:6" x14ac:dyDescent="0.25">
      <c r="A275" s="197">
        <v>6</v>
      </c>
      <c r="B275" s="265" t="s">
        <v>432</v>
      </c>
      <c r="C275" s="222" t="s">
        <v>433</v>
      </c>
      <c r="D275" s="269" t="s">
        <v>1</v>
      </c>
      <c r="E275" s="269" t="s">
        <v>482</v>
      </c>
      <c r="F275" s="324">
        <v>148865.74</v>
      </c>
    </row>
    <row r="276" spans="1:6" x14ac:dyDescent="0.25">
      <c r="A276" s="197">
        <v>6</v>
      </c>
      <c r="B276" s="265" t="s">
        <v>432</v>
      </c>
      <c r="C276" s="222" t="s">
        <v>433</v>
      </c>
      <c r="D276" s="269" t="s">
        <v>1</v>
      </c>
      <c r="E276" s="269" t="s">
        <v>482</v>
      </c>
      <c r="F276" s="324">
        <v>148865.74</v>
      </c>
    </row>
    <row r="277" spans="1:6" x14ac:dyDescent="0.25">
      <c r="A277" s="197">
        <v>6</v>
      </c>
      <c r="B277" s="265" t="s">
        <v>432</v>
      </c>
      <c r="C277" s="222" t="s">
        <v>433</v>
      </c>
      <c r="D277" s="269" t="s">
        <v>1</v>
      </c>
      <c r="E277" s="269" t="s">
        <v>482</v>
      </c>
      <c r="F277" s="324">
        <v>511283.8</v>
      </c>
    </row>
    <row r="278" spans="1:6" x14ac:dyDescent="0.25">
      <c r="A278" s="197">
        <v>6</v>
      </c>
      <c r="B278" s="265" t="s">
        <v>432</v>
      </c>
      <c r="C278" s="222" t="s">
        <v>433</v>
      </c>
      <c r="D278" s="269" t="s">
        <v>1</v>
      </c>
      <c r="E278" s="269" t="s">
        <v>482</v>
      </c>
      <c r="F278" s="324">
        <v>511283.8</v>
      </c>
    </row>
    <row r="279" spans="1:6" x14ac:dyDescent="0.25">
      <c r="A279" s="197">
        <v>6</v>
      </c>
      <c r="B279" s="265" t="s">
        <v>449</v>
      </c>
      <c r="C279" s="222" t="s">
        <v>450</v>
      </c>
      <c r="D279" s="269" t="s">
        <v>1</v>
      </c>
      <c r="E279" s="269" t="s">
        <v>482</v>
      </c>
      <c r="F279" s="324">
        <v>81587.990000000005</v>
      </c>
    </row>
    <row r="280" spans="1:6" x14ac:dyDescent="0.25">
      <c r="A280" s="197">
        <v>6</v>
      </c>
      <c r="B280" s="265" t="s">
        <v>449</v>
      </c>
      <c r="C280" s="222" t="s">
        <v>450</v>
      </c>
      <c r="D280" s="269" t="s">
        <v>1</v>
      </c>
      <c r="E280" s="269" t="s">
        <v>482</v>
      </c>
      <c r="F280" s="324">
        <v>81587.990000000005</v>
      </c>
    </row>
    <row r="281" spans="1:6" x14ac:dyDescent="0.25">
      <c r="A281" s="197">
        <v>6</v>
      </c>
      <c r="B281" s="265" t="s">
        <v>446</v>
      </c>
      <c r="C281" s="222" t="s">
        <v>447</v>
      </c>
      <c r="D281" s="269" t="s">
        <v>1</v>
      </c>
      <c r="E281" s="269" t="s">
        <v>482</v>
      </c>
      <c r="F281" s="324">
        <v>6489.73</v>
      </c>
    </row>
    <row r="282" spans="1:6" x14ac:dyDescent="0.25">
      <c r="A282" s="197">
        <v>6</v>
      </c>
      <c r="B282" s="265" t="s">
        <v>444</v>
      </c>
      <c r="C282" s="222" t="s">
        <v>445</v>
      </c>
      <c r="D282" s="269" t="s">
        <v>1</v>
      </c>
      <c r="E282" s="269" t="s">
        <v>482</v>
      </c>
      <c r="F282" s="324">
        <v>276822.12</v>
      </c>
    </row>
    <row r="283" spans="1:6" x14ac:dyDescent="0.25">
      <c r="A283" s="197">
        <v>6</v>
      </c>
      <c r="B283" s="265" t="s">
        <v>1298</v>
      </c>
      <c r="C283" s="222" t="s">
        <v>1299</v>
      </c>
      <c r="D283" s="269" t="s">
        <v>1</v>
      </c>
      <c r="E283" s="269" t="s">
        <v>482</v>
      </c>
      <c r="F283" s="324">
        <v>42013.02</v>
      </c>
    </row>
    <row r="284" spans="1:6" x14ac:dyDescent="0.25">
      <c r="A284" s="197">
        <v>6</v>
      </c>
      <c r="B284" s="265" t="s">
        <v>1298</v>
      </c>
      <c r="C284" s="222" t="s">
        <v>1299</v>
      </c>
      <c r="D284" s="269" t="s">
        <v>1</v>
      </c>
      <c r="E284" s="269" t="s">
        <v>482</v>
      </c>
      <c r="F284" s="324">
        <v>91227.51</v>
      </c>
    </row>
    <row r="285" spans="1:6" x14ac:dyDescent="0.25">
      <c r="A285" s="197">
        <v>6</v>
      </c>
      <c r="B285" s="265" t="s">
        <v>442</v>
      </c>
      <c r="C285" s="222" t="s">
        <v>443</v>
      </c>
      <c r="D285" s="269" t="s">
        <v>1</v>
      </c>
      <c r="E285" s="269" t="s">
        <v>482</v>
      </c>
      <c r="F285" s="324">
        <v>29263</v>
      </c>
    </row>
    <row r="286" spans="1:6" x14ac:dyDescent="0.25">
      <c r="A286" s="197">
        <v>6</v>
      </c>
      <c r="B286" s="212" t="s">
        <v>484</v>
      </c>
      <c r="C286" s="222" t="s">
        <v>448</v>
      </c>
      <c r="D286" s="269" t="s">
        <v>1</v>
      </c>
      <c r="E286" s="269" t="s">
        <v>482</v>
      </c>
      <c r="F286" s="324">
        <v>1161961.32</v>
      </c>
    </row>
    <row r="287" spans="1:6" x14ac:dyDescent="0.25">
      <c r="A287" s="197">
        <v>6</v>
      </c>
      <c r="B287" s="212" t="s">
        <v>484</v>
      </c>
      <c r="C287" s="222" t="s">
        <v>448</v>
      </c>
      <c r="D287" s="269" t="s">
        <v>1</v>
      </c>
      <c r="E287" s="269" t="s">
        <v>482</v>
      </c>
      <c r="F287" s="324">
        <v>3098563.52</v>
      </c>
    </row>
    <row r="288" spans="1:6" x14ac:dyDescent="0.25">
      <c r="A288" s="197">
        <v>6</v>
      </c>
      <c r="B288" s="212" t="s">
        <v>484</v>
      </c>
      <c r="C288" s="222" t="s">
        <v>448</v>
      </c>
      <c r="D288" s="269" t="s">
        <v>1</v>
      </c>
      <c r="E288" s="269" t="s">
        <v>482</v>
      </c>
      <c r="F288" s="324">
        <v>580980.66</v>
      </c>
    </row>
    <row r="289" spans="1:6" x14ac:dyDescent="0.25">
      <c r="A289" s="197">
        <v>6</v>
      </c>
      <c r="B289" s="212" t="s">
        <v>484</v>
      </c>
      <c r="C289" s="222" t="s">
        <v>448</v>
      </c>
      <c r="D289" s="269" t="s">
        <v>1</v>
      </c>
      <c r="E289" s="269" t="s">
        <v>482</v>
      </c>
      <c r="F289" s="324">
        <v>580980.66</v>
      </c>
    </row>
    <row r="290" spans="1:6" x14ac:dyDescent="0.25">
      <c r="A290" s="197">
        <v>6</v>
      </c>
      <c r="B290" s="212" t="s">
        <v>484</v>
      </c>
      <c r="C290" s="222" t="s">
        <v>448</v>
      </c>
      <c r="D290" s="269" t="s">
        <v>1</v>
      </c>
      <c r="E290" s="269" t="s">
        <v>482</v>
      </c>
      <c r="F290" s="324">
        <v>930833.92000000004</v>
      </c>
    </row>
    <row r="291" spans="1:6" x14ac:dyDescent="0.25">
      <c r="A291" s="197">
        <v>6</v>
      </c>
      <c r="B291" s="212" t="s">
        <v>484</v>
      </c>
      <c r="C291" s="222" t="s">
        <v>448</v>
      </c>
      <c r="D291" s="269" t="s">
        <v>1</v>
      </c>
      <c r="E291" s="269" t="s">
        <v>482</v>
      </c>
      <c r="F291" s="324">
        <v>1355621.54</v>
      </c>
    </row>
    <row r="292" spans="1:6" x14ac:dyDescent="0.25">
      <c r="A292" s="197">
        <v>6</v>
      </c>
      <c r="B292" s="212" t="s">
        <v>484</v>
      </c>
      <c r="C292" s="222" t="s">
        <v>448</v>
      </c>
      <c r="D292" s="269" t="s">
        <v>1</v>
      </c>
      <c r="E292" s="269" t="s">
        <v>482</v>
      </c>
      <c r="F292" s="324">
        <v>462254.8</v>
      </c>
    </row>
    <row r="293" spans="1:6" x14ac:dyDescent="0.25">
      <c r="A293" s="197">
        <v>6</v>
      </c>
      <c r="B293" s="212" t="s">
        <v>484</v>
      </c>
      <c r="C293" s="222" t="s">
        <v>448</v>
      </c>
      <c r="D293" s="269" t="s">
        <v>1</v>
      </c>
      <c r="E293" s="269" t="s">
        <v>482</v>
      </c>
      <c r="F293" s="324">
        <v>580980.66</v>
      </c>
    </row>
    <row r="294" spans="1:6" x14ac:dyDescent="0.25">
      <c r="A294" s="197">
        <v>6</v>
      </c>
      <c r="B294" s="212" t="s">
        <v>484</v>
      </c>
      <c r="C294" s="222" t="s">
        <v>448</v>
      </c>
      <c r="D294" s="269" t="s">
        <v>1</v>
      </c>
      <c r="E294" s="269" t="s">
        <v>482</v>
      </c>
      <c r="F294" s="324">
        <v>1974069.38</v>
      </c>
    </row>
    <row r="295" spans="1:6" x14ac:dyDescent="0.25">
      <c r="A295" s="197">
        <v>6</v>
      </c>
      <c r="B295" s="265" t="s">
        <v>436</v>
      </c>
      <c r="C295" s="222" t="s">
        <v>437</v>
      </c>
      <c r="D295" s="269" t="s">
        <v>1</v>
      </c>
      <c r="E295" s="269" t="s">
        <v>482</v>
      </c>
      <c r="F295" s="324">
        <v>128475.2</v>
      </c>
    </row>
    <row r="296" spans="1:6" x14ac:dyDescent="0.25">
      <c r="A296" s="197">
        <v>6</v>
      </c>
      <c r="B296" s="265" t="s">
        <v>444</v>
      </c>
      <c r="C296" s="222" t="s">
        <v>445</v>
      </c>
      <c r="D296" s="269" t="s">
        <v>1</v>
      </c>
      <c r="E296" s="269" t="s">
        <v>482</v>
      </c>
      <c r="F296" s="324">
        <v>17.600000000000001</v>
      </c>
    </row>
    <row r="297" spans="1:6" x14ac:dyDescent="0.25">
      <c r="A297" s="197">
        <v>6</v>
      </c>
      <c r="B297" s="265" t="s">
        <v>442</v>
      </c>
      <c r="C297" s="222" t="s">
        <v>443</v>
      </c>
      <c r="D297" s="269" t="s">
        <v>1</v>
      </c>
      <c r="E297" s="269" t="s">
        <v>482</v>
      </c>
      <c r="F297" s="324">
        <v>6393</v>
      </c>
    </row>
    <row r="298" spans="1:6" x14ac:dyDescent="0.25">
      <c r="A298" s="197">
        <v>6</v>
      </c>
      <c r="B298" s="265" t="s">
        <v>442</v>
      </c>
      <c r="C298" s="222" t="s">
        <v>443</v>
      </c>
      <c r="D298" s="269" t="s">
        <v>1</v>
      </c>
      <c r="E298" s="269" t="s">
        <v>482</v>
      </c>
      <c r="F298" s="324">
        <v>1471</v>
      </c>
    </row>
    <row r="299" spans="1:6" x14ac:dyDescent="0.25">
      <c r="A299" s="197">
        <v>6</v>
      </c>
      <c r="B299" s="265" t="s">
        <v>436</v>
      </c>
      <c r="C299" s="222" t="s">
        <v>437</v>
      </c>
      <c r="D299" s="269" t="s">
        <v>1</v>
      </c>
      <c r="E299" s="269" t="s">
        <v>482</v>
      </c>
      <c r="F299" s="324">
        <v>21165.31</v>
      </c>
    </row>
    <row r="300" spans="1:6" x14ac:dyDescent="0.25">
      <c r="A300" s="197">
        <v>6</v>
      </c>
      <c r="B300" s="265" t="s">
        <v>436</v>
      </c>
      <c r="C300" s="222" t="s">
        <v>437</v>
      </c>
      <c r="D300" s="269" t="s">
        <v>1</v>
      </c>
      <c r="E300" s="269" t="s">
        <v>482</v>
      </c>
      <c r="F300" s="324">
        <v>148597.39000000001</v>
      </c>
    </row>
    <row r="301" spans="1:6" x14ac:dyDescent="0.25">
      <c r="A301" s="197">
        <v>6</v>
      </c>
      <c r="B301" s="265" t="s">
        <v>451</v>
      </c>
      <c r="C301" s="222" t="s">
        <v>452</v>
      </c>
      <c r="D301" s="269" t="s">
        <v>481</v>
      </c>
      <c r="E301" s="269" t="s">
        <v>482</v>
      </c>
      <c r="F301" s="324">
        <v>499.97</v>
      </c>
    </row>
    <row r="302" spans="1:6" x14ac:dyDescent="0.25">
      <c r="A302" s="197">
        <v>6</v>
      </c>
      <c r="B302" s="265" t="s">
        <v>1395</v>
      </c>
      <c r="C302" s="222" t="s">
        <v>1397</v>
      </c>
      <c r="D302" s="269" t="s">
        <v>481</v>
      </c>
      <c r="E302" s="269" t="s">
        <v>482</v>
      </c>
      <c r="F302" s="324">
        <v>289</v>
      </c>
    </row>
    <row r="303" spans="1:6" x14ac:dyDescent="0.25">
      <c r="A303" s="197">
        <v>6</v>
      </c>
      <c r="B303" s="265" t="s">
        <v>1395</v>
      </c>
      <c r="C303" s="222" t="s">
        <v>1397</v>
      </c>
      <c r="D303" s="269" t="s">
        <v>481</v>
      </c>
      <c r="E303" s="269" t="s">
        <v>482</v>
      </c>
      <c r="F303" s="324">
        <v>331</v>
      </c>
    </row>
    <row r="304" spans="1:6" x14ac:dyDescent="0.25">
      <c r="A304" s="197">
        <v>6</v>
      </c>
      <c r="B304" s="265" t="s">
        <v>1395</v>
      </c>
      <c r="C304" s="222" t="s">
        <v>1397</v>
      </c>
      <c r="D304" s="269" t="s">
        <v>481</v>
      </c>
      <c r="E304" s="269" t="s">
        <v>482</v>
      </c>
      <c r="F304" s="324">
        <v>2656</v>
      </c>
    </row>
    <row r="305" spans="1:6" x14ac:dyDescent="0.25">
      <c r="A305" s="197">
        <v>6</v>
      </c>
      <c r="B305" s="265" t="s">
        <v>1296</v>
      </c>
      <c r="C305" s="222" t="s">
        <v>1297</v>
      </c>
      <c r="D305" s="269" t="s">
        <v>481</v>
      </c>
      <c r="E305" s="269" t="s">
        <v>482</v>
      </c>
      <c r="F305" s="324">
        <v>9228.19</v>
      </c>
    </row>
    <row r="306" spans="1:6" x14ac:dyDescent="0.25">
      <c r="A306" s="197">
        <v>6</v>
      </c>
      <c r="B306" s="268" t="s">
        <v>469</v>
      </c>
      <c r="C306" s="223" t="s">
        <v>470</v>
      </c>
      <c r="D306" s="225" t="s">
        <v>481</v>
      </c>
      <c r="E306" s="225" t="s">
        <v>483</v>
      </c>
      <c r="F306" s="325">
        <v>30583109.91</v>
      </c>
    </row>
    <row r="307" spans="1:6" x14ac:dyDescent="0.25">
      <c r="A307" s="197">
        <v>6</v>
      </c>
      <c r="B307" s="212">
        <v>43774946</v>
      </c>
      <c r="C307" s="223" t="s">
        <v>462</v>
      </c>
      <c r="D307" s="225" t="s">
        <v>481</v>
      </c>
      <c r="E307" s="225" t="s">
        <v>483</v>
      </c>
      <c r="F307" s="325">
        <v>3492.55</v>
      </c>
    </row>
    <row r="308" spans="1:6" x14ac:dyDescent="0.25">
      <c r="A308" s="197">
        <v>6</v>
      </c>
      <c r="B308" s="212">
        <v>47287128</v>
      </c>
      <c r="C308" s="223" t="s">
        <v>1398</v>
      </c>
      <c r="D308" s="225" t="s">
        <v>481</v>
      </c>
      <c r="E308" s="225" t="s">
        <v>483</v>
      </c>
      <c r="F308" s="325">
        <v>13383.99</v>
      </c>
    </row>
    <row r="309" spans="1:6" x14ac:dyDescent="0.25">
      <c r="A309" s="197">
        <v>6</v>
      </c>
      <c r="B309" s="212">
        <v>45272972</v>
      </c>
      <c r="C309" s="222" t="s">
        <v>1332</v>
      </c>
      <c r="D309" s="269" t="s">
        <v>481</v>
      </c>
      <c r="E309" s="269" t="s">
        <v>482</v>
      </c>
      <c r="F309" s="324">
        <v>327428.7</v>
      </c>
    </row>
    <row r="310" spans="1:6" x14ac:dyDescent="0.25">
      <c r="A310" s="197">
        <v>6</v>
      </c>
      <c r="B310" s="212">
        <v>45272972</v>
      </c>
      <c r="C310" s="222" t="s">
        <v>1332</v>
      </c>
      <c r="D310" s="269" t="s">
        <v>481</v>
      </c>
      <c r="E310" s="269" t="s">
        <v>482</v>
      </c>
      <c r="F310" s="324">
        <v>109159.57</v>
      </c>
    </row>
    <row r="311" spans="1:6" x14ac:dyDescent="0.25">
      <c r="A311" s="197">
        <v>6</v>
      </c>
      <c r="B311" s="212" t="s">
        <v>484</v>
      </c>
      <c r="C311" s="222" t="s">
        <v>1309</v>
      </c>
      <c r="D311" s="269" t="s">
        <v>481</v>
      </c>
      <c r="E311" s="269" t="s">
        <v>482</v>
      </c>
      <c r="F311" s="324">
        <v>174649.2</v>
      </c>
    </row>
    <row r="312" spans="1:6" x14ac:dyDescent="0.25">
      <c r="A312" s="197">
        <v>7</v>
      </c>
      <c r="B312" s="4" t="s">
        <v>1413</v>
      </c>
      <c r="C312" s="4" t="s">
        <v>1415</v>
      </c>
      <c r="D312" s="280" t="s">
        <v>481</v>
      </c>
      <c r="E312" s="281" t="s">
        <v>482</v>
      </c>
      <c r="F312" s="282">
        <v>16417.27</v>
      </c>
    </row>
    <row r="313" spans="1:6" x14ac:dyDescent="0.25">
      <c r="A313" s="197">
        <v>7</v>
      </c>
      <c r="B313" s="4" t="s">
        <v>1413</v>
      </c>
      <c r="C313" s="4" t="s">
        <v>1415</v>
      </c>
      <c r="D313" s="280" t="s">
        <v>481</v>
      </c>
      <c r="E313" s="282" t="s">
        <v>482</v>
      </c>
      <c r="F313" s="282">
        <v>126023.57</v>
      </c>
    </row>
    <row r="314" spans="1:6" x14ac:dyDescent="0.25">
      <c r="A314" s="197">
        <v>7</v>
      </c>
      <c r="B314" s="4" t="s">
        <v>1310</v>
      </c>
      <c r="C314" s="4" t="s">
        <v>1311</v>
      </c>
      <c r="D314" s="280" t="s">
        <v>481</v>
      </c>
      <c r="E314" s="282" t="s">
        <v>482</v>
      </c>
      <c r="F314" s="282">
        <v>573788.6</v>
      </c>
    </row>
    <row r="315" spans="1:6" x14ac:dyDescent="0.25">
      <c r="A315" s="197">
        <v>7</v>
      </c>
      <c r="B315" s="4" t="s">
        <v>1310</v>
      </c>
      <c r="C315" s="4" t="s">
        <v>1311</v>
      </c>
      <c r="D315" s="280" t="s">
        <v>481</v>
      </c>
      <c r="E315" s="282" t="s">
        <v>482</v>
      </c>
      <c r="F315" s="282">
        <v>1263842.8</v>
      </c>
    </row>
    <row r="316" spans="1:6" x14ac:dyDescent="0.25">
      <c r="A316" s="197">
        <v>7</v>
      </c>
      <c r="B316" s="4" t="s">
        <v>1310</v>
      </c>
      <c r="C316" s="4" t="s">
        <v>1311</v>
      </c>
      <c r="D316" s="280" t="s">
        <v>481</v>
      </c>
      <c r="E316" s="282" t="s">
        <v>482</v>
      </c>
      <c r="F316" s="282">
        <v>52198.3</v>
      </c>
    </row>
    <row r="317" spans="1:6" x14ac:dyDescent="0.25">
      <c r="A317" s="197">
        <v>7</v>
      </c>
      <c r="B317" s="199" t="s">
        <v>461</v>
      </c>
      <c r="C317" s="199" t="s">
        <v>462</v>
      </c>
      <c r="D317" s="200" t="s">
        <v>481</v>
      </c>
      <c r="E317" s="283" t="s">
        <v>483</v>
      </c>
      <c r="F317" s="283">
        <v>2458.6999999999998</v>
      </c>
    </row>
    <row r="318" spans="1:6" x14ac:dyDescent="0.25">
      <c r="A318" s="197">
        <v>7</v>
      </c>
      <c r="B318" s="199" t="s">
        <v>471</v>
      </c>
      <c r="C318" s="199" t="s">
        <v>472</v>
      </c>
      <c r="D318" s="200" t="s">
        <v>481</v>
      </c>
      <c r="E318" s="283" t="s">
        <v>483</v>
      </c>
      <c r="F318" s="283">
        <v>2330480</v>
      </c>
    </row>
    <row r="319" spans="1:6" x14ac:dyDescent="0.25">
      <c r="A319" s="197">
        <v>7</v>
      </c>
      <c r="B319" s="4" t="s">
        <v>434</v>
      </c>
      <c r="C319" s="4" t="s">
        <v>435</v>
      </c>
      <c r="D319" s="280" t="s">
        <v>1</v>
      </c>
      <c r="E319" s="282" t="s">
        <v>482</v>
      </c>
      <c r="F319" s="282">
        <v>10405.450000000001</v>
      </c>
    </row>
    <row r="320" spans="1:6" x14ac:dyDescent="0.25">
      <c r="A320" s="197">
        <v>7</v>
      </c>
      <c r="B320" s="4" t="s">
        <v>1414</v>
      </c>
      <c r="C320" s="4" t="s">
        <v>1416</v>
      </c>
      <c r="D320" s="280" t="s">
        <v>1</v>
      </c>
      <c r="E320" s="282" t="s">
        <v>482</v>
      </c>
      <c r="F320" s="282">
        <v>9370.9</v>
      </c>
    </row>
    <row r="321" spans="1:7" x14ac:dyDescent="0.25">
      <c r="A321" s="197">
        <v>7</v>
      </c>
      <c r="B321" s="4" t="s">
        <v>449</v>
      </c>
      <c r="C321" s="4" t="s">
        <v>450</v>
      </c>
      <c r="D321" s="280" t="s">
        <v>1</v>
      </c>
      <c r="E321" s="282" t="s">
        <v>482</v>
      </c>
      <c r="F321" s="282">
        <v>72709.23</v>
      </c>
    </row>
    <row r="322" spans="1:7" x14ac:dyDescent="0.25">
      <c r="A322" s="197">
        <v>7</v>
      </c>
      <c r="B322" s="4" t="s">
        <v>449</v>
      </c>
      <c r="C322" s="4" t="s">
        <v>450</v>
      </c>
      <c r="D322" s="280" t="s">
        <v>1</v>
      </c>
      <c r="E322" s="282" t="s">
        <v>482</v>
      </c>
      <c r="F322" s="282">
        <v>96945.64</v>
      </c>
    </row>
    <row r="323" spans="1:7" x14ac:dyDescent="0.25">
      <c r="A323" s="197">
        <v>7</v>
      </c>
      <c r="B323" s="4" t="s">
        <v>444</v>
      </c>
      <c r="C323" s="4" t="s">
        <v>445</v>
      </c>
      <c r="D323" s="280" t="s">
        <v>1</v>
      </c>
      <c r="E323" s="282" t="s">
        <v>482</v>
      </c>
      <c r="F323" s="282">
        <v>-774982.12</v>
      </c>
      <c r="G323" s="195" t="s">
        <v>1417</v>
      </c>
    </row>
    <row r="324" spans="1:7" x14ac:dyDescent="0.25">
      <c r="A324" s="197">
        <v>7</v>
      </c>
      <c r="B324" s="4" t="s">
        <v>444</v>
      </c>
      <c r="C324" s="4" t="s">
        <v>445</v>
      </c>
      <c r="D324" s="280" t="s">
        <v>1</v>
      </c>
      <c r="E324" s="282" t="s">
        <v>482</v>
      </c>
      <c r="F324" s="282">
        <v>1175264.8600000001</v>
      </c>
    </row>
    <row r="325" spans="1:7" x14ac:dyDescent="0.25">
      <c r="A325" s="197">
        <v>7</v>
      </c>
      <c r="B325" s="4" t="s">
        <v>436</v>
      </c>
      <c r="C325" s="4" t="s">
        <v>437</v>
      </c>
      <c r="D325" s="280" t="s">
        <v>1</v>
      </c>
      <c r="E325" s="282" t="s">
        <v>482</v>
      </c>
      <c r="F325" s="282">
        <v>155676.04999999999</v>
      </c>
    </row>
    <row r="326" spans="1:7" x14ac:dyDescent="0.25">
      <c r="A326" s="197">
        <v>7</v>
      </c>
      <c r="B326" s="4" t="s">
        <v>436</v>
      </c>
      <c r="C326" s="4" t="s">
        <v>437</v>
      </c>
      <c r="D326" s="280" t="s">
        <v>1</v>
      </c>
      <c r="E326" s="282" t="s">
        <v>482</v>
      </c>
      <c r="F326" s="282">
        <v>170622.39</v>
      </c>
    </row>
    <row r="327" spans="1:7" x14ac:dyDescent="0.25">
      <c r="A327" s="197">
        <v>7</v>
      </c>
      <c r="B327" s="4" t="s">
        <v>444</v>
      </c>
      <c r="C327" s="4" t="s">
        <v>445</v>
      </c>
      <c r="D327" s="280" t="s">
        <v>1</v>
      </c>
      <c r="E327" s="282" t="s">
        <v>482</v>
      </c>
      <c r="F327" s="282">
        <v>117833.5</v>
      </c>
    </row>
    <row r="328" spans="1:7" x14ac:dyDescent="0.25">
      <c r="A328" s="197">
        <v>7</v>
      </c>
      <c r="B328" s="4" t="s">
        <v>436</v>
      </c>
      <c r="C328" s="4" t="s">
        <v>437</v>
      </c>
      <c r="D328" s="280" t="s">
        <v>1</v>
      </c>
      <c r="E328" s="282" t="s">
        <v>482</v>
      </c>
      <c r="F328" s="282">
        <v>64237.599999999999</v>
      </c>
    </row>
    <row r="329" spans="1:7" x14ac:dyDescent="0.25">
      <c r="A329" s="197">
        <v>7</v>
      </c>
      <c r="B329" s="212" t="s">
        <v>484</v>
      </c>
      <c r="C329" s="4" t="s">
        <v>448</v>
      </c>
      <c r="D329" s="280" t="s">
        <v>1</v>
      </c>
      <c r="E329" s="282" t="s">
        <v>482</v>
      </c>
      <c r="F329" s="282">
        <v>4066864.62</v>
      </c>
    </row>
    <row r="330" spans="1:7" x14ac:dyDescent="0.25">
      <c r="A330" s="197">
        <v>7</v>
      </c>
      <c r="B330" s="212" t="s">
        <v>484</v>
      </c>
      <c r="C330" s="4" t="s">
        <v>448</v>
      </c>
      <c r="D330" s="280" t="s">
        <v>1</v>
      </c>
      <c r="E330" s="282" t="s">
        <v>482</v>
      </c>
      <c r="F330" s="282">
        <v>580980.66</v>
      </c>
    </row>
    <row r="331" spans="1:7" x14ac:dyDescent="0.25">
      <c r="A331" s="197">
        <v>7</v>
      </c>
      <c r="B331" s="212" t="s">
        <v>484</v>
      </c>
      <c r="C331" s="4" t="s">
        <v>448</v>
      </c>
      <c r="D331" s="280" t="s">
        <v>1</v>
      </c>
      <c r="E331" s="282" t="s">
        <v>482</v>
      </c>
      <c r="F331" s="282">
        <v>346691.1</v>
      </c>
    </row>
    <row r="332" spans="1:7" x14ac:dyDescent="0.25">
      <c r="A332" s="197">
        <v>7</v>
      </c>
      <c r="B332" s="212" t="s">
        <v>484</v>
      </c>
      <c r="C332" s="4" t="s">
        <v>448</v>
      </c>
      <c r="D332" s="280" t="s">
        <v>1</v>
      </c>
      <c r="E332" s="282" t="s">
        <v>482</v>
      </c>
      <c r="F332" s="282">
        <v>580980.66</v>
      </c>
    </row>
    <row r="333" spans="1:7" x14ac:dyDescent="0.25">
      <c r="A333" s="197">
        <v>7</v>
      </c>
      <c r="B333" s="212" t="s">
        <v>484</v>
      </c>
      <c r="C333" s="4" t="s">
        <v>448</v>
      </c>
      <c r="D333" s="280" t="s">
        <v>1</v>
      </c>
      <c r="E333" s="282" t="s">
        <v>482</v>
      </c>
      <c r="F333" s="282">
        <v>580980.66</v>
      </c>
    </row>
    <row r="334" spans="1:7" x14ac:dyDescent="0.25">
      <c r="A334" s="197">
        <v>7</v>
      </c>
      <c r="B334" s="212" t="s">
        <v>484</v>
      </c>
      <c r="C334" s="4" t="s">
        <v>448</v>
      </c>
      <c r="D334" s="280" t="s">
        <v>1</v>
      </c>
      <c r="E334" s="282" t="s">
        <v>482</v>
      </c>
      <c r="F334" s="282">
        <v>1161961.32</v>
      </c>
    </row>
    <row r="335" spans="1:7" x14ac:dyDescent="0.25">
      <c r="A335" s="197">
        <v>7</v>
      </c>
      <c r="B335" s="4" t="s">
        <v>432</v>
      </c>
      <c r="C335" s="4" t="s">
        <v>433</v>
      </c>
      <c r="D335" s="280" t="s">
        <v>1</v>
      </c>
      <c r="E335" s="282" t="s">
        <v>482</v>
      </c>
      <c r="F335" s="282">
        <v>148865.74</v>
      </c>
    </row>
    <row r="336" spans="1:7" x14ac:dyDescent="0.25">
      <c r="A336" s="197">
        <v>7</v>
      </c>
      <c r="B336" s="4" t="s">
        <v>432</v>
      </c>
      <c r="C336" s="4" t="s">
        <v>433</v>
      </c>
      <c r="D336" s="280" t="s">
        <v>1</v>
      </c>
      <c r="E336" s="282" t="s">
        <v>482</v>
      </c>
      <c r="F336" s="282">
        <v>43533.47</v>
      </c>
    </row>
    <row r="337" spans="1:6" x14ac:dyDescent="0.25">
      <c r="A337" s="197">
        <v>7</v>
      </c>
      <c r="B337" s="4" t="s">
        <v>432</v>
      </c>
      <c r="C337" s="4" t="s">
        <v>433</v>
      </c>
      <c r="D337" s="280" t="s">
        <v>1</v>
      </c>
      <c r="E337" s="282" t="s">
        <v>482</v>
      </c>
      <c r="F337" s="282">
        <v>43533.47</v>
      </c>
    </row>
    <row r="338" spans="1:6" x14ac:dyDescent="0.25">
      <c r="A338" s="197">
        <v>7</v>
      </c>
      <c r="B338" s="4" t="s">
        <v>436</v>
      </c>
      <c r="C338" s="4" t="s">
        <v>437</v>
      </c>
      <c r="D338" s="280" t="s">
        <v>1</v>
      </c>
      <c r="E338" s="282" t="s">
        <v>482</v>
      </c>
      <c r="F338" s="282">
        <v>79129.600000000006</v>
      </c>
    </row>
    <row r="339" spans="1:6" x14ac:dyDescent="0.25">
      <c r="A339" s="197">
        <v>7</v>
      </c>
      <c r="B339" s="4" t="s">
        <v>436</v>
      </c>
      <c r="C339" s="4" t="s">
        <v>437</v>
      </c>
      <c r="D339" s="280" t="s">
        <v>1</v>
      </c>
      <c r="E339" s="282" t="s">
        <v>482</v>
      </c>
      <c r="F339" s="282">
        <v>79129.600000000006</v>
      </c>
    </row>
    <row r="340" spans="1:6" x14ac:dyDescent="0.25">
      <c r="A340" s="197">
        <v>7</v>
      </c>
      <c r="B340" s="4" t="s">
        <v>436</v>
      </c>
      <c r="C340" s="4" t="s">
        <v>437</v>
      </c>
      <c r="D340" s="280" t="s">
        <v>1</v>
      </c>
      <c r="E340" s="282" t="s">
        <v>482</v>
      </c>
      <c r="F340" s="282">
        <v>24678.560000000001</v>
      </c>
    </row>
    <row r="341" spans="1:6" x14ac:dyDescent="0.25">
      <c r="A341" s="197">
        <v>7</v>
      </c>
      <c r="B341" s="4" t="s">
        <v>436</v>
      </c>
      <c r="C341" s="4" t="s">
        <v>437</v>
      </c>
      <c r="D341" s="280" t="s">
        <v>1</v>
      </c>
      <c r="E341" s="282" t="s">
        <v>482</v>
      </c>
      <c r="F341" s="282">
        <v>770851.22</v>
      </c>
    </row>
    <row r="342" spans="1:6" x14ac:dyDescent="0.25">
      <c r="A342" s="197">
        <v>7</v>
      </c>
      <c r="B342" s="4" t="s">
        <v>436</v>
      </c>
      <c r="C342" s="4" t="s">
        <v>437</v>
      </c>
      <c r="D342" s="280" t="s">
        <v>1</v>
      </c>
      <c r="E342" s="282" t="s">
        <v>482</v>
      </c>
      <c r="F342" s="282">
        <v>416626.9</v>
      </c>
    </row>
    <row r="343" spans="1:6" x14ac:dyDescent="0.25">
      <c r="A343" s="197">
        <v>7</v>
      </c>
      <c r="B343" s="4" t="s">
        <v>438</v>
      </c>
      <c r="C343" s="4" t="s">
        <v>439</v>
      </c>
      <c r="D343" s="280" t="s">
        <v>1</v>
      </c>
      <c r="E343" s="282" t="s">
        <v>482</v>
      </c>
      <c r="F343" s="282">
        <v>5439.73</v>
      </c>
    </row>
    <row r="344" spans="1:6" x14ac:dyDescent="0.25">
      <c r="A344" s="197">
        <v>7</v>
      </c>
      <c r="B344" s="4" t="s">
        <v>438</v>
      </c>
      <c r="C344" s="4" t="s">
        <v>439</v>
      </c>
      <c r="D344" s="280" t="s">
        <v>1</v>
      </c>
      <c r="E344" s="282" t="s">
        <v>482</v>
      </c>
      <c r="F344" s="282">
        <v>10879.46</v>
      </c>
    </row>
    <row r="345" spans="1:6" x14ac:dyDescent="0.25">
      <c r="A345" s="197">
        <v>7</v>
      </c>
      <c r="B345" s="4" t="s">
        <v>438</v>
      </c>
      <c r="C345" s="4" t="s">
        <v>439</v>
      </c>
      <c r="D345" s="280" t="s">
        <v>1</v>
      </c>
      <c r="E345" s="282" t="s">
        <v>482</v>
      </c>
      <c r="F345" s="282">
        <v>3125485.44</v>
      </c>
    </row>
    <row r="346" spans="1:6" x14ac:dyDescent="0.25">
      <c r="A346" s="197">
        <v>7</v>
      </c>
      <c r="B346" s="4" t="s">
        <v>430</v>
      </c>
      <c r="C346" s="4" t="s">
        <v>431</v>
      </c>
      <c r="D346" s="280" t="s">
        <v>481</v>
      </c>
      <c r="E346" s="282" t="s">
        <v>482</v>
      </c>
      <c r="F346" s="282">
        <v>177967.94</v>
      </c>
    </row>
    <row r="347" spans="1:6" x14ac:dyDescent="0.25">
      <c r="A347" s="197">
        <v>7</v>
      </c>
      <c r="B347" s="4" t="s">
        <v>436</v>
      </c>
      <c r="C347" s="4" t="s">
        <v>437</v>
      </c>
      <c r="D347" s="280" t="s">
        <v>481</v>
      </c>
      <c r="E347" s="282" t="s">
        <v>482</v>
      </c>
      <c r="F347" s="282">
        <v>241780</v>
      </c>
    </row>
    <row r="348" spans="1:6" x14ac:dyDescent="0.25">
      <c r="A348" s="197">
        <v>7</v>
      </c>
      <c r="B348" s="4" t="s">
        <v>436</v>
      </c>
      <c r="C348" s="4" t="s">
        <v>437</v>
      </c>
      <c r="D348" s="280" t="s">
        <v>481</v>
      </c>
      <c r="E348" s="282" t="s">
        <v>482</v>
      </c>
      <c r="F348" s="282">
        <v>4895</v>
      </c>
    </row>
    <row r="349" spans="1:6" x14ac:dyDescent="0.25">
      <c r="A349" s="197">
        <v>7</v>
      </c>
      <c r="B349" s="4" t="s">
        <v>442</v>
      </c>
      <c r="C349" s="4" t="s">
        <v>443</v>
      </c>
      <c r="D349" s="280" t="s">
        <v>481</v>
      </c>
      <c r="E349" s="282" t="s">
        <v>482</v>
      </c>
      <c r="F349" s="282">
        <v>235905</v>
      </c>
    </row>
    <row r="350" spans="1:6" x14ac:dyDescent="0.25">
      <c r="A350" s="197">
        <v>7</v>
      </c>
      <c r="B350" s="4" t="s">
        <v>436</v>
      </c>
      <c r="C350" s="4" t="s">
        <v>437</v>
      </c>
      <c r="D350" s="280" t="s">
        <v>481</v>
      </c>
      <c r="E350" s="282" t="s">
        <v>482</v>
      </c>
      <c r="F350" s="282">
        <v>14263.39</v>
      </c>
    </row>
    <row r="351" spans="1:6" x14ac:dyDescent="0.25">
      <c r="A351" s="197">
        <v>7</v>
      </c>
      <c r="B351" s="4" t="s">
        <v>436</v>
      </c>
      <c r="C351" s="4" t="s">
        <v>437</v>
      </c>
      <c r="D351" s="280" t="s">
        <v>481</v>
      </c>
      <c r="E351" s="282" t="s">
        <v>482</v>
      </c>
      <c r="F351" s="282">
        <v>409020.54</v>
      </c>
    </row>
    <row r="352" spans="1:6" x14ac:dyDescent="0.25">
      <c r="A352" s="197">
        <v>7</v>
      </c>
      <c r="B352" s="4" t="s">
        <v>436</v>
      </c>
      <c r="C352" s="4" t="s">
        <v>437</v>
      </c>
      <c r="D352" s="280" t="s">
        <v>481</v>
      </c>
      <c r="E352" s="282" t="s">
        <v>482</v>
      </c>
      <c r="F352" s="282">
        <v>59344.480000000003</v>
      </c>
    </row>
    <row r="353" spans="1:6" x14ac:dyDescent="0.25">
      <c r="A353" s="197">
        <v>7</v>
      </c>
      <c r="B353" s="4" t="s">
        <v>430</v>
      </c>
      <c r="C353" s="4" t="s">
        <v>431</v>
      </c>
      <c r="D353" s="280" t="s">
        <v>481</v>
      </c>
      <c r="E353" s="282" t="s">
        <v>482</v>
      </c>
      <c r="F353" s="282">
        <v>1059082.2</v>
      </c>
    </row>
    <row r="354" spans="1:6" x14ac:dyDescent="0.25">
      <c r="A354" s="197">
        <v>7</v>
      </c>
      <c r="B354" s="4" t="s">
        <v>440</v>
      </c>
      <c r="C354" s="4" t="s">
        <v>441</v>
      </c>
      <c r="D354" s="280" t="s">
        <v>481</v>
      </c>
      <c r="E354" s="282" t="s">
        <v>482</v>
      </c>
      <c r="F354" s="282">
        <v>3996.21</v>
      </c>
    </row>
    <row r="355" spans="1:6" x14ac:dyDescent="0.25">
      <c r="A355" s="197">
        <v>7</v>
      </c>
      <c r="B355" s="4" t="s">
        <v>440</v>
      </c>
      <c r="C355" s="4" t="s">
        <v>441</v>
      </c>
      <c r="D355" s="280" t="s">
        <v>481</v>
      </c>
      <c r="E355" s="282" t="s">
        <v>482</v>
      </c>
      <c r="F355" s="282">
        <v>65719.899999999994</v>
      </c>
    </row>
    <row r="356" spans="1:6" x14ac:dyDescent="0.25">
      <c r="A356" s="197">
        <v>7</v>
      </c>
      <c r="B356" s="4" t="s">
        <v>440</v>
      </c>
      <c r="C356" s="4" t="s">
        <v>441</v>
      </c>
      <c r="D356" s="280" t="s">
        <v>481</v>
      </c>
      <c r="E356" s="282" t="s">
        <v>482</v>
      </c>
      <c r="F356" s="282">
        <v>11459.62</v>
      </c>
    </row>
    <row r="357" spans="1:6" x14ac:dyDescent="0.25">
      <c r="A357" s="197">
        <v>7</v>
      </c>
      <c r="B357" s="4" t="s">
        <v>1302</v>
      </c>
      <c r="C357" s="4" t="s">
        <v>1304</v>
      </c>
      <c r="D357" s="280" t="s">
        <v>481</v>
      </c>
      <c r="E357" s="282" t="s">
        <v>482</v>
      </c>
      <c r="F357" s="282">
        <v>238425</v>
      </c>
    </row>
    <row r="358" spans="1:6" x14ac:dyDescent="0.25">
      <c r="A358" s="197">
        <v>8</v>
      </c>
      <c r="B358" s="265">
        <v>48025976</v>
      </c>
      <c r="C358" s="222" t="s">
        <v>1308</v>
      </c>
      <c r="D358" s="269" t="s">
        <v>481</v>
      </c>
      <c r="E358" s="269" t="s">
        <v>482</v>
      </c>
      <c r="F358" s="324">
        <v>307231.67</v>
      </c>
    </row>
    <row r="359" spans="1:6" x14ac:dyDescent="0.25">
      <c r="A359" s="197">
        <v>8</v>
      </c>
      <c r="B359" s="265">
        <v>48025976</v>
      </c>
      <c r="C359" s="222" t="s">
        <v>1308</v>
      </c>
      <c r="D359" s="224" t="s">
        <v>481</v>
      </c>
      <c r="E359" s="269" t="s">
        <v>482</v>
      </c>
      <c r="F359" s="324">
        <v>15098.19</v>
      </c>
    </row>
    <row r="360" spans="1:6" x14ac:dyDescent="0.25">
      <c r="A360" s="197">
        <v>8</v>
      </c>
      <c r="B360" s="265">
        <v>49240030</v>
      </c>
      <c r="C360" s="222" t="s">
        <v>1313</v>
      </c>
      <c r="D360" s="224" t="s">
        <v>481</v>
      </c>
      <c r="E360" s="269" t="s">
        <v>482</v>
      </c>
      <c r="F360" s="324">
        <v>994989.6</v>
      </c>
    </row>
    <row r="361" spans="1:6" x14ac:dyDescent="0.25">
      <c r="A361" s="197">
        <v>8</v>
      </c>
      <c r="B361" s="265">
        <v>49240030</v>
      </c>
      <c r="C361" s="222" t="s">
        <v>1313</v>
      </c>
      <c r="D361" s="224" t="s">
        <v>481</v>
      </c>
      <c r="E361" s="269" t="s">
        <v>482</v>
      </c>
      <c r="F361" s="324">
        <v>591621.80000000005</v>
      </c>
    </row>
    <row r="362" spans="1:6" x14ac:dyDescent="0.25">
      <c r="A362" s="197">
        <v>8</v>
      </c>
      <c r="B362" s="265">
        <v>41692861</v>
      </c>
      <c r="C362" s="222" t="s">
        <v>1306</v>
      </c>
      <c r="D362" s="224" t="s">
        <v>481</v>
      </c>
      <c r="E362" s="269" t="s">
        <v>482</v>
      </c>
      <c r="F362" s="324">
        <v>1464882.1</v>
      </c>
    </row>
    <row r="363" spans="1:6" x14ac:dyDescent="0.25">
      <c r="A363" s="197">
        <v>8</v>
      </c>
      <c r="B363" s="265">
        <v>41692861</v>
      </c>
      <c r="C363" s="222" t="s">
        <v>1306</v>
      </c>
      <c r="D363" s="224" t="s">
        <v>481</v>
      </c>
      <c r="E363" s="269" t="s">
        <v>482</v>
      </c>
      <c r="F363" s="324">
        <v>57093.3</v>
      </c>
    </row>
    <row r="364" spans="1:6" x14ac:dyDescent="0.25">
      <c r="A364" s="197">
        <v>8</v>
      </c>
      <c r="B364" s="212" t="s">
        <v>484</v>
      </c>
      <c r="C364" s="222" t="s">
        <v>1388</v>
      </c>
      <c r="D364" s="224" t="s">
        <v>481</v>
      </c>
      <c r="E364" s="269" t="s">
        <v>482</v>
      </c>
      <c r="F364" s="324">
        <v>2040206</v>
      </c>
    </row>
    <row r="365" spans="1:6" x14ac:dyDescent="0.25">
      <c r="A365" s="197">
        <v>8</v>
      </c>
      <c r="B365" s="265">
        <v>64575977</v>
      </c>
      <c r="C365" s="222" t="s">
        <v>1311</v>
      </c>
      <c r="D365" s="224" t="s">
        <v>481</v>
      </c>
      <c r="E365" s="269" t="s">
        <v>482</v>
      </c>
      <c r="F365" s="324">
        <v>42857.1</v>
      </c>
    </row>
    <row r="366" spans="1:6" x14ac:dyDescent="0.25">
      <c r="A366" s="197">
        <v>8</v>
      </c>
      <c r="B366" s="265">
        <v>64575977</v>
      </c>
      <c r="C366" s="222" t="s">
        <v>1311</v>
      </c>
      <c r="D366" s="224" t="s">
        <v>481</v>
      </c>
      <c r="E366" s="269" t="s">
        <v>482</v>
      </c>
      <c r="F366" s="324">
        <v>5621203.5</v>
      </c>
    </row>
    <row r="367" spans="1:6" x14ac:dyDescent="0.25">
      <c r="A367" s="197">
        <v>8</v>
      </c>
      <c r="B367" s="265">
        <v>43774946</v>
      </c>
      <c r="C367" s="222" t="s">
        <v>462</v>
      </c>
      <c r="D367" s="269" t="s">
        <v>481</v>
      </c>
      <c r="E367" s="269" t="s">
        <v>483</v>
      </c>
      <c r="F367" s="324">
        <v>2458.6999999999998</v>
      </c>
    </row>
    <row r="368" spans="1:6" x14ac:dyDescent="0.25">
      <c r="A368" s="197">
        <v>8</v>
      </c>
      <c r="B368" s="265">
        <v>49243764</v>
      </c>
      <c r="C368" s="222" t="s">
        <v>454</v>
      </c>
      <c r="D368" s="269" t="s">
        <v>481</v>
      </c>
      <c r="E368" s="269" t="s">
        <v>482</v>
      </c>
      <c r="F368" s="324">
        <v>13185.42</v>
      </c>
    </row>
    <row r="369" spans="1:7" x14ac:dyDescent="0.25">
      <c r="A369" s="197">
        <v>8</v>
      </c>
      <c r="B369" s="265">
        <v>49243764</v>
      </c>
      <c r="C369" s="222" t="s">
        <v>454</v>
      </c>
      <c r="D369" s="269" t="s">
        <v>481</v>
      </c>
      <c r="E369" s="269" t="s">
        <v>482</v>
      </c>
      <c r="F369" s="324">
        <v>21824.85</v>
      </c>
    </row>
    <row r="370" spans="1:7" x14ac:dyDescent="0.25">
      <c r="A370" s="197">
        <v>8</v>
      </c>
      <c r="B370" s="265">
        <v>26260654</v>
      </c>
      <c r="C370" s="222" t="s">
        <v>443</v>
      </c>
      <c r="D370" s="269" t="s">
        <v>481</v>
      </c>
      <c r="E370" s="269" t="s">
        <v>482</v>
      </c>
      <c r="F370" s="324">
        <v>2013</v>
      </c>
    </row>
    <row r="371" spans="1:7" x14ac:dyDescent="0.25">
      <c r="A371" s="197">
        <v>8</v>
      </c>
      <c r="B371" s="265">
        <v>26260654</v>
      </c>
      <c r="C371" s="222" t="s">
        <v>443</v>
      </c>
      <c r="D371" s="269" t="s">
        <v>481</v>
      </c>
      <c r="E371" s="269" t="s">
        <v>482</v>
      </c>
      <c r="F371" s="324">
        <v>96178</v>
      </c>
    </row>
    <row r="372" spans="1:7" x14ac:dyDescent="0.25">
      <c r="A372" s="197">
        <v>8</v>
      </c>
      <c r="B372" s="265">
        <v>26260654</v>
      </c>
      <c r="C372" s="222" t="s">
        <v>443</v>
      </c>
      <c r="D372" s="269" t="s">
        <v>481</v>
      </c>
      <c r="E372" s="269" t="s">
        <v>482</v>
      </c>
      <c r="F372" s="324">
        <v>1174</v>
      </c>
    </row>
    <row r="373" spans="1:7" x14ac:dyDescent="0.25">
      <c r="A373" s="197">
        <v>8</v>
      </c>
      <c r="B373" s="265">
        <v>45359326</v>
      </c>
      <c r="C373" s="222" t="s">
        <v>437</v>
      </c>
      <c r="D373" s="269" t="s">
        <v>1</v>
      </c>
      <c r="E373" s="269" t="s">
        <v>482</v>
      </c>
      <c r="F373" s="324">
        <v>64237.599999999999</v>
      </c>
    </row>
    <row r="374" spans="1:7" x14ac:dyDescent="0.25">
      <c r="A374" s="197">
        <v>8</v>
      </c>
      <c r="B374" s="265">
        <v>45359326</v>
      </c>
      <c r="C374" s="222" t="s">
        <v>437</v>
      </c>
      <c r="D374" s="269" t="s">
        <v>1</v>
      </c>
      <c r="E374" s="269" t="s">
        <v>482</v>
      </c>
      <c r="F374" s="324">
        <v>96356.4</v>
      </c>
    </row>
    <row r="375" spans="1:7" x14ac:dyDescent="0.25">
      <c r="A375" s="197">
        <v>8</v>
      </c>
      <c r="B375" s="265">
        <v>45359326</v>
      </c>
      <c r="C375" s="222" t="s">
        <v>437</v>
      </c>
      <c r="D375" s="269" t="s">
        <v>1</v>
      </c>
      <c r="E375" s="269" t="s">
        <v>482</v>
      </c>
      <c r="F375" s="324">
        <v>-29010.22</v>
      </c>
      <c r="G375" s="195" t="s">
        <v>1417</v>
      </c>
    </row>
    <row r="376" spans="1:7" x14ac:dyDescent="0.25">
      <c r="A376" s="197">
        <v>8</v>
      </c>
      <c r="B376" s="265">
        <v>64941132</v>
      </c>
      <c r="C376" s="222" t="s">
        <v>1299</v>
      </c>
      <c r="D376" s="269" t="s">
        <v>1</v>
      </c>
      <c r="E376" s="269" t="s">
        <v>482</v>
      </c>
      <c r="F376" s="324">
        <v>91227.51</v>
      </c>
    </row>
    <row r="377" spans="1:7" x14ac:dyDescent="0.25">
      <c r="A377" s="197">
        <v>8</v>
      </c>
      <c r="B377" s="265">
        <v>43004351</v>
      </c>
      <c r="C377" s="222" t="s">
        <v>447</v>
      </c>
      <c r="D377" s="269" t="s">
        <v>1</v>
      </c>
      <c r="E377" s="269" t="s">
        <v>482</v>
      </c>
      <c r="F377" s="324">
        <v>12979.45</v>
      </c>
    </row>
    <row r="378" spans="1:7" x14ac:dyDescent="0.25">
      <c r="A378" s="197">
        <v>8</v>
      </c>
      <c r="B378" s="265">
        <v>27146928</v>
      </c>
      <c r="C378" s="222" t="s">
        <v>445</v>
      </c>
      <c r="D378" s="269" t="s">
        <v>1</v>
      </c>
      <c r="E378" s="269" t="s">
        <v>482</v>
      </c>
      <c r="F378" s="324">
        <v>250396.18</v>
      </c>
    </row>
    <row r="379" spans="1:7" x14ac:dyDescent="0.25">
      <c r="A379" s="197">
        <v>8</v>
      </c>
      <c r="B379" s="265">
        <v>60469803</v>
      </c>
      <c r="C379" s="222" t="s">
        <v>433</v>
      </c>
      <c r="D379" s="269" t="s">
        <v>1</v>
      </c>
      <c r="E379" s="269" t="s">
        <v>482</v>
      </c>
      <c r="F379" s="324">
        <v>148865.74</v>
      </c>
    </row>
    <row r="380" spans="1:7" x14ac:dyDescent="0.25">
      <c r="A380" s="197">
        <v>8</v>
      </c>
      <c r="B380" s="265">
        <v>60469803</v>
      </c>
      <c r="C380" s="222" t="s">
        <v>433</v>
      </c>
      <c r="D380" s="269" t="s">
        <v>1</v>
      </c>
      <c r="E380" s="269" t="s">
        <v>482</v>
      </c>
      <c r="F380" s="324">
        <v>21766.73</v>
      </c>
    </row>
    <row r="381" spans="1:7" x14ac:dyDescent="0.25">
      <c r="A381" s="197">
        <v>8</v>
      </c>
      <c r="B381" s="265">
        <v>45359326</v>
      </c>
      <c r="C381" s="222" t="s">
        <v>437</v>
      </c>
      <c r="D381" s="269" t="s">
        <v>1</v>
      </c>
      <c r="E381" s="269" t="s">
        <v>482</v>
      </c>
      <c r="F381" s="324">
        <v>674494.82</v>
      </c>
    </row>
    <row r="382" spans="1:7" x14ac:dyDescent="0.25">
      <c r="A382" s="197">
        <v>8</v>
      </c>
      <c r="B382" s="265">
        <v>45359326</v>
      </c>
      <c r="C382" s="222" t="s">
        <v>437</v>
      </c>
      <c r="D382" s="269" t="s">
        <v>1</v>
      </c>
      <c r="E382" s="269" t="s">
        <v>482</v>
      </c>
      <c r="F382" s="324">
        <v>24678.560000000001</v>
      </c>
    </row>
    <row r="383" spans="1:7" x14ac:dyDescent="0.25">
      <c r="A383" s="197">
        <v>8</v>
      </c>
      <c r="B383" s="265">
        <v>45359326</v>
      </c>
      <c r="C383" s="222" t="s">
        <v>437</v>
      </c>
      <c r="D383" s="269" t="s">
        <v>1</v>
      </c>
      <c r="E383" s="269" t="s">
        <v>482</v>
      </c>
      <c r="F383" s="324">
        <v>462918.78</v>
      </c>
    </row>
    <row r="384" spans="1:7" x14ac:dyDescent="0.25">
      <c r="A384" s="197">
        <v>8</v>
      </c>
      <c r="B384" s="212" t="s">
        <v>484</v>
      </c>
      <c r="C384" s="222" t="s">
        <v>448</v>
      </c>
      <c r="D384" s="269" t="s">
        <v>1</v>
      </c>
      <c r="E384" s="269" t="s">
        <v>482</v>
      </c>
      <c r="F384" s="324">
        <v>580980.66</v>
      </c>
    </row>
    <row r="385" spans="1:6" x14ac:dyDescent="0.25">
      <c r="A385" s="197">
        <v>8</v>
      </c>
      <c r="B385" s="212" t="s">
        <v>484</v>
      </c>
      <c r="C385" s="222" t="s">
        <v>448</v>
      </c>
      <c r="D385" s="269" t="s">
        <v>1</v>
      </c>
      <c r="E385" s="269" t="s">
        <v>482</v>
      </c>
      <c r="F385" s="324">
        <v>2904903.3</v>
      </c>
    </row>
    <row r="386" spans="1:6" x14ac:dyDescent="0.25">
      <c r="A386" s="197">
        <v>8</v>
      </c>
      <c r="B386" s="212" t="s">
        <v>484</v>
      </c>
      <c r="C386" s="222" t="s">
        <v>448</v>
      </c>
      <c r="D386" s="269" t="s">
        <v>1</v>
      </c>
      <c r="E386" s="269" t="s">
        <v>482</v>
      </c>
      <c r="F386" s="324">
        <v>580980.66</v>
      </c>
    </row>
    <row r="387" spans="1:6" x14ac:dyDescent="0.25">
      <c r="A387" s="197">
        <v>8</v>
      </c>
      <c r="B387" s="212" t="s">
        <v>484</v>
      </c>
      <c r="C387" s="222" t="s">
        <v>448</v>
      </c>
      <c r="D387" s="269" t="s">
        <v>1</v>
      </c>
      <c r="E387" s="269" t="s">
        <v>482</v>
      </c>
      <c r="F387" s="324">
        <v>234289.56</v>
      </c>
    </row>
    <row r="388" spans="1:6" x14ac:dyDescent="0.25">
      <c r="A388" s="197">
        <v>8</v>
      </c>
      <c r="B388" s="212" t="s">
        <v>484</v>
      </c>
      <c r="C388" s="222" t="s">
        <v>448</v>
      </c>
      <c r="D388" s="269" t="s">
        <v>1</v>
      </c>
      <c r="E388" s="269" t="s">
        <v>482</v>
      </c>
      <c r="F388" s="324">
        <v>346691.1</v>
      </c>
    </row>
    <row r="389" spans="1:6" x14ac:dyDescent="0.25">
      <c r="A389" s="197">
        <v>8</v>
      </c>
      <c r="B389" s="212" t="s">
        <v>484</v>
      </c>
      <c r="C389" s="222" t="s">
        <v>448</v>
      </c>
      <c r="D389" s="269" t="s">
        <v>1</v>
      </c>
      <c r="E389" s="269" t="s">
        <v>482</v>
      </c>
      <c r="F389" s="324">
        <v>580980.66</v>
      </c>
    </row>
    <row r="390" spans="1:6" x14ac:dyDescent="0.25">
      <c r="A390" s="197">
        <v>8</v>
      </c>
      <c r="B390" s="212" t="s">
        <v>484</v>
      </c>
      <c r="C390" s="222" t="s">
        <v>448</v>
      </c>
      <c r="D390" s="269" t="s">
        <v>1</v>
      </c>
      <c r="E390" s="269" t="s">
        <v>482</v>
      </c>
      <c r="F390" s="324">
        <v>580980.66</v>
      </c>
    </row>
    <row r="391" spans="1:6" x14ac:dyDescent="0.25">
      <c r="A391" s="197">
        <v>8</v>
      </c>
      <c r="B391" s="265">
        <v>14888742</v>
      </c>
      <c r="C391" s="222" t="s">
        <v>441</v>
      </c>
      <c r="D391" s="269" t="s">
        <v>1</v>
      </c>
      <c r="E391" s="269" t="s">
        <v>482</v>
      </c>
      <c r="F391" s="324">
        <v>8883.5</v>
      </c>
    </row>
    <row r="392" spans="1:6" x14ac:dyDescent="0.25">
      <c r="A392" s="197">
        <v>8</v>
      </c>
      <c r="B392" s="265">
        <v>14888742</v>
      </c>
      <c r="C392" s="222" t="s">
        <v>441</v>
      </c>
      <c r="D392" s="269" t="s">
        <v>1</v>
      </c>
      <c r="E392" s="269" t="s">
        <v>482</v>
      </c>
      <c r="F392" s="324">
        <v>38031.910000000003</v>
      </c>
    </row>
    <row r="393" spans="1:6" x14ac:dyDescent="0.25">
      <c r="A393" s="197">
        <v>8</v>
      </c>
      <c r="B393" s="265">
        <v>14707420</v>
      </c>
      <c r="C393" s="222" t="s">
        <v>439</v>
      </c>
      <c r="D393" s="269" t="s">
        <v>1</v>
      </c>
      <c r="E393" s="269" t="s">
        <v>482</v>
      </c>
      <c r="F393" s="324">
        <v>10879.46</v>
      </c>
    </row>
    <row r="394" spans="1:6" x14ac:dyDescent="0.25">
      <c r="A394" s="197">
        <v>8</v>
      </c>
      <c r="B394" s="265">
        <v>14707420</v>
      </c>
      <c r="C394" s="222" t="s">
        <v>439</v>
      </c>
      <c r="D394" s="269" t="s">
        <v>1</v>
      </c>
      <c r="E394" s="269" t="s">
        <v>482</v>
      </c>
      <c r="F394" s="324">
        <v>21008.47</v>
      </c>
    </row>
    <row r="395" spans="1:6" x14ac:dyDescent="0.25">
      <c r="A395" s="197">
        <v>8</v>
      </c>
      <c r="B395" s="265">
        <v>14707420</v>
      </c>
      <c r="C395" s="222" t="s">
        <v>439</v>
      </c>
      <c r="D395" s="269" t="s">
        <v>1</v>
      </c>
      <c r="E395" s="269" t="s">
        <v>482</v>
      </c>
      <c r="F395" s="324">
        <v>3089499.17</v>
      </c>
    </row>
    <row r="396" spans="1:6" x14ac:dyDescent="0.25">
      <c r="A396" s="197">
        <v>8</v>
      </c>
      <c r="B396" s="265">
        <v>14707420</v>
      </c>
      <c r="C396" s="222" t="s">
        <v>439</v>
      </c>
      <c r="D396" s="269" t="s">
        <v>481</v>
      </c>
      <c r="E396" s="269" t="s">
        <v>482</v>
      </c>
      <c r="F396" s="324">
        <v>5117.5</v>
      </c>
    </row>
    <row r="397" spans="1:6" x14ac:dyDescent="0.25">
      <c r="A397" s="197">
        <v>8</v>
      </c>
      <c r="B397" s="265">
        <v>14707420</v>
      </c>
      <c r="C397" s="222" t="s">
        <v>439</v>
      </c>
      <c r="D397" s="269" t="s">
        <v>481</v>
      </c>
      <c r="E397" s="269" t="s">
        <v>482</v>
      </c>
      <c r="F397" s="324">
        <v>2332548.63</v>
      </c>
    </row>
    <row r="398" spans="1:6" x14ac:dyDescent="0.25">
      <c r="A398" s="197">
        <v>8</v>
      </c>
      <c r="B398" s="265">
        <v>14707420</v>
      </c>
      <c r="C398" s="222" t="s">
        <v>439</v>
      </c>
      <c r="D398" s="269" t="s">
        <v>481</v>
      </c>
      <c r="E398" s="269" t="s">
        <v>482</v>
      </c>
      <c r="F398" s="324">
        <v>374475.01</v>
      </c>
    </row>
    <row r="399" spans="1:6" x14ac:dyDescent="0.25">
      <c r="A399" s="197">
        <v>8</v>
      </c>
      <c r="B399" s="265">
        <v>14707420</v>
      </c>
      <c r="C399" s="222" t="s">
        <v>439</v>
      </c>
      <c r="D399" s="269" t="s">
        <v>481</v>
      </c>
      <c r="E399" s="269" t="s">
        <v>482</v>
      </c>
      <c r="F399" s="324">
        <v>485390.4</v>
      </c>
    </row>
    <row r="400" spans="1:6" x14ac:dyDescent="0.25">
      <c r="A400" s="197">
        <v>8</v>
      </c>
      <c r="B400" s="265">
        <v>14707420</v>
      </c>
      <c r="C400" s="222" t="s">
        <v>439</v>
      </c>
      <c r="D400" s="269" t="s">
        <v>481</v>
      </c>
      <c r="E400" s="269" t="s">
        <v>482</v>
      </c>
      <c r="F400" s="324">
        <v>977820.62</v>
      </c>
    </row>
    <row r="401" spans="1:6" x14ac:dyDescent="0.25">
      <c r="A401" s="197">
        <v>8</v>
      </c>
      <c r="B401" s="265">
        <v>14707420</v>
      </c>
      <c r="C401" s="222" t="s">
        <v>439</v>
      </c>
      <c r="D401" s="269" t="s">
        <v>481</v>
      </c>
      <c r="E401" s="269" t="s">
        <v>482</v>
      </c>
      <c r="F401" s="324">
        <v>239826.76</v>
      </c>
    </row>
    <row r="402" spans="1:6" x14ac:dyDescent="0.25">
      <c r="A402" s="197">
        <v>8</v>
      </c>
      <c r="B402" s="265">
        <v>14707420</v>
      </c>
      <c r="C402" s="222" t="s">
        <v>439</v>
      </c>
      <c r="D402" s="269" t="s">
        <v>481</v>
      </c>
      <c r="E402" s="269" t="s">
        <v>482</v>
      </c>
      <c r="F402" s="324">
        <v>17368.63</v>
      </c>
    </row>
    <row r="403" spans="1:6" x14ac:dyDescent="0.25">
      <c r="A403" s="197">
        <v>8</v>
      </c>
      <c r="B403" s="265">
        <v>60469803</v>
      </c>
      <c r="C403" s="222" t="s">
        <v>433</v>
      </c>
      <c r="D403" s="269" t="s">
        <v>481</v>
      </c>
      <c r="E403" s="269" t="s">
        <v>482</v>
      </c>
      <c r="F403" s="324">
        <v>194279.8</v>
      </c>
    </row>
    <row r="404" spans="1:6" x14ac:dyDescent="0.25">
      <c r="A404" s="197">
        <v>8</v>
      </c>
      <c r="B404" s="265">
        <v>49617052</v>
      </c>
      <c r="C404" s="222" t="s">
        <v>450</v>
      </c>
      <c r="D404" s="269" t="s">
        <v>481</v>
      </c>
      <c r="E404" s="269" t="s">
        <v>482</v>
      </c>
      <c r="F404" s="324">
        <v>396000</v>
      </c>
    </row>
    <row r="405" spans="1:6" x14ac:dyDescent="0.25">
      <c r="A405" s="197">
        <v>8</v>
      </c>
      <c r="B405" s="265">
        <v>19010290</v>
      </c>
      <c r="C405" s="222" t="s">
        <v>431</v>
      </c>
      <c r="D405" s="269" t="s">
        <v>481</v>
      </c>
      <c r="E405" s="269" t="s">
        <v>482</v>
      </c>
      <c r="F405" s="324">
        <v>215362.38</v>
      </c>
    </row>
    <row r="406" spans="1:6" x14ac:dyDescent="0.25">
      <c r="A406" s="197">
        <v>8</v>
      </c>
      <c r="B406" s="265">
        <v>19010290</v>
      </c>
      <c r="C406" s="222" t="s">
        <v>431</v>
      </c>
      <c r="D406" s="269" t="s">
        <v>481</v>
      </c>
      <c r="E406" s="269" t="s">
        <v>482</v>
      </c>
      <c r="F406" s="324">
        <v>4970.71</v>
      </c>
    </row>
    <row r="407" spans="1:6" x14ac:dyDescent="0.25">
      <c r="A407" s="197">
        <v>8</v>
      </c>
      <c r="B407" s="265">
        <v>45359326</v>
      </c>
      <c r="C407" s="222" t="s">
        <v>437</v>
      </c>
      <c r="D407" s="269" t="s">
        <v>481</v>
      </c>
      <c r="E407" s="269" t="s">
        <v>482</v>
      </c>
      <c r="F407" s="324">
        <v>29237.439999999999</v>
      </c>
    </row>
    <row r="408" spans="1:6" x14ac:dyDescent="0.25">
      <c r="A408" s="197">
        <v>8</v>
      </c>
      <c r="B408" s="265">
        <v>45359326</v>
      </c>
      <c r="C408" s="222" t="s">
        <v>437</v>
      </c>
      <c r="D408" s="269" t="s">
        <v>481</v>
      </c>
      <c r="E408" s="269" t="s">
        <v>482</v>
      </c>
      <c r="F408" s="324">
        <v>469421.71</v>
      </c>
    </row>
    <row r="409" spans="1:6" x14ac:dyDescent="0.25">
      <c r="A409" s="197">
        <v>8</v>
      </c>
      <c r="B409" s="265">
        <v>64941132</v>
      </c>
      <c r="C409" s="222" t="s">
        <v>1299</v>
      </c>
      <c r="D409" s="269" t="s">
        <v>481</v>
      </c>
      <c r="E409" s="269" t="s">
        <v>482</v>
      </c>
      <c r="F409" s="324">
        <v>451897.34</v>
      </c>
    </row>
    <row r="410" spans="1:6" x14ac:dyDescent="0.25">
      <c r="A410" s="197">
        <v>8</v>
      </c>
      <c r="B410" s="265">
        <v>64941132</v>
      </c>
      <c r="C410" s="222" t="s">
        <v>1299</v>
      </c>
      <c r="D410" s="269" t="s">
        <v>481</v>
      </c>
      <c r="E410" s="269" t="s">
        <v>482</v>
      </c>
      <c r="F410" s="324">
        <v>448243.26</v>
      </c>
    </row>
    <row r="411" spans="1:6" x14ac:dyDescent="0.25">
      <c r="A411" s="197">
        <v>9</v>
      </c>
      <c r="B411" s="222" t="s">
        <v>479</v>
      </c>
      <c r="C411" s="222" t="s">
        <v>480</v>
      </c>
      <c r="D411" s="269" t="s">
        <v>481</v>
      </c>
      <c r="E411" s="269" t="s">
        <v>482</v>
      </c>
      <c r="F411" s="324">
        <v>1471278.6</v>
      </c>
    </row>
    <row r="412" spans="1:6" x14ac:dyDescent="0.25">
      <c r="A412" s="197">
        <v>9</v>
      </c>
      <c r="B412" s="222" t="s">
        <v>479</v>
      </c>
      <c r="C412" s="222" t="s">
        <v>480</v>
      </c>
      <c r="D412" s="269" t="s">
        <v>481</v>
      </c>
      <c r="E412" s="269" t="s">
        <v>482</v>
      </c>
      <c r="F412" s="324">
        <v>2497349.7999999998</v>
      </c>
    </row>
    <row r="413" spans="1:6" x14ac:dyDescent="0.25">
      <c r="A413" s="197">
        <v>9</v>
      </c>
      <c r="B413" s="222" t="s">
        <v>1546</v>
      </c>
      <c r="C413" s="222" t="s">
        <v>1332</v>
      </c>
      <c r="D413" s="269" t="s">
        <v>481</v>
      </c>
      <c r="E413" s="269" t="s">
        <v>482</v>
      </c>
      <c r="F413" s="324">
        <v>307038.58</v>
      </c>
    </row>
    <row r="414" spans="1:6" x14ac:dyDescent="0.25">
      <c r="A414" s="197">
        <v>9</v>
      </c>
      <c r="B414" s="222" t="s">
        <v>1546</v>
      </c>
      <c r="C414" s="222" t="s">
        <v>1332</v>
      </c>
      <c r="D414" s="269" t="s">
        <v>481</v>
      </c>
      <c r="E414" s="269" t="s">
        <v>482</v>
      </c>
      <c r="F414" s="324">
        <v>102389.57</v>
      </c>
    </row>
    <row r="415" spans="1:6" x14ac:dyDescent="0.25">
      <c r="A415" s="197">
        <v>9</v>
      </c>
      <c r="B415" s="223" t="s">
        <v>461</v>
      </c>
      <c r="C415" s="223" t="s">
        <v>462</v>
      </c>
      <c r="D415" s="225" t="s">
        <v>481</v>
      </c>
      <c r="E415" s="225" t="s">
        <v>483</v>
      </c>
      <c r="F415" s="325">
        <v>6086.95</v>
      </c>
    </row>
    <row r="416" spans="1:6" x14ac:dyDescent="0.25">
      <c r="A416" s="197">
        <v>9</v>
      </c>
      <c r="B416" s="4" t="s">
        <v>453</v>
      </c>
      <c r="C416" s="4" t="s">
        <v>454</v>
      </c>
      <c r="D416" s="280" t="s">
        <v>1</v>
      </c>
      <c r="E416" s="269" t="s">
        <v>482</v>
      </c>
      <c r="F416" s="282">
        <v>18887.310000000001</v>
      </c>
    </row>
    <row r="417" spans="1:6" x14ac:dyDescent="0.25">
      <c r="A417" s="197">
        <v>9</v>
      </c>
      <c r="B417" s="4" t="s">
        <v>453</v>
      </c>
      <c r="C417" s="4" t="s">
        <v>454</v>
      </c>
      <c r="D417" s="280" t="s">
        <v>1</v>
      </c>
      <c r="E417" s="269" t="s">
        <v>482</v>
      </c>
      <c r="F417" s="282">
        <v>14257.76</v>
      </c>
    </row>
    <row r="418" spans="1:6" x14ac:dyDescent="0.25">
      <c r="A418" s="197">
        <v>9</v>
      </c>
      <c r="B418" s="4" t="s">
        <v>451</v>
      </c>
      <c r="C418" s="4" t="s">
        <v>452</v>
      </c>
      <c r="D418" s="280" t="s">
        <v>1</v>
      </c>
      <c r="E418" s="269" t="s">
        <v>482</v>
      </c>
      <c r="F418" s="282">
        <v>4600.21</v>
      </c>
    </row>
    <row r="419" spans="1:6" x14ac:dyDescent="0.25">
      <c r="A419" s="197">
        <v>9</v>
      </c>
      <c r="B419" s="4" t="s">
        <v>451</v>
      </c>
      <c r="C419" s="4" t="s">
        <v>452</v>
      </c>
      <c r="D419" s="280" t="s">
        <v>1</v>
      </c>
      <c r="E419" s="269" t="s">
        <v>482</v>
      </c>
      <c r="F419" s="282">
        <v>7340.42</v>
      </c>
    </row>
    <row r="420" spans="1:6" x14ac:dyDescent="0.25">
      <c r="A420" s="197">
        <v>9</v>
      </c>
      <c r="B420" s="4" t="s">
        <v>442</v>
      </c>
      <c r="C420" s="4" t="s">
        <v>443</v>
      </c>
      <c r="D420" s="280" t="s">
        <v>1</v>
      </c>
      <c r="E420" s="269" t="s">
        <v>482</v>
      </c>
      <c r="F420" s="282">
        <v>1174</v>
      </c>
    </row>
    <row r="421" spans="1:6" x14ac:dyDescent="0.25">
      <c r="A421" s="197">
        <v>9</v>
      </c>
      <c r="B421" s="212" t="s">
        <v>484</v>
      </c>
      <c r="C421" s="4" t="s">
        <v>448</v>
      </c>
      <c r="D421" s="280" t="s">
        <v>1</v>
      </c>
      <c r="E421" s="269" t="s">
        <v>482</v>
      </c>
      <c r="F421" s="282">
        <v>1161961.32</v>
      </c>
    </row>
    <row r="422" spans="1:6" x14ac:dyDescent="0.25">
      <c r="A422" s="197">
        <v>9</v>
      </c>
      <c r="B422" s="212" t="s">
        <v>484</v>
      </c>
      <c r="C422" s="4" t="s">
        <v>448</v>
      </c>
      <c r="D422" s="280" t="s">
        <v>1</v>
      </c>
      <c r="E422" s="269" t="s">
        <v>482</v>
      </c>
      <c r="F422" s="282">
        <v>1161961.32</v>
      </c>
    </row>
    <row r="423" spans="1:6" x14ac:dyDescent="0.25">
      <c r="A423" s="197">
        <v>9</v>
      </c>
      <c r="B423" s="212" t="s">
        <v>484</v>
      </c>
      <c r="C423" s="4" t="s">
        <v>448</v>
      </c>
      <c r="D423" s="280" t="s">
        <v>1</v>
      </c>
      <c r="E423" s="269" t="s">
        <v>482</v>
      </c>
      <c r="F423" s="282">
        <v>1040073.3</v>
      </c>
    </row>
    <row r="424" spans="1:6" x14ac:dyDescent="0.25">
      <c r="A424" s="197">
        <v>9</v>
      </c>
      <c r="B424" s="212" t="s">
        <v>484</v>
      </c>
      <c r="C424" s="4" t="s">
        <v>448</v>
      </c>
      <c r="D424" s="280" t="s">
        <v>1</v>
      </c>
      <c r="E424" s="269" t="s">
        <v>482</v>
      </c>
      <c r="F424" s="282">
        <v>387320.44</v>
      </c>
    </row>
    <row r="425" spans="1:6" x14ac:dyDescent="0.25">
      <c r="A425" s="197">
        <v>9</v>
      </c>
      <c r="B425" s="212" t="s">
        <v>484</v>
      </c>
      <c r="C425" s="4" t="s">
        <v>448</v>
      </c>
      <c r="D425" s="280" t="s">
        <v>1</v>
      </c>
      <c r="E425" s="269" t="s">
        <v>482</v>
      </c>
      <c r="F425" s="282">
        <v>1161961.32</v>
      </c>
    </row>
    <row r="426" spans="1:6" x14ac:dyDescent="0.25">
      <c r="A426" s="197">
        <v>9</v>
      </c>
      <c r="B426" s="212" t="s">
        <v>484</v>
      </c>
      <c r="C426" s="4" t="s">
        <v>448</v>
      </c>
      <c r="D426" s="280" t="s">
        <v>1</v>
      </c>
      <c r="E426" s="269" t="s">
        <v>482</v>
      </c>
      <c r="F426" s="282">
        <v>580980.66</v>
      </c>
    </row>
    <row r="427" spans="1:6" x14ac:dyDescent="0.25">
      <c r="A427" s="197">
        <v>9</v>
      </c>
      <c r="B427" s="212" t="s">
        <v>484</v>
      </c>
      <c r="C427" s="4" t="s">
        <v>448</v>
      </c>
      <c r="D427" s="280" t="s">
        <v>1</v>
      </c>
      <c r="E427" s="269" t="s">
        <v>482</v>
      </c>
      <c r="F427" s="282">
        <v>580980.66</v>
      </c>
    </row>
    <row r="428" spans="1:6" x14ac:dyDescent="0.25">
      <c r="A428" s="197">
        <v>9</v>
      </c>
      <c r="B428" s="212" t="s">
        <v>484</v>
      </c>
      <c r="C428" s="4" t="s">
        <v>448</v>
      </c>
      <c r="D428" s="280" t="s">
        <v>1</v>
      </c>
      <c r="E428" s="269" t="s">
        <v>482</v>
      </c>
      <c r="F428" s="282">
        <v>580980.66</v>
      </c>
    </row>
    <row r="429" spans="1:6" x14ac:dyDescent="0.25">
      <c r="A429" s="197">
        <v>9</v>
      </c>
      <c r="B429" s="212" t="s">
        <v>484</v>
      </c>
      <c r="C429" s="4" t="s">
        <v>448</v>
      </c>
      <c r="D429" s="280" t="s">
        <v>1</v>
      </c>
      <c r="E429" s="269" t="s">
        <v>482</v>
      </c>
      <c r="F429" s="282">
        <v>580980.66</v>
      </c>
    </row>
    <row r="430" spans="1:6" x14ac:dyDescent="0.25">
      <c r="A430" s="197">
        <v>9</v>
      </c>
      <c r="B430" s="212" t="s">
        <v>484</v>
      </c>
      <c r="C430" s="4" t="s">
        <v>448</v>
      </c>
      <c r="D430" s="280" t="s">
        <v>1</v>
      </c>
      <c r="E430" s="269" t="s">
        <v>482</v>
      </c>
      <c r="F430" s="282">
        <v>580980.66</v>
      </c>
    </row>
    <row r="431" spans="1:6" x14ac:dyDescent="0.25">
      <c r="A431" s="197">
        <v>9</v>
      </c>
      <c r="B431" s="212" t="s">
        <v>484</v>
      </c>
      <c r="C431" s="4" t="s">
        <v>448</v>
      </c>
      <c r="D431" s="280" t="s">
        <v>1</v>
      </c>
      <c r="E431" s="269" t="s">
        <v>482</v>
      </c>
      <c r="F431" s="282">
        <v>580980.66</v>
      </c>
    </row>
    <row r="432" spans="1:6" x14ac:dyDescent="0.25">
      <c r="A432" s="197">
        <v>9</v>
      </c>
      <c r="B432" s="212" t="s">
        <v>484</v>
      </c>
      <c r="C432" s="4" t="s">
        <v>448</v>
      </c>
      <c r="D432" s="280" t="s">
        <v>1</v>
      </c>
      <c r="E432" s="269" t="s">
        <v>482</v>
      </c>
      <c r="F432" s="282">
        <v>2323922.64</v>
      </c>
    </row>
    <row r="433" spans="1:6" x14ac:dyDescent="0.25">
      <c r="A433" s="197">
        <v>9</v>
      </c>
      <c r="B433" s="4" t="s">
        <v>1298</v>
      </c>
      <c r="C433" s="4" t="s">
        <v>1299</v>
      </c>
      <c r="D433" s="280" t="s">
        <v>1</v>
      </c>
      <c r="E433" s="269" t="s">
        <v>482</v>
      </c>
      <c r="F433" s="282">
        <v>91227.51</v>
      </c>
    </row>
    <row r="434" spans="1:6" x14ac:dyDescent="0.25">
      <c r="A434" s="197">
        <v>9</v>
      </c>
      <c r="B434" s="4" t="s">
        <v>1298</v>
      </c>
      <c r="C434" s="4" t="s">
        <v>1299</v>
      </c>
      <c r="D434" s="280" t="s">
        <v>1</v>
      </c>
      <c r="E434" s="269" t="s">
        <v>482</v>
      </c>
      <c r="F434" s="282">
        <v>42013.02</v>
      </c>
    </row>
    <row r="435" spans="1:6" x14ac:dyDescent="0.25">
      <c r="A435" s="197">
        <v>9</v>
      </c>
      <c r="B435" s="4" t="s">
        <v>1298</v>
      </c>
      <c r="C435" s="4" t="s">
        <v>1299</v>
      </c>
      <c r="D435" s="280" t="s">
        <v>1</v>
      </c>
      <c r="E435" s="269" t="s">
        <v>482</v>
      </c>
      <c r="F435" s="282">
        <v>7002.17</v>
      </c>
    </row>
    <row r="436" spans="1:6" x14ac:dyDescent="0.25">
      <c r="A436" s="197">
        <v>9</v>
      </c>
      <c r="B436" s="4" t="s">
        <v>1298</v>
      </c>
      <c r="C436" s="4" t="s">
        <v>1299</v>
      </c>
      <c r="D436" s="280" t="s">
        <v>1</v>
      </c>
      <c r="E436" s="269" t="s">
        <v>482</v>
      </c>
      <c r="F436" s="282">
        <v>21006.5</v>
      </c>
    </row>
    <row r="437" spans="1:6" x14ac:dyDescent="0.25">
      <c r="A437" s="197">
        <v>9</v>
      </c>
      <c r="B437" s="4" t="s">
        <v>432</v>
      </c>
      <c r="C437" s="4" t="s">
        <v>433</v>
      </c>
      <c r="D437" s="280" t="s">
        <v>1</v>
      </c>
      <c r="E437" s="269" t="s">
        <v>482</v>
      </c>
      <c r="F437" s="282">
        <v>148865.74</v>
      </c>
    </row>
    <row r="438" spans="1:6" x14ac:dyDescent="0.25">
      <c r="A438" s="197">
        <v>9</v>
      </c>
      <c r="B438" s="4" t="s">
        <v>432</v>
      </c>
      <c r="C438" s="4" t="s">
        <v>433</v>
      </c>
      <c r="D438" s="280" t="s">
        <v>1</v>
      </c>
      <c r="E438" s="269" t="s">
        <v>482</v>
      </c>
      <c r="F438" s="282">
        <v>21766.73</v>
      </c>
    </row>
    <row r="439" spans="1:6" x14ac:dyDescent="0.25">
      <c r="A439" s="197">
        <v>9</v>
      </c>
      <c r="B439" s="4" t="s">
        <v>432</v>
      </c>
      <c r="C439" s="4" t="s">
        <v>433</v>
      </c>
      <c r="D439" s="280" t="s">
        <v>1</v>
      </c>
      <c r="E439" s="269" t="s">
        <v>482</v>
      </c>
      <c r="F439" s="282">
        <v>21766.73</v>
      </c>
    </row>
    <row r="440" spans="1:6" x14ac:dyDescent="0.25">
      <c r="A440" s="197">
        <v>9</v>
      </c>
      <c r="B440" s="4" t="s">
        <v>449</v>
      </c>
      <c r="C440" s="4" t="s">
        <v>450</v>
      </c>
      <c r="D440" s="280" t="s">
        <v>1</v>
      </c>
      <c r="E440" s="269" t="s">
        <v>482</v>
      </c>
      <c r="F440" s="282">
        <v>80777.399999999994</v>
      </c>
    </row>
    <row r="441" spans="1:6" x14ac:dyDescent="0.25">
      <c r="A441" s="197">
        <v>9</v>
      </c>
      <c r="B441" s="4" t="s">
        <v>449</v>
      </c>
      <c r="C441" s="4" t="s">
        <v>450</v>
      </c>
      <c r="D441" s="280" t="s">
        <v>1</v>
      </c>
      <c r="E441" s="269" t="s">
        <v>482</v>
      </c>
      <c r="F441" s="282">
        <v>80777.399999999994</v>
      </c>
    </row>
    <row r="442" spans="1:6" x14ac:dyDescent="0.25">
      <c r="A442" s="197">
        <v>9</v>
      </c>
      <c r="B442" s="4" t="s">
        <v>446</v>
      </c>
      <c r="C442" s="4" t="s">
        <v>447</v>
      </c>
      <c r="D442" s="280" t="s">
        <v>1</v>
      </c>
      <c r="E442" s="269" t="s">
        <v>482</v>
      </c>
      <c r="F442" s="282">
        <v>9734.59</v>
      </c>
    </row>
    <row r="443" spans="1:6" x14ac:dyDescent="0.25">
      <c r="A443" s="197">
        <v>9</v>
      </c>
      <c r="B443" s="4" t="s">
        <v>444</v>
      </c>
      <c r="C443" s="4" t="s">
        <v>445</v>
      </c>
      <c r="D443" s="280" t="s">
        <v>1</v>
      </c>
      <c r="E443" s="269" t="s">
        <v>482</v>
      </c>
      <c r="F443" s="282">
        <v>103104.31</v>
      </c>
    </row>
    <row r="444" spans="1:6" x14ac:dyDescent="0.25">
      <c r="A444" s="197">
        <v>9</v>
      </c>
      <c r="B444" s="4" t="s">
        <v>438</v>
      </c>
      <c r="C444" s="4" t="s">
        <v>439</v>
      </c>
      <c r="D444" s="280" t="s">
        <v>1</v>
      </c>
      <c r="E444" s="269" t="s">
        <v>482</v>
      </c>
      <c r="F444" s="282">
        <v>62645.47</v>
      </c>
    </row>
    <row r="445" spans="1:6" x14ac:dyDescent="0.25">
      <c r="A445" s="197">
        <v>9</v>
      </c>
      <c r="B445" s="4" t="s">
        <v>438</v>
      </c>
      <c r="C445" s="4" t="s">
        <v>439</v>
      </c>
      <c r="D445" s="280" t="s">
        <v>1</v>
      </c>
      <c r="E445" s="269" t="s">
        <v>482</v>
      </c>
      <c r="F445" s="282">
        <v>32638.39</v>
      </c>
    </row>
    <row r="446" spans="1:6" x14ac:dyDescent="0.25">
      <c r="A446" s="197">
        <v>9</v>
      </c>
      <c r="B446" s="4" t="s">
        <v>438</v>
      </c>
      <c r="C446" s="4" t="s">
        <v>439</v>
      </c>
      <c r="D446" s="280" t="s">
        <v>1</v>
      </c>
      <c r="E446" s="269" t="s">
        <v>482</v>
      </c>
      <c r="F446" s="282">
        <v>21008.47</v>
      </c>
    </row>
    <row r="447" spans="1:6" x14ac:dyDescent="0.25">
      <c r="A447" s="197">
        <v>9</v>
      </c>
      <c r="B447" s="4" t="s">
        <v>438</v>
      </c>
      <c r="C447" s="4" t="s">
        <v>439</v>
      </c>
      <c r="D447" s="280" t="s">
        <v>1</v>
      </c>
      <c r="E447" s="269" t="s">
        <v>482</v>
      </c>
      <c r="F447" s="282">
        <v>136170.4</v>
      </c>
    </row>
    <row r="448" spans="1:6" x14ac:dyDescent="0.25">
      <c r="A448" s="197">
        <v>9</v>
      </c>
      <c r="B448" s="4" t="s">
        <v>440</v>
      </c>
      <c r="C448" s="4" t="s">
        <v>441</v>
      </c>
      <c r="D448" s="280" t="s">
        <v>1</v>
      </c>
      <c r="E448" s="269" t="s">
        <v>482</v>
      </c>
      <c r="F448" s="282">
        <v>8560.99</v>
      </c>
    </row>
    <row r="449" spans="1:6" x14ac:dyDescent="0.25">
      <c r="A449" s="197">
        <v>9</v>
      </c>
      <c r="B449" s="4" t="s">
        <v>440</v>
      </c>
      <c r="C449" s="4" t="s">
        <v>441</v>
      </c>
      <c r="D449" s="280" t="s">
        <v>1</v>
      </c>
      <c r="E449" s="269" t="s">
        <v>482</v>
      </c>
      <c r="F449" s="282">
        <v>18133.2</v>
      </c>
    </row>
    <row r="450" spans="1:6" x14ac:dyDescent="0.25">
      <c r="A450" s="197">
        <v>9</v>
      </c>
      <c r="B450" s="4" t="s">
        <v>436</v>
      </c>
      <c r="C450" s="4" t="s">
        <v>437</v>
      </c>
      <c r="D450" s="280" t="s">
        <v>1</v>
      </c>
      <c r="E450" s="269" t="s">
        <v>482</v>
      </c>
      <c r="F450" s="282">
        <v>610257.22</v>
      </c>
    </row>
    <row r="451" spans="1:6" x14ac:dyDescent="0.25">
      <c r="A451" s="197">
        <v>9</v>
      </c>
      <c r="B451" s="4" t="s">
        <v>438</v>
      </c>
      <c r="C451" s="4" t="s">
        <v>439</v>
      </c>
      <c r="D451" s="280" t="s">
        <v>1</v>
      </c>
      <c r="E451" s="269" t="s">
        <v>482</v>
      </c>
      <c r="F451" s="282">
        <v>2482248.5699999998</v>
      </c>
    </row>
    <row r="452" spans="1:6" x14ac:dyDescent="0.25">
      <c r="A452" s="197">
        <v>9</v>
      </c>
      <c r="B452" s="4" t="s">
        <v>436</v>
      </c>
      <c r="C452" s="4" t="s">
        <v>437</v>
      </c>
      <c r="D452" s="280" t="s">
        <v>1</v>
      </c>
      <c r="E452" s="269" t="s">
        <v>482</v>
      </c>
      <c r="F452" s="282">
        <v>462918.78</v>
      </c>
    </row>
    <row r="453" spans="1:6" x14ac:dyDescent="0.25">
      <c r="A453" s="197">
        <v>9</v>
      </c>
      <c r="B453" s="4" t="s">
        <v>430</v>
      </c>
      <c r="C453" s="4" t="s">
        <v>431</v>
      </c>
      <c r="D453" s="269" t="s">
        <v>481</v>
      </c>
      <c r="E453" s="269" t="s">
        <v>482</v>
      </c>
      <c r="F453" s="282">
        <v>9984.93</v>
      </c>
    </row>
    <row r="454" spans="1:6" x14ac:dyDescent="0.25">
      <c r="A454" s="197">
        <v>9</v>
      </c>
      <c r="B454" s="4" t="s">
        <v>430</v>
      </c>
      <c r="C454" s="4" t="s">
        <v>431</v>
      </c>
      <c r="D454" s="269" t="s">
        <v>481</v>
      </c>
      <c r="E454" s="269" t="s">
        <v>482</v>
      </c>
      <c r="F454" s="282">
        <v>4943.8</v>
      </c>
    </row>
    <row r="455" spans="1:6" x14ac:dyDescent="0.25">
      <c r="A455" s="197">
        <v>9</v>
      </c>
      <c r="B455" s="4" t="s">
        <v>430</v>
      </c>
      <c r="C455" s="4" t="s">
        <v>431</v>
      </c>
      <c r="D455" s="269" t="s">
        <v>481</v>
      </c>
      <c r="E455" s="269" t="s">
        <v>482</v>
      </c>
      <c r="F455" s="282">
        <v>156315.62</v>
      </c>
    </row>
    <row r="456" spans="1:6" x14ac:dyDescent="0.25">
      <c r="A456" s="197">
        <v>9</v>
      </c>
      <c r="B456" s="4" t="s">
        <v>430</v>
      </c>
      <c r="C456" s="4" t="s">
        <v>431</v>
      </c>
      <c r="D456" s="269" t="s">
        <v>481</v>
      </c>
      <c r="E456" s="269" t="s">
        <v>482</v>
      </c>
      <c r="F456" s="282">
        <v>30469.82</v>
      </c>
    </row>
    <row r="457" spans="1:6" x14ac:dyDescent="0.25">
      <c r="A457" s="197">
        <v>9</v>
      </c>
      <c r="B457" s="4" t="s">
        <v>430</v>
      </c>
      <c r="C457" s="4" t="s">
        <v>431</v>
      </c>
      <c r="D457" s="269" t="s">
        <v>481</v>
      </c>
      <c r="E457" s="269" t="s">
        <v>482</v>
      </c>
      <c r="F457" s="282">
        <v>268750.53000000003</v>
      </c>
    </row>
    <row r="458" spans="1:6" x14ac:dyDescent="0.25">
      <c r="A458" s="197">
        <v>9</v>
      </c>
      <c r="B458" s="4" t="s">
        <v>1547</v>
      </c>
      <c r="C458" s="4" t="s">
        <v>1545</v>
      </c>
      <c r="D458" s="269" t="s">
        <v>481</v>
      </c>
      <c r="E458" s="269" t="s">
        <v>482</v>
      </c>
      <c r="F458" s="282">
        <v>1663220.85</v>
      </c>
    </row>
    <row r="459" spans="1:6" x14ac:dyDescent="0.25">
      <c r="A459" s="197">
        <v>9</v>
      </c>
      <c r="B459" s="4" t="s">
        <v>436</v>
      </c>
      <c r="C459" s="4" t="s">
        <v>437</v>
      </c>
      <c r="D459" s="269" t="s">
        <v>481</v>
      </c>
      <c r="E459" s="269" t="s">
        <v>482</v>
      </c>
      <c r="F459" s="282">
        <v>274420.08</v>
      </c>
    </row>
    <row r="460" spans="1:6" x14ac:dyDescent="0.25">
      <c r="A460" s="197">
        <v>9</v>
      </c>
      <c r="B460" s="4" t="s">
        <v>438</v>
      </c>
      <c r="C460" s="4" t="s">
        <v>439</v>
      </c>
      <c r="D460" s="269" t="s">
        <v>481</v>
      </c>
      <c r="E460" s="269" t="s">
        <v>482</v>
      </c>
      <c r="F460" s="282">
        <v>141936.63</v>
      </c>
    </row>
    <row r="461" spans="1:6" x14ac:dyDescent="0.25">
      <c r="A461" s="197">
        <v>9</v>
      </c>
      <c r="B461" s="4" t="s">
        <v>438</v>
      </c>
      <c r="C461" s="4" t="s">
        <v>439</v>
      </c>
      <c r="D461" s="269" t="s">
        <v>481</v>
      </c>
      <c r="E461" s="269" t="s">
        <v>482</v>
      </c>
      <c r="F461" s="282">
        <v>653.4</v>
      </c>
    </row>
    <row r="462" spans="1:6" x14ac:dyDescent="0.25">
      <c r="A462" s="197">
        <v>9</v>
      </c>
      <c r="B462" s="4" t="s">
        <v>438</v>
      </c>
      <c r="C462" s="4" t="s">
        <v>439</v>
      </c>
      <c r="D462" s="269" t="s">
        <v>481</v>
      </c>
      <c r="E462" s="269" t="s">
        <v>482</v>
      </c>
      <c r="F462" s="282">
        <v>66295.02</v>
      </c>
    </row>
    <row r="463" spans="1:6" x14ac:dyDescent="0.25">
      <c r="A463" s="197">
        <v>10</v>
      </c>
      <c r="B463" s="265">
        <v>64575977</v>
      </c>
      <c r="C463" s="317" t="s">
        <v>1311</v>
      </c>
      <c r="D463" s="269" t="s">
        <v>481</v>
      </c>
      <c r="E463" s="269" t="s">
        <v>482</v>
      </c>
      <c r="F463" s="324">
        <v>1399772</v>
      </c>
    </row>
    <row r="464" spans="1:6" x14ac:dyDescent="0.25">
      <c r="A464" s="197">
        <v>10</v>
      </c>
      <c r="B464" s="4" t="s">
        <v>1558</v>
      </c>
      <c r="C464" s="4" t="s">
        <v>1559</v>
      </c>
      <c r="D464" s="280" t="s">
        <v>481</v>
      </c>
      <c r="E464" s="269" t="s">
        <v>482</v>
      </c>
      <c r="F464" s="282">
        <v>438761.58</v>
      </c>
    </row>
    <row r="465" spans="1:6" x14ac:dyDescent="0.25">
      <c r="A465" s="197">
        <v>10</v>
      </c>
      <c r="B465" s="4" t="s">
        <v>1547</v>
      </c>
      <c r="C465" s="4" t="s">
        <v>1545</v>
      </c>
      <c r="D465" s="280" t="s">
        <v>481</v>
      </c>
      <c r="E465" s="269" t="s">
        <v>482</v>
      </c>
      <c r="F465" s="282">
        <v>8837.4699999999993</v>
      </c>
    </row>
    <row r="466" spans="1:6" x14ac:dyDescent="0.25">
      <c r="A466" s="197">
        <v>10</v>
      </c>
      <c r="B466" s="4" t="s">
        <v>451</v>
      </c>
      <c r="C466" s="4" t="s">
        <v>452</v>
      </c>
      <c r="D466" s="280" t="s">
        <v>481</v>
      </c>
      <c r="E466" s="269" t="s">
        <v>482</v>
      </c>
      <c r="F466" s="282">
        <v>43771.31</v>
      </c>
    </row>
    <row r="467" spans="1:6" x14ac:dyDescent="0.25">
      <c r="A467" s="197">
        <v>10</v>
      </c>
      <c r="B467" s="4" t="s">
        <v>436</v>
      </c>
      <c r="C467" s="4" t="s">
        <v>437</v>
      </c>
      <c r="D467" s="280" t="s">
        <v>481</v>
      </c>
      <c r="E467" s="269" t="s">
        <v>482</v>
      </c>
      <c r="F467" s="282">
        <v>346450.57</v>
      </c>
    </row>
    <row r="468" spans="1:6" x14ac:dyDescent="0.25">
      <c r="A468" s="197">
        <v>10</v>
      </c>
      <c r="B468" s="4" t="s">
        <v>436</v>
      </c>
      <c r="C468" s="4" t="s">
        <v>437</v>
      </c>
      <c r="D468" s="280" t="s">
        <v>481</v>
      </c>
      <c r="E468" s="269" t="s">
        <v>482</v>
      </c>
      <c r="F468" s="282">
        <v>173225.28</v>
      </c>
    </row>
    <row r="469" spans="1:6" x14ac:dyDescent="0.25">
      <c r="A469" s="197">
        <v>10</v>
      </c>
      <c r="B469" s="4" t="s">
        <v>436</v>
      </c>
      <c r="C469" s="4" t="s">
        <v>437</v>
      </c>
      <c r="D469" s="280" t="s">
        <v>1</v>
      </c>
      <c r="E469" s="269" t="s">
        <v>482</v>
      </c>
      <c r="F469" s="282">
        <v>64237.599999999999</v>
      </c>
    </row>
    <row r="470" spans="1:6" x14ac:dyDescent="0.25">
      <c r="A470" s="197">
        <v>10</v>
      </c>
      <c r="B470" s="4" t="s">
        <v>446</v>
      </c>
      <c r="C470" s="4" t="s">
        <v>447</v>
      </c>
      <c r="D470" s="280" t="s">
        <v>481</v>
      </c>
      <c r="E470" s="269" t="s">
        <v>482</v>
      </c>
      <c r="F470" s="282">
        <v>115167.05</v>
      </c>
    </row>
    <row r="471" spans="1:6" x14ac:dyDescent="0.25">
      <c r="A471" s="197">
        <v>10</v>
      </c>
      <c r="B471" s="212" t="s">
        <v>484</v>
      </c>
      <c r="C471" s="4" t="s">
        <v>448</v>
      </c>
      <c r="D471" s="280" t="s">
        <v>1</v>
      </c>
      <c r="E471" s="269" t="s">
        <v>482</v>
      </c>
      <c r="F471" s="282">
        <v>2323922.64</v>
      </c>
    </row>
    <row r="472" spans="1:6" x14ac:dyDescent="0.25">
      <c r="A472" s="197">
        <v>10</v>
      </c>
      <c r="B472" s="212" t="s">
        <v>484</v>
      </c>
      <c r="C472" s="4" t="s">
        <v>448</v>
      </c>
      <c r="D472" s="280" t="s">
        <v>1</v>
      </c>
      <c r="E472" s="269" t="s">
        <v>482</v>
      </c>
      <c r="F472" s="282">
        <v>1161961.32</v>
      </c>
    </row>
    <row r="473" spans="1:6" x14ac:dyDescent="0.25">
      <c r="A473" s="197">
        <v>10</v>
      </c>
      <c r="B473" s="212" t="s">
        <v>484</v>
      </c>
      <c r="C473" s="4" t="s">
        <v>448</v>
      </c>
      <c r="D473" s="280" t="s">
        <v>1</v>
      </c>
      <c r="E473" s="269" t="s">
        <v>482</v>
      </c>
      <c r="F473" s="282">
        <v>927671.76</v>
      </c>
    </row>
    <row r="474" spans="1:6" x14ac:dyDescent="0.25">
      <c r="A474" s="197">
        <v>10</v>
      </c>
      <c r="B474" s="212" t="s">
        <v>484</v>
      </c>
      <c r="C474" s="4" t="s">
        <v>448</v>
      </c>
      <c r="D474" s="280" t="s">
        <v>1</v>
      </c>
      <c r="E474" s="269" t="s">
        <v>482</v>
      </c>
      <c r="F474" s="282">
        <v>580980.66</v>
      </c>
    </row>
    <row r="475" spans="1:6" x14ac:dyDescent="0.25">
      <c r="A475" s="197">
        <v>10</v>
      </c>
      <c r="B475" s="212" t="s">
        <v>484</v>
      </c>
      <c r="C475" s="4" t="s">
        <v>448</v>
      </c>
      <c r="D475" s="280" t="s">
        <v>1</v>
      </c>
      <c r="E475" s="269" t="s">
        <v>482</v>
      </c>
      <c r="F475" s="282">
        <v>580980.66</v>
      </c>
    </row>
    <row r="476" spans="1:6" x14ac:dyDescent="0.25">
      <c r="A476" s="197">
        <v>10</v>
      </c>
      <c r="B476" s="212" t="s">
        <v>484</v>
      </c>
      <c r="C476" s="4" t="s">
        <v>448</v>
      </c>
      <c r="D476" s="280" t="s">
        <v>1</v>
      </c>
      <c r="E476" s="269" t="s">
        <v>482</v>
      </c>
      <c r="F476" s="282">
        <v>346691.1</v>
      </c>
    </row>
    <row r="477" spans="1:6" x14ac:dyDescent="0.25">
      <c r="A477" s="197">
        <v>10</v>
      </c>
      <c r="B477" s="212" t="s">
        <v>484</v>
      </c>
      <c r="C477" s="4" t="s">
        <v>448</v>
      </c>
      <c r="D477" s="280" t="s">
        <v>1</v>
      </c>
      <c r="E477" s="269" t="s">
        <v>482</v>
      </c>
      <c r="F477" s="282">
        <v>580980.66</v>
      </c>
    </row>
    <row r="478" spans="1:6" x14ac:dyDescent="0.25">
      <c r="A478" s="197">
        <v>10</v>
      </c>
      <c r="B478" s="212" t="s">
        <v>484</v>
      </c>
      <c r="C478" s="4" t="s">
        <v>448</v>
      </c>
      <c r="D478" s="280" t="s">
        <v>1</v>
      </c>
      <c r="E478" s="269" t="s">
        <v>482</v>
      </c>
      <c r="F478" s="282">
        <v>580980.66</v>
      </c>
    </row>
    <row r="479" spans="1:6" x14ac:dyDescent="0.25">
      <c r="A479" s="197">
        <v>10</v>
      </c>
      <c r="B479" s="212" t="s">
        <v>484</v>
      </c>
      <c r="C479" s="4" t="s">
        <v>448</v>
      </c>
      <c r="D479" s="280" t="s">
        <v>1</v>
      </c>
      <c r="E479" s="269" t="s">
        <v>482</v>
      </c>
      <c r="F479" s="282">
        <v>2445810.66</v>
      </c>
    </row>
    <row r="480" spans="1:6" x14ac:dyDescent="0.25">
      <c r="A480" s="197">
        <v>10</v>
      </c>
      <c r="B480" s="4" t="s">
        <v>449</v>
      </c>
      <c r="C480" s="4" t="s">
        <v>450</v>
      </c>
      <c r="D480" s="280" t="s">
        <v>1</v>
      </c>
      <c r="E480" s="269" t="s">
        <v>482</v>
      </c>
      <c r="F480" s="282">
        <v>80777.399999999994</v>
      </c>
    </row>
    <row r="481" spans="1:6" x14ac:dyDescent="0.25">
      <c r="A481" s="197">
        <v>10</v>
      </c>
      <c r="B481" s="4" t="s">
        <v>1298</v>
      </c>
      <c r="C481" s="4" t="s">
        <v>1299</v>
      </c>
      <c r="D481" s="280" t="s">
        <v>1</v>
      </c>
      <c r="E481" s="269" t="s">
        <v>482</v>
      </c>
      <c r="F481" s="282">
        <v>77848.58</v>
      </c>
    </row>
    <row r="482" spans="1:6" x14ac:dyDescent="0.25">
      <c r="A482" s="197">
        <v>10</v>
      </c>
      <c r="B482" s="4" t="s">
        <v>1298</v>
      </c>
      <c r="C482" s="4" t="s">
        <v>1299</v>
      </c>
      <c r="D482" s="280" t="s">
        <v>1</v>
      </c>
      <c r="E482" s="269" t="s">
        <v>482</v>
      </c>
      <c r="F482" s="282">
        <v>42013.02</v>
      </c>
    </row>
    <row r="483" spans="1:6" x14ac:dyDescent="0.25">
      <c r="A483" s="197">
        <v>10</v>
      </c>
      <c r="B483" s="4" t="s">
        <v>446</v>
      </c>
      <c r="C483" s="4" t="s">
        <v>447</v>
      </c>
      <c r="D483" s="280" t="s">
        <v>1</v>
      </c>
      <c r="E483" s="269" t="s">
        <v>482</v>
      </c>
      <c r="F483" s="282">
        <v>9734.59</v>
      </c>
    </row>
    <row r="484" spans="1:6" x14ac:dyDescent="0.25">
      <c r="A484" s="197">
        <v>10</v>
      </c>
      <c r="B484" s="4" t="s">
        <v>432</v>
      </c>
      <c r="C484" s="4" t="s">
        <v>433</v>
      </c>
      <c r="D484" s="280" t="s">
        <v>1</v>
      </c>
      <c r="E484" s="269" t="s">
        <v>482</v>
      </c>
      <c r="F484" s="282">
        <v>148865.74</v>
      </c>
    </row>
    <row r="485" spans="1:6" x14ac:dyDescent="0.25">
      <c r="A485" s="197">
        <v>10</v>
      </c>
      <c r="B485" s="4" t="s">
        <v>432</v>
      </c>
      <c r="C485" s="4" t="s">
        <v>433</v>
      </c>
      <c r="D485" s="280" t="s">
        <v>1</v>
      </c>
      <c r="E485" s="269" t="s">
        <v>482</v>
      </c>
      <c r="F485" s="282">
        <v>21766.73</v>
      </c>
    </row>
    <row r="486" spans="1:6" x14ac:dyDescent="0.25">
      <c r="A486" s="197">
        <v>10</v>
      </c>
      <c r="B486" s="4" t="s">
        <v>432</v>
      </c>
      <c r="C486" s="4" t="s">
        <v>433</v>
      </c>
      <c r="D486" s="280" t="s">
        <v>1</v>
      </c>
      <c r="E486" s="269" t="s">
        <v>482</v>
      </c>
      <c r="F486" s="282">
        <v>21766.73</v>
      </c>
    </row>
    <row r="487" spans="1:6" x14ac:dyDescent="0.25">
      <c r="A487" s="197">
        <v>10</v>
      </c>
      <c r="B487" s="4" t="s">
        <v>432</v>
      </c>
      <c r="C487" s="4" t="s">
        <v>433</v>
      </c>
      <c r="D487" s="280" t="s">
        <v>1</v>
      </c>
      <c r="E487" s="269" t="s">
        <v>482</v>
      </c>
      <c r="F487" s="282">
        <v>511283.8</v>
      </c>
    </row>
    <row r="488" spans="1:6" x14ac:dyDescent="0.25">
      <c r="A488" s="197">
        <v>10</v>
      </c>
      <c r="B488" s="4" t="s">
        <v>432</v>
      </c>
      <c r="C488" s="4" t="s">
        <v>433</v>
      </c>
      <c r="D488" s="280" t="s">
        <v>1</v>
      </c>
      <c r="E488" s="269" t="s">
        <v>482</v>
      </c>
      <c r="F488" s="282">
        <v>511283.8</v>
      </c>
    </row>
    <row r="489" spans="1:6" x14ac:dyDescent="0.25">
      <c r="A489" s="197">
        <v>10</v>
      </c>
      <c r="B489" s="4" t="s">
        <v>432</v>
      </c>
      <c r="C489" s="4" t="s">
        <v>433</v>
      </c>
      <c r="D489" s="280" t="s">
        <v>1</v>
      </c>
      <c r="E489" s="269" t="s">
        <v>482</v>
      </c>
      <c r="F489" s="282">
        <v>21766.73</v>
      </c>
    </row>
    <row r="490" spans="1:6" x14ac:dyDescent="0.25">
      <c r="A490" s="197">
        <v>10</v>
      </c>
      <c r="B490" s="4" t="s">
        <v>438</v>
      </c>
      <c r="C490" s="4" t="s">
        <v>439</v>
      </c>
      <c r="D490" s="280" t="s">
        <v>1</v>
      </c>
      <c r="E490" s="269" t="s">
        <v>482</v>
      </c>
      <c r="F490" s="282">
        <v>21008.47</v>
      </c>
    </row>
    <row r="491" spans="1:6" x14ac:dyDescent="0.25">
      <c r="A491" s="197">
        <v>10</v>
      </c>
      <c r="B491" s="4" t="s">
        <v>438</v>
      </c>
      <c r="C491" s="4" t="s">
        <v>439</v>
      </c>
      <c r="D491" s="280" t="s">
        <v>1</v>
      </c>
      <c r="E491" s="269" t="s">
        <v>482</v>
      </c>
      <c r="F491" s="282">
        <v>130730.67</v>
      </c>
    </row>
    <row r="492" spans="1:6" x14ac:dyDescent="0.25">
      <c r="A492" s="197">
        <v>10</v>
      </c>
      <c r="B492" s="4" t="s">
        <v>438</v>
      </c>
      <c r="C492" s="4" t="s">
        <v>439</v>
      </c>
      <c r="D492" s="280" t="s">
        <v>1</v>
      </c>
      <c r="E492" s="269" t="s">
        <v>482</v>
      </c>
      <c r="F492" s="282">
        <v>208484.52</v>
      </c>
    </row>
    <row r="493" spans="1:6" x14ac:dyDescent="0.25">
      <c r="A493" s="197">
        <v>10</v>
      </c>
      <c r="B493" s="4" t="s">
        <v>438</v>
      </c>
      <c r="C493" s="4" t="s">
        <v>439</v>
      </c>
      <c r="D493" s="280" t="s">
        <v>1</v>
      </c>
      <c r="E493" s="269" t="s">
        <v>482</v>
      </c>
      <c r="F493" s="282">
        <v>10879.46</v>
      </c>
    </row>
    <row r="494" spans="1:6" x14ac:dyDescent="0.25">
      <c r="A494" s="197">
        <v>10</v>
      </c>
      <c r="B494" s="4" t="s">
        <v>438</v>
      </c>
      <c r="C494" s="4" t="s">
        <v>439</v>
      </c>
      <c r="D494" s="280" t="s">
        <v>1</v>
      </c>
      <c r="E494" s="269" t="s">
        <v>482</v>
      </c>
      <c r="F494" s="282">
        <v>73524.929999999993</v>
      </c>
    </row>
    <row r="495" spans="1:6" x14ac:dyDescent="0.25">
      <c r="A495" s="197">
        <v>10</v>
      </c>
      <c r="B495" s="4" t="s">
        <v>438</v>
      </c>
      <c r="C495" s="4" t="s">
        <v>439</v>
      </c>
      <c r="D495" s="280" t="s">
        <v>1</v>
      </c>
      <c r="E495" s="269" t="s">
        <v>482</v>
      </c>
      <c r="F495" s="282">
        <v>10879.46</v>
      </c>
    </row>
    <row r="496" spans="1:6" x14ac:dyDescent="0.25">
      <c r="A496" s="197">
        <v>10</v>
      </c>
      <c r="B496" s="4" t="s">
        <v>438</v>
      </c>
      <c r="C496" s="4" t="s">
        <v>439</v>
      </c>
      <c r="D496" s="280" t="s">
        <v>1</v>
      </c>
      <c r="E496" s="269" t="s">
        <v>482</v>
      </c>
      <c r="F496" s="282">
        <v>2556737.4</v>
      </c>
    </row>
    <row r="497" spans="1:6" x14ac:dyDescent="0.25">
      <c r="A497" s="197">
        <v>10</v>
      </c>
      <c r="B497" s="4" t="s">
        <v>436</v>
      </c>
      <c r="C497" s="4" t="s">
        <v>437</v>
      </c>
      <c r="D497" s="280" t="s">
        <v>1</v>
      </c>
      <c r="E497" s="269" t="s">
        <v>482</v>
      </c>
      <c r="F497" s="282">
        <v>163191.54999999999</v>
      </c>
    </row>
    <row r="498" spans="1:6" x14ac:dyDescent="0.25">
      <c r="A498" s="197">
        <v>10</v>
      </c>
      <c r="B498" s="4" t="s">
        <v>436</v>
      </c>
      <c r="C498" s="4" t="s">
        <v>437</v>
      </c>
      <c r="D498" s="280" t="s">
        <v>1</v>
      </c>
      <c r="E498" s="269" t="s">
        <v>482</v>
      </c>
      <c r="F498" s="282">
        <v>738732.42</v>
      </c>
    </row>
    <row r="499" spans="1:6" x14ac:dyDescent="0.25">
      <c r="A499" s="197">
        <v>10</v>
      </c>
      <c r="B499" s="4" t="s">
        <v>436</v>
      </c>
      <c r="C499" s="4" t="s">
        <v>437</v>
      </c>
      <c r="D499" s="280" t="s">
        <v>1</v>
      </c>
      <c r="E499" s="269" t="s">
        <v>482</v>
      </c>
      <c r="F499" s="282">
        <v>740670.04</v>
      </c>
    </row>
    <row r="500" spans="1:6" x14ac:dyDescent="0.25">
      <c r="A500" s="197">
        <v>10</v>
      </c>
      <c r="B500" s="4" t="s">
        <v>1302</v>
      </c>
      <c r="C500" s="4" t="s">
        <v>1303</v>
      </c>
      <c r="D500" s="280" t="s">
        <v>481</v>
      </c>
      <c r="E500" s="269" t="s">
        <v>482</v>
      </c>
      <c r="F500" s="282">
        <v>208272.9</v>
      </c>
    </row>
    <row r="501" spans="1:6" x14ac:dyDescent="0.25">
      <c r="A501" s="197">
        <v>10</v>
      </c>
      <c r="B501" s="4" t="s">
        <v>440</v>
      </c>
      <c r="C501" s="4" t="s">
        <v>441</v>
      </c>
      <c r="D501" s="280" t="s">
        <v>481</v>
      </c>
      <c r="E501" s="269" t="s">
        <v>482</v>
      </c>
      <c r="F501" s="282">
        <v>1241.46</v>
      </c>
    </row>
    <row r="502" spans="1:6" x14ac:dyDescent="0.25">
      <c r="A502" s="197">
        <v>10</v>
      </c>
      <c r="B502" s="4" t="s">
        <v>1393</v>
      </c>
      <c r="C502" s="4" t="s">
        <v>1334</v>
      </c>
      <c r="D502" s="280" t="s">
        <v>481</v>
      </c>
      <c r="E502" s="269" t="s">
        <v>482</v>
      </c>
      <c r="F502" s="282">
        <v>4704.3900000000003</v>
      </c>
    </row>
    <row r="503" spans="1:6" x14ac:dyDescent="0.25">
      <c r="A503" s="197">
        <v>10</v>
      </c>
      <c r="B503" s="4" t="s">
        <v>1393</v>
      </c>
      <c r="C503" s="4" t="s">
        <v>1334</v>
      </c>
      <c r="D503" s="280" t="s">
        <v>481</v>
      </c>
      <c r="E503" s="269" t="s">
        <v>482</v>
      </c>
      <c r="F503" s="282">
        <v>913245.6</v>
      </c>
    </row>
    <row r="504" spans="1:6" x14ac:dyDescent="0.25">
      <c r="A504" s="197">
        <v>10</v>
      </c>
      <c r="B504" s="4" t="s">
        <v>449</v>
      </c>
      <c r="C504" s="4" t="s">
        <v>450</v>
      </c>
      <c r="D504" s="280" t="s">
        <v>481</v>
      </c>
      <c r="E504" s="269" t="s">
        <v>482</v>
      </c>
      <c r="F504" s="282">
        <v>411400</v>
      </c>
    </row>
    <row r="505" spans="1:6" x14ac:dyDescent="0.25">
      <c r="A505" s="197">
        <v>10</v>
      </c>
      <c r="B505" s="4" t="s">
        <v>442</v>
      </c>
      <c r="C505" s="4" t="s">
        <v>443</v>
      </c>
      <c r="D505" s="280" t="s">
        <v>481</v>
      </c>
      <c r="E505" s="269" t="s">
        <v>482</v>
      </c>
      <c r="F505" s="282">
        <v>110014</v>
      </c>
    </row>
    <row r="506" spans="1:6" x14ac:dyDescent="0.25">
      <c r="A506" s="197">
        <v>10</v>
      </c>
      <c r="B506" s="4" t="s">
        <v>438</v>
      </c>
      <c r="C506" s="4" t="s">
        <v>439</v>
      </c>
      <c r="D506" s="280" t="s">
        <v>481</v>
      </c>
      <c r="E506" s="269" t="s">
        <v>482</v>
      </c>
      <c r="F506" s="282">
        <v>463629.2</v>
      </c>
    </row>
    <row r="507" spans="1:6" x14ac:dyDescent="0.25">
      <c r="A507" s="197">
        <v>10</v>
      </c>
      <c r="B507" s="318">
        <v>43774946</v>
      </c>
      <c r="C507" s="4" t="s">
        <v>462</v>
      </c>
      <c r="D507" s="280" t="s">
        <v>481</v>
      </c>
      <c r="E507" s="269" t="s">
        <v>483</v>
      </c>
      <c r="F507" s="282">
        <v>2458.6999999999998</v>
      </c>
    </row>
    <row r="508" spans="1:6" x14ac:dyDescent="0.25">
      <c r="A508" s="197">
        <v>11</v>
      </c>
      <c r="B508" s="265">
        <v>41692861</v>
      </c>
      <c r="C508" s="317" t="s">
        <v>1306</v>
      </c>
      <c r="D508" s="224" t="s">
        <v>481</v>
      </c>
      <c r="E508" s="224" t="s">
        <v>482</v>
      </c>
      <c r="F508" s="324">
        <v>712532.7</v>
      </c>
    </row>
    <row r="509" spans="1:6" x14ac:dyDescent="0.25">
      <c r="A509" s="197">
        <v>11</v>
      </c>
      <c r="B509" s="262">
        <v>41692861</v>
      </c>
      <c r="C509" s="4" t="s">
        <v>1306</v>
      </c>
      <c r="D509" s="210" t="s">
        <v>481</v>
      </c>
      <c r="E509" s="224" t="s">
        <v>482</v>
      </c>
      <c r="F509" s="282">
        <v>49811.3</v>
      </c>
    </row>
    <row r="510" spans="1:6" x14ac:dyDescent="0.25">
      <c r="A510" s="197">
        <v>11</v>
      </c>
      <c r="B510" s="262">
        <v>64575977</v>
      </c>
      <c r="C510" s="4" t="s">
        <v>1311</v>
      </c>
      <c r="D510" s="210" t="s">
        <v>481</v>
      </c>
      <c r="E510" s="224" t="s">
        <v>482</v>
      </c>
      <c r="F510" s="282">
        <v>4005545.5</v>
      </c>
    </row>
    <row r="511" spans="1:6" x14ac:dyDescent="0.25">
      <c r="A511" s="197">
        <v>11</v>
      </c>
      <c r="B511" s="262">
        <v>43774946</v>
      </c>
      <c r="C511" s="4" t="s">
        <v>462</v>
      </c>
      <c r="D511" s="210" t="s">
        <v>481</v>
      </c>
      <c r="E511" s="210" t="s">
        <v>483</v>
      </c>
      <c r="F511" s="282">
        <v>983.25</v>
      </c>
    </row>
    <row r="512" spans="1:6" x14ac:dyDescent="0.25">
      <c r="A512" s="197">
        <v>11</v>
      </c>
      <c r="B512" s="262">
        <v>64583562</v>
      </c>
      <c r="C512" s="4" t="s">
        <v>478</v>
      </c>
      <c r="D512" s="210" t="s">
        <v>481</v>
      </c>
      <c r="E512" s="210" t="s">
        <v>483</v>
      </c>
      <c r="F512" s="282">
        <v>176690.25</v>
      </c>
    </row>
    <row r="513" spans="1:6" x14ac:dyDescent="0.25">
      <c r="A513" s="197">
        <v>11</v>
      </c>
      <c r="B513" s="262">
        <v>19010290</v>
      </c>
      <c r="C513" s="4" t="s">
        <v>431</v>
      </c>
      <c r="D513" s="210" t="s">
        <v>481</v>
      </c>
      <c r="E513" s="224" t="s">
        <v>482</v>
      </c>
      <c r="F513" s="282">
        <v>19180.919999999998</v>
      </c>
    </row>
    <row r="514" spans="1:6" x14ac:dyDescent="0.25">
      <c r="A514" s="197">
        <v>11</v>
      </c>
      <c r="B514" s="262">
        <v>49617052</v>
      </c>
      <c r="C514" s="4" t="s">
        <v>450</v>
      </c>
      <c r="D514" s="210" t="s">
        <v>481</v>
      </c>
      <c r="E514" s="224" t="s">
        <v>482</v>
      </c>
      <c r="F514" s="282">
        <v>18035.599999999999</v>
      </c>
    </row>
    <row r="515" spans="1:6" x14ac:dyDescent="0.25">
      <c r="A515" s="197">
        <v>11</v>
      </c>
      <c r="B515" s="262">
        <v>49617052</v>
      </c>
      <c r="C515" s="4" t="s">
        <v>450</v>
      </c>
      <c r="D515" s="210" t="s">
        <v>481</v>
      </c>
      <c r="E515" s="224" t="s">
        <v>482</v>
      </c>
      <c r="F515" s="282">
        <v>27617.15</v>
      </c>
    </row>
    <row r="516" spans="1:6" x14ac:dyDescent="0.25">
      <c r="A516" s="197">
        <v>11</v>
      </c>
      <c r="B516" s="262">
        <v>25308246</v>
      </c>
      <c r="C516" s="4" t="s">
        <v>1397</v>
      </c>
      <c r="D516" s="210" t="s">
        <v>481</v>
      </c>
      <c r="E516" s="224" t="s">
        <v>482</v>
      </c>
      <c r="F516" s="282">
        <v>374</v>
      </c>
    </row>
    <row r="517" spans="1:6" x14ac:dyDescent="0.25">
      <c r="A517" s="197">
        <v>11</v>
      </c>
      <c r="B517" s="262">
        <v>25308246</v>
      </c>
      <c r="C517" s="4" t="s">
        <v>1397</v>
      </c>
      <c r="D517" s="210" t="s">
        <v>481</v>
      </c>
      <c r="E517" s="224" t="s">
        <v>482</v>
      </c>
      <c r="F517" s="282">
        <v>1328</v>
      </c>
    </row>
    <row r="518" spans="1:6" x14ac:dyDescent="0.25">
      <c r="A518" s="197">
        <v>11</v>
      </c>
      <c r="B518" s="262">
        <v>25308246</v>
      </c>
      <c r="C518" s="4" t="s">
        <v>1397</v>
      </c>
      <c r="D518" s="210" t="s">
        <v>481</v>
      </c>
      <c r="E518" s="224" t="s">
        <v>482</v>
      </c>
      <c r="F518" s="282">
        <v>13695</v>
      </c>
    </row>
    <row r="519" spans="1:6" x14ac:dyDescent="0.25">
      <c r="A519" s="197">
        <v>11</v>
      </c>
      <c r="B519" s="262">
        <v>25308246</v>
      </c>
      <c r="C519" s="4" t="s">
        <v>1397</v>
      </c>
      <c r="D519" s="210" t="s">
        <v>481</v>
      </c>
      <c r="E519" s="224" t="s">
        <v>482</v>
      </c>
      <c r="F519" s="282">
        <v>2232</v>
      </c>
    </row>
    <row r="520" spans="1:6" x14ac:dyDescent="0.25">
      <c r="A520" s="197">
        <v>11</v>
      </c>
      <c r="B520" s="262">
        <v>25308246</v>
      </c>
      <c r="C520" s="4" t="s">
        <v>1397</v>
      </c>
      <c r="D520" s="210" t="s">
        <v>481</v>
      </c>
      <c r="E520" s="224" t="s">
        <v>482</v>
      </c>
      <c r="F520" s="282">
        <v>3967</v>
      </c>
    </row>
    <row r="521" spans="1:6" x14ac:dyDescent="0.25">
      <c r="A521" s="197">
        <v>11</v>
      </c>
      <c r="B521" s="262">
        <v>60491850</v>
      </c>
      <c r="C521" s="4" t="s">
        <v>452</v>
      </c>
      <c r="D521" s="210" t="s">
        <v>481</v>
      </c>
      <c r="E521" s="224" t="s">
        <v>482</v>
      </c>
      <c r="F521" s="282">
        <v>1800.04</v>
      </c>
    </row>
    <row r="522" spans="1:6" x14ac:dyDescent="0.25">
      <c r="A522" s="197">
        <v>11</v>
      </c>
      <c r="B522" s="212" t="s">
        <v>484</v>
      </c>
      <c r="C522" s="4" t="s">
        <v>448</v>
      </c>
      <c r="D522" s="280" t="s">
        <v>1</v>
      </c>
      <c r="E522" s="224" t="s">
        <v>482</v>
      </c>
      <c r="F522" s="282">
        <v>2323922.64</v>
      </c>
    </row>
    <row r="523" spans="1:6" x14ac:dyDescent="0.25">
      <c r="A523" s="197">
        <v>11</v>
      </c>
      <c r="B523" s="212" t="s">
        <v>484</v>
      </c>
      <c r="C523" s="4" t="s">
        <v>448</v>
      </c>
      <c r="D523" s="280" t="s">
        <v>1</v>
      </c>
      <c r="E523" s="224" t="s">
        <v>482</v>
      </c>
      <c r="F523" s="282">
        <v>468579.12</v>
      </c>
    </row>
    <row r="524" spans="1:6" x14ac:dyDescent="0.25">
      <c r="A524" s="197">
        <v>11</v>
      </c>
      <c r="B524" s="212" t="s">
        <v>484</v>
      </c>
      <c r="C524" s="4" t="s">
        <v>448</v>
      </c>
      <c r="D524" s="280" t="s">
        <v>1</v>
      </c>
      <c r="E524" s="224" t="s">
        <v>482</v>
      </c>
      <c r="F524" s="282">
        <v>346691.1</v>
      </c>
    </row>
    <row r="525" spans="1:6" x14ac:dyDescent="0.25">
      <c r="A525" s="197">
        <v>11</v>
      </c>
      <c r="B525" s="212" t="s">
        <v>484</v>
      </c>
      <c r="C525" s="4" t="s">
        <v>448</v>
      </c>
      <c r="D525" s="280" t="s">
        <v>1</v>
      </c>
      <c r="E525" s="224" t="s">
        <v>482</v>
      </c>
      <c r="F525" s="282">
        <v>387320.44</v>
      </c>
    </row>
    <row r="526" spans="1:6" x14ac:dyDescent="0.25">
      <c r="A526" s="197">
        <v>11</v>
      </c>
      <c r="B526" s="212" t="s">
        <v>484</v>
      </c>
      <c r="C526" s="4" t="s">
        <v>448</v>
      </c>
      <c r="D526" s="280" t="s">
        <v>1</v>
      </c>
      <c r="E526" s="224" t="s">
        <v>482</v>
      </c>
      <c r="F526" s="282">
        <v>1161961.32</v>
      </c>
    </row>
    <row r="527" spans="1:6" x14ac:dyDescent="0.25">
      <c r="A527" s="197">
        <v>11</v>
      </c>
      <c r="B527" s="212" t="s">
        <v>484</v>
      </c>
      <c r="C527" s="4" t="s">
        <v>448</v>
      </c>
      <c r="D527" s="280" t="s">
        <v>1</v>
      </c>
      <c r="E527" s="224" t="s">
        <v>482</v>
      </c>
      <c r="F527" s="282">
        <v>1161961.32</v>
      </c>
    </row>
    <row r="528" spans="1:6" x14ac:dyDescent="0.25">
      <c r="A528" s="197">
        <v>11</v>
      </c>
      <c r="B528" s="212" t="s">
        <v>484</v>
      </c>
      <c r="C528" s="4" t="s">
        <v>448</v>
      </c>
      <c r="D528" s="280" t="s">
        <v>1</v>
      </c>
      <c r="E528" s="224" t="s">
        <v>482</v>
      </c>
      <c r="F528" s="282">
        <v>580980.66</v>
      </c>
    </row>
    <row r="529" spans="1:6" x14ac:dyDescent="0.25">
      <c r="A529" s="197">
        <v>11</v>
      </c>
      <c r="B529" s="212" t="s">
        <v>484</v>
      </c>
      <c r="C529" s="4" t="s">
        <v>448</v>
      </c>
      <c r="D529" s="280" t="s">
        <v>1</v>
      </c>
      <c r="E529" s="224" t="s">
        <v>482</v>
      </c>
      <c r="F529" s="282">
        <v>346691.1</v>
      </c>
    </row>
    <row r="530" spans="1:6" x14ac:dyDescent="0.25">
      <c r="A530" s="197">
        <v>11</v>
      </c>
      <c r="B530" s="212" t="s">
        <v>484</v>
      </c>
      <c r="C530" s="4" t="s">
        <v>448</v>
      </c>
      <c r="D530" s="280" t="s">
        <v>1</v>
      </c>
      <c r="E530" s="224" t="s">
        <v>482</v>
      </c>
      <c r="F530" s="282">
        <v>580980.66</v>
      </c>
    </row>
    <row r="531" spans="1:6" x14ac:dyDescent="0.25">
      <c r="A531" s="197">
        <v>11</v>
      </c>
      <c r="B531" s="212" t="s">
        <v>484</v>
      </c>
      <c r="C531" s="4" t="s">
        <v>448</v>
      </c>
      <c r="D531" s="280" t="s">
        <v>1</v>
      </c>
      <c r="E531" s="224" t="s">
        <v>482</v>
      </c>
      <c r="F531" s="282">
        <v>580980.66</v>
      </c>
    </row>
    <row r="532" spans="1:6" x14ac:dyDescent="0.25">
      <c r="A532" s="197">
        <v>11</v>
      </c>
      <c r="B532" s="212" t="s">
        <v>484</v>
      </c>
      <c r="C532" s="4" t="s">
        <v>448</v>
      </c>
      <c r="D532" s="280" t="s">
        <v>1</v>
      </c>
      <c r="E532" s="224" t="s">
        <v>482</v>
      </c>
      <c r="F532" s="282">
        <v>580980.66</v>
      </c>
    </row>
    <row r="533" spans="1:6" x14ac:dyDescent="0.25">
      <c r="A533" s="197">
        <v>11</v>
      </c>
      <c r="B533" s="262">
        <v>14707420</v>
      </c>
      <c r="C533" s="4" t="s">
        <v>439</v>
      </c>
      <c r="D533" s="280" t="s">
        <v>1</v>
      </c>
      <c r="E533" s="224" t="s">
        <v>482</v>
      </c>
      <c r="F533" s="282">
        <v>130730.67</v>
      </c>
    </row>
    <row r="534" spans="1:6" x14ac:dyDescent="0.25">
      <c r="A534" s="197">
        <v>11</v>
      </c>
      <c r="B534" s="262">
        <v>14707420</v>
      </c>
      <c r="C534" s="4" t="s">
        <v>439</v>
      </c>
      <c r="D534" s="280" t="s">
        <v>1</v>
      </c>
      <c r="E534" s="224" t="s">
        <v>482</v>
      </c>
      <c r="F534" s="282">
        <v>21008.47</v>
      </c>
    </row>
    <row r="535" spans="1:6" x14ac:dyDescent="0.25">
      <c r="A535" s="197">
        <v>11</v>
      </c>
      <c r="B535" s="262">
        <v>14707420</v>
      </c>
      <c r="C535" s="4" t="s">
        <v>439</v>
      </c>
      <c r="D535" s="280" t="s">
        <v>1</v>
      </c>
      <c r="E535" s="224" t="s">
        <v>482</v>
      </c>
      <c r="F535" s="282">
        <v>119851.21</v>
      </c>
    </row>
    <row r="536" spans="1:6" x14ac:dyDescent="0.25">
      <c r="A536" s="197">
        <v>11</v>
      </c>
      <c r="B536" s="262">
        <v>14707420</v>
      </c>
      <c r="C536" s="4" t="s">
        <v>439</v>
      </c>
      <c r="D536" s="280" t="s">
        <v>1</v>
      </c>
      <c r="E536" s="224" t="s">
        <v>482</v>
      </c>
      <c r="F536" s="282">
        <v>21758.92</v>
      </c>
    </row>
    <row r="537" spans="1:6" x14ac:dyDescent="0.25">
      <c r="A537" s="197">
        <v>11</v>
      </c>
      <c r="B537" s="262">
        <v>14707420</v>
      </c>
      <c r="C537" s="4" t="s">
        <v>439</v>
      </c>
      <c r="D537" s="280" t="s">
        <v>1</v>
      </c>
      <c r="E537" s="224" t="s">
        <v>482</v>
      </c>
      <c r="F537" s="282">
        <v>151739.14000000001</v>
      </c>
    </row>
    <row r="538" spans="1:6" x14ac:dyDescent="0.25">
      <c r="A538" s="197">
        <v>11</v>
      </c>
      <c r="B538" s="262">
        <v>14707420</v>
      </c>
      <c r="C538" s="4" t="s">
        <v>439</v>
      </c>
      <c r="D538" s="280" t="s">
        <v>1</v>
      </c>
      <c r="E538" s="224" t="s">
        <v>482</v>
      </c>
      <c r="F538" s="282">
        <v>119851.21</v>
      </c>
    </row>
    <row r="539" spans="1:6" x14ac:dyDescent="0.25">
      <c r="A539" s="197">
        <v>11</v>
      </c>
      <c r="B539" s="262">
        <v>43004351</v>
      </c>
      <c r="C539" s="4" t="s">
        <v>447</v>
      </c>
      <c r="D539" s="280" t="s">
        <v>1</v>
      </c>
      <c r="E539" s="224" t="s">
        <v>482</v>
      </c>
      <c r="F539" s="282">
        <v>6489.73</v>
      </c>
    </row>
    <row r="540" spans="1:6" x14ac:dyDescent="0.25">
      <c r="A540" s="197">
        <v>11</v>
      </c>
      <c r="B540" s="262">
        <v>60469803</v>
      </c>
      <c r="C540" s="4" t="s">
        <v>433</v>
      </c>
      <c r="D540" s="280" t="s">
        <v>1</v>
      </c>
      <c r="E540" s="224" t="s">
        <v>482</v>
      </c>
      <c r="F540" s="282">
        <v>148865.74</v>
      </c>
    </row>
    <row r="541" spans="1:6" x14ac:dyDescent="0.25">
      <c r="A541" s="197">
        <v>11</v>
      </c>
      <c r="B541" s="262">
        <v>60469803</v>
      </c>
      <c r="C541" s="4" t="s">
        <v>433</v>
      </c>
      <c r="D541" s="280" t="s">
        <v>1</v>
      </c>
      <c r="E541" s="224" t="s">
        <v>482</v>
      </c>
      <c r="F541" s="282">
        <v>21766.73</v>
      </c>
    </row>
    <row r="542" spans="1:6" x14ac:dyDescent="0.25">
      <c r="A542" s="197">
        <v>11</v>
      </c>
      <c r="B542" s="262">
        <v>60469803</v>
      </c>
      <c r="C542" s="4" t="s">
        <v>433</v>
      </c>
      <c r="D542" s="280" t="s">
        <v>1</v>
      </c>
      <c r="E542" s="224" t="s">
        <v>482</v>
      </c>
      <c r="F542" s="282">
        <v>29022.31</v>
      </c>
    </row>
    <row r="543" spans="1:6" x14ac:dyDescent="0.25">
      <c r="A543" s="197">
        <v>11</v>
      </c>
      <c r="B543" s="262">
        <v>27146928</v>
      </c>
      <c r="C543" s="4" t="s">
        <v>445</v>
      </c>
      <c r="D543" s="280" t="s">
        <v>481</v>
      </c>
      <c r="E543" s="224" t="s">
        <v>482</v>
      </c>
      <c r="F543" s="282">
        <v>263609.15000000002</v>
      </c>
    </row>
    <row r="544" spans="1:6" x14ac:dyDescent="0.25">
      <c r="A544" s="197">
        <v>11</v>
      </c>
      <c r="B544" s="262">
        <v>14888742</v>
      </c>
      <c r="C544" s="4" t="s">
        <v>441</v>
      </c>
      <c r="D544" s="280" t="s">
        <v>1</v>
      </c>
      <c r="E544" s="224" t="s">
        <v>482</v>
      </c>
      <c r="F544" s="282">
        <v>9805.2199999999993</v>
      </c>
    </row>
    <row r="545" spans="1:6" x14ac:dyDescent="0.25">
      <c r="A545" s="197">
        <v>11</v>
      </c>
      <c r="B545" s="262">
        <v>14888742</v>
      </c>
      <c r="C545" s="4" t="s">
        <v>441</v>
      </c>
      <c r="D545" s="280" t="s">
        <v>1</v>
      </c>
      <c r="E545" s="224" t="s">
        <v>482</v>
      </c>
      <c r="F545" s="282">
        <v>19432.61</v>
      </c>
    </row>
    <row r="546" spans="1:6" x14ac:dyDescent="0.25">
      <c r="A546" s="197">
        <v>11</v>
      </c>
      <c r="B546" s="262">
        <v>14707420</v>
      </c>
      <c r="C546" s="4" t="s">
        <v>439</v>
      </c>
      <c r="D546" s="280" t="s">
        <v>1</v>
      </c>
      <c r="E546" s="224" t="s">
        <v>482</v>
      </c>
      <c r="F546" s="282">
        <v>64678.96</v>
      </c>
    </row>
    <row r="547" spans="1:6" x14ac:dyDescent="0.25">
      <c r="A547" s="197">
        <v>11</v>
      </c>
      <c r="B547" s="262">
        <v>14707420</v>
      </c>
      <c r="C547" s="4" t="s">
        <v>439</v>
      </c>
      <c r="D547" s="280" t="s">
        <v>1</v>
      </c>
      <c r="E547" s="224" t="s">
        <v>482</v>
      </c>
      <c r="F547" s="282">
        <v>2881505.73</v>
      </c>
    </row>
    <row r="548" spans="1:6" x14ac:dyDescent="0.25">
      <c r="A548" s="197">
        <v>11</v>
      </c>
      <c r="B548" s="262">
        <v>45359326</v>
      </c>
      <c r="C548" s="4" t="s">
        <v>437</v>
      </c>
      <c r="D548" s="280" t="s">
        <v>1</v>
      </c>
      <c r="E548" s="224" t="s">
        <v>482</v>
      </c>
      <c r="F548" s="282">
        <v>321188.01</v>
      </c>
    </row>
    <row r="549" spans="1:6" x14ac:dyDescent="0.25">
      <c r="A549" s="197">
        <v>11</v>
      </c>
      <c r="B549" s="262">
        <v>45359326</v>
      </c>
      <c r="C549" s="4" t="s">
        <v>437</v>
      </c>
      <c r="D549" s="280" t="s">
        <v>1</v>
      </c>
      <c r="E549" s="224" t="s">
        <v>482</v>
      </c>
      <c r="F549" s="282">
        <v>462918.78</v>
      </c>
    </row>
    <row r="550" spans="1:6" x14ac:dyDescent="0.25">
      <c r="A550" s="197">
        <v>11</v>
      </c>
      <c r="B550" s="262">
        <v>45359326</v>
      </c>
      <c r="C550" s="4" t="s">
        <v>437</v>
      </c>
      <c r="D550" s="280" t="s">
        <v>481</v>
      </c>
      <c r="E550" s="224" t="s">
        <v>482</v>
      </c>
      <c r="F550" s="282">
        <v>139607.79</v>
      </c>
    </row>
    <row r="551" spans="1:6" x14ac:dyDescent="0.25">
      <c r="A551" s="197">
        <v>11</v>
      </c>
      <c r="B551" s="262">
        <v>45359326</v>
      </c>
      <c r="C551" s="4" t="s">
        <v>437</v>
      </c>
      <c r="D551" s="280" t="s">
        <v>481</v>
      </c>
      <c r="E551" s="224" t="s">
        <v>482</v>
      </c>
      <c r="F551" s="282">
        <v>53478.51</v>
      </c>
    </row>
    <row r="552" spans="1:6" x14ac:dyDescent="0.25">
      <c r="A552" s="197">
        <v>11</v>
      </c>
      <c r="B552" s="262">
        <v>14707420</v>
      </c>
      <c r="C552" s="318" t="s">
        <v>439</v>
      </c>
      <c r="D552" s="280" t="s">
        <v>481</v>
      </c>
      <c r="E552" s="224" t="s">
        <v>482</v>
      </c>
      <c r="F552" s="282">
        <v>13844.82</v>
      </c>
    </row>
    <row r="553" spans="1:6" x14ac:dyDescent="0.25">
      <c r="A553" s="197">
        <v>11</v>
      </c>
      <c r="B553" s="262">
        <v>14707420</v>
      </c>
      <c r="C553" s="4" t="s">
        <v>439</v>
      </c>
      <c r="D553" s="280" t="s">
        <v>481</v>
      </c>
      <c r="E553" s="224" t="s">
        <v>482</v>
      </c>
      <c r="F553" s="282">
        <v>50711.03</v>
      </c>
    </row>
    <row r="554" spans="1:6" x14ac:dyDescent="0.25">
      <c r="A554" s="197">
        <v>11</v>
      </c>
      <c r="B554" s="262">
        <v>19010290</v>
      </c>
      <c r="C554" s="4" t="s">
        <v>431</v>
      </c>
      <c r="D554" s="280" t="s">
        <v>481</v>
      </c>
      <c r="E554" s="224" t="s">
        <v>482</v>
      </c>
      <c r="F554" s="282">
        <v>15276.61</v>
      </c>
    </row>
    <row r="555" spans="1:6" x14ac:dyDescent="0.25">
      <c r="A555" s="197">
        <v>12</v>
      </c>
      <c r="B555" s="351" t="s">
        <v>1546</v>
      </c>
      <c r="C555" s="351" t="s">
        <v>1332</v>
      </c>
      <c r="D555" s="352" t="s">
        <v>481</v>
      </c>
      <c r="E555" s="352" t="s">
        <v>482</v>
      </c>
      <c r="F555" s="357">
        <v>292988.42</v>
      </c>
    </row>
    <row r="556" spans="1:6" x14ac:dyDescent="0.25">
      <c r="A556" s="197">
        <v>12</v>
      </c>
      <c r="B556" s="351" t="s">
        <v>1546</v>
      </c>
      <c r="C556" s="351" t="s">
        <v>1332</v>
      </c>
      <c r="D556" s="352" t="s">
        <v>481</v>
      </c>
      <c r="E556" s="352" t="s">
        <v>482</v>
      </c>
      <c r="F556" s="357">
        <v>117506.82</v>
      </c>
    </row>
    <row r="557" spans="1:6" x14ac:dyDescent="0.25">
      <c r="A557" s="197">
        <v>12</v>
      </c>
      <c r="B557" s="353" t="s">
        <v>1619</v>
      </c>
      <c r="C557" s="353" t="s">
        <v>1620</v>
      </c>
      <c r="D557" s="352" t="s">
        <v>481</v>
      </c>
      <c r="E557" s="352" t="s">
        <v>483</v>
      </c>
      <c r="F557" s="358">
        <v>15733.63</v>
      </c>
    </row>
    <row r="558" spans="1:6" x14ac:dyDescent="0.25">
      <c r="A558" s="197">
        <v>12</v>
      </c>
      <c r="B558" s="353" t="s">
        <v>1619</v>
      </c>
      <c r="C558" s="353" t="s">
        <v>1620</v>
      </c>
      <c r="D558" s="352" t="s">
        <v>481</v>
      </c>
      <c r="E558" s="352" t="s">
        <v>483</v>
      </c>
      <c r="F558" s="358">
        <v>6990.17</v>
      </c>
    </row>
    <row r="559" spans="1:6" x14ac:dyDescent="0.25">
      <c r="A559" s="197">
        <v>12</v>
      </c>
      <c r="B559" s="354" t="s">
        <v>473</v>
      </c>
      <c r="C559" s="354" t="s">
        <v>474</v>
      </c>
      <c r="D559" s="352" t="s">
        <v>481</v>
      </c>
      <c r="E559" s="352" t="s">
        <v>483</v>
      </c>
      <c r="F559" s="359">
        <v>68070.69</v>
      </c>
    </row>
    <row r="560" spans="1:6" x14ac:dyDescent="0.25">
      <c r="A560" s="197">
        <v>12</v>
      </c>
      <c r="B560" s="354" t="s">
        <v>1355</v>
      </c>
      <c r="C560" s="354" t="s">
        <v>1353</v>
      </c>
      <c r="D560" s="355" t="s">
        <v>481</v>
      </c>
      <c r="E560" s="352" t="s">
        <v>483</v>
      </c>
      <c r="F560" s="359">
        <v>1124878.69</v>
      </c>
    </row>
    <row r="561" spans="1:6" x14ac:dyDescent="0.25">
      <c r="A561" s="197">
        <v>12</v>
      </c>
      <c r="B561" s="354" t="s">
        <v>461</v>
      </c>
      <c r="C561" s="354" t="s">
        <v>462</v>
      </c>
      <c r="D561" s="355" t="s">
        <v>481</v>
      </c>
      <c r="E561" s="352" t="s">
        <v>483</v>
      </c>
      <c r="F561" s="359">
        <v>2458.6999999999998</v>
      </c>
    </row>
    <row r="562" spans="1:6" x14ac:dyDescent="0.25">
      <c r="A562" s="197">
        <v>12</v>
      </c>
      <c r="B562" s="353" t="s">
        <v>455</v>
      </c>
      <c r="C562" s="353" t="s">
        <v>456</v>
      </c>
      <c r="D562" s="355" t="s">
        <v>481</v>
      </c>
      <c r="E562" s="355" t="s">
        <v>482</v>
      </c>
      <c r="F562" s="358">
        <v>11188.7</v>
      </c>
    </row>
    <row r="563" spans="1:6" x14ac:dyDescent="0.25">
      <c r="A563" s="197">
        <v>12</v>
      </c>
      <c r="B563" s="353" t="s">
        <v>1547</v>
      </c>
      <c r="C563" s="353" t="s">
        <v>1545</v>
      </c>
      <c r="D563" s="355" t="s">
        <v>481</v>
      </c>
      <c r="E563" s="355" t="s">
        <v>482</v>
      </c>
      <c r="F563" s="358">
        <v>310.74</v>
      </c>
    </row>
    <row r="564" spans="1:6" x14ac:dyDescent="0.25">
      <c r="A564" s="197">
        <v>12</v>
      </c>
      <c r="B564" s="353" t="s">
        <v>436</v>
      </c>
      <c r="C564" s="353" t="s">
        <v>437</v>
      </c>
      <c r="D564" s="355" t="s">
        <v>481</v>
      </c>
      <c r="E564" s="355" t="s">
        <v>482</v>
      </c>
      <c r="F564" s="358">
        <v>8081.07</v>
      </c>
    </row>
    <row r="565" spans="1:6" x14ac:dyDescent="0.25">
      <c r="A565" s="197">
        <v>12</v>
      </c>
      <c r="B565" s="353" t="s">
        <v>438</v>
      </c>
      <c r="C565" s="353" t="s">
        <v>439</v>
      </c>
      <c r="D565" s="355" t="s">
        <v>1</v>
      </c>
      <c r="E565" s="355" t="s">
        <v>482</v>
      </c>
      <c r="F565" s="358">
        <v>2181.63</v>
      </c>
    </row>
    <row r="566" spans="1:6" x14ac:dyDescent="0.25">
      <c r="A566" s="197">
        <v>12</v>
      </c>
      <c r="B566" s="353" t="s">
        <v>438</v>
      </c>
      <c r="C566" s="353" t="s">
        <v>439</v>
      </c>
      <c r="D566" s="355" t="s">
        <v>1</v>
      </c>
      <c r="E566" s="355" t="s">
        <v>482</v>
      </c>
      <c r="F566" s="358">
        <v>1189.98</v>
      </c>
    </row>
    <row r="567" spans="1:6" x14ac:dyDescent="0.25">
      <c r="A567" s="197">
        <v>12</v>
      </c>
      <c r="B567" s="212" t="s">
        <v>484</v>
      </c>
      <c r="C567" s="353" t="s">
        <v>448</v>
      </c>
      <c r="D567" s="355" t="s">
        <v>1</v>
      </c>
      <c r="E567" s="355" t="s">
        <v>482</v>
      </c>
      <c r="F567" s="358">
        <v>1858505.68</v>
      </c>
    </row>
    <row r="568" spans="1:6" x14ac:dyDescent="0.25">
      <c r="A568" s="197">
        <v>12</v>
      </c>
      <c r="B568" s="212" t="s">
        <v>484</v>
      </c>
      <c r="C568" s="353" t="s">
        <v>448</v>
      </c>
      <c r="D568" s="355" t="s">
        <v>1</v>
      </c>
      <c r="E568" s="355" t="s">
        <v>482</v>
      </c>
      <c r="F568" s="358">
        <v>1161961.32</v>
      </c>
    </row>
    <row r="569" spans="1:6" x14ac:dyDescent="0.25">
      <c r="A569" s="197">
        <v>12</v>
      </c>
      <c r="B569" s="212" t="s">
        <v>484</v>
      </c>
      <c r="C569" s="353" t="s">
        <v>448</v>
      </c>
      <c r="D569" s="355" t="s">
        <v>1</v>
      </c>
      <c r="E569" s="355" t="s">
        <v>482</v>
      </c>
      <c r="F569" s="358">
        <v>580980.66</v>
      </c>
    </row>
    <row r="570" spans="1:6" x14ac:dyDescent="0.25">
      <c r="A570" s="197">
        <v>12</v>
      </c>
      <c r="B570" s="212" t="s">
        <v>484</v>
      </c>
      <c r="C570" s="353" t="s">
        <v>448</v>
      </c>
      <c r="D570" s="355" t="s">
        <v>1</v>
      </c>
      <c r="E570" s="355" t="s">
        <v>482</v>
      </c>
      <c r="F570" s="358">
        <v>234289.56</v>
      </c>
    </row>
    <row r="571" spans="1:6" x14ac:dyDescent="0.25">
      <c r="A571" s="197">
        <v>12</v>
      </c>
      <c r="B571" s="212" t="s">
        <v>484</v>
      </c>
      <c r="C571" s="353" t="s">
        <v>448</v>
      </c>
      <c r="D571" s="355" t="s">
        <v>1</v>
      </c>
      <c r="E571" s="355" t="s">
        <v>482</v>
      </c>
      <c r="F571" s="358">
        <v>580980.66</v>
      </c>
    </row>
    <row r="572" spans="1:6" x14ac:dyDescent="0.25">
      <c r="A572" s="197">
        <v>12</v>
      </c>
      <c r="B572" s="212" t="s">
        <v>484</v>
      </c>
      <c r="C572" s="353" t="s">
        <v>448</v>
      </c>
      <c r="D572" s="355" t="s">
        <v>1</v>
      </c>
      <c r="E572" s="355" t="s">
        <v>482</v>
      </c>
      <c r="F572" s="358">
        <v>1742941.98</v>
      </c>
    </row>
    <row r="573" spans="1:6" x14ac:dyDescent="0.25">
      <c r="A573" s="197">
        <v>12</v>
      </c>
      <c r="B573" s="212" t="s">
        <v>484</v>
      </c>
      <c r="C573" s="353" t="s">
        <v>448</v>
      </c>
      <c r="D573" s="355" t="s">
        <v>1</v>
      </c>
      <c r="E573" s="355" t="s">
        <v>482</v>
      </c>
      <c r="F573" s="358">
        <v>580980.66</v>
      </c>
    </row>
    <row r="574" spans="1:6" x14ac:dyDescent="0.25">
      <c r="A574" s="197">
        <v>12</v>
      </c>
      <c r="B574" s="212" t="s">
        <v>484</v>
      </c>
      <c r="C574" s="353" t="s">
        <v>448</v>
      </c>
      <c r="D574" s="355" t="s">
        <v>1</v>
      </c>
      <c r="E574" s="355" t="s">
        <v>482</v>
      </c>
      <c r="F574" s="358">
        <v>346691.1</v>
      </c>
    </row>
    <row r="575" spans="1:6" x14ac:dyDescent="0.25">
      <c r="A575" s="197">
        <v>12</v>
      </c>
      <c r="B575" s="212" t="s">
        <v>484</v>
      </c>
      <c r="C575" s="353" t="s">
        <v>448</v>
      </c>
      <c r="D575" s="355" t="s">
        <v>1</v>
      </c>
      <c r="E575" s="355" t="s">
        <v>482</v>
      </c>
      <c r="F575" s="358">
        <v>1161961.32</v>
      </c>
    </row>
    <row r="576" spans="1:6" x14ac:dyDescent="0.25">
      <c r="A576" s="197">
        <v>12</v>
      </c>
      <c r="B576" s="212" t="s">
        <v>484</v>
      </c>
      <c r="C576" s="353" t="s">
        <v>448</v>
      </c>
      <c r="D576" s="355" t="s">
        <v>1</v>
      </c>
      <c r="E576" s="355" t="s">
        <v>482</v>
      </c>
      <c r="F576" s="358">
        <v>580980.66</v>
      </c>
    </row>
    <row r="577" spans="1:6" x14ac:dyDescent="0.25">
      <c r="A577" s="197">
        <v>12</v>
      </c>
      <c r="B577" s="353" t="s">
        <v>446</v>
      </c>
      <c r="C577" s="353" t="s">
        <v>447</v>
      </c>
      <c r="D577" s="355" t="s">
        <v>1</v>
      </c>
      <c r="E577" s="355" t="s">
        <v>482</v>
      </c>
      <c r="F577" s="358">
        <v>6489.73</v>
      </c>
    </row>
    <row r="578" spans="1:6" x14ac:dyDescent="0.25">
      <c r="A578" s="197">
        <v>12</v>
      </c>
      <c r="B578" s="353" t="s">
        <v>449</v>
      </c>
      <c r="C578" s="353" t="s">
        <v>450</v>
      </c>
      <c r="D578" s="355" t="s">
        <v>1</v>
      </c>
      <c r="E578" s="355" t="s">
        <v>482</v>
      </c>
      <c r="F578" s="358">
        <v>80777.399999999994</v>
      </c>
    </row>
    <row r="579" spans="1:6" x14ac:dyDescent="0.25">
      <c r="A579" s="197">
        <v>12</v>
      </c>
      <c r="B579" s="353" t="s">
        <v>432</v>
      </c>
      <c r="C579" s="353" t="s">
        <v>433</v>
      </c>
      <c r="D579" s="355" t="s">
        <v>1</v>
      </c>
      <c r="E579" s="355" t="s">
        <v>482</v>
      </c>
      <c r="F579" s="358">
        <v>29022.31</v>
      </c>
    </row>
    <row r="580" spans="1:6" x14ac:dyDescent="0.25">
      <c r="A580" s="197">
        <v>12</v>
      </c>
      <c r="B580" s="353" t="s">
        <v>432</v>
      </c>
      <c r="C580" s="353" t="s">
        <v>433</v>
      </c>
      <c r="D580" s="355" t="s">
        <v>1</v>
      </c>
      <c r="E580" s="355" t="s">
        <v>482</v>
      </c>
      <c r="F580" s="358">
        <v>21766.73</v>
      </c>
    </row>
    <row r="581" spans="1:6" x14ac:dyDescent="0.25">
      <c r="A581" s="197">
        <v>12</v>
      </c>
      <c r="B581" s="353" t="s">
        <v>432</v>
      </c>
      <c r="C581" s="353" t="s">
        <v>433</v>
      </c>
      <c r="D581" s="355" t="s">
        <v>1</v>
      </c>
      <c r="E581" s="355" t="s">
        <v>482</v>
      </c>
      <c r="F581" s="358">
        <v>29022.31</v>
      </c>
    </row>
    <row r="582" spans="1:6" x14ac:dyDescent="0.25">
      <c r="A582" s="197">
        <v>12</v>
      </c>
      <c r="B582" s="353" t="s">
        <v>438</v>
      </c>
      <c r="C582" s="353" t="s">
        <v>439</v>
      </c>
      <c r="D582" s="355" t="s">
        <v>1</v>
      </c>
      <c r="E582" s="355" t="s">
        <v>482</v>
      </c>
      <c r="F582" s="358">
        <v>286028.71000000002</v>
      </c>
    </row>
    <row r="583" spans="1:6" x14ac:dyDescent="0.25">
      <c r="A583" s="197">
        <v>12</v>
      </c>
      <c r="B583" s="353" t="s">
        <v>438</v>
      </c>
      <c r="C583" s="353" t="s">
        <v>439</v>
      </c>
      <c r="D583" s="355" t="s">
        <v>1</v>
      </c>
      <c r="E583" s="355" t="s">
        <v>482</v>
      </c>
      <c r="F583" s="358">
        <v>16319.19</v>
      </c>
    </row>
    <row r="584" spans="1:6" x14ac:dyDescent="0.25">
      <c r="A584" s="197">
        <v>12</v>
      </c>
      <c r="B584" s="353" t="s">
        <v>438</v>
      </c>
      <c r="C584" s="353" t="s">
        <v>439</v>
      </c>
      <c r="D584" s="355" t="s">
        <v>1</v>
      </c>
      <c r="E584" s="355" t="s">
        <v>482</v>
      </c>
      <c r="F584" s="358">
        <v>21008.47</v>
      </c>
    </row>
    <row r="585" spans="1:6" x14ac:dyDescent="0.25">
      <c r="A585" s="197">
        <v>12</v>
      </c>
      <c r="B585" s="353" t="s">
        <v>444</v>
      </c>
      <c r="C585" s="353" t="s">
        <v>445</v>
      </c>
      <c r="D585" s="355" t="s">
        <v>1</v>
      </c>
      <c r="E585" s="355" t="s">
        <v>482</v>
      </c>
      <c r="F585" s="358">
        <v>14729.19</v>
      </c>
    </row>
    <row r="586" spans="1:6" x14ac:dyDescent="0.25">
      <c r="A586" s="197">
        <v>12</v>
      </c>
      <c r="B586" s="353" t="s">
        <v>440</v>
      </c>
      <c r="C586" s="353" t="s">
        <v>441</v>
      </c>
      <c r="D586" s="355" t="s">
        <v>1</v>
      </c>
      <c r="E586" s="355" t="s">
        <v>482</v>
      </c>
      <c r="F586" s="358">
        <v>6296.17</v>
      </c>
    </row>
    <row r="587" spans="1:6" x14ac:dyDescent="0.25">
      <c r="A587" s="197">
        <v>12</v>
      </c>
      <c r="B587" s="353" t="s">
        <v>440</v>
      </c>
      <c r="C587" s="353" t="s">
        <v>441</v>
      </c>
      <c r="D587" s="355" t="s">
        <v>1</v>
      </c>
      <c r="E587" s="355" t="s">
        <v>482</v>
      </c>
      <c r="F587" s="358">
        <v>19254.71</v>
      </c>
    </row>
    <row r="588" spans="1:6" x14ac:dyDescent="0.25">
      <c r="A588" s="197">
        <v>12</v>
      </c>
      <c r="B588" s="353" t="s">
        <v>436</v>
      </c>
      <c r="C588" s="353" t="s">
        <v>437</v>
      </c>
      <c r="D588" s="355" t="s">
        <v>1</v>
      </c>
      <c r="E588" s="355" t="s">
        <v>482</v>
      </c>
      <c r="F588" s="358">
        <v>9555.82</v>
      </c>
    </row>
    <row r="589" spans="1:6" x14ac:dyDescent="0.25">
      <c r="A589" s="197">
        <v>12</v>
      </c>
      <c r="B589" s="353" t="s">
        <v>438</v>
      </c>
      <c r="C589" s="353" t="s">
        <v>439</v>
      </c>
      <c r="D589" s="355" t="s">
        <v>1</v>
      </c>
      <c r="E589" s="355" t="s">
        <v>482</v>
      </c>
      <c r="F589" s="358">
        <v>2515017.35</v>
      </c>
    </row>
    <row r="590" spans="1:6" x14ac:dyDescent="0.25">
      <c r="A590" s="197">
        <v>12</v>
      </c>
      <c r="B590" s="353" t="s">
        <v>436</v>
      </c>
      <c r="C590" s="353" t="s">
        <v>437</v>
      </c>
      <c r="D590" s="355" t="s">
        <v>481</v>
      </c>
      <c r="E590" s="355" t="s">
        <v>482</v>
      </c>
      <c r="F590" s="358">
        <v>642376.02</v>
      </c>
    </row>
    <row r="591" spans="1:6" x14ac:dyDescent="0.25">
      <c r="A591" s="197">
        <v>12</v>
      </c>
      <c r="B591" s="353" t="s">
        <v>436</v>
      </c>
      <c r="C591" s="353" t="s">
        <v>437</v>
      </c>
      <c r="D591" s="355" t="s">
        <v>481</v>
      </c>
      <c r="E591" s="355" t="s">
        <v>482</v>
      </c>
      <c r="F591" s="358">
        <v>648086.29</v>
      </c>
    </row>
    <row r="592" spans="1:6" x14ac:dyDescent="0.25">
      <c r="A592" s="197">
        <v>12</v>
      </c>
      <c r="B592" s="353" t="s">
        <v>449</v>
      </c>
      <c r="C592" s="353" t="s">
        <v>450</v>
      </c>
      <c r="D592" s="355" t="s">
        <v>481</v>
      </c>
      <c r="E592" s="355" t="s">
        <v>482</v>
      </c>
      <c r="F592" s="358">
        <v>526955</v>
      </c>
    </row>
    <row r="593" spans="1:6" x14ac:dyDescent="0.25">
      <c r="A593" s="197">
        <v>12</v>
      </c>
      <c r="B593" s="356" t="s">
        <v>430</v>
      </c>
      <c r="C593" s="356" t="s">
        <v>431</v>
      </c>
      <c r="D593" s="355" t="s">
        <v>481</v>
      </c>
      <c r="E593" s="352" t="s">
        <v>482</v>
      </c>
      <c r="F593" s="360">
        <v>32644.21</v>
      </c>
    </row>
    <row r="594" spans="1:6" x14ac:dyDescent="0.25">
      <c r="A594" s="197">
        <v>12</v>
      </c>
      <c r="B594" s="356" t="s">
        <v>430</v>
      </c>
      <c r="C594" s="356" t="s">
        <v>431</v>
      </c>
      <c r="D594" s="355" t="s">
        <v>481</v>
      </c>
      <c r="E594" s="352" t="s">
        <v>482</v>
      </c>
      <c r="F594" s="360">
        <v>18850.330000000002</v>
      </c>
    </row>
    <row r="595" spans="1:6" x14ac:dyDescent="0.25">
      <c r="A595" s="197">
        <v>12</v>
      </c>
      <c r="B595" s="356" t="s">
        <v>438</v>
      </c>
      <c r="C595" s="356" t="s">
        <v>439</v>
      </c>
      <c r="D595" s="355" t="s">
        <v>481</v>
      </c>
      <c r="E595" s="352" t="s">
        <v>482</v>
      </c>
      <c r="F595" s="360">
        <v>334149.2</v>
      </c>
    </row>
    <row r="596" spans="1:6" x14ac:dyDescent="0.25">
      <c r="A596" s="197">
        <v>12</v>
      </c>
      <c r="B596" s="356" t="s">
        <v>436</v>
      </c>
      <c r="C596" s="356" t="s">
        <v>437</v>
      </c>
      <c r="D596" s="355" t="s">
        <v>481</v>
      </c>
      <c r="E596" s="352" t="s">
        <v>482</v>
      </c>
      <c r="F596" s="360">
        <v>5376.8</v>
      </c>
    </row>
    <row r="597" spans="1:6" x14ac:dyDescent="0.25">
      <c r="A597" s="197">
        <v>12</v>
      </c>
      <c r="B597" s="356" t="s">
        <v>436</v>
      </c>
      <c r="C597" s="356" t="s">
        <v>437</v>
      </c>
      <c r="D597" s="355" t="s">
        <v>481</v>
      </c>
      <c r="E597" s="352" t="s">
        <v>482</v>
      </c>
      <c r="F597" s="360">
        <v>12069.2</v>
      </c>
    </row>
    <row r="598" spans="1:6" x14ac:dyDescent="0.25">
      <c r="A598" s="197">
        <v>12</v>
      </c>
      <c r="B598" s="356" t="s">
        <v>436</v>
      </c>
      <c r="C598" s="356" t="s">
        <v>437</v>
      </c>
      <c r="D598" s="355" t="s">
        <v>481</v>
      </c>
      <c r="E598" s="352" t="s">
        <v>482</v>
      </c>
      <c r="F598" s="360">
        <v>7672.37</v>
      </c>
    </row>
  </sheetData>
  <dataValidations count="3">
    <dataValidation type="list" allowBlank="1" showInputMessage="1" showErrorMessage="1" sqref="D258:D311 E2:E462 E508:E1048576" xr:uid="{00000000-0002-0000-0C00-000000000000}">
      <formula1>"léky,SZM,jiné"</formula1>
    </dataValidation>
    <dataValidation type="list" allowBlank="1" showInputMessage="1" showErrorMessage="1" sqref="D2:D257 E463:E507 D312:D1048576" xr:uid="{00000000-0002-0000-0C00-000002000000}">
      <formula1>"adresný,neadresný"</formula1>
    </dataValidation>
    <dataValidation type="list" allowBlank="1" showInputMessage="1" showErrorMessage="1" sqref="A2:A1048576" xr:uid="{00000000-0002-0000-0C00-000001000000}">
      <formula1>"1,2,3,4,5,6,7,8,9,10,11,12"</formula1>
    </dataValidation>
  </dataValidation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2060"/>
  </sheetPr>
  <dimension ref="A1:M17"/>
  <sheetViews>
    <sheetView workbookViewId="0">
      <selection activeCell="M11" sqref="M11"/>
    </sheetView>
  </sheetViews>
  <sheetFormatPr defaultRowHeight="15" x14ac:dyDescent="0.25"/>
  <cols>
    <col min="1" max="1" width="23.85546875" bestFit="1" customWidth="1"/>
    <col min="2" max="2" width="16.7109375" customWidth="1"/>
    <col min="3" max="3" width="13.85546875" customWidth="1"/>
    <col min="4" max="10" width="12" customWidth="1"/>
    <col min="11" max="11" width="13.5703125" customWidth="1"/>
    <col min="12" max="13" width="12" customWidth="1"/>
  </cols>
  <sheetData>
    <row r="1" spans="1:13" ht="15.75" thickBot="1" x14ac:dyDescent="0.3">
      <c r="A1" s="124" t="s">
        <v>421</v>
      </c>
      <c r="B1" s="125" t="s">
        <v>86</v>
      </c>
      <c r="C1" s="126" t="s">
        <v>87</v>
      </c>
      <c r="D1" s="126" t="s">
        <v>88</v>
      </c>
      <c r="E1" s="126" t="s">
        <v>89</v>
      </c>
      <c r="F1" s="126" t="s">
        <v>90</v>
      </c>
      <c r="G1" s="126" t="s">
        <v>91</v>
      </c>
      <c r="H1" s="126" t="s">
        <v>92</v>
      </c>
      <c r="I1" s="126" t="s">
        <v>93</v>
      </c>
      <c r="J1" s="126" t="s">
        <v>94</v>
      </c>
      <c r="K1" s="126" t="s">
        <v>95</v>
      </c>
      <c r="L1" s="126" t="s">
        <v>96</v>
      </c>
      <c r="M1" s="127" t="s">
        <v>97</v>
      </c>
    </row>
    <row r="2" spans="1:13" x14ac:dyDescent="0.25">
      <c r="A2" s="128">
        <v>111</v>
      </c>
      <c r="B2" s="327">
        <v>305777535</v>
      </c>
      <c r="C2" s="327">
        <v>305777535</v>
      </c>
      <c r="D2" s="327">
        <v>305777535</v>
      </c>
      <c r="E2" s="327">
        <v>305777535</v>
      </c>
      <c r="F2" s="327">
        <v>305777535</v>
      </c>
      <c r="G2" s="327">
        <v>305777535</v>
      </c>
      <c r="H2" s="327">
        <v>305777535</v>
      </c>
      <c r="I2" s="328">
        <v>320744793</v>
      </c>
      <c r="J2" s="328">
        <v>320744793</v>
      </c>
      <c r="K2" s="329">
        <v>320744793</v>
      </c>
      <c r="L2" s="328">
        <v>320744793</v>
      </c>
      <c r="M2" s="328">
        <v>320744793</v>
      </c>
    </row>
    <row r="3" spans="1:13" x14ac:dyDescent="0.25">
      <c r="A3" s="129">
        <v>201</v>
      </c>
      <c r="B3" s="330">
        <v>62183489</v>
      </c>
      <c r="C3" s="330">
        <v>62183489</v>
      </c>
      <c r="D3" s="330">
        <v>62183489</v>
      </c>
      <c r="E3" s="330">
        <v>62183489</v>
      </c>
      <c r="F3" s="330">
        <v>62183489</v>
      </c>
      <c r="G3" s="330">
        <v>62183489</v>
      </c>
      <c r="H3" s="330">
        <v>62183489</v>
      </c>
      <c r="I3" s="330">
        <v>62183489</v>
      </c>
      <c r="J3" s="330">
        <v>62183489</v>
      </c>
      <c r="K3" s="331">
        <v>62183489</v>
      </c>
      <c r="L3" s="330">
        <v>62183489</v>
      </c>
      <c r="M3" s="330">
        <v>61850350</v>
      </c>
    </row>
    <row r="4" spans="1:13" x14ac:dyDescent="0.25">
      <c r="A4" s="129">
        <v>205</v>
      </c>
      <c r="B4" s="330">
        <v>190230173</v>
      </c>
      <c r="C4" s="330">
        <v>190230173</v>
      </c>
      <c r="D4" s="330">
        <v>190230173</v>
      </c>
      <c r="E4" s="330">
        <v>190230173</v>
      </c>
      <c r="F4" s="330">
        <v>190230173</v>
      </c>
      <c r="G4" s="330">
        <v>190230173</v>
      </c>
      <c r="H4" s="330">
        <v>190230173</v>
      </c>
      <c r="I4" s="330">
        <v>190230173</v>
      </c>
      <c r="J4" s="330">
        <v>190230173</v>
      </c>
      <c r="K4" s="331">
        <v>190230173</v>
      </c>
      <c r="L4" s="330">
        <v>190230173</v>
      </c>
      <c r="M4" s="330">
        <v>190230173</v>
      </c>
    </row>
    <row r="5" spans="1:13" x14ac:dyDescent="0.25">
      <c r="A5" s="129">
        <v>207</v>
      </c>
      <c r="B5" s="330">
        <v>23729849</v>
      </c>
      <c r="C5" s="330">
        <v>23729849</v>
      </c>
      <c r="D5" s="330">
        <v>23729849</v>
      </c>
      <c r="E5" s="330">
        <v>23729849</v>
      </c>
      <c r="F5" s="330">
        <v>23729849</v>
      </c>
      <c r="G5" s="330">
        <v>23729849</v>
      </c>
      <c r="H5" s="330">
        <v>23729849</v>
      </c>
      <c r="I5" s="330">
        <v>23729849</v>
      </c>
      <c r="J5" s="330">
        <v>23729849</v>
      </c>
      <c r="K5" s="331">
        <v>23729849</v>
      </c>
      <c r="L5" s="330">
        <v>23729849</v>
      </c>
      <c r="M5" s="330">
        <v>23729849</v>
      </c>
    </row>
    <row r="6" spans="1:13" x14ac:dyDescent="0.25">
      <c r="A6" s="129">
        <v>209</v>
      </c>
      <c r="B6" s="330">
        <v>0</v>
      </c>
      <c r="C6" s="330">
        <v>0</v>
      </c>
      <c r="D6" s="330">
        <v>0</v>
      </c>
      <c r="E6" s="330">
        <v>0</v>
      </c>
      <c r="F6" s="330">
        <v>0</v>
      </c>
      <c r="G6" s="330">
        <v>0</v>
      </c>
      <c r="H6" s="330">
        <v>0</v>
      </c>
      <c r="I6" s="330">
        <v>0</v>
      </c>
      <c r="J6" s="330">
        <v>0</v>
      </c>
      <c r="K6" s="331">
        <v>0</v>
      </c>
      <c r="L6" s="332">
        <v>0</v>
      </c>
      <c r="M6" s="332">
        <v>0</v>
      </c>
    </row>
    <row r="7" spans="1:13" x14ac:dyDescent="0.25">
      <c r="A7" s="129">
        <v>211</v>
      </c>
      <c r="B7" s="330">
        <v>84705000</v>
      </c>
      <c r="C7" s="330">
        <v>84705000</v>
      </c>
      <c r="D7" s="330">
        <v>84705000</v>
      </c>
      <c r="E7" s="330">
        <v>84705000</v>
      </c>
      <c r="F7" s="330">
        <v>84705000</v>
      </c>
      <c r="G7" s="330">
        <v>84705000</v>
      </c>
      <c r="H7" s="330">
        <v>84705000</v>
      </c>
      <c r="I7" s="330">
        <v>84705000</v>
      </c>
      <c r="J7" s="330">
        <v>84705000</v>
      </c>
      <c r="K7" s="331">
        <v>84500636.439999998</v>
      </c>
      <c r="L7" s="330">
        <v>84705000</v>
      </c>
      <c r="M7" s="330">
        <v>84705000</v>
      </c>
    </row>
    <row r="8" spans="1:13" ht="15.75" thickBot="1" x14ac:dyDescent="0.3">
      <c r="A8" s="130">
        <v>213</v>
      </c>
      <c r="B8" s="333">
        <v>22528000</v>
      </c>
      <c r="C8" s="333">
        <v>22528000</v>
      </c>
      <c r="D8" s="333">
        <v>22528000</v>
      </c>
      <c r="E8" s="333">
        <v>22528000</v>
      </c>
      <c r="F8" s="333">
        <v>22528000</v>
      </c>
      <c r="G8" s="333">
        <v>22528000</v>
      </c>
      <c r="H8" s="333">
        <v>22528000</v>
      </c>
      <c r="I8" s="333">
        <v>22528000</v>
      </c>
      <c r="J8" s="333">
        <v>22528000</v>
      </c>
      <c r="K8" s="334">
        <v>22528000</v>
      </c>
      <c r="L8" s="333">
        <v>22528000</v>
      </c>
      <c r="M8" s="333">
        <v>22528000</v>
      </c>
    </row>
    <row r="9" spans="1:13" ht="15.75" thickBot="1" x14ac:dyDescent="0.3">
      <c r="A9" s="124" t="s">
        <v>1281</v>
      </c>
      <c r="B9" s="125" t="s">
        <v>422</v>
      </c>
      <c r="C9" s="127" t="s">
        <v>98</v>
      </c>
    </row>
    <row r="10" spans="1:13" x14ac:dyDescent="0.25">
      <c r="A10" s="128">
        <v>111</v>
      </c>
      <c r="B10" s="148">
        <v>-265267000</v>
      </c>
      <c r="C10" s="306" t="s">
        <v>1437</v>
      </c>
    </row>
    <row r="11" spans="1:13" x14ac:dyDescent="0.25">
      <c r="A11" s="129">
        <v>201</v>
      </c>
      <c r="B11" s="149">
        <v>54171000</v>
      </c>
      <c r="C11" s="307">
        <v>71691679.849999994</v>
      </c>
    </row>
    <row r="12" spans="1:13" x14ac:dyDescent="0.25">
      <c r="A12" s="129">
        <v>205</v>
      </c>
      <c r="B12" s="149">
        <v>48517000</v>
      </c>
      <c r="C12" s="307">
        <v>93768318.920000002</v>
      </c>
    </row>
    <row r="13" spans="1:13" x14ac:dyDescent="0.25">
      <c r="A13" s="129">
        <v>207</v>
      </c>
      <c r="B13" s="149">
        <v>4426000</v>
      </c>
      <c r="C13" s="307">
        <v>29657106.559999999</v>
      </c>
    </row>
    <row r="14" spans="1:13" x14ac:dyDescent="0.25">
      <c r="A14" s="129">
        <v>209</v>
      </c>
      <c r="B14" s="149">
        <v>710000</v>
      </c>
      <c r="C14" s="308">
        <v>0</v>
      </c>
      <c r="I14" s="294"/>
    </row>
    <row r="15" spans="1:13" x14ac:dyDescent="0.25">
      <c r="A15" s="129">
        <v>211</v>
      </c>
      <c r="B15" s="149">
        <v>68041000</v>
      </c>
      <c r="C15" s="309">
        <v>90254077.939999998</v>
      </c>
    </row>
    <row r="16" spans="1:13" ht="15.75" thickBot="1" x14ac:dyDescent="0.3">
      <c r="A16" s="130">
        <v>213</v>
      </c>
      <c r="B16" s="150">
        <v>16935000</v>
      </c>
      <c r="C16" s="310" t="s">
        <v>1438</v>
      </c>
    </row>
    <row r="17" spans="3:3" x14ac:dyDescent="0.25">
      <c r="C17" s="171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  <pageSetUpPr fitToPage="1"/>
  </sheetPr>
  <dimension ref="A1:H17"/>
  <sheetViews>
    <sheetView zoomScale="90" zoomScaleNormal="90" workbookViewId="0">
      <selection activeCell="D22" sqref="D22"/>
    </sheetView>
  </sheetViews>
  <sheetFormatPr defaultRowHeight="15" x14ac:dyDescent="0.25"/>
  <cols>
    <col min="1" max="1" width="23.85546875" bestFit="1" customWidth="1"/>
    <col min="2" max="2" width="24.42578125" customWidth="1"/>
    <col min="3" max="3" width="32.42578125" customWidth="1"/>
    <col min="4" max="4" width="18.42578125" customWidth="1"/>
    <col min="5" max="5" width="25.42578125" customWidth="1"/>
    <col min="6" max="6" width="22.28515625" customWidth="1"/>
    <col min="7" max="7" width="99.140625" customWidth="1"/>
    <col min="8" max="9" width="14.28515625" customWidth="1"/>
  </cols>
  <sheetData>
    <row r="1" spans="1:8" ht="23.25" x14ac:dyDescent="0.25">
      <c r="A1" s="97" t="s">
        <v>382</v>
      </c>
      <c r="B1" s="98"/>
    </row>
    <row r="2" spans="1:8" ht="26.25" customHeight="1" thickBot="1" x14ac:dyDescent="0.3"/>
    <row r="3" spans="1:8" ht="54" customHeight="1" thickBot="1" x14ac:dyDescent="0.3">
      <c r="A3" s="99" t="s">
        <v>383</v>
      </c>
      <c r="B3" s="99" t="s">
        <v>384</v>
      </c>
      <c r="C3" s="100" t="s">
        <v>385</v>
      </c>
      <c r="D3" s="101" t="s">
        <v>386</v>
      </c>
      <c r="E3" s="102" t="s">
        <v>387</v>
      </c>
      <c r="F3" s="100" t="s">
        <v>388</v>
      </c>
      <c r="G3" s="100" t="s">
        <v>389</v>
      </c>
      <c r="H3" s="103"/>
    </row>
    <row r="4" spans="1:8" x14ac:dyDescent="0.25">
      <c r="A4" s="104"/>
      <c r="B4" s="105"/>
      <c r="C4" s="104"/>
      <c r="D4" s="104"/>
      <c r="E4" s="106"/>
      <c r="F4" s="104"/>
      <c r="G4" s="104"/>
    </row>
    <row r="5" spans="1:8" ht="60" x14ac:dyDescent="0.25">
      <c r="A5" s="288" t="s">
        <v>1418</v>
      </c>
      <c r="B5" s="289" t="s">
        <v>1428</v>
      </c>
      <c r="C5" s="288" t="s">
        <v>1419</v>
      </c>
      <c r="D5" s="293" t="s">
        <v>1420</v>
      </c>
      <c r="E5" s="290" t="s">
        <v>1421</v>
      </c>
      <c r="F5" s="289" t="s">
        <v>1429</v>
      </c>
      <c r="G5" s="284" t="s">
        <v>1422</v>
      </c>
    </row>
    <row r="6" spans="1:8" ht="89.25" x14ac:dyDescent="0.25">
      <c r="A6" s="107"/>
      <c r="B6" s="286"/>
      <c r="C6" s="107"/>
      <c r="D6" s="292"/>
      <c r="E6" s="109"/>
      <c r="F6" s="291"/>
      <c r="G6" s="284" t="s">
        <v>1423</v>
      </c>
    </row>
    <row r="7" spans="1:8" ht="51" x14ac:dyDescent="0.25">
      <c r="A7" s="107"/>
      <c r="B7" s="287"/>
      <c r="C7" s="107"/>
      <c r="D7" s="107"/>
      <c r="E7" s="109"/>
      <c r="F7" s="287"/>
      <c r="G7" s="284" t="s">
        <v>1424</v>
      </c>
    </row>
    <row r="8" spans="1:8" x14ac:dyDescent="0.25">
      <c r="A8" s="107"/>
      <c r="B8" s="287"/>
      <c r="C8" s="107"/>
      <c r="D8" s="107"/>
      <c r="E8" s="109"/>
      <c r="F8" s="287"/>
      <c r="G8" s="284"/>
    </row>
    <row r="9" spans="1:8" x14ac:dyDescent="0.25">
      <c r="A9" s="107"/>
      <c r="C9" s="107"/>
      <c r="D9" s="107"/>
      <c r="E9" s="109"/>
      <c r="F9" s="292"/>
      <c r="G9" s="284" t="s">
        <v>1425</v>
      </c>
    </row>
    <row r="10" spans="1:8" ht="38.25" x14ac:dyDescent="0.25">
      <c r="A10" s="107"/>
      <c r="B10" s="108"/>
      <c r="C10" s="107"/>
      <c r="D10" s="107"/>
      <c r="E10" s="109"/>
      <c r="F10" s="107"/>
      <c r="G10" s="284" t="s">
        <v>1426</v>
      </c>
    </row>
    <row r="11" spans="1:8" x14ac:dyDescent="0.25">
      <c r="A11" s="107"/>
      <c r="B11" s="108"/>
      <c r="C11" s="107"/>
      <c r="D11" s="107"/>
      <c r="E11" s="109"/>
      <c r="F11" s="107"/>
      <c r="G11" s="285" t="s">
        <v>1427</v>
      </c>
    </row>
    <row r="12" spans="1:8" x14ac:dyDescent="0.25">
      <c r="A12" s="107"/>
      <c r="B12" s="108"/>
      <c r="C12" s="107"/>
      <c r="D12" s="107"/>
      <c r="E12" s="109"/>
      <c r="F12" s="107"/>
      <c r="G12" s="107"/>
    </row>
    <row r="13" spans="1:8" x14ac:dyDescent="0.25">
      <c r="A13" s="107"/>
      <c r="B13" s="108"/>
      <c r="C13" s="107"/>
      <c r="D13" s="107"/>
      <c r="E13" s="109"/>
      <c r="F13" s="107"/>
      <c r="G13" s="107"/>
    </row>
    <row r="14" spans="1:8" x14ac:dyDescent="0.25">
      <c r="A14" s="107"/>
      <c r="B14" s="108"/>
      <c r="C14" s="107"/>
      <c r="D14" s="107"/>
      <c r="E14" s="109"/>
      <c r="F14" s="107"/>
      <c r="G14" s="107"/>
    </row>
    <row r="15" spans="1:8" x14ac:dyDescent="0.25">
      <c r="A15" s="107"/>
      <c r="B15" s="108"/>
      <c r="C15" s="107"/>
      <c r="D15" s="107"/>
      <c r="E15" s="109"/>
      <c r="F15" s="107"/>
      <c r="G15" s="107"/>
    </row>
    <row r="16" spans="1:8" x14ac:dyDescent="0.25">
      <c r="A16" s="107"/>
      <c r="B16" s="108"/>
      <c r="C16" s="107"/>
      <c r="D16" s="107"/>
      <c r="E16" s="109"/>
      <c r="F16" s="107"/>
      <c r="G16" s="107"/>
    </row>
    <row r="17" spans="1:7" ht="15.75" thickBot="1" x14ac:dyDescent="0.3">
      <c r="A17" s="121"/>
      <c r="B17" s="122"/>
      <c r="C17" s="121"/>
      <c r="D17" s="121"/>
      <c r="E17" s="123"/>
      <c r="F17" s="121"/>
      <c r="G17" s="121"/>
    </row>
  </sheetData>
  <pageMargins left="0.7" right="0.7" top="0.78740157499999996" bottom="0.78740157499999996" header="0.3" footer="0.3"/>
  <pageSetup paperSize="9" scale="78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  <pageSetUpPr fitToPage="1"/>
  </sheetPr>
  <dimension ref="A1:M8"/>
  <sheetViews>
    <sheetView zoomScale="90" zoomScaleNormal="90" workbookViewId="0">
      <selection activeCell="A9" sqref="A9"/>
    </sheetView>
  </sheetViews>
  <sheetFormatPr defaultRowHeight="15" x14ac:dyDescent="0.25"/>
  <cols>
    <col min="1" max="1" width="17.140625" customWidth="1"/>
    <col min="2" max="3" width="35.140625" customWidth="1"/>
    <col min="4" max="4" width="25.5703125" customWidth="1"/>
    <col min="5" max="5" width="10" customWidth="1"/>
    <col min="6" max="7" width="10.7109375" customWidth="1"/>
    <col min="8" max="9" width="12.5703125" customWidth="1"/>
    <col min="13" max="13" width="11.140625" customWidth="1"/>
  </cols>
  <sheetData>
    <row r="1" spans="1:13" ht="23.25" x14ac:dyDescent="0.25">
      <c r="A1" s="97" t="s">
        <v>392</v>
      </c>
      <c r="B1" s="98"/>
      <c r="G1" s="111" t="s">
        <v>390</v>
      </c>
      <c r="H1" s="112"/>
      <c r="I1" s="112"/>
      <c r="J1" s="112"/>
      <c r="K1" s="112"/>
      <c r="L1" s="112"/>
      <c r="M1" s="112"/>
    </row>
    <row r="2" spans="1:13" ht="23.25" x14ac:dyDescent="0.25">
      <c r="A2" s="97"/>
      <c r="B2" s="98"/>
      <c r="G2" s="112" t="s">
        <v>391</v>
      </c>
      <c r="H2" s="112"/>
      <c r="I2" s="112"/>
      <c r="J2" s="112"/>
      <c r="K2" s="112"/>
      <c r="L2" s="112"/>
      <c r="M2" s="112"/>
    </row>
    <row r="3" spans="1:13" ht="43.5" customHeight="1" x14ac:dyDescent="0.25">
      <c r="G3" s="112" t="s">
        <v>393</v>
      </c>
      <c r="H3" s="112"/>
      <c r="I3" s="112"/>
      <c r="J3" s="112"/>
      <c r="K3" s="112"/>
      <c r="L3" s="112"/>
      <c r="M3" s="112"/>
    </row>
    <row r="4" spans="1:13" ht="30.75" thickBot="1" x14ac:dyDescent="0.3">
      <c r="A4" s="113" t="s">
        <v>396</v>
      </c>
      <c r="B4" s="113" t="s">
        <v>397</v>
      </c>
      <c r="C4" s="113" t="s">
        <v>398</v>
      </c>
      <c r="D4" s="113" t="s">
        <v>399</v>
      </c>
      <c r="G4" s="112" t="s">
        <v>394</v>
      </c>
      <c r="H4" s="112"/>
      <c r="I4" s="112"/>
      <c r="J4" s="112"/>
      <c r="K4" s="112"/>
      <c r="L4" s="112"/>
      <c r="M4" s="112"/>
    </row>
    <row r="5" spans="1:13" x14ac:dyDescent="0.25">
      <c r="A5" s="106" t="s">
        <v>411</v>
      </c>
      <c r="B5" s="114"/>
      <c r="C5" s="115"/>
      <c r="D5" s="116"/>
      <c r="G5" s="386" t="s">
        <v>395</v>
      </c>
      <c r="H5" s="386"/>
      <c r="I5" s="386"/>
      <c r="J5" s="386"/>
      <c r="K5" s="386"/>
      <c r="L5" s="386"/>
      <c r="M5" s="112"/>
    </row>
    <row r="6" spans="1:13" x14ac:dyDescent="0.25">
      <c r="A6" s="109" t="s">
        <v>412</v>
      </c>
      <c r="B6" s="117"/>
      <c r="C6" s="117"/>
      <c r="D6" s="118"/>
      <c r="G6" s="112" t="s">
        <v>400</v>
      </c>
      <c r="H6" s="112"/>
      <c r="I6" s="112"/>
      <c r="J6" s="112"/>
      <c r="K6" s="112"/>
      <c r="L6" s="112"/>
      <c r="M6" s="112"/>
    </row>
    <row r="7" spans="1:13" x14ac:dyDescent="0.25">
      <c r="A7" s="109" t="s">
        <v>413</v>
      </c>
      <c r="B7" s="117"/>
      <c r="C7" s="117"/>
      <c r="D7" s="118"/>
      <c r="G7" s="112" t="s">
        <v>401</v>
      </c>
      <c r="H7" s="112"/>
      <c r="I7" s="112"/>
      <c r="J7" s="112"/>
      <c r="K7" s="112"/>
      <c r="L7" s="112"/>
      <c r="M7" s="112"/>
    </row>
    <row r="8" spans="1:13" ht="15.75" thickBot="1" x14ac:dyDescent="0.3">
      <c r="A8" s="110" t="s">
        <v>414</v>
      </c>
      <c r="B8" s="119"/>
      <c r="C8" s="119"/>
      <c r="D8" s="120"/>
      <c r="G8" s="112"/>
      <c r="H8" s="112"/>
      <c r="I8" s="112"/>
      <c r="J8" s="112"/>
      <c r="K8" s="112"/>
      <c r="L8" s="112"/>
      <c r="M8" s="112"/>
    </row>
  </sheetData>
  <mergeCells count="1">
    <mergeCell ref="G5:L5"/>
  </mergeCells>
  <pageMargins left="0.7" right="0.7" top="0.78740157499999996" bottom="0.78740157499999996" header="0.3" footer="0.3"/>
  <pageSetup paperSize="9" scale="6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M83"/>
  <sheetViews>
    <sheetView topLeftCell="A55" zoomScaleNormal="100" workbookViewId="0">
      <pane xSplit="2" topLeftCell="J1" activePane="topRight" state="frozen"/>
      <selection pane="topRight" activeCell="AC78" sqref="AC78"/>
    </sheetView>
  </sheetViews>
  <sheetFormatPr defaultRowHeight="15" x14ac:dyDescent="0.25"/>
  <cols>
    <col min="1" max="1" width="10.42578125" bestFit="1" customWidth="1"/>
    <col min="2" max="2" width="55" bestFit="1" customWidth="1"/>
    <col min="3" max="3" width="11.7109375" bestFit="1" customWidth="1"/>
    <col min="4" max="8" width="17.5703125" bestFit="1" customWidth="1"/>
    <col min="9" max="9" width="17.5703125" customWidth="1"/>
    <col min="10" max="15" width="17.5703125" bestFit="1" customWidth="1"/>
    <col min="16" max="27" width="17.7109375" customWidth="1"/>
    <col min="28" max="30" width="18.140625" customWidth="1"/>
    <col min="31" max="31" width="18.85546875" customWidth="1"/>
    <col min="32" max="34" width="18.140625" customWidth="1"/>
    <col min="35" max="35" width="19" customWidth="1"/>
    <col min="36" max="39" width="18.140625" customWidth="1"/>
  </cols>
  <sheetData>
    <row r="1" spans="1:39" x14ac:dyDescent="0.25">
      <c r="A1" s="367" t="s">
        <v>83</v>
      </c>
      <c r="B1" s="367" t="s">
        <v>84</v>
      </c>
      <c r="C1" s="369" t="s">
        <v>85</v>
      </c>
      <c r="D1" s="361" t="s">
        <v>98</v>
      </c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3"/>
      <c r="P1" s="364" t="s">
        <v>99</v>
      </c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6"/>
      <c r="AB1" s="361" t="s">
        <v>100</v>
      </c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3"/>
    </row>
    <row r="2" spans="1:39" ht="15.75" thickBot="1" x14ac:dyDescent="0.3">
      <c r="A2" s="368"/>
      <c r="B2" s="368"/>
      <c r="C2" s="370"/>
      <c r="D2" s="2" t="s">
        <v>86</v>
      </c>
      <c r="E2" s="5" t="s">
        <v>87</v>
      </c>
      <c r="F2" s="5" t="s">
        <v>88</v>
      </c>
      <c r="G2" s="5" t="s">
        <v>89</v>
      </c>
      <c r="H2" s="5" t="s">
        <v>90</v>
      </c>
      <c r="I2" s="5" t="s">
        <v>91</v>
      </c>
      <c r="J2" s="5" t="s">
        <v>92</v>
      </c>
      <c r="K2" s="5" t="s">
        <v>93</v>
      </c>
      <c r="L2" s="5" t="s">
        <v>94</v>
      </c>
      <c r="M2" s="5" t="s">
        <v>95</v>
      </c>
      <c r="N2" s="5" t="s">
        <v>96</v>
      </c>
      <c r="O2" s="12" t="s">
        <v>97</v>
      </c>
      <c r="P2" s="241" t="s">
        <v>86</v>
      </c>
      <c r="Q2" s="219" t="s">
        <v>87</v>
      </c>
      <c r="R2" s="219" t="s">
        <v>88</v>
      </c>
      <c r="S2" s="219" t="s">
        <v>89</v>
      </c>
      <c r="T2" s="219" t="s">
        <v>90</v>
      </c>
      <c r="U2" s="219" t="s">
        <v>91</v>
      </c>
      <c r="V2" s="219" t="s">
        <v>92</v>
      </c>
      <c r="W2" s="219" t="s">
        <v>93</v>
      </c>
      <c r="X2" s="219" t="s">
        <v>94</v>
      </c>
      <c r="Y2" s="219" t="s">
        <v>95</v>
      </c>
      <c r="Z2" s="219" t="s">
        <v>96</v>
      </c>
      <c r="AA2" s="242" t="s">
        <v>97</v>
      </c>
      <c r="AB2" s="2" t="s">
        <v>86</v>
      </c>
      <c r="AC2" s="5" t="s">
        <v>87</v>
      </c>
      <c r="AD2" s="5" t="s">
        <v>88</v>
      </c>
      <c r="AE2" s="5" t="s">
        <v>89</v>
      </c>
      <c r="AF2" s="5" t="s">
        <v>90</v>
      </c>
      <c r="AG2" s="5" t="s">
        <v>91</v>
      </c>
      <c r="AH2" s="5" t="s">
        <v>92</v>
      </c>
      <c r="AI2" s="5" t="s">
        <v>93</v>
      </c>
      <c r="AJ2" s="5" t="s">
        <v>94</v>
      </c>
      <c r="AK2" s="5" t="s">
        <v>95</v>
      </c>
      <c r="AL2" s="5" t="s">
        <v>96</v>
      </c>
      <c r="AM2" s="12" t="s">
        <v>97</v>
      </c>
    </row>
    <row r="3" spans="1:39" x14ac:dyDescent="0.25">
      <c r="A3" s="39"/>
      <c r="B3" s="40" t="s">
        <v>0</v>
      </c>
      <c r="C3" s="41" t="s">
        <v>1</v>
      </c>
      <c r="D3" s="84">
        <f>SUM(D4,D42,D48)</f>
        <v>720212507.85000002</v>
      </c>
      <c r="E3" s="85">
        <f t="shared" ref="E3:AM3" si="0">SUM(E4,E42,E48)</f>
        <v>673033260.53999996</v>
      </c>
      <c r="F3" s="85">
        <f t="shared" si="0"/>
        <v>757138931.11000001</v>
      </c>
      <c r="G3" s="85">
        <f t="shared" si="0"/>
        <v>731095032.75</v>
      </c>
      <c r="H3" s="85">
        <f t="shared" si="0"/>
        <v>739253541.13999987</v>
      </c>
      <c r="I3" s="85">
        <f t="shared" si="0"/>
        <v>731274617.27999985</v>
      </c>
      <c r="J3" s="85">
        <f t="shared" si="0"/>
        <v>802121610.61000001</v>
      </c>
      <c r="K3" s="85">
        <f t="shared" si="0"/>
        <v>715501250.39999998</v>
      </c>
      <c r="L3" s="85">
        <f>SUM(L4,L42,L48)</f>
        <v>777827914.1099999</v>
      </c>
      <c r="M3" s="85">
        <f t="shared" si="0"/>
        <v>789444555.37</v>
      </c>
      <c r="N3" s="85">
        <f t="shared" si="0"/>
        <v>885482737.17000008</v>
      </c>
      <c r="O3" s="86">
        <f t="shared" si="0"/>
        <v>895535471.35000014</v>
      </c>
      <c r="P3" s="243">
        <f t="shared" si="0"/>
        <v>758419102.88444877</v>
      </c>
      <c r="Q3" s="244">
        <f t="shared" si="0"/>
        <v>716208183.64775968</v>
      </c>
      <c r="R3" s="244">
        <f t="shared" si="0"/>
        <v>742349862.42987394</v>
      </c>
      <c r="S3" s="244">
        <f t="shared" si="0"/>
        <v>763688102.481089</v>
      </c>
      <c r="T3" s="244">
        <f t="shared" si="0"/>
        <v>740257347.05151963</v>
      </c>
      <c r="U3" s="244">
        <f t="shared" si="0"/>
        <v>759938132.34023166</v>
      </c>
      <c r="V3" s="244">
        <f t="shared" si="0"/>
        <v>848327817.76997626</v>
      </c>
      <c r="W3" s="244">
        <f t="shared" si="0"/>
        <v>725907518.66743624</v>
      </c>
      <c r="X3" s="244">
        <f t="shared" si="0"/>
        <v>744042259.48812032</v>
      </c>
      <c r="Y3" s="244">
        <f t="shared" si="0"/>
        <v>779299901.78336084</v>
      </c>
      <c r="Z3" s="244">
        <f t="shared" si="0"/>
        <v>825299604.83034909</v>
      </c>
      <c r="AA3" s="245">
        <f t="shared" si="0"/>
        <v>758567296.92439985</v>
      </c>
      <c r="AB3" s="226">
        <f t="shared" si="0"/>
        <v>685385476.38999987</v>
      </c>
      <c r="AC3" s="227">
        <f t="shared" si="0"/>
        <v>641947988.73999989</v>
      </c>
      <c r="AD3" s="227">
        <f t="shared" si="0"/>
        <v>718826006.46999991</v>
      </c>
      <c r="AE3" s="227">
        <f t="shared" si="0"/>
        <v>1054501716.0899999</v>
      </c>
      <c r="AF3" s="227">
        <f t="shared" si="0"/>
        <v>686417794.81000006</v>
      </c>
      <c r="AG3" s="227">
        <f t="shared" si="0"/>
        <v>752958767.7299999</v>
      </c>
      <c r="AH3" s="227">
        <f t="shared" si="0"/>
        <v>765997589.05000007</v>
      </c>
      <c r="AI3" s="227">
        <f t="shared" si="0"/>
        <v>650947103.92999995</v>
      </c>
      <c r="AJ3" s="227">
        <f t="shared" si="0"/>
        <v>676018473.93000007</v>
      </c>
      <c r="AK3" s="227">
        <f t="shared" si="0"/>
        <v>733555458.00999999</v>
      </c>
      <c r="AL3" s="227">
        <f t="shared" si="0"/>
        <v>840008181.58000016</v>
      </c>
      <c r="AM3" s="228">
        <f t="shared" si="0"/>
        <v>882045013.81000006</v>
      </c>
    </row>
    <row r="4" spans="1:39" x14ac:dyDescent="0.25">
      <c r="A4" s="45"/>
      <c r="B4" s="46" t="s">
        <v>2</v>
      </c>
      <c r="C4" s="47" t="s">
        <v>3</v>
      </c>
      <c r="D4" s="87">
        <f>SUM(D5,D8:D41)</f>
        <v>720161403.38</v>
      </c>
      <c r="E4" s="88">
        <f t="shared" ref="E4:AM4" si="1">SUM(E5,E8:E41)</f>
        <v>673013474.30999994</v>
      </c>
      <c r="F4" s="88">
        <f t="shared" si="1"/>
        <v>757027787.52999997</v>
      </c>
      <c r="G4" s="88">
        <f t="shared" si="1"/>
        <v>731084645.88</v>
      </c>
      <c r="H4" s="88">
        <f t="shared" si="1"/>
        <v>739138055.4799999</v>
      </c>
      <c r="I4" s="88">
        <f t="shared" si="1"/>
        <v>731262819.39999986</v>
      </c>
      <c r="J4" s="88">
        <f t="shared" si="1"/>
        <v>802111627.65999997</v>
      </c>
      <c r="K4" s="88">
        <f t="shared" si="1"/>
        <v>715482864.05999994</v>
      </c>
      <c r="L4" s="88">
        <f t="shared" si="1"/>
        <v>777773526.37999988</v>
      </c>
      <c r="M4" s="88">
        <f t="shared" si="1"/>
        <v>789432342.66999996</v>
      </c>
      <c r="N4" s="88">
        <f t="shared" si="1"/>
        <v>885475089.1400001</v>
      </c>
      <c r="O4" s="89">
        <f t="shared" si="1"/>
        <v>895521003.03000009</v>
      </c>
      <c r="P4" s="246">
        <f t="shared" si="1"/>
        <v>758373822.21993816</v>
      </c>
      <c r="Q4" s="247">
        <f t="shared" si="1"/>
        <v>716186842.28736699</v>
      </c>
      <c r="R4" s="247">
        <f t="shared" si="1"/>
        <v>742341202.76824045</v>
      </c>
      <c r="S4" s="247">
        <f t="shared" si="1"/>
        <v>763653810.01573455</v>
      </c>
      <c r="T4" s="247">
        <f t="shared" si="1"/>
        <v>740243065.85659719</v>
      </c>
      <c r="U4" s="247">
        <f t="shared" si="1"/>
        <v>759930100.81093729</v>
      </c>
      <c r="V4" s="247">
        <f t="shared" si="1"/>
        <v>848308616.90490639</v>
      </c>
      <c r="W4" s="247">
        <f t="shared" si="1"/>
        <v>725895212.82032704</v>
      </c>
      <c r="X4" s="247">
        <f t="shared" si="1"/>
        <v>744026513.90999126</v>
      </c>
      <c r="Y4" s="247">
        <f t="shared" si="1"/>
        <v>779271946.28675294</v>
      </c>
      <c r="Z4" s="247">
        <f t="shared" si="1"/>
        <v>825292206.65890813</v>
      </c>
      <c r="AA4" s="248">
        <f t="shared" si="1"/>
        <v>758531789.758865</v>
      </c>
      <c r="AB4" s="229">
        <f t="shared" si="1"/>
        <v>685368930.48999989</v>
      </c>
      <c r="AC4" s="230">
        <f t="shared" si="1"/>
        <v>641941235.65999985</v>
      </c>
      <c r="AD4" s="230">
        <f t="shared" si="1"/>
        <v>718803466.45999992</v>
      </c>
      <c r="AE4" s="230">
        <f t="shared" si="1"/>
        <v>1054480162.7599999</v>
      </c>
      <c r="AF4" s="230">
        <f t="shared" si="1"/>
        <v>686402015.08000004</v>
      </c>
      <c r="AG4" s="230">
        <f t="shared" si="1"/>
        <v>752933158.86999989</v>
      </c>
      <c r="AH4" s="230">
        <f t="shared" si="1"/>
        <v>765977387.96000004</v>
      </c>
      <c r="AI4" s="230">
        <f t="shared" si="1"/>
        <v>650925495.81999993</v>
      </c>
      <c r="AJ4" s="230">
        <f t="shared" si="1"/>
        <v>676005479.11000001</v>
      </c>
      <c r="AK4" s="230">
        <f t="shared" si="1"/>
        <v>733537993.28999996</v>
      </c>
      <c r="AL4" s="230">
        <f t="shared" si="1"/>
        <v>839977784.47000015</v>
      </c>
      <c r="AM4" s="231">
        <f t="shared" si="1"/>
        <v>882036202.05000007</v>
      </c>
    </row>
    <row r="5" spans="1:39" x14ac:dyDescent="0.25">
      <c r="A5" s="3">
        <v>501</v>
      </c>
      <c r="B5" s="4" t="s">
        <v>4</v>
      </c>
      <c r="C5" s="6">
        <v>1</v>
      </c>
      <c r="D5" s="90">
        <v>293001534.30000001</v>
      </c>
      <c r="E5" s="91">
        <v>270447491.75</v>
      </c>
      <c r="F5" s="91">
        <v>324129403.75999999</v>
      </c>
      <c r="G5" s="91">
        <v>293487640.57999998</v>
      </c>
      <c r="H5" s="91">
        <v>313182638.52999997</v>
      </c>
      <c r="I5" s="91">
        <v>332681170.98000002</v>
      </c>
      <c r="J5" s="91">
        <v>278598097.70999998</v>
      </c>
      <c r="K5" s="91">
        <v>297681344.47000003</v>
      </c>
      <c r="L5" s="91">
        <v>335875876.63</v>
      </c>
      <c r="M5" s="91">
        <v>344309124.08999997</v>
      </c>
      <c r="N5" s="91">
        <v>344702890.13999999</v>
      </c>
      <c r="O5" s="92">
        <v>315457549.19</v>
      </c>
      <c r="P5" s="249">
        <v>305626171.451217</v>
      </c>
      <c r="Q5" s="250">
        <v>302048143.83681202</v>
      </c>
      <c r="R5" s="250">
        <v>312283928.99819303</v>
      </c>
      <c r="S5" s="250">
        <v>315760070.61234999</v>
      </c>
      <c r="T5" s="250">
        <v>319696406.300264</v>
      </c>
      <c r="U5" s="250">
        <v>327569964.43415201</v>
      </c>
      <c r="V5" s="250">
        <v>303615880.942536</v>
      </c>
      <c r="W5" s="250">
        <v>303797562.94409901</v>
      </c>
      <c r="X5" s="250">
        <v>314658387.93017</v>
      </c>
      <c r="Y5" s="250">
        <v>329385995.50463402</v>
      </c>
      <c r="Z5" s="250">
        <v>320204248.39328498</v>
      </c>
      <c r="AA5" s="251">
        <v>281310069.27341998</v>
      </c>
      <c r="AB5" s="232">
        <v>274846041.66000003</v>
      </c>
      <c r="AC5" s="233">
        <v>251190738.19999999</v>
      </c>
      <c r="AD5" s="233">
        <v>296028489.94999999</v>
      </c>
      <c r="AE5" s="233">
        <v>263670260.53</v>
      </c>
      <c r="AF5" s="233">
        <v>279804144.17000002</v>
      </c>
      <c r="AG5" s="233">
        <v>288581600.92000002</v>
      </c>
      <c r="AH5" s="233">
        <v>259531872.28999999</v>
      </c>
      <c r="AI5" s="233">
        <v>253563601.18000001</v>
      </c>
      <c r="AJ5" s="233">
        <v>276817810.55000001</v>
      </c>
      <c r="AK5" s="233">
        <v>289976756.23000002</v>
      </c>
      <c r="AL5" s="233">
        <v>327452225.94</v>
      </c>
      <c r="AM5" s="234">
        <v>308049755.67000002</v>
      </c>
    </row>
    <row r="6" spans="1:39" x14ac:dyDescent="0.25">
      <c r="A6" s="3"/>
      <c r="B6" s="4" t="s">
        <v>5</v>
      </c>
      <c r="C6" s="6">
        <v>2</v>
      </c>
      <c r="D6" s="90">
        <v>188238890.46000001</v>
      </c>
      <c r="E6" s="91">
        <v>162752956.09999999</v>
      </c>
      <c r="F6" s="91">
        <v>206499124.44999999</v>
      </c>
      <c r="G6" s="91">
        <v>179030767.41</v>
      </c>
      <c r="H6" s="91">
        <v>190120520.90000001</v>
      </c>
      <c r="I6" s="91">
        <v>204257537.78999999</v>
      </c>
      <c r="J6" s="91">
        <v>175815440.81</v>
      </c>
      <c r="K6" s="91">
        <v>192467406.52000001</v>
      </c>
      <c r="L6" s="91">
        <v>213697408.09</v>
      </c>
      <c r="M6" s="91">
        <v>215921530.55000001</v>
      </c>
      <c r="N6" s="91">
        <v>206046399.03999999</v>
      </c>
      <c r="O6" s="92">
        <v>182961108.37</v>
      </c>
      <c r="P6" s="249">
        <v>190232061.0478</v>
      </c>
      <c r="Q6" s="250">
        <v>187035396.27096</v>
      </c>
      <c r="R6" s="250">
        <v>188234548.375828</v>
      </c>
      <c r="S6" s="250">
        <v>189475804.81672299</v>
      </c>
      <c r="T6" s="250">
        <v>188618932.806339</v>
      </c>
      <c r="U6" s="250">
        <v>188765950.748128</v>
      </c>
      <c r="V6" s="250">
        <v>185314491.40802401</v>
      </c>
      <c r="W6" s="250">
        <v>185963095.38971001</v>
      </c>
      <c r="X6" s="250">
        <v>188128685.51146901</v>
      </c>
      <c r="Y6" s="250">
        <v>189930663.30370799</v>
      </c>
      <c r="Z6" s="250">
        <v>191028681.97433901</v>
      </c>
      <c r="AA6" s="251">
        <v>183796808.34697199</v>
      </c>
      <c r="AB6" s="232">
        <v>171902155.80000001</v>
      </c>
      <c r="AC6" s="233">
        <v>151906885.87</v>
      </c>
      <c r="AD6" s="233">
        <v>169781776.24000001</v>
      </c>
      <c r="AE6" s="233">
        <v>152836785.65000001</v>
      </c>
      <c r="AF6" s="233">
        <v>165802357.97</v>
      </c>
      <c r="AG6" s="233">
        <v>171779729.61000001</v>
      </c>
      <c r="AH6" s="233">
        <v>151604253.41</v>
      </c>
      <c r="AI6" s="233">
        <v>154118311.28</v>
      </c>
      <c r="AJ6" s="233">
        <v>170558394.68000001</v>
      </c>
      <c r="AK6" s="233">
        <v>170549126.37</v>
      </c>
      <c r="AL6" s="233">
        <v>190607347.27000001</v>
      </c>
      <c r="AM6" s="234">
        <v>188899285</v>
      </c>
    </row>
    <row r="7" spans="1:39" x14ac:dyDescent="0.25">
      <c r="A7" s="3"/>
      <c r="B7" s="4" t="s">
        <v>6</v>
      </c>
      <c r="C7" s="6">
        <v>3</v>
      </c>
      <c r="D7" s="90">
        <v>87759544.299999997</v>
      </c>
      <c r="E7" s="91">
        <v>91870924.430000007</v>
      </c>
      <c r="F7" s="91">
        <v>96854323.060000002</v>
      </c>
      <c r="G7" s="91">
        <v>95235781.069999993</v>
      </c>
      <c r="H7" s="91">
        <v>103526378.55</v>
      </c>
      <c r="I7" s="91">
        <v>106808685.77</v>
      </c>
      <c r="J7" s="91">
        <v>86084637.609999999</v>
      </c>
      <c r="K7" s="91">
        <v>85883823.400000006</v>
      </c>
      <c r="L7" s="91">
        <v>101209092.18000001</v>
      </c>
      <c r="M7" s="91">
        <v>105084323.04000001</v>
      </c>
      <c r="N7" s="91">
        <v>115055239.62</v>
      </c>
      <c r="O7" s="92">
        <v>107038475.08</v>
      </c>
      <c r="P7" s="249">
        <v>93077652.181605294</v>
      </c>
      <c r="Q7" s="250">
        <v>94425726.611757904</v>
      </c>
      <c r="R7" s="250">
        <v>102402104.34178799</v>
      </c>
      <c r="S7" s="250">
        <v>103967405.727589</v>
      </c>
      <c r="T7" s="250">
        <v>109262294.560616</v>
      </c>
      <c r="U7" s="250">
        <v>116597227.899299</v>
      </c>
      <c r="V7" s="250">
        <v>98834332.072676599</v>
      </c>
      <c r="W7" s="250">
        <v>97986539.963266701</v>
      </c>
      <c r="X7" s="250">
        <v>104394584.15555</v>
      </c>
      <c r="Y7" s="250">
        <v>116590273.23815501</v>
      </c>
      <c r="Z7" s="250">
        <v>105758048.71953399</v>
      </c>
      <c r="AA7" s="251">
        <v>78096450.528161705</v>
      </c>
      <c r="AB7" s="232">
        <v>80896971.040000007</v>
      </c>
      <c r="AC7" s="233">
        <v>81319522.450000003</v>
      </c>
      <c r="AD7" s="233">
        <v>99617106.510000005</v>
      </c>
      <c r="AE7" s="233">
        <v>91305060.900000006</v>
      </c>
      <c r="AF7" s="233">
        <v>93362699.200000003</v>
      </c>
      <c r="AG7" s="233">
        <v>97593071.510000005</v>
      </c>
      <c r="AH7" s="233">
        <v>91696876.099999994</v>
      </c>
      <c r="AI7" s="233">
        <v>82882563.780000001</v>
      </c>
      <c r="AJ7" s="233">
        <v>87210179.819999993</v>
      </c>
      <c r="AK7" s="233">
        <v>99663511.730000004</v>
      </c>
      <c r="AL7" s="233">
        <v>113739038.31</v>
      </c>
      <c r="AM7" s="234">
        <v>96885939.579999998</v>
      </c>
    </row>
    <row r="8" spans="1:39" x14ac:dyDescent="0.25">
      <c r="A8" s="3">
        <v>502</v>
      </c>
      <c r="B8" s="4" t="s">
        <v>7</v>
      </c>
      <c r="C8" s="6">
        <v>4</v>
      </c>
      <c r="D8" s="90">
        <v>15229525.210000001</v>
      </c>
      <c r="E8" s="91">
        <v>12958801.890000001</v>
      </c>
      <c r="F8" s="91">
        <v>13510228.619999999</v>
      </c>
      <c r="G8" s="91">
        <v>11367520.85</v>
      </c>
      <c r="H8" s="91">
        <v>9758599.6300000008</v>
      </c>
      <c r="I8" s="91">
        <v>8895015.5099999998</v>
      </c>
      <c r="J8" s="91">
        <v>8925084.0700000003</v>
      </c>
      <c r="K8" s="91">
        <v>9137182.4100000001</v>
      </c>
      <c r="L8" s="91">
        <v>9149405.4800000004</v>
      </c>
      <c r="M8" s="91">
        <v>9941472.75</v>
      </c>
      <c r="N8" s="91">
        <v>12465383.32</v>
      </c>
      <c r="O8" s="92">
        <v>13926653.51</v>
      </c>
      <c r="P8" s="249">
        <v>16378296.830470599</v>
      </c>
      <c r="Q8" s="250">
        <v>13847936.016923999</v>
      </c>
      <c r="R8" s="250">
        <v>13279864.7616424</v>
      </c>
      <c r="S8" s="250">
        <v>11354063.495727601</v>
      </c>
      <c r="T8" s="250">
        <v>11160653.4850017</v>
      </c>
      <c r="U8" s="250">
        <v>9780062.2428194601</v>
      </c>
      <c r="V8" s="250">
        <v>9347887.8260540701</v>
      </c>
      <c r="W8" s="250">
        <v>9480602.3573551904</v>
      </c>
      <c r="X8" s="250">
        <v>9538299.0797627196</v>
      </c>
      <c r="Y8" s="250">
        <v>12276341.7184333</v>
      </c>
      <c r="Z8" s="250">
        <v>13031046.270742999</v>
      </c>
      <c r="AA8" s="251">
        <v>14794945.683157001</v>
      </c>
      <c r="AB8" s="232">
        <v>11917569.9</v>
      </c>
      <c r="AC8" s="233">
        <v>10878218.810000001</v>
      </c>
      <c r="AD8" s="233">
        <v>10788455.9</v>
      </c>
      <c r="AE8" s="233">
        <v>8827560.8300000001</v>
      </c>
      <c r="AF8" s="233">
        <v>7508914.8600000003</v>
      </c>
      <c r="AG8" s="233">
        <v>6271683.6699999999</v>
      </c>
      <c r="AH8" s="233">
        <v>5578422.3499999996</v>
      </c>
      <c r="AI8" s="233">
        <v>6180534.4400000004</v>
      </c>
      <c r="AJ8" s="233">
        <v>6227160.2400000002</v>
      </c>
      <c r="AK8" s="233">
        <v>8382260.8700000001</v>
      </c>
      <c r="AL8" s="233">
        <v>8904888.1300000008</v>
      </c>
      <c r="AM8" s="234">
        <v>11182439.48</v>
      </c>
    </row>
    <row r="9" spans="1:39" x14ac:dyDescent="0.25">
      <c r="A9" s="3">
        <v>503</v>
      </c>
      <c r="B9" s="4" t="s">
        <v>8</v>
      </c>
      <c r="C9" s="6">
        <v>5</v>
      </c>
      <c r="D9" s="90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92">
        <v>0</v>
      </c>
      <c r="P9" s="249">
        <v>0</v>
      </c>
      <c r="Q9" s="250">
        <v>0</v>
      </c>
      <c r="R9" s="250">
        <v>0</v>
      </c>
      <c r="S9" s="250">
        <v>0</v>
      </c>
      <c r="T9" s="250">
        <v>0</v>
      </c>
      <c r="U9" s="250">
        <v>0</v>
      </c>
      <c r="V9" s="250">
        <v>0</v>
      </c>
      <c r="W9" s="250">
        <v>0</v>
      </c>
      <c r="X9" s="250">
        <v>0</v>
      </c>
      <c r="Y9" s="250">
        <v>0</v>
      </c>
      <c r="Z9" s="250">
        <v>0</v>
      </c>
      <c r="AA9" s="251">
        <v>0</v>
      </c>
      <c r="AB9" s="232">
        <v>0</v>
      </c>
      <c r="AC9" s="233">
        <v>0</v>
      </c>
      <c r="AD9" s="233">
        <v>0</v>
      </c>
      <c r="AE9" s="233">
        <v>0</v>
      </c>
      <c r="AF9" s="233">
        <v>0</v>
      </c>
      <c r="AG9" s="233">
        <v>0</v>
      </c>
      <c r="AH9" s="233">
        <v>0</v>
      </c>
      <c r="AI9" s="233">
        <v>0</v>
      </c>
      <c r="AJ9" s="233">
        <v>0</v>
      </c>
      <c r="AK9" s="233">
        <v>0</v>
      </c>
      <c r="AL9" s="233">
        <v>0</v>
      </c>
      <c r="AM9" s="234">
        <v>0</v>
      </c>
    </row>
    <row r="10" spans="1:39" x14ac:dyDescent="0.25">
      <c r="A10" s="3">
        <v>504</v>
      </c>
      <c r="B10" s="4" t="s">
        <v>9</v>
      </c>
      <c r="C10" s="6">
        <v>6</v>
      </c>
      <c r="D10" s="90">
        <v>29955453.59</v>
      </c>
      <c r="E10" s="91">
        <v>26582580.93</v>
      </c>
      <c r="F10" s="91">
        <v>41295670.119999997</v>
      </c>
      <c r="G10" s="91">
        <v>28648196.399999999</v>
      </c>
      <c r="H10" s="91">
        <v>29390243.760000002</v>
      </c>
      <c r="I10" s="91">
        <v>38849802.810000002</v>
      </c>
      <c r="J10" s="91">
        <v>22868689.329999998</v>
      </c>
      <c r="K10" s="91">
        <v>28877043.829999998</v>
      </c>
      <c r="L10" s="91">
        <v>38006871.890000001</v>
      </c>
      <c r="M10" s="91">
        <v>30125008.219999999</v>
      </c>
      <c r="N10" s="91">
        <v>30751735.960000001</v>
      </c>
      <c r="O10" s="92">
        <v>35371345.439999998</v>
      </c>
      <c r="P10" s="249">
        <v>28613012.7381972</v>
      </c>
      <c r="Q10" s="250">
        <v>26586475.4765912</v>
      </c>
      <c r="R10" s="250">
        <v>30533172.444540899</v>
      </c>
      <c r="S10" s="250">
        <v>31094080.134079002</v>
      </c>
      <c r="T10" s="250">
        <v>29389661.578469601</v>
      </c>
      <c r="U10" s="250">
        <v>34927978.289173797</v>
      </c>
      <c r="V10" s="250">
        <v>25684973.3049156</v>
      </c>
      <c r="W10" s="250">
        <v>23207956.431570999</v>
      </c>
      <c r="X10" s="250">
        <v>34274373.070274502</v>
      </c>
      <c r="Y10" s="250">
        <v>30510581.812959</v>
      </c>
      <c r="Z10" s="250">
        <v>29954920.662087999</v>
      </c>
      <c r="AA10" s="251">
        <v>31699601.057140701</v>
      </c>
      <c r="AB10" s="232">
        <v>28337546.309999999</v>
      </c>
      <c r="AC10" s="233">
        <v>23965712.059999999</v>
      </c>
      <c r="AD10" s="233">
        <v>37797370.560000002</v>
      </c>
      <c r="AE10" s="233">
        <v>28896309.140000001</v>
      </c>
      <c r="AF10" s="233">
        <v>27026171.77</v>
      </c>
      <c r="AG10" s="233">
        <v>35335495.759999998</v>
      </c>
      <c r="AH10" s="233">
        <v>25283120.329999998</v>
      </c>
      <c r="AI10" s="233">
        <v>24599478.710000001</v>
      </c>
      <c r="AJ10" s="233">
        <v>32050732.370000001</v>
      </c>
      <c r="AK10" s="233">
        <v>33788581.689999998</v>
      </c>
      <c r="AL10" s="233">
        <v>35746213.280000001</v>
      </c>
      <c r="AM10" s="234">
        <v>34293341.200000003</v>
      </c>
    </row>
    <row r="11" spans="1:39" x14ac:dyDescent="0.25">
      <c r="A11" s="3">
        <v>506</v>
      </c>
      <c r="B11" s="4" t="s">
        <v>10</v>
      </c>
      <c r="C11" s="6">
        <v>7</v>
      </c>
      <c r="D11" s="90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2">
        <v>0</v>
      </c>
      <c r="P11" s="249">
        <v>0</v>
      </c>
      <c r="Q11" s="250">
        <v>0</v>
      </c>
      <c r="R11" s="250">
        <v>0</v>
      </c>
      <c r="S11" s="250">
        <v>0</v>
      </c>
      <c r="T11" s="250">
        <v>0</v>
      </c>
      <c r="U11" s="250">
        <v>0</v>
      </c>
      <c r="V11" s="250">
        <v>0</v>
      </c>
      <c r="W11" s="250">
        <v>0</v>
      </c>
      <c r="X11" s="250">
        <v>0</v>
      </c>
      <c r="Y11" s="250">
        <v>0</v>
      </c>
      <c r="Z11" s="250">
        <v>0</v>
      </c>
      <c r="AA11" s="251">
        <v>0</v>
      </c>
      <c r="AB11" s="232">
        <v>0</v>
      </c>
      <c r="AC11" s="233">
        <v>0</v>
      </c>
      <c r="AD11" s="233">
        <v>0</v>
      </c>
      <c r="AE11" s="233">
        <v>0</v>
      </c>
      <c r="AF11" s="233">
        <v>0</v>
      </c>
      <c r="AG11" s="233">
        <v>0</v>
      </c>
      <c r="AH11" s="233">
        <v>0</v>
      </c>
      <c r="AI11" s="233">
        <v>0</v>
      </c>
      <c r="AJ11" s="233">
        <v>0</v>
      </c>
      <c r="AK11" s="233">
        <v>0</v>
      </c>
      <c r="AL11" s="233">
        <v>0</v>
      </c>
      <c r="AM11" s="234">
        <v>0</v>
      </c>
    </row>
    <row r="12" spans="1:39" x14ac:dyDescent="0.25">
      <c r="A12" s="3">
        <v>507</v>
      </c>
      <c r="B12" s="4" t="s">
        <v>11</v>
      </c>
      <c r="C12" s="6">
        <v>8</v>
      </c>
      <c r="D12" s="90">
        <v>-8985524.7400000002</v>
      </c>
      <c r="E12" s="91">
        <v>-7980320.3799999999</v>
      </c>
      <c r="F12" s="91">
        <v>-10508340.26</v>
      </c>
      <c r="G12" s="91">
        <v>-8670015.8599999994</v>
      </c>
      <c r="H12" s="91">
        <v>-10113017.26</v>
      </c>
      <c r="I12" s="91">
        <v>-10523832.9</v>
      </c>
      <c r="J12" s="91">
        <v>-7904201.0599999996</v>
      </c>
      <c r="K12" s="91">
        <v>-10125736.539999999</v>
      </c>
      <c r="L12" s="91">
        <v>-10292896</v>
      </c>
      <c r="M12" s="91">
        <v>-9907780.4700000007</v>
      </c>
      <c r="N12" s="91">
        <v>-11071496.52</v>
      </c>
      <c r="O12" s="92">
        <v>-10588775.76</v>
      </c>
      <c r="P12" s="249">
        <v>-10927685.349906901</v>
      </c>
      <c r="Q12" s="250">
        <v>-10400064.8505404</v>
      </c>
      <c r="R12" s="250">
        <v>-11320503.366356701</v>
      </c>
      <c r="S12" s="250">
        <v>-10024985.1740862</v>
      </c>
      <c r="T12" s="250">
        <v>-10309244.5669294</v>
      </c>
      <c r="U12" s="250">
        <v>-10135979.1577622</v>
      </c>
      <c r="V12" s="250">
        <v>-8787836.0076979194</v>
      </c>
      <c r="W12" s="250">
        <v>-8790859.8382086009</v>
      </c>
      <c r="X12" s="250">
        <v>-10784678.098429101</v>
      </c>
      <c r="Y12" s="250">
        <v>-11929317.108307101</v>
      </c>
      <c r="Z12" s="250">
        <v>-10862810.005643699</v>
      </c>
      <c r="AA12" s="251">
        <v>-9157280.4761317708</v>
      </c>
      <c r="AB12" s="232">
        <v>-9589051.1699999999</v>
      </c>
      <c r="AC12" s="233">
        <v>-9508047.9900000002</v>
      </c>
      <c r="AD12" s="233">
        <v>-10436983.140000001</v>
      </c>
      <c r="AE12" s="233">
        <v>-10199280.890000001</v>
      </c>
      <c r="AF12" s="233">
        <v>-10233169.75</v>
      </c>
      <c r="AG12" s="233">
        <v>-10726552.58</v>
      </c>
      <c r="AH12" s="233">
        <v>-9229405.6999999993</v>
      </c>
      <c r="AI12" s="233">
        <v>-9206012.4100000001</v>
      </c>
      <c r="AJ12" s="233">
        <v>-9939739.2100000009</v>
      </c>
      <c r="AK12" s="233">
        <v>-9321839.5099999998</v>
      </c>
      <c r="AL12" s="233">
        <v>-10485401.9</v>
      </c>
      <c r="AM12" s="234">
        <v>-10609732.49</v>
      </c>
    </row>
    <row r="13" spans="1:39" x14ac:dyDescent="0.25">
      <c r="A13" s="3">
        <v>508</v>
      </c>
      <c r="B13" s="4" t="s">
        <v>12</v>
      </c>
      <c r="C13" s="6">
        <v>9</v>
      </c>
      <c r="D13" s="90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2">
        <v>0</v>
      </c>
      <c r="P13" s="249">
        <v>0</v>
      </c>
      <c r="Q13" s="250">
        <v>0</v>
      </c>
      <c r="R13" s="250">
        <v>0</v>
      </c>
      <c r="S13" s="250">
        <v>0</v>
      </c>
      <c r="T13" s="250">
        <v>0</v>
      </c>
      <c r="U13" s="250">
        <v>0</v>
      </c>
      <c r="V13" s="250">
        <v>0</v>
      </c>
      <c r="W13" s="250">
        <v>0</v>
      </c>
      <c r="X13" s="250">
        <v>0</v>
      </c>
      <c r="Y13" s="250">
        <v>0</v>
      </c>
      <c r="Z13" s="250">
        <v>0</v>
      </c>
      <c r="AA13" s="251">
        <v>0</v>
      </c>
      <c r="AB13" s="232">
        <v>0</v>
      </c>
      <c r="AC13" s="233">
        <v>0</v>
      </c>
      <c r="AD13" s="233">
        <v>0</v>
      </c>
      <c r="AE13" s="233">
        <v>0</v>
      </c>
      <c r="AF13" s="233">
        <v>0</v>
      </c>
      <c r="AG13" s="233">
        <v>0</v>
      </c>
      <c r="AH13" s="233">
        <v>0</v>
      </c>
      <c r="AI13" s="233">
        <v>0</v>
      </c>
      <c r="AJ13" s="233">
        <v>0</v>
      </c>
      <c r="AK13" s="233">
        <v>0</v>
      </c>
      <c r="AL13" s="233">
        <v>0</v>
      </c>
      <c r="AM13" s="234">
        <v>0</v>
      </c>
    </row>
    <row r="14" spans="1:39" x14ac:dyDescent="0.25">
      <c r="A14" s="3">
        <v>511</v>
      </c>
      <c r="B14" s="4" t="s">
        <v>13</v>
      </c>
      <c r="C14" s="6">
        <v>10</v>
      </c>
      <c r="D14" s="90">
        <v>4136431.74</v>
      </c>
      <c r="E14" s="91">
        <v>6558151.21</v>
      </c>
      <c r="F14" s="91">
        <v>10660394.130000001</v>
      </c>
      <c r="G14" s="91">
        <v>13176767.609999999</v>
      </c>
      <c r="H14" s="91">
        <v>14976085.08</v>
      </c>
      <c r="I14" s="91">
        <v>8421583.8599999994</v>
      </c>
      <c r="J14" s="91">
        <v>8119947.1100000003</v>
      </c>
      <c r="K14" s="91">
        <v>14113667.58</v>
      </c>
      <c r="L14" s="91">
        <v>9798106.3499999996</v>
      </c>
      <c r="M14" s="91">
        <v>20329504.899999999</v>
      </c>
      <c r="N14" s="91">
        <v>18518621.48</v>
      </c>
      <c r="O14" s="92">
        <v>31736791.379999999</v>
      </c>
      <c r="P14" s="249">
        <v>13791991.7490154</v>
      </c>
      <c r="Q14" s="250">
        <v>10412453.789430199</v>
      </c>
      <c r="R14" s="250">
        <v>9895300.1369913202</v>
      </c>
      <c r="S14" s="250">
        <v>10178679.3764921</v>
      </c>
      <c r="T14" s="250">
        <v>10439056.279924201</v>
      </c>
      <c r="U14" s="250">
        <v>10513348.856441701</v>
      </c>
      <c r="V14" s="250">
        <v>9110626.3620740306</v>
      </c>
      <c r="W14" s="250">
        <v>9159501.6986166891</v>
      </c>
      <c r="X14" s="250">
        <v>13176553.691147599</v>
      </c>
      <c r="Y14" s="250">
        <v>9213948.42869642</v>
      </c>
      <c r="Z14" s="250">
        <v>9581694.0707348492</v>
      </c>
      <c r="AA14" s="251">
        <v>10134945.560435301</v>
      </c>
      <c r="AB14" s="232">
        <v>5864826.1399999997</v>
      </c>
      <c r="AC14" s="233">
        <v>6044408.3099999996</v>
      </c>
      <c r="AD14" s="233">
        <v>7765838.2300000004</v>
      </c>
      <c r="AE14" s="233">
        <v>11900665.33</v>
      </c>
      <c r="AF14" s="233">
        <v>9328581.3900000006</v>
      </c>
      <c r="AG14" s="233">
        <v>8412856.3000000007</v>
      </c>
      <c r="AH14" s="233">
        <v>11668112.439999999</v>
      </c>
      <c r="AI14" s="233">
        <v>11312252.66</v>
      </c>
      <c r="AJ14" s="233">
        <v>7753335.2400000002</v>
      </c>
      <c r="AK14" s="233">
        <v>7270197.3600000003</v>
      </c>
      <c r="AL14" s="233">
        <v>14792018.07</v>
      </c>
      <c r="AM14" s="234">
        <v>50389663.170000002</v>
      </c>
    </row>
    <row r="15" spans="1:39" x14ac:dyDescent="0.25">
      <c r="A15" s="3">
        <v>512</v>
      </c>
      <c r="B15" s="4" t="s">
        <v>14</v>
      </c>
      <c r="C15" s="6">
        <v>11</v>
      </c>
      <c r="D15" s="90">
        <v>171091.45</v>
      </c>
      <c r="E15" s="91">
        <v>375752.07</v>
      </c>
      <c r="F15" s="91">
        <v>623146.78</v>
      </c>
      <c r="G15" s="91">
        <v>905976.35</v>
      </c>
      <c r="H15" s="91">
        <v>1154559.69</v>
      </c>
      <c r="I15" s="91">
        <v>923093.2</v>
      </c>
      <c r="J15" s="91">
        <v>377688.65</v>
      </c>
      <c r="K15" s="91">
        <v>478870.02</v>
      </c>
      <c r="L15" s="91">
        <v>1212642.06</v>
      </c>
      <c r="M15" s="91">
        <v>1519404.11</v>
      </c>
      <c r="N15" s="91">
        <v>1312216.71</v>
      </c>
      <c r="O15" s="92">
        <v>1738374.42</v>
      </c>
      <c r="P15" s="249">
        <v>1038145.39575761</v>
      </c>
      <c r="Q15" s="250">
        <v>1025826.80157516</v>
      </c>
      <c r="R15" s="250">
        <v>1042636.29540793</v>
      </c>
      <c r="S15" s="250">
        <v>1038367.79258892</v>
      </c>
      <c r="T15" s="250">
        <v>1048198.74342727</v>
      </c>
      <c r="U15" s="250">
        <v>1037507.68969209</v>
      </c>
      <c r="V15" s="250">
        <v>1031994.10158266</v>
      </c>
      <c r="W15" s="250">
        <v>1039132.70290265</v>
      </c>
      <c r="X15" s="250">
        <v>1033837.29956332</v>
      </c>
      <c r="Y15" s="250">
        <v>1047762.37388706</v>
      </c>
      <c r="Z15" s="250">
        <v>1037950.7985302201</v>
      </c>
      <c r="AA15" s="251">
        <v>1036640.00508511</v>
      </c>
      <c r="AB15" s="232">
        <v>25315</v>
      </c>
      <c r="AC15" s="233">
        <v>104638</v>
      </c>
      <c r="AD15" s="233">
        <v>200675</v>
      </c>
      <c r="AE15" s="233">
        <v>273932</v>
      </c>
      <c r="AF15" s="233">
        <v>192116</v>
      </c>
      <c r="AG15" s="233">
        <v>258402.92</v>
      </c>
      <c r="AH15" s="233">
        <v>211826.6</v>
      </c>
      <c r="AI15" s="233">
        <v>127767</v>
      </c>
      <c r="AJ15" s="233">
        <v>372973</v>
      </c>
      <c r="AK15" s="233">
        <v>870190.43</v>
      </c>
      <c r="AL15" s="233">
        <v>802966.41</v>
      </c>
      <c r="AM15" s="234">
        <v>471372.57</v>
      </c>
    </row>
    <row r="16" spans="1:39" x14ac:dyDescent="0.25">
      <c r="A16" s="3">
        <v>513</v>
      </c>
      <c r="B16" s="4" t="s">
        <v>15</v>
      </c>
      <c r="C16" s="6">
        <v>12</v>
      </c>
      <c r="D16" s="90">
        <v>23075.72</v>
      </c>
      <c r="E16" s="91">
        <v>23718.63</v>
      </c>
      <c r="F16" s="91">
        <v>-260.66000000000003</v>
      </c>
      <c r="G16" s="91">
        <v>19134.91</v>
      </c>
      <c r="H16" s="91">
        <v>20082.57</v>
      </c>
      <c r="I16" s="91">
        <v>27309.41</v>
      </c>
      <c r="J16" s="91">
        <v>16666.09</v>
      </c>
      <c r="K16" s="91">
        <v>11279.88</v>
      </c>
      <c r="L16" s="91">
        <v>40726.370000000003</v>
      </c>
      <c r="M16" s="91">
        <v>20426.89</v>
      </c>
      <c r="N16" s="91">
        <v>30117.16</v>
      </c>
      <c r="O16" s="92">
        <v>29741.87</v>
      </c>
      <c r="P16" s="249">
        <v>20833.333333333299</v>
      </c>
      <c r="Q16" s="250">
        <v>20833.333333333299</v>
      </c>
      <c r="R16" s="250">
        <v>20833.333333333299</v>
      </c>
      <c r="S16" s="250">
        <v>20833.333333333299</v>
      </c>
      <c r="T16" s="250">
        <v>20833.333333333299</v>
      </c>
      <c r="U16" s="250">
        <v>20833.333333333299</v>
      </c>
      <c r="V16" s="250">
        <v>20833.333333333299</v>
      </c>
      <c r="W16" s="250">
        <v>20833.333333333299</v>
      </c>
      <c r="X16" s="250">
        <v>20833.333333333299</v>
      </c>
      <c r="Y16" s="250">
        <v>20833.333333333299</v>
      </c>
      <c r="Z16" s="250">
        <v>20833.333333333299</v>
      </c>
      <c r="AA16" s="251">
        <v>20833.333333333299</v>
      </c>
      <c r="AB16" s="232">
        <v>31047.360000000001</v>
      </c>
      <c r="AC16" s="233">
        <v>8148.25</v>
      </c>
      <c r="AD16" s="233">
        <v>36587.07</v>
      </c>
      <c r="AE16" s="233">
        <v>24785.54</v>
      </c>
      <c r="AF16" s="233">
        <v>24470.51</v>
      </c>
      <c r="AG16" s="233">
        <v>-10333.65</v>
      </c>
      <c r="AH16" s="233">
        <v>8975.61</v>
      </c>
      <c r="AI16" s="233">
        <v>23787.71</v>
      </c>
      <c r="AJ16" s="233">
        <v>12590.88</v>
      </c>
      <c r="AK16" s="233">
        <v>20483.54</v>
      </c>
      <c r="AL16" s="233">
        <v>31809.5</v>
      </c>
      <c r="AM16" s="234">
        <v>6485.56</v>
      </c>
    </row>
    <row r="17" spans="1:39" x14ac:dyDescent="0.25">
      <c r="A17" s="3">
        <v>516</v>
      </c>
      <c r="B17" s="4" t="s">
        <v>16</v>
      </c>
      <c r="C17" s="6">
        <v>13</v>
      </c>
      <c r="D17" s="90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2">
        <v>0</v>
      </c>
      <c r="P17" s="249">
        <v>0</v>
      </c>
      <c r="Q17" s="250">
        <v>0</v>
      </c>
      <c r="R17" s="250">
        <v>0</v>
      </c>
      <c r="S17" s="250">
        <v>0</v>
      </c>
      <c r="T17" s="250">
        <v>0</v>
      </c>
      <c r="U17" s="250">
        <v>0</v>
      </c>
      <c r="V17" s="250">
        <v>0</v>
      </c>
      <c r="W17" s="250">
        <v>0</v>
      </c>
      <c r="X17" s="250">
        <v>0</v>
      </c>
      <c r="Y17" s="250">
        <v>0</v>
      </c>
      <c r="Z17" s="250">
        <v>0</v>
      </c>
      <c r="AA17" s="251">
        <v>0</v>
      </c>
      <c r="AB17" s="232">
        <v>0</v>
      </c>
      <c r="AC17" s="233">
        <v>0</v>
      </c>
      <c r="AD17" s="233">
        <v>0</v>
      </c>
      <c r="AE17" s="233">
        <v>0</v>
      </c>
      <c r="AF17" s="233">
        <v>0</v>
      </c>
      <c r="AG17" s="233">
        <v>0</v>
      </c>
      <c r="AH17" s="233">
        <v>0</v>
      </c>
      <c r="AI17" s="233">
        <v>0</v>
      </c>
      <c r="AJ17" s="233">
        <v>0</v>
      </c>
      <c r="AK17" s="233">
        <v>0</v>
      </c>
      <c r="AL17" s="233">
        <v>0</v>
      </c>
      <c r="AM17" s="234">
        <v>0</v>
      </c>
    </row>
    <row r="18" spans="1:39" x14ac:dyDescent="0.25">
      <c r="A18" s="3">
        <v>518</v>
      </c>
      <c r="B18" s="4" t="s">
        <v>17</v>
      </c>
      <c r="C18" s="6">
        <v>14</v>
      </c>
      <c r="D18" s="90">
        <v>21240438.359999999</v>
      </c>
      <c r="E18" s="91">
        <v>22524876.289999999</v>
      </c>
      <c r="F18" s="91">
        <v>25827367.84</v>
      </c>
      <c r="G18" s="91">
        <v>30381702.449999999</v>
      </c>
      <c r="H18" s="91">
        <v>23337840.379999999</v>
      </c>
      <c r="I18" s="91">
        <v>34919563.380000003</v>
      </c>
      <c r="J18" s="91">
        <v>24914321.539999999</v>
      </c>
      <c r="K18" s="91">
        <v>21429501.48</v>
      </c>
      <c r="L18" s="91">
        <v>27082133.59</v>
      </c>
      <c r="M18" s="91">
        <v>23407833.629999999</v>
      </c>
      <c r="N18" s="91">
        <v>23596039.260000002</v>
      </c>
      <c r="O18" s="92">
        <v>28732481.359999999</v>
      </c>
      <c r="P18" s="249">
        <v>26880535.395720098</v>
      </c>
      <c r="Q18" s="250">
        <v>26385075.059994798</v>
      </c>
      <c r="R18" s="250">
        <v>27239150.9128015</v>
      </c>
      <c r="S18" s="250">
        <v>27345114.280745499</v>
      </c>
      <c r="T18" s="250">
        <v>27481035.411976401</v>
      </c>
      <c r="U18" s="250">
        <v>28048730.123660501</v>
      </c>
      <c r="V18" s="250">
        <v>26920512.918483</v>
      </c>
      <c r="W18" s="250">
        <v>26951905.739399601</v>
      </c>
      <c r="X18" s="250">
        <v>27573122.1839693</v>
      </c>
      <c r="Y18" s="250">
        <v>28305648.9143815</v>
      </c>
      <c r="Z18" s="250">
        <v>27314501.879879098</v>
      </c>
      <c r="AA18" s="251">
        <v>27535688.131534498</v>
      </c>
      <c r="AB18" s="232">
        <v>23857264.579999998</v>
      </c>
      <c r="AC18" s="233">
        <v>18855155.699999999</v>
      </c>
      <c r="AD18" s="233">
        <v>28559520.350000001</v>
      </c>
      <c r="AE18" s="233">
        <v>22773370.329999998</v>
      </c>
      <c r="AF18" s="233">
        <v>22440923.949999999</v>
      </c>
      <c r="AG18" s="233">
        <v>23958076.140000001</v>
      </c>
      <c r="AH18" s="233">
        <v>21497715.02</v>
      </c>
      <c r="AI18" s="233">
        <v>20353779.140000001</v>
      </c>
      <c r="AJ18" s="233">
        <v>22177720</v>
      </c>
      <c r="AK18" s="233">
        <v>33370333.890000001</v>
      </c>
      <c r="AL18" s="233">
        <v>21981833.23</v>
      </c>
      <c r="AM18" s="234">
        <v>35106598.659999996</v>
      </c>
    </row>
    <row r="19" spans="1:39" x14ac:dyDescent="0.25">
      <c r="A19" s="3">
        <v>521</v>
      </c>
      <c r="B19" s="4" t="s">
        <v>18</v>
      </c>
      <c r="C19" s="6">
        <v>15</v>
      </c>
      <c r="D19" s="90">
        <v>240108833</v>
      </c>
      <c r="E19" s="91">
        <v>229573598</v>
      </c>
      <c r="F19" s="91">
        <v>233132986</v>
      </c>
      <c r="G19" s="91">
        <v>234997768</v>
      </c>
      <c r="H19" s="91">
        <v>236594407</v>
      </c>
      <c r="I19" s="91">
        <v>232059807</v>
      </c>
      <c r="J19" s="91">
        <v>313305250</v>
      </c>
      <c r="K19" s="91">
        <v>235261735</v>
      </c>
      <c r="L19" s="91">
        <v>239910834</v>
      </c>
      <c r="M19" s="91">
        <v>240597490</v>
      </c>
      <c r="N19" s="91">
        <v>308098207</v>
      </c>
      <c r="O19" s="92">
        <v>275084498</v>
      </c>
      <c r="P19" s="249">
        <v>235772422.364528</v>
      </c>
      <c r="Q19" s="250">
        <v>233052239.68462101</v>
      </c>
      <c r="R19" s="250">
        <v>240118565.528667</v>
      </c>
      <c r="S19" s="250">
        <v>235094270.329265</v>
      </c>
      <c r="T19" s="250">
        <v>236630503.75745299</v>
      </c>
      <c r="U19" s="250">
        <v>239130222.37948701</v>
      </c>
      <c r="V19" s="250">
        <v>312996323.772461</v>
      </c>
      <c r="W19" s="250">
        <v>244105773.94803801</v>
      </c>
      <c r="X19" s="250">
        <v>239914310.43862799</v>
      </c>
      <c r="Y19" s="250">
        <v>236795464.535889</v>
      </c>
      <c r="Z19" s="250">
        <v>295010873.60683101</v>
      </c>
      <c r="AA19" s="251">
        <v>269085343.24656701</v>
      </c>
      <c r="AB19" s="232">
        <v>233065373.72999999</v>
      </c>
      <c r="AC19" s="233">
        <v>225047468</v>
      </c>
      <c r="AD19" s="233">
        <v>233645958</v>
      </c>
      <c r="AE19" s="233">
        <v>485575405</v>
      </c>
      <c r="AF19" s="233">
        <v>236526402</v>
      </c>
      <c r="AG19" s="233">
        <v>224166307</v>
      </c>
      <c r="AH19" s="233">
        <v>304317777</v>
      </c>
      <c r="AI19" s="233">
        <v>229143260.03</v>
      </c>
      <c r="AJ19" s="233">
        <v>226713463</v>
      </c>
      <c r="AK19" s="233">
        <v>230564838</v>
      </c>
      <c r="AL19" s="233">
        <v>302731191</v>
      </c>
      <c r="AM19" s="234">
        <v>275199769</v>
      </c>
    </row>
    <row r="20" spans="1:39" x14ac:dyDescent="0.25">
      <c r="A20" s="3">
        <v>524</v>
      </c>
      <c r="B20" s="4" t="s">
        <v>19</v>
      </c>
      <c r="C20" s="6">
        <v>16</v>
      </c>
      <c r="D20" s="90">
        <v>79887465</v>
      </c>
      <c r="E20" s="91">
        <v>75830413</v>
      </c>
      <c r="F20" s="91">
        <v>77469299</v>
      </c>
      <c r="G20" s="91">
        <v>78238778</v>
      </c>
      <c r="H20" s="91">
        <v>79355213</v>
      </c>
      <c r="I20" s="91">
        <v>77868776</v>
      </c>
      <c r="J20" s="91">
        <v>105379245</v>
      </c>
      <c r="K20" s="91">
        <v>78729942</v>
      </c>
      <c r="L20" s="91">
        <v>80147739</v>
      </c>
      <c r="M20" s="91">
        <v>80123525</v>
      </c>
      <c r="N20" s="91">
        <v>102086430</v>
      </c>
      <c r="O20" s="92">
        <v>87831005</v>
      </c>
      <c r="P20" s="249">
        <v>79691078.759210497</v>
      </c>
      <c r="Q20" s="250">
        <v>78771657.013401806</v>
      </c>
      <c r="R20" s="250">
        <v>81160075.1486893</v>
      </c>
      <c r="S20" s="250">
        <v>79461863.371291697</v>
      </c>
      <c r="T20" s="250">
        <v>79981110.270019099</v>
      </c>
      <c r="U20" s="250">
        <v>80826015.164266601</v>
      </c>
      <c r="V20" s="250">
        <v>105792757.435092</v>
      </c>
      <c r="W20" s="250">
        <v>82507751.594436899</v>
      </c>
      <c r="X20" s="250">
        <v>81091036.928256407</v>
      </c>
      <c r="Y20" s="250">
        <v>80036867.013130307</v>
      </c>
      <c r="Z20" s="250">
        <v>99713675.279108703</v>
      </c>
      <c r="AA20" s="251">
        <v>90950846.110120699</v>
      </c>
      <c r="AB20" s="232">
        <v>77751644.269999996</v>
      </c>
      <c r="AC20" s="233">
        <v>75431364</v>
      </c>
      <c r="AD20" s="233">
        <v>78125943</v>
      </c>
      <c r="AE20" s="233">
        <v>163544346</v>
      </c>
      <c r="AF20" s="233">
        <v>79439974</v>
      </c>
      <c r="AG20" s="233">
        <v>75221299</v>
      </c>
      <c r="AH20" s="233">
        <v>102379918</v>
      </c>
      <c r="AI20" s="233">
        <v>76864296.959999993</v>
      </c>
      <c r="AJ20" s="233">
        <v>75589101</v>
      </c>
      <c r="AK20" s="233">
        <v>76251888</v>
      </c>
      <c r="AL20" s="233">
        <v>97597378</v>
      </c>
      <c r="AM20" s="234">
        <v>84506539</v>
      </c>
    </row>
    <row r="21" spans="1:39" x14ac:dyDescent="0.25">
      <c r="A21" s="3">
        <v>525</v>
      </c>
      <c r="B21" s="4" t="s">
        <v>20</v>
      </c>
      <c r="C21" s="6">
        <v>17</v>
      </c>
      <c r="D21" s="90">
        <v>3353323</v>
      </c>
      <c r="E21" s="91">
        <v>0</v>
      </c>
      <c r="F21" s="91">
        <v>725</v>
      </c>
      <c r="G21" s="91">
        <v>2895605</v>
      </c>
      <c r="H21" s="91">
        <v>1873</v>
      </c>
      <c r="I21" s="91">
        <v>0</v>
      </c>
      <c r="J21" s="91">
        <v>2921028</v>
      </c>
      <c r="K21" s="91">
        <v>292363</v>
      </c>
      <c r="L21" s="91">
        <v>0</v>
      </c>
      <c r="M21" s="91">
        <v>3078725</v>
      </c>
      <c r="N21" s="91">
        <v>778</v>
      </c>
      <c r="O21" s="92">
        <v>0</v>
      </c>
      <c r="P21" s="249">
        <v>2977562</v>
      </c>
      <c r="Q21" s="250">
        <v>0</v>
      </c>
      <c r="R21" s="250">
        <v>0</v>
      </c>
      <c r="S21" s="250">
        <v>2985591</v>
      </c>
      <c r="T21" s="250">
        <v>0</v>
      </c>
      <c r="U21" s="250">
        <v>0</v>
      </c>
      <c r="V21" s="250">
        <v>3347469</v>
      </c>
      <c r="W21" s="250">
        <v>0</v>
      </c>
      <c r="X21" s="250">
        <v>0</v>
      </c>
      <c r="Y21" s="250">
        <v>3363745</v>
      </c>
      <c r="Z21" s="250">
        <v>0</v>
      </c>
      <c r="AA21" s="251">
        <v>0</v>
      </c>
      <c r="AB21" s="232">
        <v>4043984</v>
      </c>
      <c r="AC21" s="233">
        <v>0</v>
      </c>
      <c r="AD21" s="233">
        <v>0</v>
      </c>
      <c r="AE21" s="233">
        <v>2873075</v>
      </c>
      <c r="AF21" s="233">
        <v>0</v>
      </c>
      <c r="AG21" s="233">
        <v>0</v>
      </c>
      <c r="AH21" s="233">
        <v>3952288</v>
      </c>
      <c r="AI21" s="233">
        <v>0</v>
      </c>
      <c r="AJ21" s="233">
        <v>0</v>
      </c>
      <c r="AK21" s="233">
        <v>3171610</v>
      </c>
      <c r="AL21" s="233">
        <v>0</v>
      </c>
      <c r="AM21" s="234">
        <v>444.9</v>
      </c>
    </row>
    <row r="22" spans="1:39" x14ac:dyDescent="0.25">
      <c r="A22" s="3">
        <v>527</v>
      </c>
      <c r="B22" s="4" t="s">
        <v>21</v>
      </c>
      <c r="C22" s="6">
        <v>18</v>
      </c>
      <c r="D22" s="90">
        <v>4692019.72</v>
      </c>
      <c r="E22" s="91">
        <v>4508685.38</v>
      </c>
      <c r="F22" s="91">
        <v>4578708.5999999996</v>
      </c>
      <c r="G22" s="91">
        <v>4603522.76</v>
      </c>
      <c r="H22" s="91">
        <v>4652520.58</v>
      </c>
      <c r="I22" s="91">
        <v>4568891.78</v>
      </c>
      <c r="J22" s="91">
        <v>6161351.54</v>
      </c>
      <c r="K22" s="91">
        <v>4604159.96</v>
      </c>
      <c r="L22" s="91">
        <v>4683786.72</v>
      </c>
      <c r="M22" s="91">
        <v>4731416.0999999996</v>
      </c>
      <c r="N22" s="91">
        <v>6074013.9800000004</v>
      </c>
      <c r="O22" s="92">
        <v>5421448.7199999997</v>
      </c>
      <c r="P22" s="249">
        <v>4715448.4472905602</v>
      </c>
      <c r="Q22" s="250">
        <v>4661044.79369241</v>
      </c>
      <c r="R22" s="250">
        <v>4802371.3105733301</v>
      </c>
      <c r="S22" s="250">
        <v>4701885.4065853097</v>
      </c>
      <c r="T22" s="250">
        <v>4732610.0751490602</v>
      </c>
      <c r="U22" s="250">
        <v>4782604.4475897402</v>
      </c>
      <c r="V22" s="250">
        <v>6259926.4754492296</v>
      </c>
      <c r="W22" s="250">
        <v>4882115.4789607599</v>
      </c>
      <c r="X22" s="250">
        <v>4798286.2087725699</v>
      </c>
      <c r="Y22" s="250">
        <v>4735909.2907177703</v>
      </c>
      <c r="Z22" s="250">
        <v>5900217.4721366102</v>
      </c>
      <c r="AA22" s="251">
        <v>5381706.87042135</v>
      </c>
      <c r="AB22" s="232">
        <v>4561231.41</v>
      </c>
      <c r="AC22" s="233">
        <v>4413405.3</v>
      </c>
      <c r="AD22" s="233">
        <v>4564030.18</v>
      </c>
      <c r="AE22" s="233">
        <v>4725723.5599999996</v>
      </c>
      <c r="AF22" s="233">
        <v>4632599.9400000004</v>
      </c>
      <c r="AG22" s="233">
        <v>4392753.88</v>
      </c>
      <c r="AH22" s="233">
        <v>5974243.5800000001</v>
      </c>
      <c r="AI22" s="233">
        <v>4473953.9800000004</v>
      </c>
      <c r="AJ22" s="233">
        <v>4440111.18</v>
      </c>
      <c r="AK22" s="233">
        <v>4521770.1399999997</v>
      </c>
      <c r="AL22" s="233">
        <v>5947197.7000000002</v>
      </c>
      <c r="AM22" s="234">
        <v>5378437.3799999999</v>
      </c>
    </row>
    <row r="23" spans="1:39" x14ac:dyDescent="0.25">
      <c r="A23" s="3">
        <v>528</v>
      </c>
      <c r="B23" s="4" t="s">
        <v>22</v>
      </c>
      <c r="C23" s="6">
        <v>19</v>
      </c>
      <c r="D23" s="90">
        <v>23541</v>
      </c>
      <c r="E23" s="91">
        <v>41543</v>
      </c>
      <c r="F23" s="91">
        <v>36483</v>
      </c>
      <c r="G23" s="91">
        <v>58321</v>
      </c>
      <c r="H23" s="91">
        <v>72245</v>
      </c>
      <c r="I23" s="91">
        <v>58880</v>
      </c>
      <c r="J23" s="91">
        <v>45068</v>
      </c>
      <c r="K23" s="91">
        <v>8792</v>
      </c>
      <c r="L23" s="91">
        <v>23496</v>
      </c>
      <c r="M23" s="91">
        <v>104148</v>
      </c>
      <c r="N23" s="91">
        <v>65284</v>
      </c>
      <c r="O23" s="92">
        <v>47005</v>
      </c>
      <c r="P23" s="249">
        <v>0</v>
      </c>
      <c r="Q23" s="250">
        <v>0</v>
      </c>
      <c r="R23" s="250">
        <v>0</v>
      </c>
      <c r="S23" s="250">
        <v>0</v>
      </c>
      <c r="T23" s="250">
        <v>0</v>
      </c>
      <c r="U23" s="250">
        <v>0</v>
      </c>
      <c r="V23" s="250">
        <v>0</v>
      </c>
      <c r="W23" s="250">
        <v>0</v>
      </c>
      <c r="X23" s="250">
        <v>0</v>
      </c>
      <c r="Y23" s="250">
        <v>0</v>
      </c>
      <c r="Z23" s="250">
        <v>0</v>
      </c>
      <c r="AA23" s="251">
        <v>0</v>
      </c>
      <c r="AB23" s="232">
        <v>4916</v>
      </c>
      <c r="AC23" s="233">
        <v>440</v>
      </c>
      <c r="AD23" s="233">
        <v>0</v>
      </c>
      <c r="AE23" s="233">
        <v>0</v>
      </c>
      <c r="AF23" s="233">
        <v>809</v>
      </c>
      <c r="AG23" s="233">
        <v>7250</v>
      </c>
      <c r="AH23" s="233">
        <v>0</v>
      </c>
      <c r="AI23" s="233">
        <v>0</v>
      </c>
      <c r="AJ23" s="233">
        <v>0</v>
      </c>
      <c r="AK23" s="233">
        <v>33717</v>
      </c>
      <c r="AL23" s="233">
        <v>169410</v>
      </c>
      <c r="AM23" s="234">
        <v>90140</v>
      </c>
    </row>
    <row r="24" spans="1:39" x14ac:dyDescent="0.25">
      <c r="A24" s="3">
        <v>531</v>
      </c>
      <c r="B24" s="4" t="s">
        <v>23</v>
      </c>
      <c r="C24" s="6">
        <v>20</v>
      </c>
      <c r="D24" s="90">
        <v>0</v>
      </c>
      <c r="E24" s="91">
        <v>0</v>
      </c>
      <c r="F24" s="91">
        <v>20660</v>
      </c>
      <c r="G24" s="91">
        <v>0</v>
      </c>
      <c r="H24" s="91">
        <v>0</v>
      </c>
      <c r="I24" s="91">
        <v>20735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2">
        <v>-41395</v>
      </c>
      <c r="P24" s="249">
        <v>0</v>
      </c>
      <c r="Q24" s="250">
        <v>0</v>
      </c>
      <c r="R24" s="250">
        <v>23288.508065663402</v>
      </c>
      <c r="S24" s="250">
        <v>0</v>
      </c>
      <c r="T24" s="250">
        <v>0</v>
      </c>
      <c r="U24" s="250">
        <v>20975.064808137598</v>
      </c>
      <c r="V24" s="250">
        <v>0</v>
      </c>
      <c r="W24" s="250">
        <v>0</v>
      </c>
      <c r="X24" s="250">
        <v>19405.327219502498</v>
      </c>
      <c r="Y24" s="250">
        <v>0</v>
      </c>
      <c r="Z24" s="250">
        <v>12628.633175610399</v>
      </c>
      <c r="AA24" s="251">
        <v>8702.4667310860095</v>
      </c>
      <c r="AB24" s="232">
        <v>0</v>
      </c>
      <c r="AC24" s="233">
        <v>0</v>
      </c>
      <c r="AD24" s="233">
        <v>20512</v>
      </c>
      <c r="AE24" s="233">
        <v>0</v>
      </c>
      <c r="AF24" s="233">
        <v>0</v>
      </c>
      <c r="AG24" s="233">
        <v>20474</v>
      </c>
      <c r="AH24" s="233">
        <v>0</v>
      </c>
      <c r="AI24" s="233">
        <v>0</v>
      </c>
      <c r="AJ24" s="233">
        <v>21199</v>
      </c>
      <c r="AK24" s="233">
        <v>0</v>
      </c>
      <c r="AL24" s="233">
        <v>14916</v>
      </c>
      <c r="AM24" s="234">
        <v>7070</v>
      </c>
    </row>
    <row r="25" spans="1:39" x14ac:dyDescent="0.25">
      <c r="A25" s="3">
        <v>532</v>
      </c>
      <c r="B25" s="4" t="s">
        <v>24</v>
      </c>
      <c r="C25" s="6">
        <v>21</v>
      </c>
      <c r="D25" s="90">
        <v>0</v>
      </c>
      <c r="E25" s="91">
        <v>0</v>
      </c>
      <c r="F25" s="91">
        <v>0</v>
      </c>
      <c r="G25" s="91">
        <v>0</v>
      </c>
      <c r="H25" s="91">
        <v>93515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93515</v>
      </c>
      <c r="O25" s="92">
        <v>0</v>
      </c>
      <c r="P25" s="249">
        <v>0</v>
      </c>
      <c r="Q25" s="250">
        <v>0</v>
      </c>
      <c r="R25" s="250">
        <v>0</v>
      </c>
      <c r="S25" s="250">
        <v>0</v>
      </c>
      <c r="T25" s="250">
        <v>42999.497164240202</v>
      </c>
      <c r="U25" s="250">
        <v>0</v>
      </c>
      <c r="V25" s="250">
        <v>0</v>
      </c>
      <c r="W25" s="250">
        <v>0</v>
      </c>
      <c r="X25" s="250">
        <v>0</v>
      </c>
      <c r="Y25" s="250">
        <v>0</v>
      </c>
      <c r="Z25" s="250">
        <v>43000.502835759798</v>
      </c>
      <c r="AA25" s="251">
        <v>0</v>
      </c>
      <c r="AB25" s="232">
        <v>0</v>
      </c>
      <c r="AC25" s="233">
        <v>0</v>
      </c>
      <c r="AD25" s="233">
        <v>0</v>
      </c>
      <c r="AE25" s="233">
        <v>0</v>
      </c>
      <c r="AF25" s="233">
        <v>42893</v>
      </c>
      <c r="AG25" s="233">
        <v>0</v>
      </c>
      <c r="AH25" s="233">
        <v>0</v>
      </c>
      <c r="AI25" s="233">
        <v>0</v>
      </c>
      <c r="AJ25" s="233">
        <v>0</v>
      </c>
      <c r="AK25" s="233">
        <v>0</v>
      </c>
      <c r="AL25" s="233">
        <v>42893</v>
      </c>
      <c r="AM25" s="234">
        <v>0</v>
      </c>
    </row>
    <row r="26" spans="1:39" x14ac:dyDescent="0.25">
      <c r="A26" s="3">
        <v>538</v>
      </c>
      <c r="B26" s="4" t="s">
        <v>25</v>
      </c>
      <c r="C26" s="6">
        <v>22</v>
      </c>
      <c r="D26" s="90">
        <v>8689.7099999999991</v>
      </c>
      <c r="E26" s="91">
        <v>-1378.87</v>
      </c>
      <c r="F26" s="91">
        <v>-806.2</v>
      </c>
      <c r="G26" s="91">
        <v>3420.62</v>
      </c>
      <c r="H26" s="91">
        <v>20327.099999999999</v>
      </c>
      <c r="I26" s="91">
        <v>-2891.94</v>
      </c>
      <c r="J26" s="91">
        <v>-1504.98</v>
      </c>
      <c r="K26" s="91">
        <v>193503.29</v>
      </c>
      <c r="L26" s="91">
        <v>8747.43</v>
      </c>
      <c r="M26" s="91">
        <v>52634.7</v>
      </c>
      <c r="N26" s="91">
        <v>24101.57</v>
      </c>
      <c r="O26" s="92">
        <v>28852.14</v>
      </c>
      <c r="P26" s="249">
        <v>34955.0544989501</v>
      </c>
      <c r="Q26" s="250">
        <v>15290.3899499048</v>
      </c>
      <c r="R26" s="250">
        <v>4568.0481582537604</v>
      </c>
      <c r="S26" s="250">
        <v>6238.01390064106</v>
      </c>
      <c r="T26" s="250">
        <v>4701.8569756284196</v>
      </c>
      <c r="U26" s="250">
        <v>6541.5211055208301</v>
      </c>
      <c r="V26" s="250">
        <v>6887.8379213804701</v>
      </c>
      <c r="W26" s="250">
        <v>2215.07373785033</v>
      </c>
      <c r="X26" s="250">
        <v>3231.5052402488</v>
      </c>
      <c r="Y26" s="250">
        <v>11854.4072439474</v>
      </c>
      <c r="Z26" s="250">
        <v>4726.16964140655</v>
      </c>
      <c r="AA26" s="251">
        <v>48790.121626267603</v>
      </c>
      <c r="AB26" s="232">
        <v>13098.51</v>
      </c>
      <c r="AC26" s="233">
        <v>-1605.51</v>
      </c>
      <c r="AD26" s="233">
        <v>4013.16</v>
      </c>
      <c r="AE26" s="233">
        <v>-6800.13</v>
      </c>
      <c r="AF26" s="233">
        <v>-5692.88</v>
      </c>
      <c r="AG26" s="233">
        <v>10029.379999999999</v>
      </c>
      <c r="AH26" s="233">
        <v>109365.28</v>
      </c>
      <c r="AI26" s="233">
        <v>8463.67</v>
      </c>
      <c r="AJ26" s="233">
        <v>-3438.5</v>
      </c>
      <c r="AK26" s="233">
        <v>1355.93</v>
      </c>
      <c r="AL26" s="233">
        <v>-4937.8999999999996</v>
      </c>
      <c r="AM26" s="234">
        <v>-1742.31</v>
      </c>
    </row>
    <row r="27" spans="1:39" x14ac:dyDescent="0.25">
      <c r="A27" s="3">
        <v>541</v>
      </c>
      <c r="B27" s="4" t="s">
        <v>26</v>
      </c>
      <c r="C27" s="6">
        <v>23</v>
      </c>
      <c r="D27" s="90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2">
        <v>0</v>
      </c>
      <c r="P27" s="249">
        <v>0</v>
      </c>
      <c r="Q27" s="250">
        <v>0</v>
      </c>
      <c r="R27" s="250">
        <v>0</v>
      </c>
      <c r="S27" s="250">
        <v>0</v>
      </c>
      <c r="T27" s="250">
        <v>0</v>
      </c>
      <c r="U27" s="250">
        <v>0</v>
      </c>
      <c r="V27" s="250">
        <v>0</v>
      </c>
      <c r="W27" s="250">
        <v>0</v>
      </c>
      <c r="X27" s="250">
        <v>0</v>
      </c>
      <c r="Y27" s="250">
        <v>0</v>
      </c>
      <c r="Z27" s="250">
        <v>0</v>
      </c>
      <c r="AA27" s="251">
        <v>0</v>
      </c>
      <c r="AB27" s="232">
        <v>0</v>
      </c>
      <c r="AC27" s="233">
        <v>0</v>
      </c>
      <c r="AD27" s="233">
        <v>0</v>
      </c>
      <c r="AE27" s="233">
        <v>0</v>
      </c>
      <c r="AF27" s="233">
        <v>0</v>
      </c>
      <c r="AG27" s="233">
        <v>2662.53</v>
      </c>
      <c r="AH27" s="233">
        <v>0</v>
      </c>
      <c r="AI27" s="233">
        <v>0</v>
      </c>
      <c r="AJ27" s="233">
        <v>0</v>
      </c>
      <c r="AK27" s="233">
        <v>0</v>
      </c>
      <c r="AL27" s="233">
        <v>0</v>
      </c>
      <c r="AM27" s="234">
        <v>0</v>
      </c>
    </row>
    <row r="28" spans="1:39" x14ac:dyDescent="0.25">
      <c r="A28" s="3">
        <v>542</v>
      </c>
      <c r="B28" s="4" t="s">
        <v>27</v>
      </c>
      <c r="C28" s="6">
        <v>24</v>
      </c>
      <c r="D28" s="90">
        <v>1300</v>
      </c>
      <c r="E28" s="91">
        <v>0</v>
      </c>
      <c r="F28" s="91">
        <v>0</v>
      </c>
      <c r="G28" s="91">
        <v>0</v>
      </c>
      <c r="H28" s="91">
        <v>0</v>
      </c>
      <c r="I28" s="91">
        <v>1000</v>
      </c>
      <c r="J28" s="91">
        <v>800</v>
      </c>
      <c r="K28" s="91">
        <v>6000</v>
      </c>
      <c r="L28" s="91">
        <v>0</v>
      </c>
      <c r="M28" s="91">
        <v>0</v>
      </c>
      <c r="N28" s="91">
        <v>30600</v>
      </c>
      <c r="O28" s="92">
        <v>0</v>
      </c>
      <c r="P28" s="249">
        <v>0</v>
      </c>
      <c r="Q28" s="250">
        <v>0</v>
      </c>
      <c r="R28" s="250">
        <v>0</v>
      </c>
      <c r="S28" s="250">
        <v>0</v>
      </c>
      <c r="T28" s="250">
        <v>0</v>
      </c>
      <c r="U28" s="250">
        <v>0</v>
      </c>
      <c r="V28" s="250">
        <v>0</v>
      </c>
      <c r="W28" s="250">
        <v>0</v>
      </c>
      <c r="X28" s="250">
        <v>0</v>
      </c>
      <c r="Y28" s="250">
        <v>0</v>
      </c>
      <c r="Z28" s="250">
        <v>0</v>
      </c>
      <c r="AA28" s="251">
        <v>1000000.00000001</v>
      </c>
      <c r="AB28" s="232">
        <v>500</v>
      </c>
      <c r="AC28" s="233">
        <v>1000</v>
      </c>
      <c r="AD28" s="233">
        <v>600</v>
      </c>
      <c r="AE28" s="233">
        <v>10724</v>
      </c>
      <c r="AF28" s="233">
        <v>0</v>
      </c>
      <c r="AG28" s="233">
        <v>12951</v>
      </c>
      <c r="AH28" s="233">
        <v>-11651</v>
      </c>
      <c r="AI28" s="233">
        <v>500</v>
      </c>
      <c r="AJ28" s="233">
        <v>-8724</v>
      </c>
      <c r="AK28" s="233">
        <v>0</v>
      </c>
      <c r="AL28" s="233">
        <v>38418</v>
      </c>
      <c r="AM28" s="234">
        <v>0</v>
      </c>
    </row>
    <row r="29" spans="1:39" x14ac:dyDescent="0.25">
      <c r="A29" s="3">
        <v>543</v>
      </c>
      <c r="B29" s="4" t="s">
        <v>28</v>
      </c>
      <c r="C29" s="6">
        <v>25</v>
      </c>
      <c r="D29" s="90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2">
        <v>0</v>
      </c>
      <c r="P29" s="249">
        <v>0</v>
      </c>
      <c r="Q29" s="250">
        <v>0</v>
      </c>
      <c r="R29" s="250">
        <v>0</v>
      </c>
      <c r="S29" s="250">
        <v>0</v>
      </c>
      <c r="T29" s="250">
        <v>0</v>
      </c>
      <c r="U29" s="250">
        <v>0</v>
      </c>
      <c r="V29" s="250">
        <v>0</v>
      </c>
      <c r="W29" s="250">
        <v>0</v>
      </c>
      <c r="X29" s="250">
        <v>0</v>
      </c>
      <c r="Y29" s="250">
        <v>0</v>
      </c>
      <c r="Z29" s="250">
        <v>0</v>
      </c>
      <c r="AA29" s="251">
        <v>0</v>
      </c>
      <c r="AB29" s="232">
        <v>0</v>
      </c>
      <c r="AC29" s="233">
        <v>0</v>
      </c>
      <c r="AD29" s="233">
        <v>0</v>
      </c>
      <c r="AE29" s="233">
        <v>0</v>
      </c>
      <c r="AF29" s="233">
        <v>0</v>
      </c>
      <c r="AG29" s="233">
        <v>0</v>
      </c>
      <c r="AH29" s="233">
        <v>0</v>
      </c>
      <c r="AI29" s="233">
        <v>0</v>
      </c>
      <c r="AJ29" s="233">
        <v>0</v>
      </c>
      <c r="AK29" s="233">
        <v>0</v>
      </c>
      <c r="AL29" s="233">
        <v>0</v>
      </c>
      <c r="AM29" s="234">
        <v>0</v>
      </c>
    </row>
    <row r="30" spans="1:39" x14ac:dyDescent="0.25">
      <c r="A30" s="3">
        <v>544</v>
      </c>
      <c r="B30" s="4" t="s">
        <v>29</v>
      </c>
      <c r="C30" s="6">
        <v>26</v>
      </c>
      <c r="D30" s="90">
        <v>1721932.24</v>
      </c>
      <c r="E30" s="91">
        <v>838587</v>
      </c>
      <c r="F30" s="91">
        <v>3591435</v>
      </c>
      <c r="G30" s="91">
        <v>2400253</v>
      </c>
      <c r="H30" s="91">
        <v>5778439</v>
      </c>
      <c r="I30" s="91">
        <v>3178733</v>
      </c>
      <c r="J30" s="91">
        <v>3760619</v>
      </c>
      <c r="K30" s="91">
        <v>4226318</v>
      </c>
      <c r="L30" s="91">
        <v>3707689</v>
      </c>
      <c r="M30" s="91">
        <v>3789194</v>
      </c>
      <c r="N30" s="91">
        <v>3981697</v>
      </c>
      <c r="O30" s="92">
        <v>9840705</v>
      </c>
      <c r="P30" s="249">
        <v>4817960.5215221504</v>
      </c>
      <c r="Q30" s="250">
        <v>1494010.3979467701</v>
      </c>
      <c r="R30" s="250">
        <v>5324339.6814711504</v>
      </c>
      <c r="S30" s="250">
        <v>5956187.6016931804</v>
      </c>
      <c r="T30" s="250">
        <v>1643793.0922914699</v>
      </c>
      <c r="U30" s="250">
        <v>5755078.7807414103</v>
      </c>
      <c r="V30" s="250">
        <v>4269185.9024185902</v>
      </c>
      <c r="W30" s="250">
        <v>1459904.8313776799</v>
      </c>
      <c r="X30" s="250">
        <v>730934.65294490103</v>
      </c>
      <c r="Y30" s="250">
        <v>6810511.2183822496</v>
      </c>
      <c r="Z30" s="250">
        <v>6875717.0284611303</v>
      </c>
      <c r="AA30" s="251">
        <v>4684711.2907493096</v>
      </c>
      <c r="AB30" s="232">
        <v>1350999</v>
      </c>
      <c r="AC30" s="233">
        <v>3377200</v>
      </c>
      <c r="AD30" s="233">
        <v>2289324.7799999998</v>
      </c>
      <c r="AE30" s="233">
        <v>5116221.28</v>
      </c>
      <c r="AF30" s="233">
        <v>3900108</v>
      </c>
      <c r="AG30" s="233">
        <v>6187499</v>
      </c>
      <c r="AH30" s="233">
        <v>4072145</v>
      </c>
      <c r="AI30" s="233">
        <v>4960877</v>
      </c>
      <c r="AJ30" s="233">
        <v>976899.5</v>
      </c>
      <c r="AK30" s="233">
        <v>3251303.08</v>
      </c>
      <c r="AL30" s="233">
        <v>5330953</v>
      </c>
      <c r="AM30" s="234">
        <v>7605632.5</v>
      </c>
    </row>
    <row r="31" spans="1:39" x14ac:dyDescent="0.25">
      <c r="A31" s="3">
        <v>547</v>
      </c>
      <c r="B31" s="4" t="s">
        <v>30</v>
      </c>
      <c r="C31" s="6">
        <v>27</v>
      </c>
      <c r="D31" s="90">
        <v>0</v>
      </c>
      <c r="E31" s="91">
        <v>10000</v>
      </c>
      <c r="F31" s="91">
        <v>0</v>
      </c>
      <c r="G31" s="91">
        <v>700</v>
      </c>
      <c r="H31" s="91">
        <v>0</v>
      </c>
      <c r="I31" s="91">
        <v>0</v>
      </c>
      <c r="J31" s="91">
        <v>18442.599999999999</v>
      </c>
      <c r="K31" s="91">
        <v>0</v>
      </c>
      <c r="L31" s="91">
        <v>0</v>
      </c>
      <c r="M31" s="91">
        <v>2000</v>
      </c>
      <c r="N31" s="91">
        <v>1000</v>
      </c>
      <c r="O31" s="92">
        <v>2792675.21</v>
      </c>
      <c r="P31" s="249">
        <v>0</v>
      </c>
      <c r="Q31" s="250">
        <v>0</v>
      </c>
      <c r="R31" s="250">
        <v>0</v>
      </c>
      <c r="S31" s="250">
        <v>0</v>
      </c>
      <c r="T31" s="250">
        <v>0</v>
      </c>
      <c r="U31" s="250">
        <v>0</v>
      </c>
      <c r="V31" s="250">
        <v>0</v>
      </c>
      <c r="W31" s="250">
        <v>0</v>
      </c>
      <c r="X31" s="250">
        <v>0</v>
      </c>
      <c r="Y31" s="250">
        <v>0</v>
      </c>
      <c r="Z31" s="250">
        <v>0</v>
      </c>
      <c r="AA31" s="251">
        <v>0</v>
      </c>
      <c r="AB31" s="232">
        <v>0</v>
      </c>
      <c r="AC31" s="233">
        <v>0</v>
      </c>
      <c r="AD31" s="233">
        <v>5000</v>
      </c>
      <c r="AE31" s="233">
        <v>0</v>
      </c>
      <c r="AF31" s="233">
        <v>0</v>
      </c>
      <c r="AG31" s="233">
        <v>78649863.549999997</v>
      </c>
      <c r="AH31" s="233">
        <v>449</v>
      </c>
      <c r="AI31" s="233">
        <v>0</v>
      </c>
      <c r="AJ31" s="233">
        <v>0</v>
      </c>
      <c r="AK31" s="233">
        <v>12300935.5</v>
      </c>
      <c r="AL31" s="233">
        <v>1310070</v>
      </c>
      <c r="AM31" s="234">
        <v>639930</v>
      </c>
    </row>
    <row r="32" spans="1:39" x14ac:dyDescent="0.25">
      <c r="A32" s="3">
        <v>548</v>
      </c>
      <c r="B32" s="4" t="s">
        <v>31</v>
      </c>
      <c r="C32" s="6">
        <v>28</v>
      </c>
      <c r="D32" s="90">
        <v>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2">
        <v>0</v>
      </c>
      <c r="P32" s="249">
        <v>0</v>
      </c>
      <c r="Q32" s="250">
        <v>0</v>
      </c>
      <c r="R32" s="250">
        <v>0</v>
      </c>
      <c r="S32" s="250">
        <v>0</v>
      </c>
      <c r="T32" s="250">
        <v>0</v>
      </c>
      <c r="U32" s="250">
        <v>0</v>
      </c>
      <c r="V32" s="250">
        <v>0</v>
      </c>
      <c r="W32" s="250">
        <v>0</v>
      </c>
      <c r="X32" s="250">
        <v>0</v>
      </c>
      <c r="Y32" s="250">
        <v>0</v>
      </c>
      <c r="Z32" s="250">
        <v>0</v>
      </c>
      <c r="AA32" s="251">
        <v>0</v>
      </c>
      <c r="AB32" s="232">
        <v>0</v>
      </c>
      <c r="AC32" s="233">
        <v>0</v>
      </c>
      <c r="AD32" s="233">
        <v>0</v>
      </c>
      <c r="AE32" s="233">
        <v>0</v>
      </c>
      <c r="AF32" s="233">
        <v>0</v>
      </c>
      <c r="AG32" s="233">
        <v>0</v>
      </c>
      <c r="AH32" s="233"/>
      <c r="AI32" s="233">
        <v>0</v>
      </c>
      <c r="AJ32" s="233">
        <v>0</v>
      </c>
      <c r="AK32" s="233">
        <v>0</v>
      </c>
      <c r="AL32" s="233">
        <v>0</v>
      </c>
      <c r="AM32" s="234">
        <v>0</v>
      </c>
    </row>
    <row r="33" spans="1:39" x14ac:dyDescent="0.25">
      <c r="A33" s="3">
        <v>551</v>
      </c>
      <c r="B33" s="4" t="s">
        <v>32</v>
      </c>
      <c r="C33" s="6">
        <v>29</v>
      </c>
      <c r="D33" s="90">
        <v>24835617</v>
      </c>
      <c r="E33" s="91">
        <v>27444254</v>
      </c>
      <c r="F33" s="91">
        <v>27410266</v>
      </c>
      <c r="G33" s="91">
        <v>27351864</v>
      </c>
      <c r="H33" s="91">
        <v>27732662</v>
      </c>
      <c r="I33" s="91">
        <v>27445677</v>
      </c>
      <c r="J33" s="91">
        <v>27724637</v>
      </c>
      <c r="K33" s="91">
        <v>27451849</v>
      </c>
      <c r="L33" s="91">
        <v>28190699</v>
      </c>
      <c r="M33" s="91">
        <v>27520460</v>
      </c>
      <c r="N33" s="91">
        <v>28392999.02</v>
      </c>
      <c r="O33" s="92">
        <v>29188220</v>
      </c>
      <c r="P33" s="249">
        <v>26833333.333333299</v>
      </c>
      <c r="Q33" s="250">
        <v>26833333.333333299</v>
      </c>
      <c r="R33" s="250">
        <v>26833333.333333299</v>
      </c>
      <c r="S33" s="250">
        <v>26833333.333333299</v>
      </c>
      <c r="T33" s="250">
        <v>26833333.333333299</v>
      </c>
      <c r="U33" s="250">
        <v>26833333.333333299</v>
      </c>
      <c r="V33" s="250">
        <v>26833333.333333299</v>
      </c>
      <c r="W33" s="250">
        <v>26833333.333333299</v>
      </c>
      <c r="X33" s="250">
        <v>26833333.333333299</v>
      </c>
      <c r="Y33" s="250">
        <v>26833333.333333299</v>
      </c>
      <c r="Z33" s="250">
        <v>26833333.333333299</v>
      </c>
      <c r="AA33" s="251">
        <v>26833333.333333299</v>
      </c>
      <c r="AB33" s="232">
        <v>24321379</v>
      </c>
      <c r="AC33" s="233">
        <v>27852193</v>
      </c>
      <c r="AD33" s="233">
        <v>25020883</v>
      </c>
      <c r="AE33" s="233">
        <v>61964023</v>
      </c>
      <c r="AF33" s="233">
        <v>24101020</v>
      </c>
      <c r="AG33" s="233">
        <v>24354138</v>
      </c>
      <c r="AH33" s="233">
        <v>23974410</v>
      </c>
      <c r="AI33" s="233">
        <v>23836708</v>
      </c>
      <c r="AJ33" s="233">
        <v>24462138</v>
      </c>
      <c r="AK33" s="233">
        <v>24232145</v>
      </c>
      <c r="AL33" s="233">
        <v>24657145</v>
      </c>
      <c r="AM33" s="234">
        <v>24912652</v>
      </c>
    </row>
    <row r="34" spans="1:39" x14ac:dyDescent="0.25">
      <c r="A34" s="3">
        <v>552</v>
      </c>
      <c r="B34" s="4" t="s">
        <v>33</v>
      </c>
      <c r="C34" s="6">
        <v>30</v>
      </c>
      <c r="D34" s="90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2">
        <v>0</v>
      </c>
      <c r="P34" s="249">
        <v>0</v>
      </c>
      <c r="Q34" s="250">
        <v>0</v>
      </c>
      <c r="R34" s="250">
        <v>0</v>
      </c>
      <c r="S34" s="250">
        <v>0</v>
      </c>
      <c r="T34" s="250">
        <v>0</v>
      </c>
      <c r="U34" s="250">
        <v>0</v>
      </c>
      <c r="V34" s="250">
        <v>0</v>
      </c>
      <c r="W34" s="250">
        <v>0</v>
      </c>
      <c r="X34" s="250">
        <v>0</v>
      </c>
      <c r="Y34" s="250">
        <v>0</v>
      </c>
      <c r="Z34" s="250">
        <v>0</v>
      </c>
      <c r="AA34" s="251">
        <v>0</v>
      </c>
      <c r="AB34" s="232">
        <v>0</v>
      </c>
      <c r="AC34" s="233">
        <v>0</v>
      </c>
      <c r="AD34" s="233">
        <v>0</v>
      </c>
      <c r="AE34" s="233">
        <v>0</v>
      </c>
      <c r="AF34" s="233">
        <v>0</v>
      </c>
      <c r="AG34" s="233">
        <v>0</v>
      </c>
      <c r="AH34" s="233">
        <v>0</v>
      </c>
      <c r="AI34" s="233">
        <v>0</v>
      </c>
      <c r="AJ34" s="233">
        <v>0</v>
      </c>
      <c r="AK34" s="233">
        <v>0</v>
      </c>
      <c r="AL34" s="233">
        <v>0</v>
      </c>
      <c r="AM34" s="234">
        <v>0</v>
      </c>
    </row>
    <row r="35" spans="1:39" x14ac:dyDescent="0.25">
      <c r="A35" s="3">
        <v>553</v>
      </c>
      <c r="B35" s="4" t="s">
        <v>34</v>
      </c>
      <c r="C35" s="6">
        <v>31</v>
      </c>
      <c r="D35" s="90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2">
        <v>0</v>
      </c>
      <c r="P35" s="249">
        <v>0</v>
      </c>
      <c r="Q35" s="250">
        <v>0</v>
      </c>
      <c r="R35" s="250">
        <v>0</v>
      </c>
      <c r="S35" s="250">
        <v>0</v>
      </c>
      <c r="T35" s="250">
        <v>0</v>
      </c>
      <c r="U35" s="250">
        <v>0</v>
      </c>
      <c r="V35" s="250">
        <v>0</v>
      </c>
      <c r="W35" s="250">
        <v>0</v>
      </c>
      <c r="X35" s="250">
        <v>0</v>
      </c>
      <c r="Y35" s="250">
        <v>0</v>
      </c>
      <c r="Z35" s="250">
        <v>0</v>
      </c>
      <c r="AA35" s="251">
        <v>0</v>
      </c>
      <c r="AB35" s="232">
        <v>0</v>
      </c>
      <c r="AC35" s="233">
        <v>0</v>
      </c>
      <c r="AD35" s="233">
        <v>0</v>
      </c>
      <c r="AE35" s="233">
        <v>0</v>
      </c>
      <c r="AF35" s="233">
        <v>0</v>
      </c>
      <c r="AG35" s="233">
        <v>0</v>
      </c>
      <c r="AH35" s="233">
        <v>0</v>
      </c>
      <c r="AI35" s="233">
        <v>0</v>
      </c>
      <c r="AJ35" s="233">
        <v>0</v>
      </c>
      <c r="AK35" s="233">
        <v>0</v>
      </c>
      <c r="AL35" s="233">
        <v>0</v>
      </c>
      <c r="AM35" s="234">
        <v>17400</v>
      </c>
    </row>
    <row r="36" spans="1:39" x14ac:dyDescent="0.25">
      <c r="A36" s="3">
        <v>554</v>
      </c>
      <c r="B36" s="4" t="s">
        <v>35</v>
      </c>
      <c r="C36" s="6">
        <v>32</v>
      </c>
      <c r="D36" s="90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91">
        <v>0</v>
      </c>
      <c r="N36" s="91">
        <v>0</v>
      </c>
      <c r="O36" s="92">
        <v>0</v>
      </c>
      <c r="P36" s="249">
        <v>0</v>
      </c>
      <c r="Q36" s="250">
        <v>0</v>
      </c>
      <c r="R36" s="250">
        <v>0</v>
      </c>
      <c r="S36" s="250">
        <v>0</v>
      </c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Y36" s="250">
        <v>0</v>
      </c>
      <c r="Z36" s="250">
        <v>0</v>
      </c>
      <c r="AA36" s="251">
        <v>0</v>
      </c>
      <c r="AB36" s="232">
        <v>0</v>
      </c>
      <c r="AC36" s="233">
        <v>0</v>
      </c>
      <c r="AD36" s="233">
        <v>0</v>
      </c>
      <c r="AE36" s="233">
        <v>0</v>
      </c>
      <c r="AF36" s="233">
        <v>0</v>
      </c>
      <c r="AG36" s="233">
        <v>0</v>
      </c>
      <c r="AH36" s="233">
        <v>0</v>
      </c>
      <c r="AI36" s="233">
        <v>0</v>
      </c>
      <c r="AJ36" s="233">
        <v>0</v>
      </c>
      <c r="AK36" s="233">
        <v>0</v>
      </c>
      <c r="AL36" s="233">
        <v>0</v>
      </c>
      <c r="AM36" s="234">
        <v>0</v>
      </c>
    </row>
    <row r="37" spans="1:39" x14ac:dyDescent="0.25">
      <c r="A37" s="3">
        <v>555</v>
      </c>
      <c r="B37" s="4" t="s">
        <v>36</v>
      </c>
      <c r="C37" s="6">
        <v>33</v>
      </c>
      <c r="D37" s="90">
        <v>0</v>
      </c>
      <c r="E37" s="91">
        <v>0</v>
      </c>
      <c r="F37" s="91">
        <v>0</v>
      </c>
      <c r="G37" s="91">
        <v>0</v>
      </c>
      <c r="H37" s="91">
        <v>0</v>
      </c>
      <c r="I37" s="91">
        <v>-39689378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2">
        <v>32925953</v>
      </c>
      <c r="P37" s="249">
        <v>0</v>
      </c>
      <c r="Q37" s="250">
        <v>0</v>
      </c>
      <c r="R37" s="250">
        <v>0</v>
      </c>
      <c r="S37" s="250">
        <v>0</v>
      </c>
      <c r="T37" s="250">
        <v>0</v>
      </c>
      <c r="U37" s="250">
        <v>0</v>
      </c>
      <c r="V37" s="250">
        <v>0</v>
      </c>
      <c r="W37" s="250">
        <v>0</v>
      </c>
      <c r="X37" s="250">
        <v>0</v>
      </c>
      <c r="Y37" s="250">
        <v>0</v>
      </c>
      <c r="Z37" s="250">
        <v>0</v>
      </c>
      <c r="AA37" s="251">
        <v>2800000</v>
      </c>
      <c r="AB37" s="232">
        <v>0</v>
      </c>
      <c r="AC37" s="233">
        <v>0</v>
      </c>
      <c r="AD37" s="233">
        <v>0</v>
      </c>
      <c r="AE37" s="233">
        <v>0</v>
      </c>
      <c r="AF37" s="233">
        <v>0</v>
      </c>
      <c r="AG37" s="233">
        <v>-18370669</v>
      </c>
      <c r="AH37" s="233">
        <v>0</v>
      </c>
      <c r="AI37" s="233">
        <v>0</v>
      </c>
      <c r="AJ37" s="233">
        <v>0</v>
      </c>
      <c r="AK37" s="233">
        <v>0</v>
      </c>
      <c r="AL37" s="233">
        <v>0</v>
      </c>
      <c r="AM37" s="234">
        <v>46640256</v>
      </c>
    </row>
    <row r="38" spans="1:39" x14ac:dyDescent="0.25">
      <c r="A38" s="3">
        <v>556</v>
      </c>
      <c r="B38" s="4" t="s">
        <v>37</v>
      </c>
      <c r="C38" s="6">
        <v>34</v>
      </c>
      <c r="D38" s="90">
        <v>0</v>
      </c>
      <c r="E38" s="91">
        <v>0</v>
      </c>
      <c r="F38" s="91">
        <v>-1260</v>
      </c>
      <c r="G38" s="91">
        <v>0</v>
      </c>
      <c r="H38" s="91">
        <v>0</v>
      </c>
      <c r="I38" s="91">
        <v>683003.16</v>
      </c>
      <c r="J38" s="91">
        <v>0</v>
      </c>
      <c r="K38" s="91">
        <v>-214263.6</v>
      </c>
      <c r="L38" s="91">
        <v>-660</v>
      </c>
      <c r="M38" s="91">
        <v>0</v>
      </c>
      <c r="N38" s="91">
        <v>0</v>
      </c>
      <c r="O38" s="92">
        <v>396599.29</v>
      </c>
      <c r="P38" s="249">
        <v>0</v>
      </c>
      <c r="Q38" s="250">
        <v>0</v>
      </c>
      <c r="R38" s="250">
        <v>0</v>
      </c>
      <c r="S38" s="250">
        <v>0</v>
      </c>
      <c r="T38" s="250">
        <v>0</v>
      </c>
      <c r="U38" s="250">
        <v>0</v>
      </c>
      <c r="V38" s="250">
        <v>0</v>
      </c>
      <c r="W38" s="250">
        <v>0</v>
      </c>
      <c r="X38" s="250">
        <v>0</v>
      </c>
      <c r="Y38" s="250">
        <v>0</v>
      </c>
      <c r="Z38" s="250">
        <v>0</v>
      </c>
      <c r="AA38" s="251">
        <v>0</v>
      </c>
      <c r="AB38" s="232">
        <v>0</v>
      </c>
      <c r="AC38" s="233">
        <v>0</v>
      </c>
      <c r="AD38" s="233">
        <v>0</v>
      </c>
      <c r="AE38" s="233">
        <v>0</v>
      </c>
      <c r="AF38" s="233">
        <v>-5838</v>
      </c>
      <c r="AG38" s="233">
        <v>537750.28</v>
      </c>
      <c r="AH38" s="233">
        <v>0</v>
      </c>
      <c r="AI38" s="233">
        <v>-9573.7999999999993</v>
      </c>
      <c r="AJ38" s="233">
        <v>-36767.300000000003</v>
      </c>
      <c r="AK38" s="233">
        <v>-431</v>
      </c>
      <c r="AL38" s="233">
        <v>0</v>
      </c>
      <c r="AM38" s="234">
        <v>406287.51</v>
      </c>
    </row>
    <row r="39" spans="1:39" x14ac:dyDescent="0.25">
      <c r="A39" s="3">
        <v>557</v>
      </c>
      <c r="B39" s="4" t="s">
        <v>38</v>
      </c>
      <c r="C39" s="6">
        <v>35</v>
      </c>
      <c r="D39" s="90">
        <v>0</v>
      </c>
      <c r="E39" s="91">
        <v>0</v>
      </c>
      <c r="F39" s="91">
        <v>1260</v>
      </c>
      <c r="G39" s="91">
        <v>0</v>
      </c>
      <c r="H39" s="91">
        <v>0</v>
      </c>
      <c r="I39" s="91">
        <v>66240.740000000005</v>
      </c>
      <c r="J39" s="91">
        <v>0</v>
      </c>
      <c r="K39" s="91">
        <v>518603.7</v>
      </c>
      <c r="L39" s="91">
        <v>660</v>
      </c>
      <c r="M39" s="91">
        <v>0</v>
      </c>
      <c r="N39" s="91">
        <v>0</v>
      </c>
      <c r="O39" s="92">
        <v>776216.31</v>
      </c>
      <c r="P39" s="249">
        <v>0</v>
      </c>
      <c r="Q39" s="250">
        <v>0</v>
      </c>
      <c r="R39" s="250">
        <v>0</v>
      </c>
      <c r="S39" s="250">
        <v>0</v>
      </c>
      <c r="T39" s="250">
        <v>0</v>
      </c>
      <c r="U39" s="250">
        <v>0</v>
      </c>
      <c r="V39" s="250">
        <v>0</v>
      </c>
      <c r="W39" s="250">
        <v>0</v>
      </c>
      <c r="X39" s="250">
        <v>0</v>
      </c>
      <c r="Y39" s="250">
        <v>0</v>
      </c>
      <c r="Z39" s="250">
        <v>0</v>
      </c>
      <c r="AA39" s="251">
        <v>0</v>
      </c>
      <c r="AB39" s="232">
        <v>0</v>
      </c>
      <c r="AC39" s="233">
        <v>0</v>
      </c>
      <c r="AD39" s="233">
        <v>0</v>
      </c>
      <c r="AE39" s="233">
        <v>0</v>
      </c>
      <c r="AF39" s="233">
        <v>5875.7</v>
      </c>
      <c r="AG39" s="233">
        <v>447955.7</v>
      </c>
      <c r="AH39" s="233">
        <v>0</v>
      </c>
      <c r="AI39" s="233">
        <v>20455</v>
      </c>
      <c r="AJ39" s="233">
        <v>565110.80000000005</v>
      </c>
      <c r="AK39" s="233">
        <v>862</v>
      </c>
      <c r="AL39" s="233">
        <v>0</v>
      </c>
      <c r="AM39" s="234">
        <v>153338</v>
      </c>
    </row>
    <row r="40" spans="1:39" x14ac:dyDescent="0.25">
      <c r="A40" s="3">
        <v>558</v>
      </c>
      <c r="B40" s="4" t="s">
        <v>39</v>
      </c>
      <c r="C40" s="6">
        <v>36</v>
      </c>
      <c r="D40" s="90">
        <v>1573502.41</v>
      </c>
      <c r="E40" s="91">
        <v>2110165.4</v>
      </c>
      <c r="F40" s="91">
        <v>3044827.86</v>
      </c>
      <c r="G40" s="91">
        <v>2388760.0699999998</v>
      </c>
      <c r="H40" s="91">
        <v>6534144.1500000004</v>
      </c>
      <c r="I40" s="91">
        <v>4095181.1</v>
      </c>
      <c r="J40" s="91">
        <v>2159212.3199999998</v>
      </c>
      <c r="K40" s="91">
        <v>4004403.05</v>
      </c>
      <c r="L40" s="91">
        <v>8095479.5599999996</v>
      </c>
      <c r="M40" s="91">
        <v>4199387.25</v>
      </c>
      <c r="N40" s="91">
        <v>11537809.109999999</v>
      </c>
      <c r="O40" s="92">
        <v>35603629.82</v>
      </c>
      <c r="P40" s="249">
        <v>17414440</v>
      </c>
      <c r="Q40" s="250">
        <v>0</v>
      </c>
      <c r="R40" s="250">
        <v>0</v>
      </c>
      <c r="S40" s="250">
        <v>17414440</v>
      </c>
      <c r="T40" s="250">
        <v>0</v>
      </c>
      <c r="U40" s="250">
        <v>0</v>
      </c>
      <c r="V40" s="250">
        <v>17414440</v>
      </c>
      <c r="W40" s="250">
        <v>0</v>
      </c>
      <c r="X40" s="250">
        <v>0</v>
      </c>
      <c r="Y40" s="250">
        <v>17414440</v>
      </c>
      <c r="Z40" s="250">
        <v>0</v>
      </c>
      <c r="AA40" s="251">
        <v>0</v>
      </c>
      <c r="AB40" s="232">
        <v>1238557.6499999999</v>
      </c>
      <c r="AC40" s="233">
        <v>1332675.77</v>
      </c>
      <c r="AD40" s="233">
        <v>1715977.17</v>
      </c>
      <c r="AE40" s="233">
        <v>2631723.16</v>
      </c>
      <c r="AF40" s="233">
        <v>2939729.39</v>
      </c>
      <c r="AG40" s="233">
        <v>3628557.65</v>
      </c>
      <c r="AH40" s="233">
        <v>3503554.61</v>
      </c>
      <c r="AI40" s="233">
        <v>4967651.05</v>
      </c>
      <c r="AJ40" s="233">
        <v>2704725.35</v>
      </c>
      <c r="AK40" s="233">
        <v>2901901.96</v>
      </c>
      <c r="AL40" s="233">
        <v>1819168.89</v>
      </c>
      <c r="AM40" s="234">
        <v>6490164.21</v>
      </c>
    </row>
    <row r="41" spans="1:39" x14ac:dyDescent="0.25">
      <c r="A41" s="3">
        <v>549</v>
      </c>
      <c r="B41" s="4" t="s">
        <v>40</v>
      </c>
      <c r="C41" s="6">
        <v>37</v>
      </c>
      <c r="D41" s="90">
        <v>9183154.6699999999</v>
      </c>
      <c r="E41" s="91">
        <v>1166555.01</v>
      </c>
      <c r="F41" s="91">
        <v>2205592.94</v>
      </c>
      <c r="G41" s="91">
        <v>8828730.1400000006</v>
      </c>
      <c r="H41" s="91">
        <v>-3404322.73</v>
      </c>
      <c r="I41" s="91">
        <v>6714458.3099999996</v>
      </c>
      <c r="J41" s="91">
        <v>4721185.74</v>
      </c>
      <c r="K41" s="91">
        <v>-1203694.47</v>
      </c>
      <c r="L41" s="91">
        <v>2132189.2999999998</v>
      </c>
      <c r="M41" s="91">
        <v>5488368.5</v>
      </c>
      <c r="N41" s="91">
        <v>4783146.95</v>
      </c>
      <c r="O41" s="92">
        <v>-778570.87</v>
      </c>
      <c r="P41" s="249">
        <v>4695320.1957504302</v>
      </c>
      <c r="Q41" s="250">
        <v>1432587.21030146</v>
      </c>
      <c r="R41" s="250">
        <v>1100277.6927287299</v>
      </c>
      <c r="S41" s="250">
        <v>4433777.1084352601</v>
      </c>
      <c r="T41" s="250">
        <v>1447413.4087443401</v>
      </c>
      <c r="U41" s="250">
        <v>812884.30809489498</v>
      </c>
      <c r="V41" s="250">
        <v>4443420.3669502903</v>
      </c>
      <c r="W41" s="250">
        <v>1237483.1913737799</v>
      </c>
      <c r="X41" s="250">
        <v>1145247.0258047699</v>
      </c>
      <c r="Y41" s="250">
        <v>4438026.5100389998</v>
      </c>
      <c r="Z41" s="250">
        <v>615649.23043498397</v>
      </c>
      <c r="AA41" s="251">
        <v>362913.75134204101</v>
      </c>
      <c r="AB41" s="232">
        <v>3726687.14</v>
      </c>
      <c r="AC41" s="233">
        <v>2948123.76</v>
      </c>
      <c r="AD41" s="233">
        <v>2671271.25</v>
      </c>
      <c r="AE41" s="233">
        <v>1878119.08</v>
      </c>
      <c r="AF41" s="233">
        <v>-1268017.97</v>
      </c>
      <c r="AG41" s="233">
        <v>1583107.42</v>
      </c>
      <c r="AH41" s="233">
        <v>3154249.55</v>
      </c>
      <c r="AI41" s="233">
        <v>-296284.5</v>
      </c>
      <c r="AJ41" s="233">
        <v>5109078.01</v>
      </c>
      <c r="AK41" s="233">
        <v>11949133.18</v>
      </c>
      <c r="AL41" s="233">
        <v>1097429.1200000001</v>
      </c>
      <c r="AM41" s="234">
        <v>1099960.04</v>
      </c>
    </row>
    <row r="42" spans="1:39" x14ac:dyDescent="0.25">
      <c r="A42" s="45"/>
      <c r="B42" s="46" t="s">
        <v>41</v>
      </c>
      <c r="C42" s="47" t="s">
        <v>42</v>
      </c>
      <c r="D42" s="87">
        <f>SUM(D43:D47)</f>
        <v>51104.47</v>
      </c>
      <c r="E42" s="88">
        <f t="shared" ref="E42:AM42" si="2">SUM(E43:E47)</f>
        <v>19786.23</v>
      </c>
      <c r="F42" s="88">
        <f t="shared" si="2"/>
        <v>111143.58</v>
      </c>
      <c r="G42" s="88">
        <f t="shared" si="2"/>
        <v>10386.870000000001</v>
      </c>
      <c r="H42" s="88">
        <f t="shared" si="2"/>
        <v>115485.66</v>
      </c>
      <c r="I42" s="88">
        <f t="shared" si="2"/>
        <v>11797.88</v>
      </c>
      <c r="J42" s="88">
        <f t="shared" si="2"/>
        <v>9982.9500000000007</v>
      </c>
      <c r="K42" s="88">
        <f t="shared" si="2"/>
        <v>18386.34</v>
      </c>
      <c r="L42" s="88">
        <f t="shared" si="2"/>
        <v>54387.73</v>
      </c>
      <c r="M42" s="88">
        <f t="shared" si="2"/>
        <v>12212.7</v>
      </c>
      <c r="N42" s="88">
        <f t="shared" si="2"/>
        <v>7648.03</v>
      </c>
      <c r="O42" s="89">
        <f t="shared" si="2"/>
        <v>14468.32</v>
      </c>
      <c r="P42" s="246">
        <f t="shared" si="2"/>
        <v>45280.664510626702</v>
      </c>
      <c r="Q42" s="247">
        <f t="shared" si="2"/>
        <v>21341.360392669201</v>
      </c>
      <c r="R42" s="247">
        <f t="shared" si="2"/>
        <v>8659.6616335404196</v>
      </c>
      <c r="S42" s="247">
        <f t="shared" si="2"/>
        <v>34292.465354455402</v>
      </c>
      <c r="T42" s="247">
        <f t="shared" si="2"/>
        <v>14281.194922477</v>
      </c>
      <c r="U42" s="247">
        <f t="shared" si="2"/>
        <v>8031.52929431961</v>
      </c>
      <c r="V42" s="247">
        <f t="shared" si="2"/>
        <v>19200.865069820498</v>
      </c>
      <c r="W42" s="247">
        <f t="shared" si="2"/>
        <v>12305.8471092485</v>
      </c>
      <c r="X42" s="247">
        <f t="shared" si="2"/>
        <v>15745.578129088401</v>
      </c>
      <c r="Y42" s="247">
        <f t="shared" si="2"/>
        <v>27955.496607915298</v>
      </c>
      <c r="Z42" s="247">
        <f t="shared" si="2"/>
        <v>7398.1714409349897</v>
      </c>
      <c r="AA42" s="248">
        <f t="shared" si="2"/>
        <v>35507.165534904103</v>
      </c>
      <c r="AB42" s="229">
        <f t="shared" si="2"/>
        <v>16545.900000000001</v>
      </c>
      <c r="AC42" s="230">
        <f t="shared" si="2"/>
        <v>6753.08</v>
      </c>
      <c r="AD42" s="230">
        <f t="shared" si="2"/>
        <v>22540.01</v>
      </c>
      <c r="AE42" s="230">
        <f t="shared" si="2"/>
        <v>21553.33</v>
      </c>
      <c r="AF42" s="230">
        <f t="shared" si="2"/>
        <v>15779.73</v>
      </c>
      <c r="AG42" s="230">
        <f t="shared" si="2"/>
        <v>25608.86</v>
      </c>
      <c r="AH42" s="230">
        <f t="shared" si="2"/>
        <v>20201.09</v>
      </c>
      <c r="AI42" s="230">
        <f t="shared" si="2"/>
        <v>21608.11</v>
      </c>
      <c r="AJ42" s="230">
        <f t="shared" si="2"/>
        <v>12994.82</v>
      </c>
      <c r="AK42" s="230">
        <f t="shared" si="2"/>
        <v>17464.72</v>
      </c>
      <c r="AL42" s="230">
        <f t="shared" si="2"/>
        <v>30397.11</v>
      </c>
      <c r="AM42" s="231">
        <f t="shared" si="2"/>
        <v>8811.76</v>
      </c>
    </row>
    <row r="43" spans="1:39" x14ac:dyDescent="0.25">
      <c r="A43" s="3">
        <v>561</v>
      </c>
      <c r="B43" s="4" t="s">
        <v>43</v>
      </c>
      <c r="C43" s="6">
        <v>1</v>
      </c>
      <c r="D43" s="90">
        <v>0</v>
      </c>
      <c r="E43" s="91">
        <v>0</v>
      </c>
      <c r="F43" s="91">
        <v>0</v>
      </c>
      <c r="G43" s="91">
        <v>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2">
        <v>0</v>
      </c>
      <c r="P43" s="249">
        <v>0</v>
      </c>
      <c r="Q43" s="250">
        <v>0</v>
      </c>
      <c r="R43" s="250">
        <v>0</v>
      </c>
      <c r="S43" s="250">
        <v>0</v>
      </c>
      <c r="T43" s="250">
        <v>0</v>
      </c>
      <c r="U43" s="250">
        <v>0</v>
      </c>
      <c r="V43" s="250">
        <v>0</v>
      </c>
      <c r="W43" s="250">
        <v>0</v>
      </c>
      <c r="X43" s="250">
        <v>0</v>
      </c>
      <c r="Y43" s="250">
        <v>0</v>
      </c>
      <c r="Z43" s="250">
        <v>0</v>
      </c>
      <c r="AA43" s="251">
        <v>0</v>
      </c>
      <c r="AB43" s="232">
        <v>0</v>
      </c>
      <c r="AC43" s="233">
        <v>0</v>
      </c>
      <c r="AD43" s="233">
        <v>0</v>
      </c>
      <c r="AE43" s="233">
        <v>0</v>
      </c>
      <c r="AF43" s="233">
        <v>0</v>
      </c>
      <c r="AG43" s="233">
        <v>0</v>
      </c>
      <c r="AH43" s="233">
        <v>0</v>
      </c>
      <c r="AI43" s="233">
        <v>0</v>
      </c>
      <c r="AJ43" s="233">
        <v>0</v>
      </c>
      <c r="AK43" s="233">
        <v>0</v>
      </c>
      <c r="AL43" s="233">
        <v>0</v>
      </c>
      <c r="AM43" s="234">
        <v>0</v>
      </c>
    </row>
    <row r="44" spans="1:39" x14ac:dyDescent="0.25">
      <c r="A44" s="3">
        <v>562</v>
      </c>
      <c r="B44" s="4" t="s">
        <v>44</v>
      </c>
      <c r="C44" s="6">
        <v>2</v>
      </c>
      <c r="D44" s="90">
        <v>4269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2">
        <v>0</v>
      </c>
      <c r="P44" s="249">
        <v>0</v>
      </c>
      <c r="Q44" s="250">
        <v>0</v>
      </c>
      <c r="R44" s="250">
        <v>0</v>
      </c>
      <c r="S44" s="250">
        <v>0</v>
      </c>
      <c r="T44" s="250">
        <v>0</v>
      </c>
      <c r="U44" s="250">
        <v>0</v>
      </c>
      <c r="V44" s="250">
        <v>0</v>
      </c>
      <c r="W44" s="250">
        <v>0</v>
      </c>
      <c r="X44" s="250">
        <v>0</v>
      </c>
      <c r="Y44" s="250">
        <v>0</v>
      </c>
      <c r="Z44" s="250">
        <v>0</v>
      </c>
      <c r="AA44" s="251">
        <v>0</v>
      </c>
      <c r="AB44" s="232">
        <v>0</v>
      </c>
      <c r="AC44" s="233">
        <v>0</v>
      </c>
      <c r="AD44" s="233">
        <v>0</v>
      </c>
      <c r="AE44" s="233">
        <v>0</v>
      </c>
      <c r="AF44" s="233">
        <v>0</v>
      </c>
      <c r="AG44" s="233">
        <v>0</v>
      </c>
      <c r="AH44" s="233">
        <v>0</v>
      </c>
      <c r="AI44" s="233">
        <v>0</v>
      </c>
      <c r="AJ44" s="233">
        <v>0</v>
      </c>
      <c r="AK44" s="233">
        <v>0</v>
      </c>
      <c r="AL44" s="233">
        <v>0</v>
      </c>
      <c r="AM44" s="234">
        <v>0</v>
      </c>
    </row>
    <row r="45" spans="1:39" x14ac:dyDescent="0.25">
      <c r="A45" s="3">
        <v>563</v>
      </c>
      <c r="B45" s="4" t="s">
        <v>45</v>
      </c>
      <c r="C45" s="6">
        <v>3</v>
      </c>
      <c r="D45" s="90">
        <v>46835.47</v>
      </c>
      <c r="E45" s="91">
        <v>19786.23</v>
      </c>
      <c r="F45" s="91">
        <v>111143.58</v>
      </c>
      <c r="G45" s="91">
        <v>10386.870000000001</v>
      </c>
      <c r="H45" s="91">
        <v>115485.66</v>
      </c>
      <c r="I45" s="91">
        <v>11797.88</v>
      </c>
      <c r="J45" s="91">
        <v>9982.9500000000007</v>
      </c>
      <c r="K45" s="91">
        <v>18386.34</v>
      </c>
      <c r="L45" s="91">
        <v>54387.73</v>
      </c>
      <c r="M45" s="91">
        <v>12212.7</v>
      </c>
      <c r="N45" s="91">
        <v>7648.03</v>
      </c>
      <c r="O45" s="92">
        <v>14468.32</v>
      </c>
      <c r="P45" s="249">
        <v>45280.664510626702</v>
      </c>
      <c r="Q45" s="250">
        <v>21341.360392669201</v>
      </c>
      <c r="R45" s="250">
        <v>8659.6616335404196</v>
      </c>
      <c r="S45" s="250">
        <v>34292.465354455402</v>
      </c>
      <c r="T45" s="250">
        <v>14281.194922477</v>
      </c>
      <c r="U45" s="250">
        <v>8031.52929431961</v>
      </c>
      <c r="V45" s="250">
        <v>19200.865069820498</v>
      </c>
      <c r="W45" s="250">
        <v>12305.8471092485</v>
      </c>
      <c r="X45" s="250">
        <v>15745.578129088401</v>
      </c>
      <c r="Y45" s="250">
        <v>27955.496607915298</v>
      </c>
      <c r="Z45" s="250">
        <v>7398.1714409349897</v>
      </c>
      <c r="AA45" s="251">
        <v>35507.165534904103</v>
      </c>
      <c r="AB45" s="232">
        <v>16545.900000000001</v>
      </c>
      <c r="AC45" s="233">
        <v>6753.08</v>
      </c>
      <c r="AD45" s="233">
        <v>22540.01</v>
      </c>
      <c r="AE45" s="233">
        <v>21553.33</v>
      </c>
      <c r="AF45" s="233">
        <v>15779.73</v>
      </c>
      <c r="AG45" s="233">
        <v>25608.86</v>
      </c>
      <c r="AH45" s="233">
        <v>20201.09</v>
      </c>
      <c r="AI45" s="233">
        <v>21608.11</v>
      </c>
      <c r="AJ45" s="233">
        <v>12994.82</v>
      </c>
      <c r="AK45" s="233">
        <v>17464.72</v>
      </c>
      <c r="AL45" s="233">
        <v>30397.11</v>
      </c>
      <c r="AM45" s="234">
        <v>8811.76</v>
      </c>
    </row>
    <row r="46" spans="1:39" x14ac:dyDescent="0.25">
      <c r="A46" s="3">
        <v>564</v>
      </c>
      <c r="B46" s="4" t="s">
        <v>46</v>
      </c>
      <c r="C46" s="6">
        <v>4</v>
      </c>
      <c r="D46" s="90">
        <v>0</v>
      </c>
      <c r="E46" s="91">
        <v>0</v>
      </c>
      <c r="F46" s="91">
        <v>0</v>
      </c>
      <c r="G46" s="91">
        <v>0</v>
      </c>
      <c r="H46" s="91">
        <v>0</v>
      </c>
      <c r="I46" s="91">
        <v>0</v>
      </c>
      <c r="J46" s="91">
        <v>0</v>
      </c>
      <c r="K46" s="91">
        <v>0</v>
      </c>
      <c r="L46" s="91">
        <v>0</v>
      </c>
      <c r="M46" s="91">
        <v>0</v>
      </c>
      <c r="N46" s="91">
        <v>0</v>
      </c>
      <c r="O46" s="92">
        <v>0</v>
      </c>
      <c r="P46" s="249">
        <v>0</v>
      </c>
      <c r="Q46" s="250">
        <v>0</v>
      </c>
      <c r="R46" s="250">
        <v>0</v>
      </c>
      <c r="S46" s="250">
        <v>0</v>
      </c>
      <c r="T46" s="250">
        <v>0</v>
      </c>
      <c r="U46" s="250">
        <v>0</v>
      </c>
      <c r="V46" s="250">
        <v>0</v>
      </c>
      <c r="W46" s="250">
        <v>0</v>
      </c>
      <c r="X46" s="250">
        <v>0</v>
      </c>
      <c r="Y46" s="250">
        <v>0</v>
      </c>
      <c r="Z46" s="250">
        <v>0</v>
      </c>
      <c r="AA46" s="251">
        <v>0</v>
      </c>
      <c r="AB46" s="232">
        <v>0</v>
      </c>
      <c r="AC46" s="233">
        <v>0</v>
      </c>
      <c r="AD46" s="233">
        <v>0</v>
      </c>
      <c r="AE46" s="233">
        <v>0</v>
      </c>
      <c r="AF46" s="233">
        <v>0</v>
      </c>
      <c r="AG46" s="233">
        <v>0</v>
      </c>
      <c r="AH46" s="233">
        <v>0</v>
      </c>
      <c r="AI46" s="233">
        <v>0</v>
      </c>
      <c r="AJ46" s="233">
        <v>0</v>
      </c>
      <c r="AK46" s="233">
        <v>0</v>
      </c>
      <c r="AL46" s="233">
        <v>0</v>
      </c>
      <c r="AM46" s="234">
        <v>0</v>
      </c>
    </row>
    <row r="47" spans="1:39" x14ac:dyDescent="0.25">
      <c r="A47" s="3">
        <v>569</v>
      </c>
      <c r="B47" s="4" t="s">
        <v>47</v>
      </c>
      <c r="C47" s="6">
        <v>5</v>
      </c>
      <c r="D47" s="90">
        <v>0</v>
      </c>
      <c r="E47" s="91">
        <v>0</v>
      </c>
      <c r="F47" s="91">
        <v>0</v>
      </c>
      <c r="G47" s="91">
        <v>0</v>
      </c>
      <c r="H47" s="91">
        <v>0</v>
      </c>
      <c r="I47" s="91">
        <v>0</v>
      </c>
      <c r="J47" s="91">
        <v>0</v>
      </c>
      <c r="K47" s="91">
        <v>0</v>
      </c>
      <c r="L47" s="91">
        <v>0</v>
      </c>
      <c r="M47" s="91">
        <v>0</v>
      </c>
      <c r="N47" s="91">
        <v>0</v>
      </c>
      <c r="O47" s="92">
        <v>0</v>
      </c>
      <c r="P47" s="249">
        <v>0</v>
      </c>
      <c r="Q47" s="250">
        <v>0</v>
      </c>
      <c r="R47" s="250">
        <v>0</v>
      </c>
      <c r="S47" s="250">
        <v>0</v>
      </c>
      <c r="T47" s="250">
        <v>0</v>
      </c>
      <c r="U47" s="250">
        <v>0</v>
      </c>
      <c r="V47" s="250">
        <v>0</v>
      </c>
      <c r="W47" s="250">
        <v>0</v>
      </c>
      <c r="X47" s="250">
        <v>0</v>
      </c>
      <c r="Y47" s="250">
        <v>0</v>
      </c>
      <c r="Z47" s="250">
        <v>0</v>
      </c>
      <c r="AA47" s="251">
        <v>0</v>
      </c>
      <c r="AB47" s="232">
        <v>0</v>
      </c>
      <c r="AC47" s="233">
        <v>0</v>
      </c>
      <c r="AD47" s="233">
        <v>0</v>
      </c>
      <c r="AE47" s="233">
        <v>0</v>
      </c>
      <c r="AF47" s="233">
        <v>0</v>
      </c>
      <c r="AG47" s="233">
        <v>0</v>
      </c>
      <c r="AH47" s="233">
        <v>0</v>
      </c>
      <c r="AI47" s="233">
        <v>0</v>
      </c>
      <c r="AJ47" s="233">
        <v>0</v>
      </c>
      <c r="AK47" s="233">
        <v>0</v>
      </c>
      <c r="AL47" s="233">
        <v>0</v>
      </c>
      <c r="AM47" s="234">
        <v>0</v>
      </c>
    </row>
    <row r="48" spans="1:39" x14ac:dyDescent="0.25">
      <c r="A48" s="45"/>
      <c r="B48" s="46" t="s">
        <v>48</v>
      </c>
      <c r="C48" s="47" t="s">
        <v>49</v>
      </c>
      <c r="D48" s="87">
        <f>SUM(D49:D50)</f>
        <v>0</v>
      </c>
      <c r="E48" s="88">
        <f t="shared" ref="E48:AM48" si="3">SUM(E49:E50)</f>
        <v>0</v>
      </c>
      <c r="F48" s="88">
        <f t="shared" si="3"/>
        <v>0</v>
      </c>
      <c r="G48" s="88">
        <f t="shared" si="3"/>
        <v>0</v>
      </c>
      <c r="H48" s="88">
        <f t="shared" si="3"/>
        <v>0</v>
      </c>
      <c r="I48" s="88">
        <f t="shared" si="3"/>
        <v>0</v>
      </c>
      <c r="J48" s="88">
        <f t="shared" si="3"/>
        <v>0</v>
      </c>
      <c r="K48" s="88">
        <f t="shared" si="3"/>
        <v>0</v>
      </c>
      <c r="L48" s="88">
        <f t="shared" si="3"/>
        <v>0</v>
      </c>
      <c r="M48" s="88">
        <f t="shared" si="3"/>
        <v>0</v>
      </c>
      <c r="N48" s="88">
        <f t="shared" si="3"/>
        <v>0</v>
      </c>
      <c r="O48" s="89">
        <f t="shared" si="3"/>
        <v>0</v>
      </c>
      <c r="P48" s="246">
        <f t="shared" si="3"/>
        <v>0</v>
      </c>
      <c r="Q48" s="247">
        <f t="shared" si="3"/>
        <v>0</v>
      </c>
      <c r="R48" s="247">
        <f t="shared" si="3"/>
        <v>0</v>
      </c>
      <c r="S48" s="247">
        <f t="shared" si="3"/>
        <v>0</v>
      </c>
      <c r="T48" s="247">
        <f t="shared" si="3"/>
        <v>0</v>
      </c>
      <c r="U48" s="247">
        <f t="shared" si="3"/>
        <v>0</v>
      </c>
      <c r="V48" s="247">
        <f t="shared" si="3"/>
        <v>0</v>
      </c>
      <c r="W48" s="247">
        <f t="shared" si="3"/>
        <v>0</v>
      </c>
      <c r="X48" s="247">
        <f t="shared" si="3"/>
        <v>0</v>
      </c>
      <c r="Y48" s="247">
        <f t="shared" si="3"/>
        <v>0</v>
      </c>
      <c r="Z48" s="247">
        <f t="shared" si="3"/>
        <v>0</v>
      </c>
      <c r="AA48" s="248">
        <f t="shared" si="3"/>
        <v>0</v>
      </c>
      <c r="AB48" s="229">
        <f t="shared" si="3"/>
        <v>0</v>
      </c>
      <c r="AC48" s="230">
        <f t="shared" si="3"/>
        <v>0</v>
      </c>
      <c r="AD48" s="230">
        <f t="shared" si="3"/>
        <v>0</v>
      </c>
      <c r="AE48" s="230">
        <f t="shared" si="3"/>
        <v>0</v>
      </c>
      <c r="AF48" s="230">
        <f t="shared" si="3"/>
        <v>0</v>
      </c>
      <c r="AG48" s="230">
        <f t="shared" si="3"/>
        <v>0</v>
      </c>
      <c r="AH48" s="230">
        <f t="shared" si="3"/>
        <v>0</v>
      </c>
      <c r="AI48" s="230">
        <f t="shared" si="3"/>
        <v>0</v>
      </c>
      <c r="AJ48" s="230">
        <f t="shared" si="3"/>
        <v>0</v>
      </c>
      <c r="AK48" s="230">
        <f t="shared" si="3"/>
        <v>0</v>
      </c>
      <c r="AL48" s="230">
        <f t="shared" si="3"/>
        <v>0</v>
      </c>
      <c r="AM48" s="231">
        <f t="shared" si="3"/>
        <v>0</v>
      </c>
    </row>
    <row r="49" spans="1:39" x14ac:dyDescent="0.25">
      <c r="A49" s="3">
        <v>571</v>
      </c>
      <c r="B49" s="4" t="s">
        <v>50</v>
      </c>
      <c r="C49" s="6">
        <v>1</v>
      </c>
      <c r="D49" s="90">
        <v>0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91">
        <v>0</v>
      </c>
      <c r="O49" s="92">
        <v>0</v>
      </c>
      <c r="P49" s="249">
        <v>0</v>
      </c>
      <c r="Q49" s="250">
        <v>0</v>
      </c>
      <c r="R49" s="250">
        <v>0</v>
      </c>
      <c r="S49" s="250">
        <v>0</v>
      </c>
      <c r="T49" s="250">
        <v>0</v>
      </c>
      <c r="U49" s="250">
        <v>0</v>
      </c>
      <c r="V49" s="250">
        <v>0</v>
      </c>
      <c r="W49" s="250">
        <v>0</v>
      </c>
      <c r="X49" s="250">
        <v>0</v>
      </c>
      <c r="Y49" s="250">
        <v>0</v>
      </c>
      <c r="Z49" s="250">
        <v>0</v>
      </c>
      <c r="AA49" s="251">
        <v>0</v>
      </c>
      <c r="AB49" s="232">
        <v>0</v>
      </c>
      <c r="AC49" s="233">
        <v>0</v>
      </c>
      <c r="AD49" s="233">
        <v>0</v>
      </c>
      <c r="AE49" s="233">
        <v>0</v>
      </c>
      <c r="AF49" s="233">
        <v>0</v>
      </c>
      <c r="AG49" s="233">
        <v>0</v>
      </c>
      <c r="AH49" s="233">
        <v>0</v>
      </c>
      <c r="AI49" s="233">
        <v>0</v>
      </c>
      <c r="AJ49" s="233">
        <v>0</v>
      </c>
      <c r="AK49" s="233">
        <v>0</v>
      </c>
      <c r="AL49" s="233">
        <v>0</v>
      </c>
      <c r="AM49" s="234">
        <v>0</v>
      </c>
    </row>
    <row r="50" spans="1:39" x14ac:dyDescent="0.25">
      <c r="A50" s="3">
        <v>572</v>
      </c>
      <c r="B50" s="4" t="s">
        <v>51</v>
      </c>
      <c r="C50" s="6">
        <v>2</v>
      </c>
      <c r="D50" s="90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91">
        <v>0</v>
      </c>
      <c r="N50" s="91">
        <v>0</v>
      </c>
      <c r="O50" s="92">
        <v>0</v>
      </c>
      <c r="P50" s="249">
        <v>0</v>
      </c>
      <c r="Q50" s="250">
        <v>0</v>
      </c>
      <c r="R50" s="250">
        <v>0</v>
      </c>
      <c r="S50" s="250">
        <v>0</v>
      </c>
      <c r="T50" s="250">
        <v>0</v>
      </c>
      <c r="U50" s="250">
        <v>0</v>
      </c>
      <c r="V50" s="250">
        <v>0</v>
      </c>
      <c r="W50" s="250">
        <v>0</v>
      </c>
      <c r="X50" s="250">
        <v>0</v>
      </c>
      <c r="Y50" s="250">
        <v>0</v>
      </c>
      <c r="Z50" s="250">
        <v>0</v>
      </c>
      <c r="AA50" s="251">
        <v>0</v>
      </c>
      <c r="AB50" s="232">
        <v>0</v>
      </c>
      <c r="AC50" s="233">
        <v>0</v>
      </c>
      <c r="AD50" s="233">
        <v>0</v>
      </c>
      <c r="AE50" s="233">
        <v>0</v>
      </c>
      <c r="AF50" s="233">
        <v>0</v>
      </c>
      <c r="AG50" s="233">
        <v>0</v>
      </c>
      <c r="AH50" s="233">
        <v>0</v>
      </c>
      <c r="AI50" s="233">
        <v>0</v>
      </c>
      <c r="AJ50" s="233">
        <v>0</v>
      </c>
      <c r="AK50" s="233">
        <v>0</v>
      </c>
      <c r="AL50" s="233">
        <v>0</v>
      </c>
      <c r="AM50" s="234">
        <v>0</v>
      </c>
    </row>
    <row r="51" spans="1:39" x14ac:dyDescent="0.25">
      <c r="A51" s="42" t="s">
        <v>52</v>
      </c>
      <c r="B51" s="43" t="s">
        <v>53</v>
      </c>
      <c r="C51" s="44" t="s">
        <v>54</v>
      </c>
      <c r="D51" s="93">
        <f>SUM(D52,D67,D73)</f>
        <v>799522983.30000007</v>
      </c>
      <c r="E51" s="94">
        <f t="shared" ref="E51:AM51" si="4">SUM(E52,E67,E73)</f>
        <v>772194825.60999978</v>
      </c>
      <c r="F51" s="94">
        <f t="shared" si="4"/>
        <v>815415074.28000021</v>
      </c>
      <c r="G51" s="94">
        <f t="shared" si="4"/>
        <v>786210033.13999975</v>
      </c>
      <c r="H51" s="94">
        <f t="shared" si="4"/>
        <v>814775735.47000003</v>
      </c>
      <c r="I51" s="94">
        <f t="shared" si="4"/>
        <v>831033912.39999998</v>
      </c>
      <c r="J51" s="94">
        <f t="shared" si="4"/>
        <v>763702127.64999986</v>
      </c>
      <c r="K51" s="94">
        <f t="shared" si="4"/>
        <v>968169239.1099999</v>
      </c>
      <c r="L51" s="94">
        <f t="shared" si="4"/>
        <v>833511051.74000001</v>
      </c>
      <c r="M51" s="94">
        <f t="shared" si="4"/>
        <v>786287303.41999996</v>
      </c>
      <c r="N51" s="94">
        <f t="shared" si="4"/>
        <v>788662825.87</v>
      </c>
      <c r="O51" s="95">
        <f t="shared" si="4"/>
        <v>960549347.46999979</v>
      </c>
      <c r="P51" s="252">
        <f t="shared" si="4"/>
        <v>802176855.42521632</v>
      </c>
      <c r="Q51" s="253">
        <f t="shared" si="4"/>
        <v>734149049.56937468</v>
      </c>
      <c r="R51" s="253">
        <f t="shared" si="4"/>
        <v>760517935.01291645</v>
      </c>
      <c r="S51" s="253">
        <f t="shared" si="4"/>
        <v>795148528.72827327</v>
      </c>
      <c r="T51" s="253">
        <f t="shared" si="4"/>
        <v>770294838.57319796</v>
      </c>
      <c r="U51" s="253">
        <f t="shared" si="4"/>
        <v>779140648.23858786</v>
      </c>
      <c r="V51" s="253">
        <f t="shared" si="4"/>
        <v>703124670.38825798</v>
      </c>
      <c r="W51" s="253">
        <f t="shared" si="4"/>
        <v>720177062.49522984</v>
      </c>
      <c r="X51" s="253">
        <f t="shared" si="4"/>
        <v>775563609.61284649</v>
      </c>
      <c r="Y51" s="253">
        <f t="shared" si="4"/>
        <v>801064338.21440864</v>
      </c>
      <c r="Z51" s="253">
        <f t="shared" si="4"/>
        <v>819566811.07546449</v>
      </c>
      <c r="AA51" s="254">
        <f t="shared" si="4"/>
        <v>706653282.96525228</v>
      </c>
      <c r="AB51" s="235">
        <f t="shared" si="4"/>
        <v>741502524.36000001</v>
      </c>
      <c r="AC51" s="236">
        <f t="shared" si="4"/>
        <v>710116143.22000003</v>
      </c>
      <c r="AD51" s="236">
        <f t="shared" si="4"/>
        <v>734244073.25999999</v>
      </c>
      <c r="AE51" s="236">
        <f t="shared" si="4"/>
        <v>1069938841.8899999</v>
      </c>
      <c r="AF51" s="236">
        <f t="shared" si="4"/>
        <v>735602488.11999989</v>
      </c>
      <c r="AG51" s="236">
        <f t="shared" si="4"/>
        <v>766927946.14999998</v>
      </c>
      <c r="AH51" s="236">
        <f t="shared" si="4"/>
        <v>722238551.90999997</v>
      </c>
      <c r="AI51" s="236">
        <f t="shared" si="4"/>
        <v>1004794070.6600001</v>
      </c>
      <c r="AJ51" s="236">
        <f t="shared" si="4"/>
        <v>778522293.79000008</v>
      </c>
      <c r="AK51" s="236">
        <f t="shared" si="4"/>
        <v>794504233.65999997</v>
      </c>
      <c r="AL51" s="236">
        <f t="shared" si="4"/>
        <v>852386672.91000009</v>
      </c>
      <c r="AM51" s="237">
        <f t="shared" si="4"/>
        <v>735414389.82999992</v>
      </c>
    </row>
    <row r="52" spans="1:39" x14ac:dyDescent="0.25">
      <c r="A52" s="45"/>
      <c r="B52" s="46" t="s">
        <v>55</v>
      </c>
      <c r="C52" s="47" t="s">
        <v>3</v>
      </c>
      <c r="D52" s="87">
        <f>SUM(D53:D66)</f>
        <v>783720416.08000004</v>
      </c>
      <c r="E52" s="88">
        <f t="shared" ref="E52:AM52" si="5">SUM(E53:E66)</f>
        <v>771291881.98999989</v>
      </c>
      <c r="F52" s="88">
        <f t="shared" si="5"/>
        <v>815496661.22000015</v>
      </c>
      <c r="G52" s="88">
        <f t="shared" si="5"/>
        <v>766942774.72999978</v>
      </c>
      <c r="H52" s="88">
        <f t="shared" si="5"/>
        <v>796821370.18000007</v>
      </c>
      <c r="I52" s="88">
        <f t="shared" si="5"/>
        <v>805587230.37</v>
      </c>
      <c r="J52" s="88">
        <f t="shared" si="5"/>
        <v>761308366.42999995</v>
      </c>
      <c r="K52" s="88">
        <f t="shared" si="5"/>
        <v>968188152.20999992</v>
      </c>
      <c r="L52" s="88">
        <f t="shared" si="5"/>
        <v>830398577.36000001</v>
      </c>
      <c r="M52" s="88">
        <f t="shared" si="5"/>
        <v>786760367.49000001</v>
      </c>
      <c r="N52" s="88">
        <f t="shared" si="5"/>
        <v>788431409.91999996</v>
      </c>
      <c r="O52" s="89">
        <f t="shared" si="5"/>
        <v>945137545.05999982</v>
      </c>
      <c r="P52" s="246">
        <f t="shared" si="5"/>
        <v>801988715.63231456</v>
      </c>
      <c r="Q52" s="247">
        <f t="shared" si="5"/>
        <v>734096739.7115984</v>
      </c>
      <c r="R52" s="247">
        <f t="shared" si="5"/>
        <v>760462229.98080564</v>
      </c>
      <c r="S52" s="247">
        <f t="shared" si="5"/>
        <v>788220838.54003167</v>
      </c>
      <c r="T52" s="247">
        <f t="shared" si="5"/>
        <v>768987616.18853772</v>
      </c>
      <c r="U52" s="247">
        <f t="shared" si="5"/>
        <v>773278046.97353923</v>
      </c>
      <c r="V52" s="247">
        <f t="shared" si="5"/>
        <v>702028690.28684247</v>
      </c>
      <c r="W52" s="247">
        <f t="shared" si="5"/>
        <v>715309884.83896351</v>
      </c>
      <c r="X52" s="247">
        <f t="shared" si="5"/>
        <v>760120956.59860051</v>
      </c>
      <c r="Y52" s="247">
        <f t="shared" si="5"/>
        <v>799286897.87819791</v>
      </c>
      <c r="Z52" s="247">
        <f t="shared" si="5"/>
        <v>819174540.36619461</v>
      </c>
      <c r="AA52" s="248">
        <f t="shared" si="5"/>
        <v>673883472.90340018</v>
      </c>
      <c r="AB52" s="229">
        <f t="shared" si="5"/>
        <v>738599569.70999992</v>
      </c>
      <c r="AC52" s="230">
        <f t="shared" si="5"/>
        <v>705220265.9000001</v>
      </c>
      <c r="AD52" s="230">
        <f t="shared" si="5"/>
        <v>729711177.75</v>
      </c>
      <c r="AE52" s="230">
        <f t="shared" si="5"/>
        <v>726550815.27999985</v>
      </c>
      <c r="AF52" s="230">
        <f t="shared" si="5"/>
        <v>724900417.83999991</v>
      </c>
      <c r="AG52" s="230">
        <f t="shared" si="5"/>
        <v>759233301.01999998</v>
      </c>
      <c r="AH52" s="230">
        <f t="shared" si="5"/>
        <v>718683211.17999995</v>
      </c>
      <c r="AI52" s="230">
        <f t="shared" si="5"/>
        <v>1003248544.9300001</v>
      </c>
      <c r="AJ52" s="230">
        <f t="shared" si="5"/>
        <v>751281739.0200001</v>
      </c>
      <c r="AK52" s="230">
        <f t="shared" si="5"/>
        <v>794145016.89999998</v>
      </c>
      <c r="AL52" s="230">
        <f t="shared" si="5"/>
        <v>839284340.59000003</v>
      </c>
      <c r="AM52" s="231">
        <f t="shared" si="5"/>
        <v>734819847.77999997</v>
      </c>
    </row>
    <row r="53" spans="1:39" x14ac:dyDescent="0.25">
      <c r="A53" s="3">
        <v>601</v>
      </c>
      <c r="B53" s="4" t="s">
        <v>56</v>
      </c>
      <c r="C53" s="6">
        <v>1</v>
      </c>
      <c r="D53" s="90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  <c r="K53" s="91">
        <v>0</v>
      </c>
      <c r="L53" s="91">
        <v>0</v>
      </c>
      <c r="M53" s="91">
        <v>0</v>
      </c>
      <c r="N53" s="91">
        <v>0</v>
      </c>
      <c r="O53" s="92">
        <v>0</v>
      </c>
      <c r="P53" s="249">
        <v>0</v>
      </c>
      <c r="Q53" s="250">
        <v>0</v>
      </c>
      <c r="R53" s="250">
        <v>0</v>
      </c>
      <c r="S53" s="250">
        <v>0</v>
      </c>
      <c r="T53" s="250">
        <v>0</v>
      </c>
      <c r="U53" s="250">
        <v>0</v>
      </c>
      <c r="V53" s="250">
        <v>0</v>
      </c>
      <c r="W53" s="250">
        <v>0</v>
      </c>
      <c r="X53" s="250">
        <v>0</v>
      </c>
      <c r="Y53" s="250">
        <v>0</v>
      </c>
      <c r="Z53" s="250">
        <v>0</v>
      </c>
      <c r="AA53" s="251">
        <v>0</v>
      </c>
      <c r="AB53" s="232">
        <v>0</v>
      </c>
      <c r="AC53" s="233">
        <v>0</v>
      </c>
      <c r="AD53" s="233">
        <v>0</v>
      </c>
      <c r="AE53" s="233">
        <v>0</v>
      </c>
      <c r="AF53" s="233">
        <v>0</v>
      </c>
      <c r="AG53" s="233">
        <v>0</v>
      </c>
      <c r="AH53" s="233">
        <v>0</v>
      </c>
      <c r="AI53" s="233">
        <v>0</v>
      </c>
      <c r="AJ53" s="233">
        <v>0</v>
      </c>
      <c r="AK53" s="233">
        <v>0</v>
      </c>
      <c r="AL53" s="233">
        <v>0</v>
      </c>
      <c r="AM53" s="234">
        <v>0</v>
      </c>
    </row>
    <row r="54" spans="1:39" x14ac:dyDescent="0.25">
      <c r="A54" s="3">
        <v>602</v>
      </c>
      <c r="B54" s="4" t="s">
        <v>57</v>
      </c>
      <c r="C54" s="6">
        <v>2</v>
      </c>
      <c r="D54" s="90">
        <v>709962920.13999999</v>
      </c>
      <c r="E54" s="91">
        <v>705390419.49000001</v>
      </c>
      <c r="F54" s="91">
        <v>735729554.63</v>
      </c>
      <c r="G54" s="91">
        <v>705529931.63999999</v>
      </c>
      <c r="H54" s="91">
        <v>708623031.04999995</v>
      </c>
      <c r="I54" s="91">
        <v>705769033.35000002</v>
      </c>
      <c r="J54" s="91">
        <v>705536131.92999995</v>
      </c>
      <c r="K54" s="91">
        <v>898456314.5</v>
      </c>
      <c r="L54" s="91">
        <v>751624118.71000004</v>
      </c>
      <c r="M54" s="91">
        <v>723237768.66999996</v>
      </c>
      <c r="N54" s="91">
        <v>725703624.40999997</v>
      </c>
      <c r="O54" s="92">
        <v>852650110.01999998</v>
      </c>
      <c r="P54" s="249">
        <v>729983890.696558</v>
      </c>
      <c r="Q54" s="250">
        <v>667800891.78207302</v>
      </c>
      <c r="R54" s="250">
        <v>692201362.93322098</v>
      </c>
      <c r="S54" s="250">
        <v>715454100.38492405</v>
      </c>
      <c r="T54" s="250">
        <v>699065940.07498002</v>
      </c>
      <c r="U54" s="250">
        <v>702329510.67613304</v>
      </c>
      <c r="V54" s="250">
        <v>636072931.47579396</v>
      </c>
      <c r="W54" s="250">
        <v>648837864.18500102</v>
      </c>
      <c r="X54" s="250">
        <v>690184244.66208398</v>
      </c>
      <c r="Y54" s="250">
        <v>724743580.93513894</v>
      </c>
      <c r="Z54" s="250">
        <v>745740560.38932502</v>
      </c>
      <c r="AA54" s="251">
        <v>608039775.80476999</v>
      </c>
      <c r="AB54" s="232">
        <v>644068149.17999995</v>
      </c>
      <c r="AC54" s="233">
        <v>644740331.57000005</v>
      </c>
      <c r="AD54" s="233">
        <v>663705487.16999996</v>
      </c>
      <c r="AE54" s="233">
        <v>662411311.02999997</v>
      </c>
      <c r="AF54" s="233">
        <v>667706485.63999999</v>
      </c>
      <c r="AG54" s="233">
        <v>663134860.20000005</v>
      </c>
      <c r="AH54" s="233">
        <v>661760095.25</v>
      </c>
      <c r="AI54" s="233">
        <v>936071297.95000005</v>
      </c>
      <c r="AJ54" s="233">
        <v>689884205.33000004</v>
      </c>
      <c r="AK54" s="233">
        <v>727598334.80999994</v>
      </c>
      <c r="AL54" s="233">
        <v>766565050.79999995</v>
      </c>
      <c r="AM54" s="234">
        <v>632388883.50999999</v>
      </c>
    </row>
    <row r="55" spans="1:39" x14ac:dyDescent="0.25">
      <c r="A55" s="3">
        <v>603</v>
      </c>
      <c r="B55" s="4" t="s">
        <v>58</v>
      </c>
      <c r="C55" s="6">
        <v>3</v>
      </c>
      <c r="D55" s="90">
        <v>2283589.83</v>
      </c>
      <c r="E55" s="91">
        <v>2297507.52</v>
      </c>
      <c r="F55" s="91">
        <v>2299124.96</v>
      </c>
      <c r="G55" s="91">
        <v>2409075.9300000002</v>
      </c>
      <c r="H55" s="91">
        <v>2332558.7200000002</v>
      </c>
      <c r="I55" s="91">
        <v>2288678.42</v>
      </c>
      <c r="J55" s="91">
        <v>2391306.19</v>
      </c>
      <c r="K55" s="91">
        <v>2260585.2999999998</v>
      </c>
      <c r="L55" s="91">
        <v>2266869.02</v>
      </c>
      <c r="M55" s="91">
        <v>2272116.7599999998</v>
      </c>
      <c r="N55" s="91">
        <v>2369838.77</v>
      </c>
      <c r="O55" s="92">
        <v>2154412.37</v>
      </c>
      <c r="P55" s="249">
        <v>2251715.23986565</v>
      </c>
      <c r="Q55" s="250">
        <v>2061609.5394473099</v>
      </c>
      <c r="R55" s="250">
        <v>2161771.3546637502</v>
      </c>
      <c r="S55" s="250">
        <v>2366857.7488487801</v>
      </c>
      <c r="T55" s="250">
        <v>2166440.5491670002</v>
      </c>
      <c r="U55" s="250">
        <v>2182601.4044630001</v>
      </c>
      <c r="V55" s="250">
        <v>2373131.0547798802</v>
      </c>
      <c r="W55" s="250">
        <v>2211335.30964984</v>
      </c>
      <c r="X55" s="250">
        <v>2347833.5146304201</v>
      </c>
      <c r="Y55" s="250">
        <v>2475684.1764400299</v>
      </c>
      <c r="Z55" s="250">
        <v>2379028.8402219499</v>
      </c>
      <c r="AA55" s="251">
        <v>2420991.26782239</v>
      </c>
      <c r="AB55" s="232">
        <v>2301456.7799999998</v>
      </c>
      <c r="AC55" s="233">
        <v>2131299.7200000002</v>
      </c>
      <c r="AD55" s="233">
        <v>2170754.58</v>
      </c>
      <c r="AE55" s="233">
        <v>2303307.17</v>
      </c>
      <c r="AF55" s="233">
        <v>2201258.3199999998</v>
      </c>
      <c r="AG55" s="233">
        <v>2186988.59</v>
      </c>
      <c r="AH55" s="233">
        <v>2257070.48</v>
      </c>
      <c r="AI55" s="233">
        <v>2194492.5099999998</v>
      </c>
      <c r="AJ55" s="233">
        <v>2178846.5699999998</v>
      </c>
      <c r="AK55" s="233">
        <v>2244584.0099999998</v>
      </c>
      <c r="AL55" s="233">
        <v>2112718.23</v>
      </c>
      <c r="AM55" s="234">
        <v>2169519.31</v>
      </c>
    </row>
    <row r="56" spans="1:39" x14ac:dyDescent="0.25">
      <c r="A56" s="3">
        <v>604</v>
      </c>
      <c r="B56" s="4" t="s">
        <v>59</v>
      </c>
      <c r="C56" s="6">
        <v>4</v>
      </c>
      <c r="D56" s="90">
        <v>36281472.759999998</v>
      </c>
      <c r="E56" s="91">
        <v>32041876.789999999</v>
      </c>
      <c r="F56" s="91">
        <v>48710858.329999998</v>
      </c>
      <c r="G56" s="91">
        <v>34412174.549999997</v>
      </c>
      <c r="H56" s="91">
        <v>35297640.5</v>
      </c>
      <c r="I56" s="91">
        <v>46310763.649999999</v>
      </c>
      <c r="J56" s="91">
        <v>28108748.620000001</v>
      </c>
      <c r="K56" s="91">
        <v>34307416.170000002</v>
      </c>
      <c r="L56" s="91">
        <v>45240505.890000001</v>
      </c>
      <c r="M56" s="91">
        <v>35921781.119999997</v>
      </c>
      <c r="N56" s="91">
        <v>36918453</v>
      </c>
      <c r="O56" s="92">
        <v>42125519.68</v>
      </c>
      <c r="P56" s="249">
        <v>37845773.566294901</v>
      </c>
      <c r="Q56" s="250">
        <v>34728683.700699396</v>
      </c>
      <c r="R56" s="250">
        <v>36010139.992255896</v>
      </c>
      <c r="S56" s="250">
        <v>37718424.7805264</v>
      </c>
      <c r="T56" s="250">
        <v>36770490.378772497</v>
      </c>
      <c r="U56" s="250">
        <v>37121386.546705097</v>
      </c>
      <c r="V56" s="250">
        <v>32404940.9406907</v>
      </c>
      <c r="W56" s="250">
        <v>32742459.090617999</v>
      </c>
      <c r="X56" s="250">
        <v>36501276.145411</v>
      </c>
      <c r="Y56" s="250">
        <v>38847685.7327803</v>
      </c>
      <c r="Z56" s="250">
        <v>38553662.326259203</v>
      </c>
      <c r="AA56" s="251">
        <v>31687948.673010599</v>
      </c>
      <c r="AB56" s="232">
        <v>33911568.020000003</v>
      </c>
      <c r="AC56" s="233">
        <v>29341977.010000002</v>
      </c>
      <c r="AD56" s="233">
        <v>44877773.670000002</v>
      </c>
      <c r="AE56" s="233">
        <v>34945262.780000001</v>
      </c>
      <c r="AF56" s="233">
        <v>32500965.309999999</v>
      </c>
      <c r="AG56" s="233">
        <v>42339994.390000001</v>
      </c>
      <c r="AH56" s="233">
        <v>30569552.489999998</v>
      </c>
      <c r="AI56" s="233">
        <v>30156182.469999999</v>
      </c>
      <c r="AJ56" s="233">
        <v>38456642.770000003</v>
      </c>
      <c r="AK56" s="233">
        <v>40583838.880000003</v>
      </c>
      <c r="AL56" s="233">
        <v>41662583.009999998</v>
      </c>
      <c r="AM56" s="234">
        <v>41070593.609999999</v>
      </c>
    </row>
    <row r="57" spans="1:39" x14ac:dyDescent="0.25">
      <c r="A57" s="3">
        <v>609</v>
      </c>
      <c r="B57" s="4" t="s">
        <v>60</v>
      </c>
      <c r="C57" s="6">
        <v>5</v>
      </c>
      <c r="D57" s="90">
        <v>433750</v>
      </c>
      <c r="E57" s="91">
        <v>363780</v>
      </c>
      <c r="F57" s="91">
        <v>398520</v>
      </c>
      <c r="G57" s="91">
        <v>470680</v>
      </c>
      <c r="H57" s="91">
        <v>470790</v>
      </c>
      <c r="I57" s="91">
        <v>453886</v>
      </c>
      <c r="J57" s="91">
        <v>452297</v>
      </c>
      <c r="K57" s="91">
        <v>521586</v>
      </c>
      <c r="L57" s="91">
        <v>401400</v>
      </c>
      <c r="M57" s="91">
        <v>490210</v>
      </c>
      <c r="N57" s="91">
        <v>415210</v>
      </c>
      <c r="O57" s="92">
        <v>427110</v>
      </c>
      <c r="P57" s="249">
        <v>439462.89010954002</v>
      </c>
      <c r="Q57" s="250">
        <v>406059.70134963398</v>
      </c>
      <c r="R57" s="250">
        <v>437372.01373498602</v>
      </c>
      <c r="S57" s="250">
        <v>537287.13091058005</v>
      </c>
      <c r="T57" s="250">
        <v>509771.00599792798</v>
      </c>
      <c r="U57" s="250">
        <v>477256.91925600899</v>
      </c>
      <c r="V57" s="250">
        <v>539080.68082820205</v>
      </c>
      <c r="W57" s="250">
        <v>511462.88944963098</v>
      </c>
      <c r="X57" s="250">
        <v>439304.63570504403</v>
      </c>
      <c r="Y57" s="250">
        <v>444396.59105940501</v>
      </c>
      <c r="Z57" s="250">
        <v>421263.63359249203</v>
      </c>
      <c r="AA57" s="251">
        <v>637281.90800654702</v>
      </c>
      <c r="AB57" s="232">
        <v>350870</v>
      </c>
      <c r="AC57" s="233">
        <v>305370</v>
      </c>
      <c r="AD57" s="233">
        <v>359660</v>
      </c>
      <c r="AE57" s="233">
        <v>370080</v>
      </c>
      <c r="AF57" s="233">
        <v>333550</v>
      </c>
      <c r="AG57" s="233">
        <v>409000</v>
      </c>
      <c r="AH57" s="233">
        <v>474130</v>
      </c>
      <c r="AI57" s="233">
        <v>394370</v>
      </c>
      <c r="AJ57" s="233">
        <v>495770</v>
      </c>
      <c r="AK57" s="233">
        <v>410590</v>
      </c>
      <c r="AL57" s="233">
        <v>415109</v>
      </c>
      <c r="AM57" s="234">
        <v>366840</v>
      </c>
    </row>
    <row r="58" spans="1:39" x14ac:dyDescent="0.25">
      <c r="A58" s="3">
        <v>641</v>
      </c>
      <c r="B58" s="4" t="s">
        <v>61</v>
      </c>
      <c r="C58" s="6">
        <v>6</v>
      </c>
      <c r="D58" s="90">
        <v>995.71</v>
      </c>
      <c r="E58" s="91">
        <v>329.78</v>
      </c>
      <c r="F58" s="91">
        <v>33429.32</v>
      </c>
      <c r="G58" s="91">
        <v>14477.12</v>
      </c>
      <c r="H58" s="91">
        <v>-17449.52</v>
      </c>
      <c r="I58" s="91">
        <v>47812.54</v>
      </c>
      <c r="J58" s="91">
        <v>70004.009999999995</v>
      </c>
      <c r="K58" s="91">
        <v>203653.78</v>
      </c>
      <c r="L58" s="91">
        <v>1487560.54</v>
      </c>
      <c r="M58" s="91">
        <v>436</v>
      </c>
      <c r="N58" s="91">
        <v>1504.95</v>
      </c>
      <c r="O58" s="92">
        <v>90494.77</v>
      </c>
      <c r="P58" s="249">
        <v>0</v>
      </c>
      <c r="Q58" s="250">
        <v>0</v>
      </c>
      <c r="R58" s="250">
        <v>0</v>
      </c>
      <c r="S58" s="250">
        <v>0</v>
      </c>
      <c r="T58" s="250">
        <v>0</v>
      </c>
      <c r="U58" s="250">
        <v>0</v>
      </c>
      <c r="V58" s="250">
        <v>0</v>
      </c>
      <c r="W58" s="250">
        <v>0</v>
      </c>
      <c r="X58" s="250">
        <v>0</v>
      </c>
      <c r="Y58" s="250">
        <v>0</v>
      </c>
      <c r="Z58" s="250">
        <v>0</v>
      </c>
      <c r="AA58" s="251">
        <v>0</v>
      </c>
      <c r="AB58" s="232">
        <v>70028.73</v>
      </c>
      <c r="AC58" s="233">
        <v>-28641.360000000001</v>
      </c>
      <c r="AD58" s="233">
        <v>2004.78</v>
      </c>
      <c r="AE58" s="233">
        <v>1333.28</v>
      </c>
      <c r="AF58" s="233">
        <v>470</v>
      </c>
      <c r="AG58" s="233">
        <v>94494.79</v>
      </c>
      <c r="AH58" s="233">
        <v>-69.459999999999994</v>
      </c>
      <c r="AI58" s="233">
        <v>421</v>
      </c>
      <c r="AJ58" s="233">
        <v>4898.54</v>
      </c>
      <c r="AK58" s="233">
        <v>21734.61</v>
      </c>
      <c r="AL58" s="233">
        <v>302934.65000000002</v>
      </c>
      <c r="AM58" s="234">
        <v>295930.51</v>
      </c>
    </row>
    <row r="59" spans="1:39" x14ac:dyDescent="0.25">
      <c r="A59" s="3">
        <v>642</v>
      </c>
      <c r="B59" s="4" t="s">
        <v>27</v>
      </c>
      <c r="C59" s="6">
        <v>7</v>
      </c>
      <c r="D59" s="90"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2">
        <v>0</v>
      </c>
      <c r="P59" s="249">
        <v>0</v>
      </c>
      <c r="Q59" s="250">
        <v>0</v>
      </c>
      <c r="R59" s="250">
        <v>0</v>
      </c>
      <c r="S59" s="250">
        <v>0</v>
      </c>
      <c r="T59" s="250">
        <v>0</v>
      </c>
      <c r="U59" s="250">
        <v>0</v>
      </c>
      <c r="V59" s="250">
        <v>0</v>
      </c>
      <c r="W59" s="250">
        <v>0</v>
      </c>
      <c r="X59" s="250">
        <v>0</v>
      </c>
      <c r="Y59" s="250">
        <v>0</v>
      </c>
      <c r="Z59" s="250">
        <v>0</v>
      </c>
      <c r="AA59" s="251">
        <v>0</v>
      </c>
      <c r="AB59" s="232">
        <v>0</v>
      </c>
      <c r="AC59" s="233">
        <v>0</v>
      </c>
      <c r="AD59" s="233">
        <v>0</v>
      </c>
      <c r="AE59" s="233">
        <v>0</v>
      </c>
      <c r="AF59" s="233">
        <v>0</v>
      </c>
      <c r="AG59" s="233">
        <v>0</v>
      </c>
      <c r="AH59" s="233">
        <v>0</v>
      </c>
      <c r="AI59" s="233">
        <v>0</v>
      </c>
      <c r="AJ59" s="233">
        <v>0</v>
      </c>
      <c r="AK59" s="233">
        <v>0</v>
      </c>
      <c r="AL59" s="233">
        <v>0</v>
      </c>
      <c r="AM59" s="234">
        <v>0</v>
      </c>
    </row>
    <row r="60" spans="1:39" x14ac:dyDescent="0.25">
      <c r="A60" s="3">
        <v>643</v>
      </c>
      <c r="B60" s="4" t="s">
        <v>62</v>
      </c>
      <c r="C60" s="6">
        <v>8</v>
      </c>
      <c r="D60" s="90">
        <v>0</v>
      </c>
      <c r="E60" s="91">
        <v>0</v>
      </c>
      <c r="F60" s="91">
        <v>0</v>
      </c>
      <c r="G60" s="91">
        <v>0</v>
      </c>
      <c r="H60" s="91">
        <v>0</v>
      </c>
      <c r="I60" s="91">
        <v>0</v>
      </c>
      <c r="J60" s="91">
        <v>0</v>
      </c>
      <c r="K60" s="91">
        <v>0</v>
      </c>
      <c r="L60" s="91">
        <v>0</v>
      </c>
      <c r="M60" s="91">
        <v>0</v>
      </c>
      <c r="N60" s="91">
        <v>0</v>
      </c>
      <c r="O60" s="92">
        <v>0</v>
      </c>
      <c r="P60" s="249">
        <v>0</v>
      </c>
      <c r="Q60" s="250">
        <v>0</v>
      </c>
      <c r="R60" s="250">
        <v>0</v>
      </c>
      <c r="S60" s="250">
        <v>0</v>
      </c>
      <c r="T60" s="250">
        <v>0</v>
      </c>
      <c r="U60" s="250">
        <v>0</v>
      </c>
      <c r="V60" s="250">
        <v>0</v>
      </c>
      <c r="W60" s="250">
        <v>0</v>
      </c>
      <c r="X60" s="250">
        <v>0</v>
      </c>
      <c r="Y60" s="250">
        <v>0</v>
      </c>
      <c r="Z60" s="250">
        <v>0</v>
      </c>
      <c r="AA60" s="251">
        <v>0</v>
      </c>
      <c r="AB60" s="232">
        <v>0</v>
      </c>
      <c r="AC60" s="233">
        <v>0</v>
      </c>
      <c r="AD60" s="233">
        <v>0</v>
      </c>
      <c r="AE60" s="233">
        <v>0</v>
      </c>
      <c r="AF60" s="233">
        <v>0</v>
      </c>
      <c r="AG60" s="233">
        <v>0</v>
      </c>
      <c r="AH60" s="233">
        <v>0</v>
      </c>
      <c r="AI60" s="233">
        <v>0</v>
      </c>
      <c r="AJ60" s="233">
        <v>0</v>
      </c>
      <c r="AK60" s="233">
        <v>0</v>
      </c>
      <c r="AL60" s="233">
        <v>2220</v>
      </c>
      <c r="AM60" s="234">
        <v>0</v>
      </c>
    </row>
    <row r="61" spans="1:39" x14ac:dyDescent="0.25">
      <c r="A61" s="3">
        <v>644</v>
      </c>
      <c r="B61" s="4" t="s">
        <v>63</v>
      </c>
      <c r="C61" s="6">
        <v>9</v>
      </c>
      <c r="D61" s="90">
        <v>2290996.59</v>
      </c>
      <c r="E61" s="91">
        <v>1262926.8</v>
      </c>
      <c r="F61" s="91">
        <v>4785978.4000000004</v>
      </c>
      <c r="G61" s="91">
        <v>2989824.3</v>
      </c>
      <c r="H61" s="91">
        <v>7196074.0499999998</v>
      </c>
      <c r="I61" s="91">
        <v>4014593.95</v>
      </c>
      <c r="J61" s="91">
        <v>4729626.6500000004</v>
      </c>
      <c r="K61" s="91">
        <v>4954474.25</v>
      </c>
      <c r="L61" s="91">
        <v>4682761.25</v>
      </c>
      <c r="M61" s="91">
        <v>4928498.3499999996</v>
      </c>
      <c r="N61" s="91">
        <v>4969169</v>
      </c>
      <c r="O61" s="92">
        <v>14412544</v>
      </c>
      <c r="P61" s="249">
        <v>5399246.7961732596</v>
      </c>
      <c r="Q61" s="250">
        <v>5086323.8858351698</v>
      </c>
      <c r="R61" s="250">
        <v>5439674.5729639297</v>
      </c>
      <c r="S61" s="250">
        <v>5517501.1372565702</v>
      </c>
      <c r="T61" s="250">
        <v>5517838.5853182003</v>
      </c>
      <c r="U61" s="250">
        <v>5657124.7230335996</v>
      </c>
      <c r="V61" s="250">
        <v>4885543.2929061102</v>
      </c>
      <c r="W61" s="250">
        <v>5259354.1157734599</v>
      </c>
      <c r="X61" s="250">
        <v>5020495.4485421199</v>
      </c>
      <c r="Y61" s="250">
        <v>5737224.6718167895</v>
      </c>
      <c r="Z61" s="250">
        <v>5757655.7601463301</v>
      </c>
      <c r="AA61" s="251">
        <v>4422721.0352344904</v>
      </c>
      <c r="AB61" s="232">
        <v>2137522.38</v>
      </c>
      <c r="AC61" s="233">
        <v>4649621.95</v>
      </c>
      <c r="AD61" s="233">
        <v>3252279.49</v>
      </c>
      <c r="AE61" s="233">
        <v>6399076.1600000001</v>
      </c>
      <c r="AF61" s="233">
        <v>5036568.4000000004</v>
      </c>
      <c r="AG61" s="233">
        <v>7714130.5</v>
      </c>
      <c r="AH61" s="233">
        <v>5272413.3</v>
      </c>
      <c r="AI61" s="233">
        <v>6135419.4000000004</v>
      </c>
      <c r="AJ61" s="233">
        <v>1419015.5</v>
      </c>
      <c r="AK61" s="233">
        <v>3993727.48</v>
      </c>
      <c r="AL61" s="233">
        <v>6594695.2199999997</v>
      </c>
      <c r="AM61" s="234">
        <v>9270933.8499999996</v>
      </c>
    </row>
    <row r="62" spans="1:39" x14ac:dyDescent="0.25">
      <c r="A62" s="3">
        <v>645</v>
      </c>
      <c r="B62" s="4" t="s">
        <v>64</v>
      </c>
      <c r="C62" s="6">
        <v>10</v>
      </c>
      <c r="D62" s="90">
        <v>0</v>
      </c>
      <c r="E62" s="91">
        <v>0</v>
      </c>
      <c r="F62" s="91">
        <v>0</v>
      </c>
      <c r="G62" s="91">
        <v>0</v>
      </c>
      <c r="H62" s="91">
        <v>0</v>
      </c>
      <c r="I62" s="91">
        <v>0</v>
      </c>
      <c r="J62" s="91">
        <v>0</v>
      </c>
      <c r="K62" s="91">
        <v>0</v>
      </c>
      <c r="L62" s="91">
        <v>0</v>
      </c>
      <c r="M62" s="91">
        <v>0</v>
      </c>
      <c r="N62" s="91">
        <v>0</v>
      </c>
      <c r="O62" s="92">
        <v>0</v>
      </c>
      <c r="P62" s="249">
        <v>0</v>
      </c>
      <c r="Q62" s="250">
        <v>0</v>
      </c>
      <c r="R62" s="250">
        <v>0</v>
      </c>
      <c r="S62" s="250">
        <v>0</v>
      </c>
      <c r="T62" s="250">
        <v>0</v>
      </c>
      <c r="U62" s="250">
        <v>0</v>
      </c>
      <c r="V62" s="250">
        <v>0</v>
      </c>
      <c r="W62" s="250">
        <v>0</v>
      </c>
      <c r="X62" s="250">
        <v>0</v>
      </c>
      <c r="Y62" s="250">
        <v>0</v>
      </c>
      <c r="Z62" s="250">
        <v>0</v>
      </c>
      <c r="AA62" s="251">
        <v>0</v>
      </c>
      <c r="AB62" s="232">
        <v>0</v>
      </c>
      <c r="AC62" s="233">
        <v>0</v>
      </c>
      <c r="AD62" s="233">
        <v>0</v>
      </c>
      <c r="AE62" s="233">
        <v>0</v>
      </c>
      <c r="AF62" s="233">
        <v>0</v>
      </c>
      <c r="AG62" s="233">
        <v>0</v>
      </c>
      <c r="AH62" s="233">
        <v>0</v>
      </c>
      <c r="AI62" s="233">
        <v>0</v>
      </c>
      <c r="AJ62" s="233">
        <v>0</v>
      </c>
      <c r="AK62" s="233">
        <v>0</v>
      </c>
      <c r="AL62" s="233">
        <v>0</v>
      </c>
      <c r="AM62" s="234">
        <v>0</v>
      </c>
    </row>
    <row r="63" spans="1:39" x14ac:dyDescent="0.25">
      <c r="A63" s="3">
        <v>646</v>
      </c>
      <c r="B63" s="4" t="s">
        <v>65</v>
      </c>
      <c r="C63" s="6">
        <v>11</v>
      </c>
      <c r="D63" s="90">
        <v>0</v>
      </c>
      <c r="E63" s="91">
        <v>0</v>
      </c>
      <c r="F63" s="91">
        <v>0</v>
      </c>
      <c r="G63" s="91">
        <v>0</v>
      </c>
      <c r="H63" s="91">
        <v>0</v>
      </c>
      <c r="I63" s="91">
        <v>0</v>
      </c>
      <c r="J63" s="91">
        <v>0</v>
      </c>
      <c r="K63" s="91">
        <v>0</v>
      </c>
      <c r="L63" s="91">
        <v>0</v>
      </c>
      <c r="M63" s="91">
        <v>0</v>
      </c>
      <c r="N63" s="91">
        <v>0</v>
      </c>
      <c r="O63" s="92">
        <v>0</v>
      </c>
      <c r="P63" s="249">
        <v>0</v>
      </c>
      <c r="Q63" s="250">
        <v>0</v>
      </c>
      <c r="R63" s="250">
        <v>0</v>
      </c>
      <c r="S63" s="250">
        <v>0</v>
      </c>
      <c r="T63" s="250">
        <v>0</v>
      </c>
      <c r="U63" s="250">
        <v>0</v>
      </c>
      <c r="V63" s="250">
        <v>0</v>
      </c>
      <c r="W63" s="250">
        <v>0</v>
      </c>
      <c r="X63" s="250">
        <v>0</v>
      </c>
      <c r="Y63" s="250">
        <v>0</v>
      </c>
      <c r="Z63" s="250">
        <v>0</v>
      </c>
      <c r="AA63" s="251">
        <v>0</v>
      </c>
      <c r="AB63" s="232">
        <v>0</v>
      </c>
      <c r="AC63" s="233">
        <v>0</v>
      </c>
      <c r="AD63" s="233">
        <v>0</v>
      </c>
      <c r="AE63" s="233">
        <v>0</v>
      </c>
      <c r="AF63" s="233">
        <v>0</v>
      </c>
      <c r="AG63" s="233">
        <v>0</v>
      </c>
      <c r="AH63" s="233">
        <v>0</v>
      </c>
      <c r="AI63" s="233">
        <v>0</v>
      </c>
      <c r="AJ63" s="233">
        <v>0</v>
      </c>
      <c r="AK63" s="233">
        <v>0</v>
      </c>
      <c r="AL63" s="233">
        <v>0</v>
      </c>
      <c r="AM63" s="234">
        <v>20247.93</v>
      </c>
    </row>
    <row r="64" spans="1:39" x14ac:dyDescent="0.25">
      <c r="A64" s="3">
        <v>647</v>
      </c>
      <c r="B64" s="4" t="s">
        <v>66</v>
      </c>
      <c r="C64" s="6">
        <v>12</v>
      </c>
      <c r="D64" s="90">
        <v>0</v>
      </c>
      <c r="E64" s="91">
        <v>0</v>
      </c>
      <c r="F64" s="91">
        <v>0</v>
      </c>
      <c r="G64" s="91">
        <v>0</v>
      </c>
      <c r="H64" s="91">
        <v>0</v>
      </c>
      <c r="I64" s="91">
        <v>0</v>
      </c>
      <c r="J64" s="91">
        <v>0</v>
      </c>
      <c r="K64" s="91">
        <v>0</v>
      </c>
      <c r="L64" s="91">
        <v>0</v>
      </c>
      <c r="M64" s="91">
        <v>0</v>
      </c>
      <c r="N64" s="91">
        <v>0</v>
      </c>
      <c r="O64" s="92">
        <v>0</v>
      </c>
      <c r="P64" s="249">
        <v>0</v>
      </c>
      <c r="Q64" s="250">
        <v>0</v>
      </c>
      <c r="R64" s="250">
        <v>0</v>
      </c>
      <c r="S64" s="250">
        <v>0</v>
      </c>
      <c r="T64" s="250">
        <v>0</v>
      </c>
      <c r="U64" s="250">
        <v>0</v>
      </c>
      <c r="V64" s="250">
        <v>0</v>
      </c>
      <c r="W64" s="250">
        <v>0</v>
      </c>
      <c r="X64" s="250">
        <v>0</v>
      </c>
      <c r="Y64" s="250">
        <v>0</v>
      </c>
      <c r="Z64" s="250">
        <v>0</v>
      </c>
      <c r="AA64" s="251">
        <v>0</v>
      </c>
      <c r="AB64" s="232">
        <v>0</v>
      </c>
      <c r="AC64" s="233">
        <v>0</v>
      </c>
      <c r="AD64" s="233">
        <v>0</v>
      </c>
      <c r="AE64" s="233">
        <v>0</v>
      </c>
      <c r="AF64" s="233">
        <v>0</v>
      </c>
      <c r="AG64" s="233">
        <v>0</v>
      </c>
      <c r="AH64" s="233">
        <v>0</v>
      </c>
      <c r="AI64" s="233">
        <v>0</v>
      </c>
      <c r="AJ64" s="233">
        <v>0</v>
      </c>
      <c r="AK64" s="233">
        <v>0</v>
      </c>
      <c r="AL64" s="233">
        <v>0</v>
      </c>
      <c r="AM64" s="234">
        <v>0</v>
      </c>
    </row>
    <row r="65" spans="1:39" x14ac:dyDescent="0.25">
      <c r="A65" s="3">
        <v>648</v>
      </c>
      <c r="B65" s="4" t="s">
        <v>67</v>
      </c>
      <c r="C65" s="6">
        <v>13</v>
      </c>
      <c r="D65" s="90">
        <v>954197.93</v>
      </c>
      <c r="E65" s="91">
        <v>669773.46</v>
      </c>
      <c r="F65" s="91">
        <v>950794.09</v>
      </c>
      <c r="G65" s="91">
        <v>800019.38</v>
      </c>
      <c r="H65" s="91">
        <v>921865.57</v>
      </c>
      <c r="I65" s="91">
        <v>920430.7</v>
      </c>
      <c r="J65" s="91">
        <v>1407184.35</v>
      </c>
      <c r="K65" s="91">
        <v>1490561.85</v>
      </c>
      <c r="L65" s="91">
        <v>1488179.22</v>
      </c>
      <c r="M65" s="91">
        <v>1111523.99</v>
      </c>
      <c r="N65" s="91">
        <v>1227340.31</v>
      </c>
      <c r="O65" s="92">
        <v>1444664.92</v>
      </c>
      <c r="P65" s="249">
        <v>867704.803461181</v>
      </c>
      <c r="Q65" s="250">
        <v>710943.43381070299</v>
      </c>
      <c r="R65" s="250">
        <v>713316.78330708202</v>
      </c>
      <c r="S65" s="250">
        <v>999968.951358133</v>
      </c>
      <c r="T65" s="250">
        <v>1021102.00300293</v>
      </c>
      <c r="U65" s="250">
        <v>1021137.71841559</v>
      </c>
      <c r="V65" s="250">
        <v>1171412.50555689</v>
      </c>
      <c r="W65" s="250">
        <v>845723.89768085396</v>
      </c>
      <c r="X65" s="250">
        <v>898861.14457745</v>
      </c>
      <c r="Y65" s="250">
        <v>929032.58232672606</v>
      </c>
      <c r="Z65" s="250">
        <v>1193763.4362776701</v>
      </c>
      <c r="AA65" s="251">
        <v>1945632.7402247901</v>
      </c>
      <c r="AB65" s="232">
        <v>771021.72</v>
      </c>
      <c r="AC65" s="233">
        <v>758142.66</v>
      </c>
      <c r="AD65" s="233">
        <v>797080.73</v>
      </c>
      <c r="AE65" s="233">
        <v>886395.71</v>
      </c>
      <c r="AF65" s="233">
        <v>800447.99</v>
      </c>
      <c r="AG65" s="233">
        <v>812020.88</v>
      </c>
      <c r="AH65" s="233">
        <v>1348249.96</v>
      </c>
      <c r="AI65" s="233">
        <v>1271396.2</v>
      </c>
      <c r="AJ65" s="233">
        <v>1129485.33</v>
      </c>
      <c r="AK65" s="233">
        <v>1005400.95</v>
      </c>
      <c r="AL65" s="233">
        <v>1049213.0900000001</v>
      </c>
      <c r="AM65" s="234">
        <v>1387321.37</v>
      </c>
    </row>
    <row r="66" spans="1:39" x14ac:dyDescent="0.25">
      <c r="A66" s="3">
        <v>649</v>
      </c>
      <c r="B66" s="4" t="s">
        <v>68</v>
      </c>
      <c r="C66" s="6">
        <v>14</v>
      </c>
      <c r="D66" s="90">
        <v>31512493.120000001</v>
      </c>
      <c r="E66" s="91">
        <v>29265268.149999999</v>
      </c>
      <c r="F66" s="91">
        <v>22588401.489999998</v>
      </c>
      <c r="G66" s="91">
        <v>20316591.809999999</v>
      </c>
      <c r="H66" s="91">
        <v>41996859.810000002</v>
      </c>
      <c r="I66" s="91">
        <v>45782031.759999998</v>
      </c>
      <c r="J66" s="91">
        <v>18613067.68</v>
      </c>
      <c r="K66" s="91">
        <v>25993560.359999999</v>
      </c>
      <c r="L66" s="91">
        <v>23207182.73</v>
      </c>
      <c r="M66" s="91">
        <v>18798032.600000001</v>
      </c>
      <c r="N66" s="91">
        <v>16826269.48</v>
      </c>
      <c r="O66" s="92">
        <v>31832689.300000001</v>
      </c>
      <c r="P66" s="249">
        <v>25200921.639852099</v>
      </c>
      <c r="Q66" s="250">
        <v>23302227.668383099</v>
      </c>
      <c r="R66" s="250">
        <v>23498592.330658998</v>
      </c>
      <c r="S66" s="250">
        <v>25626698.4062071</v>
      </c>
      <c r="T66" s="250">
        <v>23936033.591299199</v>
      </c>
      <c r="U66" s="250">
        <v>24489028.985532898</v>
      </c>
      <c r="V66" s="250">
        <v>24581650.336286601</v>
      </c>
      <c r="W66" s="250">
        <v>24901685.350790799</v>
      </c>
      <c r="X66" s="250">
        <v>24728941.047650501</v>
      </c>
      <c r="Y66" s="250">
        <v>26109293.188635599</v>
      </c>
      <c r="Z66" s="250">
        <v>25128605.980371799</v>
      </c>
      <c r="AA66" s="251">
        <v>24729121.474331401</v>
      </c>
      <c r="AB66" s="232">
        <v>54988952.899999999</v>
      </c>
      <c r="AC66" s="233">
        <v>23322164.350000001</v>
      </c>
      <c r="AD66" s="233">
        <v>14546137.33</v>
      </c>
      <c r="AE66" s="233">
        <v>19234049.149999999</v>
      </c>
      <c r="AF66" s="233">
        <v>16320672.18</v>
      </c>
      <c r="AG66" s="233">
        <v>42541811.670000002</v>
      </c>
      <c r="AH66" s="233">
        <v>17001769.16</v>
      </c>
      <c r="AI66" s="233">
        <v>27024965.399999999</v>
      </c>
      <c r="AJ66" s="233">
        <v>17712874.98</v>
      </c>
      <c r="AK66" s="233">
        <v>18286806.16</v>
      </c>
      <c r="AL66" s="233">
        <v>20579816.59</v>
      </c>
      <c r="AM66" s="234">
        <v>47849577.689999998</v>
      </c>
    </row>
    <row r="67" spans="1:39" x14ac:dyDescent="0.25">
      <c r="A67" s="45"/>
      <c r="B67" s="46" t="s">
        <v>69</v>
      </c>
      <c r="C67" s="47" t="s">
        <v>42</v>
      </c>
      <c r="D67" s="87">
        <f>SUM(D68:D72)</f>
        <v>6883.99</v>
      </c>
      <c r="E67" s="88">
        <f t="shared" ref="E67:AM67" si="6">SUM(E68:E72)</f>
        <v>16285.06</v>
      </c>
      <c r="F67" s="88">
        <f t="shared" si="6"/>
        <v>8674.69</v>
      </c>
      <c r="G67" s="88">
        <f t="shared" si="6"/>
        <v>30444.52</v>
      </c>
      <c r="H67" s="88">
        <f t="shared" si="6"/>
        <v>2010.74</v>
      </c>
      <c r="I67" s="88">
        <f t="shared" si="6"/>
        <v>231.89</v>
      </c>
      <c r="J67" s="88">
        <f t="shared" si="6"/>
        <v>2786.06</v>
      </c>
      <c r="K67" s="88">
        <f t="shared" si="6"/>
        <v>344.06</v>
      </c>
      <c r="L67" s="88">
        <f t="shared" si="6"/>
        <v>31442.91</v>
      </c>
      <c r="M67" s="88">
        <f t="shared" si="6"/>
        <v>772.56</v>
      </c>
      <c r="N67" s="88">
        <f t="shared" si="6"/>
        <v>3306.49</v>
      </c>
      <c r="O67" s="89">
        <f t="shared" si="6"/>
        <v>2358.9899999999998</v>
      </c>
      <c r="P67" s="246">
        <f t="shared" si="6"/>
        <v>14467.0233116687</v>
      </c>
      <c r="Q67" s="247">
        <f t="shared" si="6"/>
        <v>0</v>
      </c>
      <c r="R67" s="247">
        <f t="shared" si="6"/>
        <v>3395.1844122922198</v>
      </c>
      <c r="S67" s="247">
        <f t="shared" si="6"/>
        <v>3886.4307600526699</v>
      </c>
      <c r="T67" s="247">
        <f t="shared" si="6"/>
        <v>375.62793567569202</v>
      </c>
      <c r="U67" s="247">
        <f t="shared" si="6"/>
        <v>23111.490706184301</v>
      </c>
      <c r="V67" s="247">
        <f t="shared" si="6"/>
        <v>6276.7422357962796</v>
      </c>
      <c r="W67" s="247">
        <f t="shared" si="6"/>
        <v>1045.6095201698699</v>
      </c>
      <c r="X67" s="247">
        <f t="shared" si="6"/>
        <v>2175.0511714978902</v>
      </c>
      <c r="Y67" s="247">
        <f t="shared" si="6"/>
        <v>27346.187236595801</v>
      </c>
      <c r="Z67" s="247">
        <f t="shared" si="6"/>
        <v>8176.1203429309098</v>
      </c>
      <c r="AA67" s="248">
        <f t="shared" si="6"/>
        <v>29744.932367135701</v>
      </c>
      <c r="AB67" s="229">
        <f t="shared" si="6"/>
        <v>10171.320000000002</v>
      </c>
      <c r="AC67" s="230">
        <f t="shared" si="6"/>
        <v>16445.91</v>
      </c>
      <c r="AD67" s="230">
        <f t="shared" si="6"/>
        <v>901.77</v>
      </c>
      <c r="AE67" s="230">
        <f t="shared" si="6"/>
        <v>23043.190000000002</v>
      </c>
      <c r="AF67" s="230">
        <f t="shared" si="6"/>
        <v>12634.619999999999</v>
      </c>
      <c r="AG67" s="230">
        <f t="shared" si="6"/>
        <v>21788.12</v>
      </c>
      <c r="AH67" s="230">
        <f t="shared" si="6"/>
        <v>166.85</v>
      </c>
      <c r="AI67" s="230">
        <f t="shared" si="6"/>
        <v>3868.97</v>
      </c>
      <c r="AJ67" s="230">
        <f t="shared" si="6"/>
        <v>332.23</v>
      </c>
      <c r="AK67" s="230">
        <f t="shared" si="6"/>
        <v>1415.54</v>
      </c>
      <c r="AL67" s="230">
        <f t="shared" si="6"/>
        <v>3492.61</v>
      </c>
      <c r="AM67" s="231">
        <f t="shared" si="6"/>
        <v>30919.279999999999</v>
      </c>
    </row>
    <row r="68" spans="1:39" x14ac:dyDescent="0.25">
      <c r="A68" s="3">
        <v>661</v>
      </c>
      <c r="B68" s="4" t="s">
        <v>70</v>
      </c>
      <c r="C68" s="6">
        <v>1</v>
      </c>
      <c r="D68" s="90">
        <v>0</v>
      </c>
      <c r="E68" s="91">
        <v>0</v>
      </c>
      <c r="F68" s="91">
        <v>0</v>
      </c>
      <c r="G68" s="91">
        <v>0</v>
      </c>
      <c r="H68" s="91">
        <v>0</v>
      </c>
      <c r="I68" s="91">
        <v>0</v>
      </c>
      <c r="J68" s="91">
        <v>0</v>
      </c>
      <c r="K68" s="91">
        <v>0</v>
      </c>
      <c r="L68" s="91">
        <v>0</v>
      </c>
      <c r="M68" s="91">
        <v>0</v>
      </c>
      <c r="N68" s="91">
        <v>0</v>
      </c>
      <c r="O68" s="92">
        <v>0</v>
      </c>
      <c r="P68" s="249">
        <v>0</v>
      </c>
      <c r="Q68" s="250">
        <v>0</v>
      </c>
      <c r="R68" s="250">
        <v>0</v>
      </c>
      <c r="S68" s="250">
        <v>0</v>
      </c>
      <c r="T68" s="250">
        <v>0</v>
      </c>
      <c r="U68" s="250">
        <v>0</v>
      </c>
      <c r="V68" s="250">
        <v>0</v>
      </c>
      <c r="W68" s="250">
        <v>0</v>
      </c>
      <c r="X68" s="250">
        <v>0</v>
      </c>
      <c r="Y68" s="250">
        <v>0</v>
      </c>
      <c r="Z68" s="250">
        <v>0</v>
      </c>
      <c r="AA68" s="251">
        <v>0</v>
      </c>
      <c r="AB68" s="232">
        <v>0</v>
      </c>
      <c r="AC68" s="233">
        <v>0</v>
      </c>
      <c r="AD68" s="233">
        <v>0</v>
      </c>
      <c r="AE68" s="233">
        <v>0</v>
      </c>
      <c r="AF68" s="233">
        <v>0</v>
      </c>
      <c r="AG68" s="233">
        <v>0</v>
      </c>
      <c r="AH68" s="233">
        <v>0</v>
      </c>
      <c r="AI68" s="233">
        <v>0</v>
      </c>
      <c r="AJ68" s="233">
        <v>0</v>
      </c>
      <c r="AK68" s="233">
        <v>0</v>
      </c>
      <c r="AL68" s="233">
        <v>0</v>
      </c>
      <c r="AM68" s="234">
        <v>0</v>
      </c>
    </row>
    <row r="69" spans="1:39" x14ac:dyDescent="0.25">
      <c r="A69" s="3">
        <v>662</v>
      </c>
      <c r="B69" s="4" t="s">
        <v>44</v>
      </c>
      <c r="C69" s="6">
        <v>2</v>
      </c>
      <c r="D69" s="90">
        <v>0</v>
      </c>
      <c r="E69" s="91">
        <v>0</v>
      </c>
      <c r="F69" s="91">
        <v>0</v>
      </c>
      <c r="G69" s="91">
        <v>0</v>
      </c>
      <c r="H69" s="91">
        <v>0</v>
      </c>
      <c r="I69" s="91">
        <v>0</v>
      </c>
      <c r="J69" s="91">
        <v>0</v>
      </c>
      <c r="K69" s="91">
        <v>0</v>
      </c>
      <c r="L69" s="91">
        <v>0</v>
      </c>
      <c r="M69" s="91">
        <v>0</v>
      </c>
      <c r="N69" s="91">
        <v>0</v>
      </c>
      <c r="O69" s="92">
        <v>0</v>
      </c>
      <c r="P69" s="249">
        <v>0</v>
      </c>
      <c r="Q69" s="250">
        <v>0</v>
      </c>
      <c r="R69" s="250">
        <v>0</v>
      </c>
      <c r="S69" s="250">
        <v>0</v>
      </c>
      <c r="T69" s="250">
        <v>0</v>
      </c>
      <c r="U69" s="250">
        <v>0</v>
      </c>
      <c r="V69" s="250">
        <v>0</v>
      </c>
      <c r="W69" s="250">
        <v>0</v>
      </c>
      <c r="X69" s="250">
        <v>0</v>
      </c>
      <c r="Y69" s="250">
        <v>0</v>
      </c>
      <c r="Z69" s="250">
        <v>0</v>
      </c>
      <c r="AA69" s="251">
        <v>0</v>
      </c>
      <c r="AB69" s="232">
        <v>53.29</v>
      </c>
      <c r="AC69" s="233">
        <v>10.92</v>
      </c>
      <c r="AD69" s="233">
        <v>76.099999999999994</v>
      </c>
      <c r="AE69" s="233">
        <v>77.400000000000006</v>
      </c>
      <c r="AF69" s="233">
        <v>39.81</v>
      </c>
      <c r="AG69" s="233">
        <v>0</v>
      </c>
      <c r="AH69" s="233">
        <v>0</v>
      </c>
      <c r="AI69" s="233">
        <v>0</v>
      </c>
      <c r="AJ69" s="233">
        <v>0</v>
      </c>
      <c r="AK69" s="233">
        <v>0</v>
      </c>
      <c r="AL69" s="233">
        <v>0</v>
      </c>
      <c r="AM69" s="234">
        <v>0</v>
      </c>
    </row>
    <row r="70" spans="1:39" x14ac:dyDescent="0.25">
      <c r="A70" s="3">
        <v>663</v>
      </c>
      <c r="B70" s="4" t="s">
        <v>71</v>
      </c>
      <c r="C70" s="6">
        <v>3</v>
      </c>
      <c r="D70" s="90">
        <v>6883.99</v>
      </c>
      <c r="E70" s="91">
        <v>16285.06</v>
      </c>
      <c r="F70" s="91">
        <v>8674.69</v>
      </c>
      <c r="G70" s="91">
        <v>30444.52</v>
      </c>
      <c r="H70" s="91">
        <v>2010.74</v>
      </c>
      <c r="I70" s="91">
        <v>231.89</v>
      </c>
      <c r="J70" s="91">
        <v>2786.06</v>
      </c>
      <c r="K70" s="91">
        <v>344.06</v>
      </c>
      <c r="L70" s="91">
        <v>31442.91</v>
      </c>
      <c r="M70" s="91">
        <v>772.56</v>
      </c>
      <c r="N70" s="91">
        <v>3306.49</v>
      </c>
      <c r="O70" s="92">
        <v>2358.9899999999998</v>
      </c>
      <c r="P70" s="249">
        <v>14467.0233116687</v>
      </c>
      <c r="Q70" s="250">
        <v>0</v>
      </c>
      <c r="R70" s="250">
        <v>3395.1844122922198</v>
      </c>
      <c r="S70" s="250">
        <v>3886.4307600526699</v>
      </c>
      <c r="T70" s="250">
        <v>375.62793567569202</v>
      </c>
      <c r="U70" s="250">
        <v>23111.490706184301</v>
      </c>
      <c r="V70" s="250">
        <v>6276.7422357962796</v>
      </c>
      <c r="W70" s="250">
        <v>1045.6095201698699</v>
      </c>
      <c r="X70" s="250">
        <v>2175.0511714978902</v>
      </c>
      <c r="Y70" s="250">
        <v>27346.187236595801</v>
      </c>
      <c r="Z70" s="250">
        <v>8176.1203429309098</v>
      </c>
      <c r="AA70" s="251">
        <v>29744.932367135701</v>
      </c>
      <c r="AB70" s="232">
        <v>10118.030000000001</v>
      </c>
      <c r="AC70" s="233">
        <v>16434.990000000002</v>
      </c>
      <c r="AD70" s="233">
        <v>825.67</v>
      </c>
      <c r="AE70" s="233">
        <v>22965.79</v>
      </c>
      <c r="AF70" s="233">
        <v>12594.81</v>
      </c>
      <c r="AG70" s="233">
        <v>21788.12</v>
      </c>
      <c r="AH70" s="233">
        <v>166.85</v>
      </c>
      <c r="AI70" s="233">
        <v>3868.97</v>
      </c>
      <c r="AJ70" s="233">
        <v>332.23</v>
      </c>
      <c r="AK70" s="233">
        <v>1415.54</v>
      </c>
      <c r="AL70" s="233">
        <v>3492.61</v>
      </c>
      <c r="AM70" s="234">
        <v>13519.28</v>
      </c>
    </row>
    <row r="71" spans="1:39" x14ac:dyDescent="0.25">
      <c r="A71" s="3">
        <v>664</v>
      </c>
      <c r="B71" s="4" t="s">
        <v>72</v>
      </c>
      <c r="C71" s="6">
        <v>4</v>
      </c>
      <c r="D71" s="90">
        <v>0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  <c r="J71" s="91">
        <v>0</v>
      </c>
      <c r="K71" s="91">
        <v>0</v>
      </c>
      <c r="L71" s="91">
        <v>0</v>
      </c>
      <c r="M71" s="91">
        <v>0</v>
      </c>
      <c r="N71" s="91">
        <v>0</v>
      </c>
      <c r="O71" s="92">
        <v>0</v>
      </c>
      <c r="P71" s="249">
        <v>0</v>
      </c>
      <c r="Q71" s="250">
        <v>0</v>
      </c>
      <c r="R71" s="250">
        <v>0</v>
      </c>
      <c r="S71" s="250">
        <v>0</v>
      </c>
      <c r="T71" s="250">
        <v>0</v>
      </c>
      <c r="U71" s="250">
        <v>0</v>
      </c>
      <c r="V71" s="250">
        <v>0</v>
      </c>
      <c r="W71" s="250">
        <v>0</v>
      </c>
      <c r="X71" s="250">
        <v>0</v>
      </c>
      <c r="Y71" s="250">
        <v>0</v>
      </c>
      <c r="Z71" s="250">
        <v>0</v>
      </c>
      <c r="AA71" s="251">
        <v>0</v>
      </c>
      <c r="AB71" s="232">
        <v>0</v>
      </c>
      <c r="AC71" s="233">
        <v>0</v>
      </c>
      <c r="AD71" s="233">
        <v>0</v>
      </c>
      <c r="AE71" s="233">
        <v>0</v>
      </c>
      <c r="AF71" s="233">
        <v>0</v>
      </c>
      <c r="AG71" s="233">
        <v>0</v>
      </c>
      <c r="AH71" s="233">
        <v>0</v>
      </c>
      <c r="AI71" s="233">
        <v>0</v>
      </c>
      <c r="AJ71" s="233">
        <v>0</v>
      </c>
      <c r="AK71" s="233">
        <v>0</v>
      </c>
      <c r="AL71" s="233">
        <v>0</v>
      </c>
      <c r="AM71" s="234">
        <v>17400</v>
      </c>
    </row>
    <row r="72" spans="1:39" x14ac:dyDescent="0.25">
      <c r="A72" s="3">
        <v>669</v>
      </c>
      <c r="B72" s="4" t="s">
        <v>73</v>
      </c>
      <c r="C72" s="6">
        <v>5</v>
      </c>
      <c r="D72" s="90">
        <v>0</v>
      </c>
      <c r="E72" s="91">
        <v>0</v>
      </c>
      <c r="F72" s="91">
        <v>0</v>
      </c>
      <c r="G72" s="91">
        <v>0</v>
      </c>
      <c r="H72" s="91">
        <v>0</v>
      </c>
      <c r="I72" s="91">
        <v>0</v>
      </c>
      <c r="J72" s="91">
        <v>0</v>
      </c>
      <c r="K72" s="91">
        <v>0</v>
      </c>
      <c r="L72" s="91">
        <v>0</v>
      </c>
      <c r="M72" s="91">
        <v>0</v>
      </c>
      <c r="N72" s="91">
        <v>0</v>
      </c>
      <c r="O72" s="92">
        <v>0</v>
      </c>
      <c r="P72" s="249">
        <v>0</v>
      </c>
      <c r="Q72" s="250">
        <v>0</v>
      </c>
      <c r="R72" s="250">
        <v>0</v>
      </c>
      <c r="S72" s="250">
        <v>0</v>
      </c>
      <c r="T72" s="250">
        <v>0</v>
      </c>
      <c r="U72" s="250">
        <v>0</v>
      </c>
      <c r="V72" s="250">
        <v>0</v>
      </c>
      <c r="W72" s="250">
        <v>0</v>
      </c>
      <c r="X72" s="250">
        <v>0</v>
      </c>
      <c r="Y72" s="250">
        <v>0</v>
      </c>
      <c r="Z72" s="250">
        <v>0</v>
      </c>
      <c r="AA72" s="251">
        <v>0</v>
      </c>
      <c r="AB72" s="232">
        <v>0</v>
      </c>
      <c r="AC72" s="233">
        <v>0</v>
      </c>
      <c r="AD72" s="233">
        <v>0</v>
      </c>
      <c r="AE72" s="233">
        <v>0</v>
      </c>
      <c r="AF72" s="233">
        <v>0</v>
      </c>
      <c r="AG72" s="233">
        <v>0</v>
      </c>
      <c r="AH72" s="233">
        <v>0</v>
      </c>
      <c r="AI72" s="233">
        <v>0</v>
      </c>
      <c r="AJ72" s="233">
        <v>0</v>
      </c>
      <c r="AK72" s="233">
        <v>0</v>
      </c>
      <c r="AL72" s="233">
        <v>0</v>
      </c>
      <c r="AM72" s="234">
        <v>0</v>
      </c>
    </row>
    <row r="73" spans="1:39" x14ac:dyDescent="0.25">
      <c r="A73" s="45"/>
      <c r="B73" s="46" t="s">
        <v>74</v>
      </c>
      <c r="C73" s="47" t="s">
        <v>75</v>
      </c>
      <c r="D73" s="87">
        <f>SUM(D74:D75)</f>
        <v>15795683.23</v>
      </c>
      <c r="E73" s="88">
        <f t="shared" ref="E73:AM73" si="7">SUM(E74:E75)</f>
        <v>886658.56000000006</v>
      </c>
      <c r="F73" s="88">
        <f t="shared" si="7"/>
        <v>-90261.63</v>
      </c>
      <c r="G73" s="88">
        <f t="shared" si="7"/>
        <v>19236813.890000001</v>
      </c>
      <c r="H73" s="88">
        <f t="shared" si="7"/>
        <v>17952354.550000001</v>
      </c>
      <c r="I73" s="88">
        <f t="shared" si="7"/>
        <v>25446450.140000001</v>
      </c>
      <c r="J73" s="88">
        <f t="shared" si="7"/>
        <v>2390975.16</v>
      </c>
      <c r="K73" s="88">
        <f t="shared" si="7"/>
        <v>-19257.16</v>
      </c>
      <c r="L73" s="88">
        <f t="shared" si="7"/>
        <v>3081031.47</v>
      </c>
      <c r="M73" s="88">
        <f t="shared" si="7"/>
        <v>-473836.63</v>
      </c>
      <c r="N73" s="88">
        <f t="shared" si="7"/>
        <v>228109.46</v>
      </c>
      <c r="O73" s="89">
        <f t="shared" si="7"/>
        <v>15409443.42</v>
      </c>
      <c r="P73" s="246">
        <f t="shared" si="7"/>
        <v>173672.76959014501</v>
      </c>
      <c r="Q73" s="247">
        <f t="shared" si="7"/>
        <v>52309.857776259203</v>
      </c>
      <c r="R73" s="247">
        <f t="shared" si="7"/>
        <v>52309.847698570702</v>
      </c>
      <c r="S73" s="247">
        <f t="shared" si="7"/>
        <v>6923803.7574815499</v>
      </c>
      <c r="T73" s="247">
        <f t="shared" si="7"/>
        <v>1306846.7567245599</v>
      </c>
      <c r="U73" s="247">
        <f t="shared" si="7"/>
        <v>5839489.7743424298</v>
      </c>
      <c r="V73" s="247">
        <f t="shared" si="7"/>
        <v>1089703.3591797501</v>
      </c>
      <c r="W73" s="247">
        <f t="shared" si="7"/>
        <v>4866132.0467461599</v>
      </c>
      <c r="X73" s="247">
        <f t="shared" si="7"/>
        <v>15440477.963074399</v>
      </c>
      <c r="Y73" s="247">
        <f t="shared" si="7"/>
        <v>1750094.14897421</v>
      </c>
      <c r="Z73" s="247">
        <f t="shared" si="7"/>
        <v>384094.58892697003</v>
      </c>
      <c r="AA73" s="248">
        <f t="shared" si="7"/>
        <v>32740065.129485</v>
      </c>
      <c r="AB73" s="229">
        <f t="shared" si="7"/>
        <v>2892783.33</v>
      </c>
      <c r="AC73" s="230">
        <f t="shared" si="7"/>
        <v>4879431.41</v>
      </c>
      <c r="AD73" s="230">
        <f t="shared" si="7"/>
        <v>4531993.74</v>
      </c>
      <c r="AE73" s="230">
        <f t="shared" si="7"/>
        <v>343364983.42000002</v>
      </c>
      <c r="AF73" s="230">
        <f t="shared" si="7"/>
        <v>10689435.66</v>
      </c>
      <c r="AG73" s="230">
        <f t="shared" si="7"/>
        <v>7672857.0099999998</v>
      </c>
      <c r="AH73" s="230">
        <f t="shared" si="7"/>
        <v>3555173.88</v>
      </c>
      <c r="AI73" s="230">
        <f t="shared" si="7"/>
        <v>1541656.76</v>
      </c>
      <c r="AJ73" s="230">
        <f t="shared" si="7"/>
        <v>27240222.539999999</v>
      </c>
      <c r="AK73" s="230">
        <f t="shared" si="7"/>
        <v>357801.22</v>
      </c>
      <c r="AL73" s="230">
        <f t="shared" si="7"/>
        <v>13098839.710000001</v>
      </c>
      <c r="AM73" s="231">
        <f t="shared" si="7"/>
        <v>563622.77</v>
      </c>
    </row>
    <row r="74" spans="1:39" x14ac:dyDescent="0.25">
      <c r="A74" s="3">
        <v>671</v>
      </c>
      <c r="B74" s="4" t="s">
        <v>76</v>
      </c>
      <c r="C74" s="6">
        <v>1</v>
      </c>
      <c r="D74" s="90">
        <v>15795683.23</v>
      </c>
      <c r="E74" s="91">
        <v>886658.56000000006</v>
      </c>
      <c r="F74" s="91">
        <v>-90261.63</v>
      </c>
      <c r="G74" s="91">
        <v>19236813.890000001</v>
      </c>
      <c r="H74" s="91">
        <v>17952354.550000001</v>
      </c>
      <c r="I74" s="91">
        <v>25446450.140000001</v>
      </c>
      <c r="J74" s="91">
        <v>2390975.16</v>
      </c>
      <c r="K74" s="91">
        <v>-19257.16</v>
      </c>
      <c r="L74" s="91">
        <v>3081031.47</v>
      </c>
      <c r="M74" s="91">
        <v>-473836.63</v>
      </c>
      <c r="N74" s="91">
        <v>228109.46</v>
      </c>
      <c r="O74" s="92">
        <v>15409443.42</v>
      </c>
      <c r="P74" s="249">
        <v>173672.76959014501</v>
      </c>
      <c r="Q74" s="250">
        <v>52309.857776259203</v>
      </c>
      <c r="R74" s="250">
        <v>52309.847698570702</v>
      </c>
      <c r="S74" s="250">
        <v>6923803.7574815499</v>
      </c>
      <c r="T74" s="250">
        <v>1306846.7567245599</v>
      </c>
      <c r="U74" s="250">
        <v>5839489.7743424298</v>
      </c>
      <c r="V74" s="250">
        <v>1089703.3591797501</v>
      </c>
      <c r="W74" s="250">
        <v>4866132.0467461599</v>
      </c>
      <c r="X74" s="250">
        <v>15440477.963074399</v>
      </c>
      <c r="Y74" s="250">
        <v>1750094.14897421</v>
      </c>
      <c r="Z74" s="250">
        <v>384094.58892697003</v>
      </c>
      <c r="AA74" s="251">
        <v>32740065.129485</v>
      </c>
      <c r="AB74" s="232">
        <v>2892783.33</v>
      </c>
      <c r="AC74" s="233">
        <v>4879431.41</v>
      </c>
      <c r="AD74" s="233">
        <v>4531993.74</v>
      </c>
      <c r="AE74" s="233">
        <v>343364983.42000002</v>
      </c>
      <c r="AF74" s="233">
        <v>10689435.66</v>
      </c>
      <c r="AG74" s="233">
        <v>7672857.0099999998</v>
      </c>
      <c r="AH74" s="233">
        <v>3555173.88</v>
      </c>
      <c r="AI74" s="233">
        <v>1541656.76</v>
      </c>
      <c r="AJ74" s="233">
        <v>27240222.539999999</v>
      </c>
      <c r="AK74" s="233">
        <v>357801.22</v>
      </c>
      <c r="AL74" s="233">
        <v>13098839.710000001</v>
      </c>
      <c r="AM74" s="234">
        <v>563622.77</v>
      </c>
    </row>
    <row r="75" spans="1:39" x14ac:dyDescent="0.25">
      <c r="A75" s="3">
        <v>672</v>
      </c>
      <c r="B75" s="4" t="s">
        <v>77</v>
      </c>
      <c r="C75" s="6">
        <v>2</v>
      </c>
      <c r="D75" s="90">
        <v>0</v>
      </c>
      <c r="E75" s="91">
        <v>0</v>
      </c>
      <c r="F75" s="91">
        <v>0</v>
      </c>
      <c r="G75" s="91">
        <v>0</v>
      </c>
      <c r="H75" s="91">
        <v>0</v>
      </c>
      <c r="I75" s="91">
        <v>0</v>
      </c>
      <c r="J75" s="91">
        <v>0</v>
      </c>
      <c r="K75" s="91">
        <v>0</v>
      </c>
      <c r="L75" s="91">
        <v>0</v>
      </c>
      <c r="M75" s="91"/>
      <c r="N75" s="91"/>
      <c r="O75" s="92">
        <v>0</v>
      </c>
      <c r="P75" s="249">
        <v>0</v>
      </c>
      <c r="Q75" s="250">
        <v>0</v>
      </c>
      <c r="R75" s="250">
        <v>0</v>
      </c>
      <c r="S75" s="250">
        <v>0</v>
      </c>
      <c r="T75" s="250">
        <v>0</v>
      </c>
      <c r="U75" s="250">
        <v>0</v>
      </c>
      <c r="V75" s="250">
        <v>0</v>
      </c>
      <c r="W75" s="250">
        <v>0</v>
      </c>
      <c r="X75" s="250">
        <v>0</v>
      </c>
      <c r="Y75" s="250">
        <v>0</v>
      </c>
      <c r="Z75" s="250">
        <v>0</v>
      </c>
      <c r="AA75" s="251">
        <v>0</v>
      </c>
      <c r="AB75" s="232">
        <v>0</v>
      </c>
      <c r="AC75" s="233">
        <v>0</v>
      </c>
      <c r="AD75" s="233">
        <v>0</v>
      </c>
      <c r="AE75" s="233">
        <v>0</v>
      </c>
      <c r="AF75" s="233">
        <v>0</v>
      </c>
      <c r="AG75" s="233">
        <v>0</v>
      </c>
      <c r="AH75" s="233">
        <v>0</v>
      </c>
      <c r="AI75" s="233">
        <v>0</v>
      </c>
      <c r="AJ75" s="233">
        <v>0</v>
      </c>
      <c r="AK75" s="233">
        <v>0</v>
      </c>
      <c r="AL75" s="233">
        <v>0</v>
      </c>
      <c r="AM75" s="234">
        <v>0</v>
      </c>
    </row>
    <row r="76" spans="1:39" x14ac:dyDescent="0.25">
      <c r="A76" s="42"/>
      <c r="B76" s="43" t="s">
        <v>78</v>
      </c>
      <c r="C76" s="44" t="s">
        <v>79</v>
      </c>
      <c r="D76" s="93">
        <f>D51-D3</f>
        <v>79310475.450000048</v>
      </c>
      <c r="E76" s="94">
        <f t="shared" ref="E76:AM76" si="8">E51-E3</f>
        <v>99161565.069999814</v>
      </c>
      <c r="F76" s="94">
        <f t="shared" si="8"/>
        <v>58276143.170000196</v>
      </c>
      <c r="G76" s="94">
        <f t="shared" si="8"/>
        <v>55115000.389999747</v>
      </c>
      <c r="H76" s="94">
        <f t="shared" si="8"/>
        <v>75522194.330000162</v>
      </c>
      <c r="I76" s="94">
        <f t="shared" si="8"/>
        <v>99759295.120000124</v>
      </c>
      <c r="J76" s="94">
        <f t="shared" si="8"/>
        <v>-38419482.960000157</v>
      </c>
      <c r="K76" s="94">
        <f t="shared" si="8"/>
        <v>252667988.70999992</v>
      </c>
      <c r="L76" s="94">
        <f t="shared" si="8"/>
        <v>55683137.630000114</v>
      </c>
      <c r="M76" s="94">
        <f t="shared" si="8"/>
        <v>-3157251.9500000477</v>
      </c>
      <c r="N76" s="94">
        <f t="shared" si="8"/>
        <v>-96819911.300000072</v>
      </c>
      <c r="O76" s="95">
        <f t="shared" si="8"/>
        <v>65013876.119999647</v>
      </c>
      <c r="P76" s="252">
        <f t="shared" si="8"/>
        <v>43757752.54076755</v>
      </c>
      <c r="Q76" s="253">
        <f t="shared" si="8"/>
        <v>17940865.921615005</v>
      </c>
      <c r="R76" s="253">
        <f t="shared" si="8"/>
        <v>18168072.583042502</v>
      </c>
      <c r="S76" s="253">
        <f t="shared" si="8"/>
        <v>31460426.247184277</v>
      </c>
      <c r="T76" s="253">
        <f t="shared" si="8"/>
        <v>30037491.521678329</v>
      </c>
      <c r="U76" s="253">
        <f t="shared" si="8"/>
        <v>19202515.898356199</v>
      </c>
      <c r="V76" s="253">
        <f t="shared" si="8"/>
        <v>-145203147.38171828</v>
      </c>
      <c r="W76" s="253">
        <f t="shared" si="8"/>
        <v>-5730456.1722064018</v>
      </c>
      <c r="X76" s="253">
        <f t="shared" si="8"/>
        <v>31521350.124726176</v>
      </c>
      <c r="Y76" s="253">
        <f t="shared" si="8"/>
        <v>21764436.431047797</v>
      </c>
      <c r="Z76" s="253">
        <f t="shared" si="8"/>
        <v>-5732793.7548846006</v>
      </c>
      <c r="AA76" s="254">
        <f t="shared" si="8"/>
        <v>-51914013.959147573</v>
      </c>
      <c r="AB76" s="235">
        <f t="shared" si="8"/>
        <v>56117047.970000148</v>
      </c>
      <c r="AC76" s="236">
        <f t="shared" si="8"/>
        <v>68168154.480000138</v>
      </c>
      <c r="AD76" s="236">
        <f t="shared" si="8"/>
        <v>15418066.790000081</v>
      </c>
      <c r="AE76" s="236">
        <f t="shared" si="8"/>
        <v>15437125.799999952</v>
      </c>
      <c r="AF76" s="236">
        <f t="shared" si="8"/>
        <v>49184693.309999824</v>
      </c>
      <c r="AG76" s="236">
        <f t="shared" si="8"/>
        <v>13969178.420000076</v>
      </c>
      <c r="AH76" s="236">
        <f t="shared" si="8"/>
        <v>-43759037.140000105</v>
      </c>
      <c r="AI76" s="236">
        <f t="shared" si="8"/>
        <v>353846966.73000014</v>
      </c>
      <c r="AJ76" s="236">
        <f t="shared" si="8"/>
        <v>102503819.86000001</v>
      </c>
      <c r="AK76" s="236">
        <f t="shared" si="8"/>
        <v>60948775.649999976</v>
      </c>
      <c r="AL76" s="236">
        <f t="shared" si="8"/>
        <v>12378491.329999924</v>
      </c>
      <c r="AM76" s="237">
        <f t="shared" si="8"/>
        <v>-146630623.98000014</v>
      </c>
    </row>
    <row r="77" spans="1:39" x14ac:dyDescent="0.25">
      <c r="A77" s="3">
        <v>591</v>
      </c>
      <c r="B77" s="4" t="s">
        <v>80</v>
      </c>
      <c r="C77" s="6">
        <v>1</v>
      </c>
      <c r="D77" s="90">
        <v>0</v>
      </c>
      <c r="E77" s="91">
        <v>0</v>
      </c>
      <c r="F77" s="91">
        <v>0</v>
      </c>
      <c r="G77" s="91">
        <v>0</v>
      </c>
      <c r="H77" s="91">
        <v>0</v>
      </c>
      <c r="I77" s="91">
        <v>1454237</v>
      </c>
      <c r="J77" s="91">
        <v>0</v>
      </c>
      <c r="K77" s="91">
        <v>0</v>
      </c>
      <c r="L77" s="91">
        <v>2660</v>
      </c>
      <c r="M77" s="91">
        <v>0</v>
      </c>
      <c r="N77" s="91">
        <v>0</v>
      </c>
      <c r="O77" s="92">
        <v>127815276.59999999</v>
      </c>
      <c r="P77" s="249">
        <v>0</v>
      </c>
      <c r="Q77" s="250">
        <v>0</v>
      </c>
      <c r="R77" s="250">
        <v>0</v>
      </c>
      <c r="S77" s="250">
        <v>0</v>
      </c>
      <c r="T77" s="250">
        <v>0</v>
      </c>
      <c r="U77" s="250">
        <v>0</v>
      </c>
      <c r="V77" s="250">
        <v>0</v>
      </c>
      <c r="W77" s="250">
        <v>0</v>
      </c>
      <c r="X77" s="250">
        <v>0</v>
      </c>
      <c r="Y77" s="250">
        <v>0</v>
      </c>
      <c r="Z77" s="250">
        <v>0</v>
      </c>
      <c r="AA77" s="251">
        <v>5272499.99999996</v>
      </c>
      <c r="AB77" s="238">
        <v>0</v>
      </c>
      <c r="AC77" s="233">
        <v>0</v>
      </c>
      <c r="AD77" s="233">
        <v>0</v>
      </c>
      <c r="AE77" s="233">
        <v>0</v>
      </c>
      <c r="AF77" s="233">
        <v>0</v>
      </c>
      <c r="AG77" s="233">
        <v>13084000</v>
      </c>
      <c r="AH77" s="233">
        <v>0</v>
      </c>
      <c r="AI77" s="233">
        <v>0</v>
      </c>
      <c r="AJ77" s="233">
        <v>0</v>
      </c>
      <c r="AK77" s="233">
        <v>0</v>
      </c>
      <c r="AL77" s="233">
        <v>0</v>
      </c>
      <c r="AM77" s="234">
        <v>109790000</v>
      </c>
    </row>
    <row r="78" spans="1:39" x14ac:dyDescent="0.25">
      <c r="A78" s="3">
        <v>595</v>
      </c>
      <c r="B78" s="4" t="s">
        <v>81</v>
      </c>
      <c r="C78" s="6">
        <v>2</v>
      </c>
      <c r="D78" s="90">
        <v>0</v>
      </c>
      <c r="E78" s="91">
        <v>0</v>
      </c>
      <c r="F78" s="91">
        <v>0</v>
      </c>
      <c r="G78" s="91">
        <v>0</v>
      </c>
      <c r="H78" s="91">
        <v>0</v>
      </c>
      <c r="I78" s="91">
        <v>0</v>
      </c>
      <c r="J78" s="91">
        <v>0</v>
      </c>
      <c r="K78" s="91">
        <v>0</v>
      </c>
      <c r="L78" s="91"/>
      <c r="M78" s="91">
        <v>0</v>
      </c>
      <c r="N78" s="91">
        <v>0</v>
      </c>
      <c r="O78" s="92"/>
      <c r="P78" s="249">
        <v>0</v>
      </c>
      <c r="Q78" s="250">
        <v>0</v>
      </c>
      <c r="R78" s="250">
        <v>0</v>
      </c>
      <c r="S78" s="250">
        <v>0</v>
      </c>
      <c r="T78" s="250">
        <v>0</v>
      </c>
      <c r="U78" s="250">
        <v>0</v>
      </c>
      <c r="V78" s="250">
        <v>0</v>
      </c>
      <c r="W78" s="250">
        <v>0</v>
      </c>
      <c r="X78" s="250">
        <v>0</v>
      </c>
      <c r="Y78" s="250">
        <v>0</v>
      </c>
      <c r="Z78" s="250">
        <v>0</v>
      </c>
      <c r="AA78" s="251">
        <v>0</v>
      </c>
      <c r="AB78" s="238">
        <v>0</v>
      </c>
      <c r="AC78" s="233">
        <v>0</v>
      </c>
      <c r="AD78" s="233">
        <v>0</v>
      </c>
      <c r="AE78" s="233">
        <v>0</v>
      </c>
      <c r="AF78" s="233">
        <v>0</v>
      </c>
      <c r="AG78" s="233"/>
      <c r="AH78" s="233">
        <v>0</v>
      </c>
      <c r="AI78" s="233">
        <v>0</v>
      </c>
      <c r="AJ78" s="233">
        <v>0</v>
      </c>
      <c r="AK78" s="233">
        <v>0</v>
      </c>
      <c r="AL78" s="233">
        <v>0</v>
      </c>
      <c r="AM78" s="234">
        <v>0</v>
      </c>
    </row>
    <row r="79" spans="1:39" ht="15.75" thickBot="1" x14ac:dyDescent="0.3">
      <c r="A79" s="2"/>
      <c r="B79" s="5" t="s">
        <v>82</v>
      </c>
      <c r="C79" s="7">
        <v>3</v>
      </c>
      <c r="D79" s="96">
        <f>D76</f>
        <v>79310475.450000048</v>
      </c>
      <c r="E79" s="96">
        <f>D79+E76</f>
        <v>178472040.51999986</v>
      </c>
      <c r="F79" s="96">
        <f t="shared" ref="F79:H79" si="9">E79+F76</f>
        <v>236748183.69000006</v>
      </c>
      <c r="G79" s="96">
        <f t="shared" si="9"/>
        <v>291863184.0799998</v>
      </c>
      <c r="H79" s="96">
        <f t="shared" si="9"/>
        <v>367385378.40999997</v>
      </c>
      <c r="I79" s="96">
        <f t="shared" ref="I79:O79" si="10">H79+I76-I77</f>
        <v>465690436.53000009</v>
      </c>
      <c r="J79" s="96">
        <f t="shared" si="10"/>
        <v>427270953.56999993</v>
      </c>
      <c r="K79" s="96">
        <f t="shared" si="10"/>
        <v>679938942.27999985</v>
      </c>
      <c r="L79" s="96">
        <f t="shared" si="10"/>
        <v>735619419.90999997</v>
      </c>
      <c r="M79" s="96">
        <f t="shared" si="10"/>
        <v>732462167.95999992</v>
      </c>
      <c r="N79" s="96">
        <f t="shared" si="10"/>
        <v>635642256.65999985</v>
      </c>
      <c r="O79" s="96">
        <f t="shared" si="10"/>
        <v>572840856.17999947</v>
      </c>
      <c r="P79" s="255">
        <f>P76</f>
        <v>43757752.54076755</v>
      </c>
      <c r="Q79" s="256">
        <f>Q76+P79</f>
        <v>61698618.462382555</v>
      </c>
      <c r="R79" s="256">
        <f>R76+Q79</f>
        <v>79866691.045425057</v>
      </c>
      <c r="S79" s="256">
        <f>S76+R79</f>
        <v>111327117.29260933</v>
      </c>
      <c r="T79" s="256">
        <f>T76+S79</f>
        <v>141364608.81428766</v>
      </c>
      <c r="U79" s="256">
        <f t="shared" ref="U79:Z79" si="11">U76+T79-U77-U78</f>
        <v>160567124.71264386</v>
      </c>
      <c r="V79" s="256">
        <f t="shared" si="11"/>
        <v>15363977.330925584</v>
      </c>
      <c r="W79" s="256">
        <f t="shared" si="11"/>
        <v>9633521.158719182</v>
      </c>
      <c r="X79" s="256">
        <f>X76+W79-X77-X78</f>
        <v>41154871.283445358</v>
      </c>
      <c r="Y79" s="256">
        <f t="shared" si="11"/>
        <v>62919307.714493155</v>
      </c>
      <c r="Z79" s="256">
        <f t="shared" si="11"/>
        <v>57186513.959608555</v>
      </c>
      <c r="AA79" s="257">
        <f>AA76+Z79-AA77-AA78</f>
        <v>4.6102236956357956E-4</v>
      </c>
      <c r="AB79" s="239">
        <f>AB76</f>
        <v>56117047.970000148</v>
      </c>
      <c r="AC79" s="240">
        <f>AC76+AB79</f>
        <v>124285202.45000029</v>
      </c>
      <c r="AD79" s="240">
        <f>AD76+AC79</f>
        <v>139703269.24000037</v>
      </c>
      <c r="AE79" s="240">
        <f>AE76+AD79</f>
        <v>155140395.04000032</v>
      </c>
      <c r="AF79" s="240">
        <f>AF76+AE79</f>
        <v>204325088.35000014</v>
      </c>
      <c r="AG79" s="240">
        <f t="shared" ref="AG79:AM79" si="12">AG76+AF79-AG77-AG78</f>
        <v>205210266.77000022</v>
      </c>
      <c r="AH79" s="240">
        <f t="shared" si="12"/>
        <v>161451229.63000011</v>
      </c>
      <c r="AI79" s="240">
        <f t="shared" si="12"/>
        <v>515298196.36000025</v>
      </c>
      <c r="AJ79" s="240">
        <f t="shared" si="12"/>
        <v>617802016.22000027</v>
      </c>
      <c r="AK79" s="240">
        <f t="shared" si="12"/>
        <v>678750791.87000024</v>
      </c>
      <c r="AL79" s="240">
        <f t="shared" si="12"/>
        <v>691129283.20000017</v>
      </c>
      <c r="AM79" s="240">
        <f t="shared" si="12"/>
        <v>434708659.22000003</v>
      </c>
    </row>
    <row r="81" spans="9:27" x14ac:dyDescent="0.25">
      <c r="I81" s="263"/>
      <c r="AA81" s="131"/>
    </row>
    <row r="82" spans="9:27" x14ac:dyDescent="0.25">
      <c r="AA82" s="131"/>
    </row>
    <row r="83" spans="9:27" x14ac:dyDescent="0.25">
      <c r="AA83" s="131"/>
    </row>
  </sheetData>
  <mergeCells count="6">
    <mergeCell ref="D1:O1"/>
    <mergeCell ref="P1:AA1"/>
    <mergeCell ref="AB1:AM1"/>
    <mergeCell ref="A1:A2"/>
    <mergeCell ref="B1:B2"/>
    <mergeCell ref="C1:C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</sheetPr>
  <dimension ref="A1:O79"/>
  <sheetViews>
    <sheetView topLeftCell="C1" workbookViewId="0">
      <selection activeCell="O79" sqref="O79"/>
    </sheetView>
  </sheetViews>
  <sheetFormatPr defaultRowHeight="15" x14ac:dyDescent="0.25"/>
  <cols>
    <col min="1" max="1" width="11.7109375" bestFit="1" customWidth="1"/>
    <col min="2" max="2" width="62" bestFit="1" customWidth="1"/>
    <col min="3" max="3" width="10.42578125" bestFit="1" customWidth="1"/>
    <col min="4" max="8" width="16.28515625" bestFit="1" customWidth="1"/>
    <col min="9" max="9" width="16.28515625" customWidth="1"/>
    <col min="10" max="10" width="19" bestFit="1" customWidth="1"/>
    <col min="11" max="11" width="16.42578125" customWidth="1"/>
    <col min="12" max="15" width="16.28515625" bestFit="1" customWidth="1"/>
    <col min="18" max="18" width="62" bestFit="1" customWidth="1"/>
  </cols>
  <sheetData>
    <row r="1" spans="1:15" ht="16.5" thickBot="1" x14ac:dyDescent="0.3">
      <c r="A1" s="8" t="s">
        <v>85</v>
      </c>
      <c r="B1" s="13" t="s">
        <v>84</v>
      </c>
      <c r="C1" s="20" t="s">
        <v>83</v>
      </c>
      <c r="D1" s="17" t="s">
        <v>86</v>
      </c>
      <c r="E1" s="18" t="s">
        <v>87</v>
      </c>
      <c r="F1" s="18" t="s">
        <v>88</v>
      </c>
      <c r="G1" s="18" t="s">
        <v>89</v>
      </c>
      <c r="H1" s="18" t="s">
        <v>90</v>
      </c>
      <c r="I1" s="18" t="s">
        <v>91</v>
      </c>
      <c r="J1" s="18" t="s">
        <v>92</v>
      </c>
      <c r="K1" s="18" t="s">
        <v>93</v>
      </c>
      <c r="L1" s="18" t="s">
        <v>94</v>
      </c>
      <c r="M1" s="18" t="s">
        <v>95</v>
      </c>
      <c r="N1" s="18" t="s">
        <v>96</v>
      </c>
      <c r="O1" s="19" t="s">
        <v>97</v>
      </c>
    </row>
    <row r="2" spans="1:15" x14ac:dyDescent="0.25">
      <c r="A2" s="54" t="s">
        <v>101</v>
      </c>
      <c r="B2" s="40" t="s">
        <v>102</v>
      </c>
      <c r="C2" s="55"/>
      <c r="D2" s="56">
        <f>SUM(D3,D13,D24,D30)</f>
        <v>4969416443.1000004</v>
      </c>
      <c r="E2" s="57">
        <f t="shared" ref="E2:O2" si="0">SUM(E3,E13,E24,E30)</f>
        <v>4974914774.1000004</v>
      </c>
      <c r="F2" s="57">
        <f t="shared" si="0"/>
        <v>5012790228.9699993</v>
      </c>
      <c r="G2" s="57">
        <f t="shared" si="0"/>
        <v>5066867632.46</v>
      </c>
      <c r="H2" s="57">
        <f t="shared" si="0"/>
        <v>5218483872.96</v>
      </c>
      <c r="I2" s="57">
        <f t="shared" si="0"/>
        <v>5282924219.8999996</v>
      </c>
      <c r="J2" s="57">
        <f t="shared" si="0"/>
        <v>5389965807.5999994</v>
      </c>
      <c r="K2" s="57">
        <f t="shared" si="0"/>
        <v>5438982352.6199999</v>
      </c>
      <c r="L2" s="57">
        <f t="shared" si="0"/>
        <v>5492126262.7599993</v>
      </c>
      <c r="M2" s="57">
        <f t="shared" si="0"/>
        <v>5594327785.3400002</v>
      </c>
      <c r="N2" s="57">
        <f t="shared" si="0"/>
        <v>5664830120.1899996</v>
      </c>
      <c r="O2" s="58">
        <f t="shared" si="0"/>
        <v>5726879748.1599998</v>
      </c>
    </row>
    <row r="3" spans="1:15" x14ac:dyDescent="0.25">
      <c r="A3" s="48" t="s">
        <v>3</v>
      </c>
      <c r="B3" s="46" t="s">
        <v>103</v>
      </c>
      <c r="C3" s="49"/>
      <c r="D3" s="50">
        <f>SUM(D4:D12)</f>
        <v>21598750.600000001</v>
      </c>
      <c r="E3" s="51">
        <f t="shared" ref="E3:O3" si="1">SUM(E4:E12)</f>
        <v>20817410.600000001</v>
      </c>
      <c r="F3" s="51">
        <f t="shared" si="1"/>
        <v>20036075</v>
      </c>
      <c r="G3" s="51">
        <f t="shared" si="1"/>
        <v>19482226.600000001</v>
      </c>
      <c r="H3" s="51">
        <f t="shared" si="1"/>
        <v>19032636.170000002</v>
      </c>
      <c r="I3" s="51">
        <f t="shared" si="1"/>
        <v>19001404.170000002</v>
      </c>
      <c r="J3" s="51">
        <f t="shared" si="1"/>
        <v>18103950</v>
      </c>
      <c r="K3" s="51">
        <f t="shared" si="1"/>
        <v>67486127.030000001</v>
      </c>
      <c r="L3" s="51">
        <f t="shared" si="1"/>
        <v>69884887.789999992</v>
      </c>
      <c r="M3" s="51">
        <f t="shared" si="1"/>
        <v>66389408.100000001</v>
      </c>
      <c r="N3" s="51">
        <f t="shared" si="1"/>
        <v>82739817.939999998</v>
      </c>
      <c r="O3" s="52">
        <f t="shared" si="1"/>
        <v>98415121.049999997</v>
      </c>
    </row>
    <row r="4" spans="1:15" x14ac:dyDescent="0.25">
      <c r="A4" s="11" t="s">
        <v>337</v>
      </c>
      <c r="B4" s="4" t="s">
        <v>104</v>
      </c>
      <c r="C4" s="21" t="s">
        <v>178</v>
      </c>
      <c r="D4" s="14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6">
        <v>0</v>
      </c>
    </row>
    <row r="5" spans="1:15" x14ac:dyDescent="0.25">
      <c r="A5" s="11" t="s">
        <v>338</v>
      </c>
      <c r="B5" s="4" t="s">
        <v>105</v>
      </c>
      <c r="C5" s="21" t="s">
        <v>179</v>
      </c>
      <c r="D5" s="14">
        <v>20450600</v>
      </c>
      <c r="E5" s="15">
        <v>19669260</v>
      </c>
      <c r="F5" s="15">
        <v>20030244</v>
      </c>
      <c r="G5" s="15">
        <v>19286009</v>
      </c>
      <c r="H5" s="15">
        <v>18739968</v>
      </c>
      <c r="I5" s="15">
        <v>17990296</v>
      </c>
      <c r="J5" s="15">
        <v>18098119</v>
      </c>
      <c r="K5" s="15">
        <v>17357939</v>
      </c>
      <c r="L5" s="15">
        <v>16886595</v>
      </c>
      <c r="M5" s="15">
        <v>16475577</v>
      </c>
      <c r="N5" s="15">
        <v>15638161</v>
      </c>
      <c r="O5" s="16">
        <v>98165886.049999997</v>
      </c>
    </row>
    <row r="6" spans="1:15" x14ac:dyDescent="0.25">
      <c r="A6" s="11" t="s">
        <v>339</v>
      </c>
      <c r="B6" s="4" t="s">
        <v>106</v>
      </c>
      <c r="C6" s="21" t="s">
        <v>180</v>
      </c>
      <c r="D6" s="14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6">
        <v>0</v>
      </c>
    </row>
    <row r="7" spans="1:15" x14ac:dyDescent="0.25">
      <c r="A7" s="11" t="s">
        <v>340</v>
      </c>
      <c r="B7" s="4" t="s">
        <v>107</v>
      </c>
      <c r="C7" s="21" t="s">
        <v>181</v>
      </c>
      <c r="D7" s="14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6">
        <v>0</v>
      </c>
    </row>
    <row r="8" spans="1:15" x14ac:dyDescent="0.25">
      <c r="A8" s="11" t="s">
        <v>341</v>
      </c>
      <c r="B8" s="4" t="s">
        <v>108</v>
      </c>
      <c r="C8" s="21" t="s">
        <v>182</v>
      </c>
      <c r="D8" s="14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6">
        <v>0</v>
      </c>
    </row>
    <row r="9" spans="1:15" x14ac:dyDescent="0.25">
      <c r="A9" s="11" t="s">
        <v>342</v>
      </c>
      <c r="B9" s="4" t="s">
        <v>109</v>
      </c>
      <c r="C9" s="21" t="s">
        <v>183</v>
      </c>
      <c r="D9" s="14">
        <v>5831</v>
      </c>
      <c r="E9" s="15">
        <v>5831</v>
      </c>
      <c r="F9" s="15">
        <v>5831</v>
      </c>
      <c r="G9" s="15">
        <v>5831</v>
      </c>
      <c r="H9" s="15">
        <v>5831</v>
      </c>
      <c r="I9" s="15">
        <v>5831</v>
      </c>
      <c r="J9" s="15">
        <v>5831</v>
      </c>
      <c r="K9" s="15">
        <v>5831</v>
      </c>
      <c r="L9" s="15">
        <v>5831</v>
      </c>
      <c r="M9" s="15">
        <v>5831</v>
      </c>
      <c r="N9" s="15">
        <v>5831</v>
      </c>
      <c r="O9" s="16">
        <v>5831</v>
      </c>
    </row>
    <row r="10" spans="1:15" x14ac:dyDescent="0.25">
      <c r="A10" s="11" t="s">
        <v>343</v>
      </c>
      <c r="B10" s="4" t="s">
        <v>110</v>
      </c>
      <c r="C10" s="21" t="s">
        <v>184</v>
      </c>
      <c r="D10" s="14">
        <v>1142319.6000000001</v>
      </c>
      <c r="E10" s="15">
        <v>1142319.6000000001</v>
      </c>
      <c r="F10" s="15">
        <v>0</v>
      </c>
      <c r="G10" s="15">
        <v>190386.6</v>
      </c>
      <c r="H10" s="15">
        <v>286837.17</v>
      </c>
      <c r="I10" s="15">
        <v>1005277.17</v>
      </c>
      <c r="J10" s="15">
        <v>0</v>
      </c>
      <c r="K10" s="15">
        <v>50122357.030000001</v>
      </c>
      <c r="L10" s="15">
        <v>52992461.789999999</v>
      </c>
      <c r="M10" s="15">
        <v>49908000.100000001</v>
      </c>
      <c r="N10" s="15">
        <v>67095825.939999998</v>
      </c>
      <c r="O10" s="16">
        <v>243404</v>
      </c>
    </row>
    <row r="11" spans="1:15" x14ac:dyDescent="0.25">
      <c r="A11" s="11" t="s">
        <v>344</v>
      </c>
      <c r="B11" s="4" t="s">
        <v>111</v>
      </c>
      <c r="C11" s="21" t="s">
        <v>185</v>
      </c>
      <c r="D11" s="14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6">
        <v>0</v>
      </c>
    </row>
    <row r="12" spans="1:15" x14ac:dyDescent="0.25">
      <c r="A12" s="11" t="s">
        <v>345</v>
      </c>
      <c r="B12" s="4" t="s">
        <v>112</v>
      </c>
      <c r="C12" s="21" t="s">
        <v>186</v>
      </c>
      <c r="D12" s="14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6">
        <v>0</v>
      </c>
    </row>
    <row r="13" spans="1:15" x14ac:dyDescent="0.25">
      <c r="A13" s="48" t="s">
        <v>42</v>
      </c>
      <c r="B13" s="46" t="s">
        <v>113</v>
      </c>
      <c r="C13" s="53"/>
      <c r="D13" s="50">
        <f>SUM(D14:D23)</f>
        <v>4947817692.5</v>
      </c>
      <c r="E13" s="51">
        <f t="shared" ref="E13:O13" si="2">SUM(E14:E23)</f>
        <v>4954097363.5</v>
      </c>
      <c r="F13" s="51">
        <f t="shared" si="2"/>
        <v>4992754153.9699993</v>
      </c>
      <c r="G13" s="51">
        <f t="shared" si="2"/>
        <v>5047385405.8599997</v>
      </c>
      <c r="H13" s="51">
        <f t="shared" si="2"/>
        <v>5199451236.79</v>
      </c>
      <c r="I13" s="51">
        <f t="shared" si="2"/>
        <v>5263922815.7299995</v>
      </c>
      <c r="J13" s="51">
        <f t="shared" si="2"/>
        <v>5371861857.5999994</v>
      </c>
      <c r="K13" s="51">
        <f t="shared" si="2"/>
        <v>5371496225.5900002</v>
      </c>
      <c r="L13" s="51">
        <f t="shared" si="2"/>
        <v>5422241374.9699993</v>
      </c>
      <c r="M13" s="51">
        <f t="shared" si="2"/>
        <v>5527938377.2399998</v>
      </c>
      <c r="N13" s="51">
        <f t="shared" si="2"/>
        <v>5582090302.25</v>
      </c>
      <c r="O13" s="52">
        <f t="shared" si="2"/>
        <v>5628464627.1099997</v>
      </c>
    </row>
    <row r="14" spans="1:15" x14ac:dyDescent="0.25">
      <c r="A14" s="11" t="s">
        <v>337</v>
      </c>
      <c r="B14" s="4" t="s">
        <v>114</v>
      </c>
      <c r="C14" s="21" t="s">
        <v>187</v>
      </c>
      <c r="D14" s="14">
        <v>239697037</v>
      </c>
      <c r="E14" s="15">
        <v>240977037</v>
      </c>
      <c r="F14" s="15">
        <v>240977037</v>
      </c>
      <c r="G14" s="15">
        <v>240977037</v>
      </c>
      <c r="H14" s="15">
        <v>240977037</v>
      </c>
      <c r="I14" s="15">
        <v>240977037</v>
      </c>
      <c r="J14" s="15">
        <v>240977037</v>
      </c>
      <c r="K14" s="15">
        <v>240977037</v>
      </c>
      <c r="L14" s="15">
        <v>240977037</v>
      </c>
      <c r="M14" s="15">
        <v>240977037</v>
      </c>
      <c r="N14" s="15">
        <v>240977037</v>
      </c>
      <c r="O14" s="16">
        <v>240977037</v>
      </c>
    </row>
    <row r="15" spans="1:15" x14ac:dyDescent="0.25">
      <c r="A15" s="11" t="s">
        <v>338</v>
      </c>
      <c r="B15" s="4" t="s">
        <v>115</v>
      </c>
      <c r="C15" s="21" t="s">
        <v>188</v>
      </c>
      <c r="D15" s="14">
        <v>1015038</v>
      </c>
      <c r="E15" s="15">
        <v>1015038</v>
      </c>
      <c r="F15" s="15">
        <v>1015038</v>
      </c>
      <c r="G15" s="15">
        <v>1015038</v>
      </c>
      <c r="H15" s="15">
        <v>1015038</v>
      </c>
      <c r="I15" s="15">
        <v>1015038</v>
      </c>
      <c r="J15" s="15">
        <v>1015038</v>
      </c>
      <c r="K15" s="15">
        <v>1015038</v>
      </c>
      <c r="L15" s="15">
        <v>1015038</v>
      </c>
      <c r="M15" s="15">
        <v>1015038</v>
      </c>
      <c r="N15" s="15">
        <v>1015038</v>
      </c>
      <c r="O15" s="16">
        <v>1015038</v>
      </c>
    </row>
    <row r="16" spans="1:15" x14ac:dyDescent="0.25">
      <c r="A16" s="11" t="s">
        <v>339</v>
      </c>
      <c r="B16" s="4" t="s">
        <v>116</v>
      </c>
      <c r="C16" s="21" t="s">
        <v>189</v>
      </c>
      <c r="D16" s="14">
        <v>2999590519.2199998</v>
      </c>
      <c r="E16" s="15">
        <v>3119148246.2199998</v>
      </c>
      <c r="F16" s="15">
        <v>3182179469.2199998</v>
      </c>
      <c r="G16" s="15">
        <v>3177174119.2199998</v>
      </c>
      <c r="H16" s="15">
        <v>3172083098.2199998</v>
      </c>
      <c r="I16" s="15">
        <v>3192831948.2199998</v>
      </c>
      <c r="J16" s="15">
        <v>3187729039.2199998</v>
      </c>
      <c r="K16" s="15">
        <v>3183266702.2199998</v>
      </c>
      <c r="L16" s="15">
        <v>3185501206.2199998</v>
      </c>
      <c r="M16" s="15">
        <v>3310925236.2199998</v>
      </c>
      <c r="N16" s="15">
        <v>3354917141.2199998</v>
      </c>
      <c r="O16" s="16">
        <v>3349466875.2199998</v>
      </c>
    </row>
    <row r="17" spans="1:15" x14ac:dyDescent="0.25">
      <c r="A17" s="11" t="s">
        <v>340</v>
      </c>
      <c r="B17" s="4" t="s">
        <v>117</v>
      </c>
      <c r="C17" s="21" t="s">
        <v>190</v>
      </c>
      <c r="D17" s="14">
        <v>1291972088.1800001</v>
      </c>
      <c r="E17" s="15">
        <v>1280010927.1800001</v>
      </c>
      <c r="F17" s="15">
        <v>1294497615.1800001</v>
      </c>
      <c r="G17" s="15">
        <v>1278930308.1800001</v>
      </c>
      <c r="H17" s="15">
        <v>1267161945.1800001</v>
      </c>
      <c r="I17" s="15">
        <v>1266946986.1800001</v>
      </c>
      <c r="J17" s="15">
        <v>1246524465.1800001</v>
      </c>
      <c r="K17" s="15">
        <v>1248208872.1800001</v>
      </c>
      <c r="L17" s="15">
        <v>1245035766.3</v>
      </c>
      <c r="M17" s="15">
        <v>1320858422.05</v>
      </c>
      <c r="N17" s="15">
        <v>1369046065.6500001</v>
      </c>
      <c r="O17" s="16">
        <v>1438117579.0599999</v>
      </c>
    </row>
    <row r="18" spans="1:15" x14ac:dyDescent="0.25">
      <c r="A18" s="11" t="s">
        <v>341</v>
      </c>
      <c r="B18" s="4" t="s">
        <v>118</v>
      </c>
      <c r="C18" s="21" t="s">
        <v>191</v>
      </c>
      <c r="D18" s="14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</row>
    <row r="19" spans="1:15" x14ac:dyDescent="0.25">
      <c r="A19" s="11" t="s">
        <v>342</v>
      </c>
      <c r="B19" s="4" t="s">
        <v>119</v>
      </c>
      <c r="C19" s="21" t="s">
        <v>192</v>
      </c>
      <c r="D19" s="14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</row>
    <row r="20" spans="1:15" x14ac:dyDescent="0.25">
      <c r="A20" s="11" t="s">
        <v>343</v>
      </c>
      <c r="B20" s="4" t="s">
        <v>120</v>
      </c>
      <c r="C20" s="21" t="s">
        <v>193</v>
      </c>
      <c r="D20" s="14">
        <v>12810</v>
      </c>
      <c r="E20" s="15">
        <v>12810</v>
      </c>
      <c r="F20" s="15">
        <v>12810</v>
      </c>
      <c r="G20" s="15">
        <v>12810</v>
      </c>
      <c r="H20" s="15">
        <v>12810</v>
      </c>
      <c r="I20" s="15">
        <v>12810</v>
      </c>
      <c r="J20" s="15">
        <v>12810</v>
      </c>
      <c r="K20" s="15">
        <v>12810</v>
      </c>
      <c r="L20" s="15">
        <v>12810</v>
      </c>
      <c r="M20" s="15">
        <v>12810</v>
      </c>
      <c r="N20" s="15">
        <v>12810</v>
      </c>
      <c r="O20" s="16">
        <v>12810</v>
      </c>
    </row>
    <row r="21" spans="1:15" x14ac:dyDescent="0.25">
      <c r="A21" s="11" t="s">
        <v>344</v>
      </c>
      <c r="B21" s="4" t="s">
        <v>121</v>
      </c>
      <c r="C21" s="21" t="s">
        <v>194</v>
      </c>
      <c r="D21" s="14">
        <v>415530200.10000002</v>
      </c>
      <c r="E21" s="15">
        <v>312933305.10000002</v>
      </c>
      <c r="F21" s="15">
        <v>274072184.56999999</v>
      </c>
      <c r="G21" s="15">
        <v>349276093.45999998</v>
      </c>
      <c r="H21" s="15">
        <v>518201308.38999999</v>
      </c>
      <c r="I21" s="15">
        <v>562138996.33000004</v>
      </c>
      <c r="J21" s="15">
        <v>695603468.20000005</v>
      </c>
      <c r="K21" s="15">
        <v>698015766.19000006</v>
      </c>
      <c r="L21" s="15">
        <v>749577270.45000005</v>
      </c>
      <c r="M21" s="15">
        <v>654027586.97000003</v>
      </c>
      <c r="N21" s="15">
        <v>615999963.38</v>
      </c>
      <c r="O21" s="16">
        <v>598753040.83000004</v>
      </c>
    </row>
    <row r="22" spans="1:15" x14ac:dyDescent="0.25">
      <c r="A22" s="11" t="s">
        <v>345</v>
      </c>
      <c r="B22" s="4" t="s">
        <v>122</v>
      </c>
      <c r="C22" s="21" t="s">
        <v>195</v>
      </c>
      <c r="D22" s="14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</row>
    <row r="23" spans="1:15" x14ac:dyDescent="0.25">
      <c r="A23" s="11" t="s">
        <v>346</v>
      </c>
      <c r="B23" s="4" t="s">
        <v>123</v>
      </c>
      <c r="C23" s="21" t="s">
        <v>196</v>
      </c>
      <c r="D23" s="14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122247</v>
      </c>
      <c r="M23" s="15">
        <v>122247</v>
      </c>
      <c r="N23" s="15">
        <v>122247</v>
      </c>
      <c r="O23" s="16">
        <v>122247</v>
      </c>
    </row>
    <row r="24" spans="1:15" x14ac:dyDescent="0.25">
      <c r="A24" s="48" t="s">
        <v>49</v>
      </c>
      <c r="B24" s="46" t="s">
        <v>124</v>
      </c>
      <c r="C24" s="53"/>
      <c r="D24" s="50">
        <f>SUM(D25:D29)</f>
        <v>0</v>
      </c>
      <c r="E24" s="51">
        <f t="shared" ref="E24:O24" si="3">SUM(E25:E29)</f>
        <v>0</v>
      </c>
      <c r="F24" s="51">
        <f t="shared" si="3"/>
        <v>0</v>
      </c>
      <c r="G24" s="51">
        <f t="shared" si="3"/>
        <v>0</v>
      </c>
      <c r="H24" s="51">
        <f t="shared" si="3"/>
        <v>0</v>
      </c>
      <c r="I24" s="51">
        <f t="shared" si="3"/>
        <v>0</v>
      </c>
      <c r="J24" s="51">
        <f t="shared" si="3"/>
        <v>0</v>
      </c>
      <c r="K24" s="51">
        <f t="shared" si="3"/>
        <v>0</v>
      </c>
      <c r="L24" s="51">
        <f t="shared" si="3"/>
        <v>0</v>
      </c>
      <c r="M24" s="51">
        <f t="shared" si="3"/>
        <v>0</v>
      </c>
      <c r="N24" s="51">
        <f t="shared" si="3"/>
        <v>0</v>
      </c>
      <c r="O24" s="52">
        <f t="shared" si="3"/>
        <v>0</v>
      </c>
    </row>
    <row r="25" spans="1:15" x14ac:dyDescent="0.25">
      <c r="A25" s="11" t="s">
        <v>337</v>
      </c>
      <c r="B25" s="4" t="s">
        <v>125</v>
      </c>
      <c r="C25" s="21" t="s">
        <v>197</v>
      </c>
      <c r="D25" s="14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</row>
    <row r="26" spans="1:15" x14ac:dyDescent="0.25">
      <c r="A26" s="11" t="s">
        <v>338</v>
      </c>
      <c r="B26" s="4" t="s">
        <v>126</v>
      </c>
      <c r="C26" s="21" t="s">
        <v>198</v>
      </c>
      <c r="D26" s="14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1:15" x14ac:dyDescent="0.25">
      <c r="A27" s="11" t="s">
        <v>339</v>
      </c>
      <c r="B27" s="4" t="s">
        <v>127</v>
      </c>
      <c r="C27" s="21" t="s">
        <v>199</v>
      </c>
      <c r="D27" s="14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6">
        <v>0</v>
      </c>
    </row>
    <row r="28" spans="1:15" x14ac:dyDescent="0.25">
      <c r="A28" s="11" t="s">
        <v>340</v>
      </c>
      <c r="B28" s="4" t="s">
        <v>128</v>
      </c>
      <c r="C28" s="21" t="s">
        <v>200</v>
      </c>
      <c r="D28" s="14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6">
        <v>0</v>
      </c>
    </row>
    <row r="29" spans="1:15" x14ac:dyDescent="0.25">
      <c r="A29" s="11" t="s">
        <v>341</v>
      </c>
      <c r="B29" s="4" t="s">
        <v>129</v>
      </c>
      <c r="C29" s="21" t="s">
        <v>201</v>
      </c>
      <c r="D29" s="14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6">
        <v>0</v>
      </c>
    </row>
    <row r="30" spans="1:15" x14ac:dyDescent="0.25">
      <c r="A30" s="48" t="s">
        <v>75</v>
      </c>
      <c r="B30" s="46" t="s">
        <v>130</v>
      </c>
      <c r="C30" s="53"/>
      <c r="D30" s="50">
        <f>SUM(D31:D35)</f>
        <v>0</v>
      </c>
      <c r="E30" s="50">
        <f>SUM(E31:E35)</f>
        <v>0</v>
      </c>
      <c r="F30" s="51">
        <f t="shared" ref="F30:O30" si="4">SUM(F31:F35)</f>
        <v>0</v>
      </c>
      <c r="G30" s="51">
        <f t="shared" si="4"/>
        <v>0</v>
      </c>
      <c r="H30" s="51">
        <f t="shared" si="4"/>
        <v>0</v>
      </c>
      <c r="I30" s="51">
        <f t="shared" si="4"/>
        <v>0</v>
      </c>
      <c r="J30" s="51">
        <f t="shared" si="4"/>
        <v>0</v>
      </c>
      <c r="K30" s="51">
        <f t="shared" si="4"/>
        <v>0</v>
      </c>
      <c r="L30" s="51">
        <f t="shared" si="4"/>
        <v>0</v>
      </c>
      <c r="M30" s="51">
        <f t="shared" si="4"/>
        <v>0</v>
      </c>
      <c r="N30" s="51">
        <f t="shared" si="4"/>
        <v>0</v>
      </c>
      <c r="O30" s="52">
        <f t="shared" si="4"/>
        <v>0</v>
      </c>
    </row>
    <row r="31" spans="1:15" x14ac:dyDescent="0.25">
      <c r="A31" s="11" t="s">
        <v>337</v>
      </c>
      <c r="B31" s="4" t="s">
        <v>131</v>
      </c>
      <c r="C31" s="22">
        <v>462</v>
      </c>
      <c r="D31" s="14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6">
        <v>0</v>
      </c>
    </row>
    <row r="32" spans="1:15" x14ac:dyDescent="0.25">
      <c r="A32" s="11" t="s">
        <v>338</v>
      </c>
      <c r="B32" s="4" t="s">
        <v>132</v>
      </c>
      <c r="C32" s="22">
        <v>464</v>
      </c>
      <c r="D32" s="14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6">
        <v>0</v>
      </c>
    </row>
    <row r="33" spans="1:15" x14ac:dyDescent="0.25">
      <c r="A33" s="11" t="s">
        <v>339</v>
      </c>
      <c r="B33" s="4" t="s">
        <v>133</v>
      </c>
      <c r="C33" s="22">
        <v>465</v>
      </c>
      <c r="D33" s="14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6">
        <v>0</v>
      </c>
    </row>
    <row r="34" spans="1:15" x14ac:dyDescent="0.25">
      <c r="A34" s="11" t="s">
        <v>341</v>
      </c>
      <c r="B34" s="4" t="s">
        <v>134</v>
      </c>
      <c r="C34" s="22">
        <v>469</v>
      </c>
      <c r="D34" s="14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6">
        <v>0</v>
      </c>
    </row>
    <row r="35" spans="1:15" x14ac:dyDescent="0.25">
      <c r="A35" s="11" t="s">
        <v>342</v>
      </c>
      <c r="B35" s="4" t="s">
        <v>135</v>
      </c>
      <c r="C35" s="22">
        <v>471</v>
      </c>
      <c r="D35" s="14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6">
        <v>0</v>
      </c>
    </row>
    <row r="36" spans="1:15" x14ac:dyDescent="0.25">
      <c r="A36" s="59" t="s">
        <v>136</v>
      </c>
      <c r="B36" s="43" t="s">
        <v>137</v>
      </c>
      <c r="C36" s="60"/>
      <c r="D36" s="61">
        <f>SUM(D37,D48,D68)</f>
        <v>3299541945.8399997</v>
      </c>
      <c r="E36" s="62">
        <f t="shared" ref="E36:O36" si="5">SUM(E37,E48,E68)</f>
        <v>3327092859.79</v>
      </c>
      <c r="F36" s="62">
        <f t="shared" si="5"/>
        <v>3629417780.3699999</v>
      </c>
      <c r="G36" s="62">
        <f t="shared" si="5"/>
        <v>3715444327.3799996</v>
      </c>
      <c r="H36" s="62">
        <f t="shared" si="5"/>
        <v>3726793824.5599999</v>
      </c>
      <c r="I36" s="62">
        <f t="shared" si="5"/>
        <v>3842423079.6599998</v>
      </c>
      <c r="J36" s="62">
        <f t="shared" si="5"/>
        <v>3895105951.7199998</v>
      </c>
      <c r="K36" s="62">
        <f t="shared" si="5"/>
        <v>3651078733.6000004</v>
      </c>
      <c r="L36" s="62">
        <f t="shared" si="5"/>
        <v>3797016774.8900003</v>
      </c>
      <c r="M36" s="62">
        <f t="shared" si="5"/>
        <v>3863808277.46</v>
      </c>
      <c r="N36" s="62">
        <f t="shared" si="5"/>
        <v>3780873766.5800004</v>
      </c>
      <c r="O36" s="63">
        <f t="shared" si="5"/>
        <v>3586911820.4499998</v>
      </c>
    </row>
    <row r="37" spans="1:15" x14ac:dyDescent="0.25">
      <c r="A37" s="48" t="s">
        <v>3</v>
      </c>
      <c r="B37" s="46" t="s">
        <v>138</v>
      </c>
      <c r="C37" s="53"/>
      <c r="D37" s="50">
        <f>SUM(D38:D47)</f>
        <v>179024649.94</v>
      </c>
      <c r="E37" s="51">
        <f t="shared" ref="E37:O37" si="6">SUM(E38:E47)</f>
        <v>180542251.94</v>
      </c>
      <c r="F37" s="51">
        <f t="shared" si="6"/>
        <v>195032602.30000001</v>
      </c>
      <c r="G37" s="51">
        <f t="shared" si="6"/>
        <v>175580767.75999999</v>
      </c>
      <c r="H37" s="51">
        <f t="shared" si="6"/>
        <v>182200410.35999998</v>
      </c>
      <c r="I37" s="51">
        <f t="shared" si="6"/>
        <v>180246244.59</v>
      </c>
      <c r="J37" s="51">
        <f t="shared" si="6"/>
        <v>179295935.93000001</v>
      </c>
      <c r="K37" s="51">
        <f t="shared" si="6"/>
        <v>187188925.76999998</v>
      </c>
      <c r="L37" s="51">
        <f t="shared" si="6"/>
        <v>176551930.62</v>
      </c>
      <c r="M37" s="51">
        <f t="shared" si="6"/>
        <v>174414964.90000001</v>
      </c>
      <c r="N37" s="51">
        <f t="shared" si="6"/>
        <v>202136649.54999998</v>
      </c>
      <c r="O37" s="52">
        <f t="shared" si="6"/>
        <v>190249826.10999998</v>
      </c>
    </row>
    <row r="38" spans="1:15" x14ac:dyDescent="0.25">
      <c r="A38" s="11" t="s">
        <v>337</v>
      </c>
      <c r="B38" s="4" t="s">
        <v>139</v>
      </c>
      <c r="C38" s="22">
        <v>111</v>
      </c>
      <c r="D38" s="14">
        <v>308103.90000000002</v>
      </c>
      <c r="E38" s="15">
        <v>1648329.41</v>
      </c>
      <c r="F38" s="15">
        <v>1930206.53</v>
      </c>
      <c r="G38" s="15">
        <v>611936.28</v>
      </c>
      <c r="H38" s="15">
        <v>116821.16</v>
      </c>
      <c r="I38" s="15">
        <v>577254.53</v>
      </c>
      <c r="J38" s="15">
        <v>1283566.8899999999</v>
      </c>
      <c r="K38" s="15">
        <v>2617682.06</v>
      </c>
      <c r="L38" s="15">
        <v>1463360.91</v>
      </c>
      <c r="M38" s="15">
        <v>382424.75</v>
      </c>
      <c r="N38" s="15">
        <v>3131056.85</v>
      </c>
      <c r="O38" s="16">
        <v>0</v>
      </c>
    </row>
    <row r="39" spans="1:15" x14ac:dyDescent="0.25">
      <c r="A39" s="11" t="s">
        <v>338</v>
      </c>
      <c r="B39" s="4" t="s">
        <v>140</v>
      </c>
      <c r="C39" s="22">
        <v>112</v>
      </c>
      <c r="D39" s="14">
        <v>154834487.44999999</v>
      </c>
      <c r="E39" s="15">
        <v>152778704</v>
      </c>
      <c r="F39" s="15">
        <v>170546870.63</v>
      </c>
      <c r="G39" s="15">
        <v>153124964.50999999</v>
      </c>
      <c r="H39" s="15">
        <v>156056098.56999999</v>
      </c>
      <c r="I39" s="15">
        <v>155460275.87</v>
      </c>
      <c r="J39" s="15">
        <v>154503269.77000001</v>
      </c>
      <c r="K39" s="15">
        <v>160261302.19999999</v>
      </c>
      <c r="L39" s="15">
        <v>155475113</v>
      </c>
      <c r="M39" s="15">
        <v>151907234.22</v>
      </c>
      <c r="N39" s="15">
        <v>173826669.66999999</v>
      </c>
      <c r="O39" s="16">
        <v>165106545.25999999</v>
      </c>
    </row>
    <row r="40" spans="1:15" x14ac:dyDescent="0.25">
      <c r="A40" s="11" t="s">
        <v>339</v>
      </c>
      <c r="B40" s="4" t="s">
        <v>141</v>
      </c>
      <c r="C40" s="22">
        <v>119</v>
      </c>
      <c r="D40" s="14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6">
        <v>0</v>
      </c>
    </row>
    <row r="41" spans="1:15" x14ac:dyDescent="0.25">
      <c r="A41" s="11" t="s">
        <v>340</v>
      </c>
      <c r="B41" s="4" t="s">
        <v>142</v>
      </c>
      <c r="C41" s="22">
        <v>121</v>
      </c>
      <c r="D41" s="14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6">
        <v>0</v>
      </c>
    </row>
    <row r="42" spans="1:15" x14ac:dyDescent="0.25">
      <c r="A42" s="11" t="s">
        <v>341</v>
      </c>
      <c r="B42" s="4" t="s">
        <v>143</v>
      </c>
      <c r="C42" s="22">
        <v>122</v>
      </c>
      <c r="D42" s="14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6">
        <v>0</v>
      </c>
    </row>
    <row r="43" spans="1:15" x14ac:dyDescent="0.25">
      <c r="A43" s="11" t="s">
        <v>342</v>
      </c>
      <c r="B43" s="4" t="s">
        <v>144</v>
      </c>
      <c r="C43" s="22">
        <v>123</v>
      </c>
      <c r="D43" s="14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6">
        <v>0</v>
      </c>
    </row>
    <row r="44" spans="1:15" x14ac:dyDescent="0.25">
      <c r="A44" s="11" t="s">
        <v>343</v>
      </c>
      <c r="B44" s="4" t="s">
        <v>145</v>
      </c>
      <c r="C44" s="22">
        <v>131</v>
      </c>
      <c r="D44" s="14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6">
        <v>0</v>
      </c>
    </row>
    <row r="45" spans="1:15" x14ac:dyDescent="0.25">
      <c r="A45" s="11" t="s">
        <v>344</v>
      </c>
      <c r="B45" s="4" t="s">
        <v>146</v>
      </c>
      <c r="C45" s="22">
        <v>132</v>
      </c>
      <c r="D45" s="14">
        <v>23882058.59</v>
      </c>
      <c r="E45" s="15">
        <v>26115218.530000001</v>
      </c>
      <c r="F45" s="15">
        <v>22555525.140000001</v>
      </c>
      <c r="G45" s="15">
        <v>21843866.969999999</v>
      </c>
      <c r="H45" s="15">
        <v>26027490.629999999</v>
      </c>
      <c r="I45" s="15">
        <v>24208714.190000001</v>
      </c>
      <c r="J45" s="15">
        <v>23509099.27</v>
      </c>
      <c r="K45" s="15">
        <v>24309941.510000002</v>
      </c>
      <c r="L45" s="15">
        <v>19613456.710000001</v>
      </c>
      <c r="M45" s="15">
        <v>22125305.93</v>
      </c>
      <c r="N45" s="15">
        <v>25178923.030000001</v>
      </c>
      <c r="O45" s="16">
        <v>25143280.850000001</v>
      </c>
    </row>
    <row r="46" spans="1:15" x14ac:dyDescent="0.25">
      <c r="A46" s="11" t="s">
        <v>345</v>
      </c>
      <c r="B46" s="4" t="s">
        <v>147</v>
      </c>
      <c r="C46" s="22">
        <v>138</v>
      </c>
      <c r="D46" s="14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6">
        <v>0</v>
      </c>
    </row>
    <row r="47" spans="1:15" x14ac:dyDescent="0.25">
      <c r="A47" s="11" t="s">
        <v>346</v>
      </c>
      <c r="B47" s="4" t="s">
        <v>148</v>
      </c>
      <c r="C47" s="22">
        <v>139</v>
      </c>
      <c r="D47" s="14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6">
        <v>0</v>
      </c>
    </row>
    <row r="48" spans="1:15" x14ac:dyDescent="0.25">
      <c r="A48" s="48" t="s">
        <v>42</v>
      </c>
      <c r="B48" s="46" t="s">
        <v>149</v>
      </c>
      <c r="C48" s="53"/>
      <c r="D48" s="50">
        <f>SUM(D49:D67)</f>
        <v>1022848729.4599999</v>
      </c>
      <c r="E48" s="51">
        <f t="shared" ref="E48:O48" si="7">SUM(E49:E67)</f>
        <v>1208628893.5599999</v>
      </c>
      <c r="F48" s="51">
        <f t="shared" si="7"/>
        <v>1136910516.4300001</v>
      </c>
      <c r="G48" s="51">
        <f t="shared" si="7"/>
        <v>1136122480.6099999</v>
      </c>
      <c r="H48" s="51">
        <f t="shared" si="7"/>
        <v>1040374283.0200001</v>
      </c>
      <c r="I48" s="51">
        <f t="shared" si="7"/>
        <v>1209235805.25</v>
      </c>
      <c r="J48" s="51">
        <f t="shared" si="7"/>
        <v>1197699142.24</v>
      </c>
      <c r="K48" s="51">
        <f t="shared" si="7"/>
        <v>889059085.83000016</v>
      </c>
      <c r="L48" s="51">
        <f t="shared" si="7"/>
        <v>976726263.50000012</v>
      </c>
      <c r="M48" s="51">
        <f t="shared" si="7"/>
        <v>955993263.56000018</v>
      </c>
      <c r="N48" s="51">
        <f t="shared" si="7"/>
        <v>900180439.68000007</v>
      </c>
      <c r="O48" s="52">
        <f t="shared" si="7"/>
        <v>971290472.8900001</v>
      </c>
    </row>
    <row r="49" spans="1:15" x14ac:dyDescent="0.25">
      <c r="A49" s="11" t="s">
        <v>337</v>
      </c>
      <c r="B49" s="4" t="s">
        <v>150</v>
      </c>
      <c r="C49" s="22">
        <v>311</v>
      </c>
      <c r="D49" s="14">
        <v>776331930.25999999</v>
      </c>
      <c r="E49" s="15">
        <v>971191841.72000003</v>
      </c>
      <c r="F49" s="15">
        <v>896633530.85000002</v>
      </c>
      <c r="G49" s="15">
        <v>886478928.32000005</v>
      </c>
      <c r="H49" s="15">
        <v>790486175.25999999</v>
      </c>
      <c r="I49" s="15">
        <v>862784670.89999998</v>
      </c>
      <c r="J49" s="15">
        <v>877584836.53999996</v>
      </c>
      <c r="K49" s="15">
        <v>702238396.75</v>
      </c>
      <c r="L49" s="15">
        <v>782929848.23000002</v>
      </c>
      <c r="M49" s="15">
        <v>760425576</v>
      </c>
      <c r="N49" s="15">
        <v>704253739.86000001</v>
      </c>
      <c r="O49" s="16">
        <v>728552122.45000005</v>
      </c>
    </row>
    <row r="50" spans="1:15" x14ac:dyDescent="0.25">
      <c r="A50" s="11" t="s">
        <v>340</v>
      </c>
      <c r="B50" s="4" t="s">
        <v>151</v>
      </c>
      <c r="C50" s="22">
        <v>314</v>
      </c>
      <c r="D50" s="14">
        <v>362290.66</v>
      </c>
      <c r="E50" s="15">
        <v>801492.66</v>
      </c>
      <c r="F50" s="15">
        <v>879887.43</v>
      </c>
      <c r="G50" s="15">
        <v>754265.43</v>
      </c>
      <c r="H50" s="15">
        <v>1061880.04</v>
      </c>
      <c r="I50" s="15">
        <v>1059107.96</v>
      </c>
      <c r="J50" s="15">
        <v>975115.16</v>
      </c>
      <c r="K50" s="15">
        <v>1478219.51</v>
      </c>
      <c r="L50" s="15">
        <v>1762416.08</v>
      </c>
      <c r="M50" s="15">
        <v>1703838.72</v>
      </c>
      <c r="N50" s="15">
        <v>1041903.72</v>
      </c>
      <c r="O50" s="16">
        <v>488256</v>
      </c>
    </row>
    <row r="51" spans="1:15" x14ac:dyDescent="0.25">
      <c r="A51" s="11" t="s">
        <v>341</v>
      </c>
      <c r="B51" s="4" t="s">
        <v>152</v>
      </c>
      <c r="C51" s="22">
        <v>315</v>
      </c>
      <c r="D51" s="14">
        <v>506072.67</v>
      </c>
      <c r="E51" s="15">
        <v>514169.55</v>
      </c>
      <c r="F51" s="15">
        <v>507433.27</v>
      </c>
      <c r="G51" s="15">
        <v>510620.86</v>
      </c>
      <c r="H51" s="15">
        <v>511557.46</v>
      </c>
      <c r="I51" s="15">
        <v>469623</v>
      </c>
      <c r="J51" s="15">
        <v>474198.57</v>
      </c>
      <c r="K51" s="15">
        <v>391957.45</v>
      </c>
      <c r="L51" s="15">
        <v>396463.08</v>
      </c>
      <c r="M51" s="15">
        <v>406641.09</v>
      </c>
      <c r="N51" s="15">
        <v>404211.07</v>
      </c>
      <c r="O51" s="16">
        <v>375829.37</v>
      </c>
    </row>
    <row r="52" spans="1:15" x14ac:dyDescent="0.25">
      <c r="A52" s="11" t="s">
        <v>342</v>
      </c>
      <c r="B52" s="4" t="s">
        <v>153</v>
      </c>
      <c r="C52" s="22">
        <v>316</v>
      </c>
      <c r="D52" s="14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6">
        <v>0</v>
      </c>
    </row>
    <row r="53" spans="1:15" x14ac:dyDescent="0.25">
      <c r="A53" s="11" t="s">
        <v>345</v>
      </c>
      <c r="B53" s="4" t="s">
        <v>154</v>
      </c>
      <c r="C53" s="22">
        <v>335</v>
      </c>
      <c r="D53" s="14">
        <v>518829</v>
      </c>
      <c r="E53" s="15">
        <v>513829</v>
      </c>
      <c r="F53" s="15">
        <v>726500</v>
      </c>
      <c r="G53" s="15">
        <v>487803.06</v>
      </c>
      <c r="H53" s="15">
        <v>564051</v>
      </c>
      <c r="I53" s="15">
        <v>471500</v>
      </c>
      <c r="J53" s="15">
        <v>471500</v>
      </c>
      <c r="K53" s="15">
        <v>471500</v>
      </c>
      <c r="L53" s="15">
        <v>673216.5</v>
      </c>
      <c r="M53" s="15">
        <v>848040</v>
      </c>
      <c r="N53" s="15">
        <v>623920</v>
      </c>
      <c r="O53" s="16">
        <v>0</v>
      </c>
    </row>
    <row r="54" spans="1:15" x14ac:dyDescent="0.25">
      <c r="A54" s="11" t="s">
        <v>346</v>
      </c>
      <c r="B54" s="4" t="s">
        <v>155</v>
      </c>
      <c r="C54" s="22">
        <v>336</v>
      </c>
      <c r="D54" s="14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6">
        <v>0</v>
      </c>
    </row>
    <row r="55" spans="1:15" x14ac:dyDescent="0.25">
      <c r="A55" s="11" t="s">
        <v>347</v>
      </c>
      <c r="B55" s="4" t="s">
        <v>156</v>
      </c>
      <c r="C55" s="22">
        <v>337</v>
      </c>
      <c r="D55" s="14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6">
        <v>0</v>
      </c>
    </row>
    <row r="56" spans="1:15" x14ac:dyDescent="0.25">
      <c r="A56" s="11" t="s">
        <v>348</v>
      </c>
      <c r="B56" s="4" t="s">
        <v>157</v>
      </c>
      <c r="C56" s="22">
        <v>338</v>
      </c>
      <c r="D56" s="14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6">
        <v>0</v>
      </c>
    </row>
    <row r="57" spans="1:15" x14ac:dyDescent="0.25">
      <c r="A57" s="11" t="s">
        <v>349</v>
      </c>
      <c r="B57" s="4" t="s">
        <v>80</v>
      </c>
      <c r="C57" s="22">
        <v>341</v>
      </c>
      <c r="D57" s="14">
        <v>0</v>
      </c>
      <c r="E57" s="15">
        <v>0</v>
      </c>
      <c r="F57" s="15">
        <v>0</v>
      </c>
      <c r="G57" s="15">
        <v>0</v>
      </c>
      <c r="H57" s="15">
        <v>0</v>
      </c>
      <c r="I57" s="15">
        <v>52790400</v>
      </c>
      <c r="J57" s="15">
        <v>52790400</v>
      </c>
      <c r="K57" s="15">
        <v>52790400</v>
      </c>
      <c r="L57" s="15">
        <v>80601500</v>
      </c>
      <c r="M57" s="15">
        <v>80601500</v>
      </c>
      <c r="N57" s="15">
        <v>80601500</v>
      </c>
      <c r="O57" s="16">
        <v>0</v>
      </c>
    </row>
    <row r="58" spans="1:15" x14ac:dyDescent="0.25">
      <c r="A58" s="11" t="s">
        <v>350</v>
      </c>
      <c r="B58" s="4" t="s">
        <v>351</v>
      </c>
      <c r="C58" s="22">
        <v>342</v>
      </c>
      <c r="D58" s="14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6">
        <v>0</v>
      </c>
    </row>
    <row r="59" spans="1:15" x14ac:dyDescent="0.25">
      <c r="A59" s="11" t="s">
        <v>352</v>
      </c>
      <c r="B59" s="4" t="s">
        <v>158</v>
      </c>
      <c r="C59" s="22">
        <v>343</v>
      </c>
      <c r="D59" s="14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6">
        <v>0</v>
      </c>
    </row>
    <row r="60" spans="1:15" x14ac:dyDescent="0.25">
      <c r="A60" s="11" t="s">
        <v>353</v>
      </c>
      <c r="B60" s="4" t="s">
        <v>354</v>
      </c>
      <c r="C60" s="22">
        <v>344</v>
      </c>
      <c r="D60" s="14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6">
        <v>0</v>
      </c>
    </row>
    <row r="61" spans="1:15" x14ac:dyDescent="0.25">
      <c r="A61" s="11" t="s">
        <v>355</v>
      </c>
      <c r="B61" s="4" t="s">
        <v>159</v>
      </c>
      <c r="C61" s="22">
        <v>346</v>
      </c>
      <c r="D61" s="14">
        <v>0</v>
      </c>
      <c r="E61" s="15">
        <v>0</v>
      </c>
      <c r="F61" s="15">
        <v>0</v>
      </c>
      <c r="G61" s="15">
        <v>0</v>
      </c>
      <c r="H61" s="15">
        <v>-19911036.18</v>
      </c>
      <c r="I61" s="15">
        <v>0</v>
      </c>
      <c r="J61" s="15">
        <v>-1153009</v>
      </c>
      <c r="K61" s="15">
        <v>-44029954.68</v>
      </c>
      <c r="L61" s="15">
        <v>0</v>
      </c>
      <c r="M61" s="15">
        <v>-1306800</v>
      </c>
      <c r="N61" s="15">
        <v>-75659.7</v>
      </c>
      <c r="O61" s="16">
        <v>0</v>
      </c>
    </row>
    <row r="62" spans="1:15" x14ac:dyDescent="0.25">
      <c r="A62" s="11" t="s">
        <v>356</v>
      </c>
      <c r="B62" s="4" t="s">
        <v>160</v>
      </c>
      <c r="C62" s="22">
        <v>348</v>
      </c>
      <c r="D62" s="14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6">
        <v>0</v>
      </c>
    </row>
    <row r="63" spans="1:15" x14ac:dyDescent="0.25">
      <c r="A63" s="11" t="s">
        <v>357</v>
      </c>
      <c r="B63" s="4" t="s">
        <v>161</v>
      </c>
      <c r="C63" s="22">
        <v>373</v>
      </c>
      <c r="D63" s="14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6">
        <v>0</v>
      </c>
    </row>
    <row r="64" spans="1:15" x14ac:dyDescent="0.25">
      <c r="A64" s="11" t="s">
        <v>358</v>
      </c>
      <c r="B64" s="4" t="s">
        <v>162</v>
      </c>
      <c r="C64" s="22">
        <v>381</v>
      </c>
      <c r="D64" s="14">
        <v>9310975.7599999998</v>
      </c>
      <c r="E64" s="15">
        <v>9887160.6799999997</v>
      </c>
      <c r="F64" s="15">
        <v>9953144.3499999996</v>
      </c>
      <c r="G64" s="15">
        <v>9564501.0199999996</v>
      </c>
      <c r="H64" s="15">
        <v>9403167.6899999995</v>
      </c>
      <c r="I64" s="15">
        <v>9486516.3499999996</v>
      </c>
      <c r="J64" s="15">
        <v>10123723.789999999</v>
      </c>
      <c r="K64" s="15">
        <v>9962390.4600000009</v>
      </c>
      <c r="L64" s="15">
        <v>10028653.130000001</v>
      </c>
      <c r="M64" s="15">
        <v>9778547.1099999994</v>
      </c>
      <c r="N64" s="15">
        <v>10667733.75</v>
      </c>
      <c r="O64" s="16">
        <v>11528570.449999999</v>
      </c>
    </row>
    <row r="65" spans="1:15" x14ac:dyDescent="0.25">
      <c r="A65" s="11" t="s">
        <v>359</v>
      </c>
      <c r="B65" s="4" t="s">
        <v>163</v>
      </c>
      <c r="C65" s="22">
        <v>385</v>
      </c>
      <c r="D65" s="14">
        <v>94176</v>
      </c>
      <c r="E65" s="15">
        <v>152728</v>
      </c>
      <c r="F65" s="15">
        <v>101217</v>
      </c>
      <c r="G65" s="15">
        <v>119710</v>
      </c>
      <c r="H65" s="15">
        <v>151531</v>
      </c>
      <c r="I65" s="15">
        <v>76327</v>
      </c>
      <c r="J65" s="15">
        <v>50310</v>
      </c>
      <c r="K65" s="15">
        <v>131515</v>
      </c>
      <c r="L65" s="15">
        <v>137618</v>
      </c>
      <c r="M65" s="15">
        <v>128691</v>
      </c>
      <c r="N65" s="15">
        <v>123272</v>
      </c>
      <c r="O65" s="16">
        <v>607624</v>
      </c>
    </row>
    <row r="66" spans="1:15" x14ac:dyDescent="0.25">
      <c r="A66" s="11" t="s">
        <v>360</v>
      </c>
      <c r="B66" s="4" t="s">
        <v>164</v>
      </c>
      <c r="C66" s="22">
        <v>388</v>
      </c>
      <c r="D66" s="14">
        <v>235318138.12</v>
      </c>
      <c r="E66" s="15">
        <v>225161307.81999999</v>
      </c>
      <c r="F66" s="15">
        <v>227534648.53999999</v>
      </c>
      <c r="G66" s="15">
        <v>237510684.84999999</v>
      </c>
      <c r="H66" s="15">
        <v>257420310.13999999</v>
      </c>
      <c r="I66" s="15">
        <v>281334323.31</v>
      </c>
      <c r="J66" s="15">
        <v>255535595.80000001</v>
      </c>
      <c r="K66" s="15">
        <v>164479798.12</v>
      </c>
      <c r="L66" s="15">
        <v>98813213.719999999</v>
      </c>
      <c r="M66" s="15">
        <v>102332773.44</v>
      </c>
      <c r="N66" s="15">
        <v>101378192.95</v>
      </c>
      <c r="O66" s="16">
        <v>229331515.62</v>
      </c>
    </row>
    <row r="67" spans="1:15" x14ac:dyDescent="0.25">
      <c r="A67" s="11" t="s">
        <v>361</v>
      </c>
      <c r="B67" s="4" t="s">
        <v>165</v>
      </c>
      <c r="C67" s="22">
        <v>377</v>
      </c>
      <c r="D67" s="14">
        <v>406316.99</v>
      </c>
      <c r="E67" s="15">
        <v>406364.13</v>
      </c>
      <c r="F67" s="15">
        <v>574154.99</v>
      </c>
      <c r="G67" s="15">
        <v>695967.07</v>
      </c>
      <c r="H67" s="15">
        <v>686646.61</v>
      </c>
      <c r="I67" s="15">
        <v>763336.73</v>
      </c>
      <c r="J67" s="15">
        <v>846471.38</v>
      </c>
      <c r="K67" s="15">
        <v>1144863.22</v>
      </c>
      <c r="L67" s="15">
        <v>1383334.76</v>
      </c>
      <c r="M67" s="15">
        <v>1074456.2</v>
      </c>
      <c r="N67" s="15">
        <v>1161626.03</v>
      </c>
      <c r="O67" s="16">
        <v>406555</v>
      </c>
    </row>
    <row r="68" spans="1:15" x14ac:dyDescent="0.25">
      <c r="A68" s="48" t="s">
        <v>49</v>
      </c>
      <c r="B68" s="46" t="s">
        <v>166</v>
      </c>
      <c r="C68" s="53"/>
      <c r="D68" s="50">
        <f>SUM(D69:D78)</f>
        <v>2097668566.4399998</v>
      </c>
      <c r="E68" s="51">
        <f t="shared" ref="E68:O68" si="8">SUM(E69:E78)</f>
        <v>1937921714.29</v>
      </c>
      <c r="F68" s="51">
        <f t="shared" si="8"/>
        <v>2297474661.6399999</v>
      </c>
      <c r="G68" s="51">
        <f t="shared" si="8"/>
        <v>2403741079.0099998</v>
      </c>
      <c r="H68" s="51">
        <f t="shared" si="8"/>
        <v>2504219131.1799998</v>
      </c>
      <c r="I68" s="51">
        <f t="shared" si="8"/>
        <v>2452941029.8199997</v>
      </c>
      <c r="J68" s="51">
        <f t="shared" si="8"/>
        <v>2518110873.5499997</v>
      </c>
      <c r="K68" s="51">
        <f t="shared" si="8"/>
        <v>2574830722</v>
      </c>
      <c r="L68" s="51">
        <f t="shared" si="8"/>
        <v>2643738580.77</v>
      </c>
      <c r="M68" s="51">
        <f t="shared" si="8"/>
        <v>2733400048.9999995</v>
      </c>
      <c r="N68" s="51">
        <f t="shared" si="8"/>
        <v>2678556677.3500004</v>
      </c>
      <c r="O68" s="52">
        <f t="shared" si="8"/>
        <v>2425371521.4499998</v>
      </c>
    </row>
    <row r="69" spans="1:15" x14ac:dyDescent="0.25">
      <c r="A69" s="11" t="s">
        <v>337</v>
      </c>
      <c r="B69" s="4" t="s">
        <v>167</v>
      </c>
      <c r="C69" s="22">
        <v>251</v>
      </c>
      <c r="D69" s="14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6">
        <v>0</v>
      </c>
    </row>
    <row r="70" spans="1:15" x14ac:dyDescent="0.25">
      <c r="A70" s="11" t="s">
        <v>338</v>
      </c>
      <c r="B70" s="4" t="s">
        <v>168</v>
      </c>
      <c r="C70" s="22">
        <v>253</v>
      </c>
      <c r="D70" s="14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6">
        <v>0</v>
      </c>
    </row>
    <row r="71" spans="1:15" x14ac:dyDescent="0.25">
      <c r="A71" s="11" t="s">
        <v>339</v>
      </c>
      <c r="B71" s="4" t="s">
        <v>169</v>
      </c>
      <c r="C71" s="22">
        <v>256</v>
      </c>
      <c r="D71" s="14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6">
        <v>0</v>
      </c>
    </row>
    <row r="72" spans="1:15" x14ac:dyDescent="0.25">
      <c r="A72" s="11" t="s">
        <v>340</v>
      </c>
      <c r="B72" s="4" t="s">
        <v>170</v>
      </c>
      <c r="C72" s="22">
        <v>244</v>
      </c>
      <c r="D72" s="14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6">
        <v>0</v>
      </c>
    </row>
    <row r="73" spans="1:15" x14ac:dyDescent="0.25">
      <c r="A73" s="11" t="s">
        <v>341</v>
      </c>
      <c r="B73" s="4" t="s">
        <v>171</v>
      </c>
      <c r="C73" s="22">
        <v>245</v>
      </c>
      <c r="D73" s="14">
        <v>25402231</v>
      </c>
      <c r="E73" s="15">
        <v>25767485.16</v>
      </c>
      <c r="F73" s="15">
        <v>26326705.43</v>
      </c>
      <c r="G73" s="15">
        <v>27480316.440000001</v>
      </c>
      <c r="H73" s="15">
        <v>26931105.829999998</v>
      </c>
      <c r="I73" s="15">
        <v>27204041.350000001</v>
      </c>
      <c r="J73" s="15">
        <v>27042797.66</v>
      </c>
      <c r="K73" s="15">
        <v>27787631.890000001</v>
      </c>
      <c r="L73" s="15">
        <v>29267017.66</v>
      </c>
      <c r="M73" s="15">
        <v>28372935.98</v>
      </c>
      <c r="N73" s="15">
        <v>29232202.43</v>
      </c>
      <c r="O73" s="16">
        <v>29624878.350000001</v>
      </c>
    </row>
    <row r="74" spans="1:15" x14ac:dyDescent="0.25">
      <c r="A74" s="11" t="s">
        <v>345</v>
      </c>
      <c r="B74" s="4" t="s">
        <v>172</v>
      </c>
      <c r="C74" s="22">
        <v>241</v>
      </c>
      <c r="D74" s="14">
        <v>2003870575.1099999</v>
      </c>
      <c r="E74" s="15">
        <v>1846706352.73</v>
      </c>
      <c r="F74" s="15">
        <v>2206147437.5300002</v>
      </c>
      <c r="G74" s="15">
        <v>2312193252.3200002</v>
      </c>
      <c r="H74" s="15">
        <v>2417892547.9299998</v>
      </c>
      <c r="I74" s="15">
        <v>2362867578.2199998</v>
      </c>
      <c r="J74" s="15">
        <v>2430033308.04</v>
      </c>
      <c r="K74" s="15">
        <v>2484958979.5</v>
      </c>
      <c r="L74" s="15">
        <v>2552554570.71</v>
      </c>
      <c r="M74" s="15">
        <v>2643001620.8899999</v>
      </c>
      <c r="N74" s="15">
        <v>2587640215.7800002</v>
      </c>
      <c r="O74" s="16">
        <v>2334043432.3699999</v>
      </c>
    </row>
    <row r="75" spans="1:15" x14ac:dyDescent="0.25">
      <c r="A75" s="11" t="s">
        <v>346</v>
      </c>
      <c r="B75" s="4" t="s">
        <v>173</v>
      </c>
      <c r="C75" s="22">
        <v>243</v>
      </c>
      <c r="D75" s="14">
        <v>68012090.299999997</v>
      </c>
      <c r="E75" s="15">
        <v>65023359.030000001</v>
      </c>
      <c r="F75" s="15">
        <v>63763059.039999999</v>
      </c>
      <c r="G75" s="15">
        <v>62263729.490000002</v>
      </c>
      <c r="H75" s="15">
        <v>58832294.740000002</v>
      </c>
      <c r="I75" s="15">
        <v>61119914.469999999</v>
      </c>
      <c r="J75" s="15">
        <v>60475574.729999997</v>
      </c>
      <c r="K75" s="15">
        <v>59749029.350000001</v>
      </c>
      <c r="L75" s="15">
        <v>61479096.670000002</v>
      </c>
      <c r="M75" s="15">
        <v>61151630.740000002</v>
      </c>
      <c r="N75" s="15">
        <v>59823376.759999998</v>
      </c>
      <c r="O75" s="16">
        <v>61238053.340000004</v>
      </c>
    </row>
    <row r="76" spans="1:15" x14ac:dyDescent="0.25">
      <c r="A76" s="11" t="s">
        <v>352</v>
      </c>
      <c r="B76" s="4" t="s">
        <v>174</v>
      </c>
      <c r="C76" s="22">
        <v>263</v>
      </c>
      <c r="D76" s="14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6">
        <v>0</v>
      </c>
    </row>
    <row r="77" spans="1:15" x14ac:dyDescent="0.25">
      <c r="A77" s="11" t="s">
        <v>353</v>
      </c>
      <c r="B77" s="4" t="s">
        <v>175</v>
      </c>
      <c r="C77" s="22">
        <v>262</v>
      </c>
      <c r="D77" s="14">
        <v>175692.03</v>
      </c>
      <c r="E77" s="15">
        <v>201479.37</v>
      </c>
      <c r="F77" s="15">
        <v>985274.44</v>
      </c>
      <c r="G77" s="15">
        <v>1178518.56</v>
      </c>
      <c r="H77" s="15">
        <v>186256.65</v>
      </c>
      <c r="I77" s="15">
        <v>1601043.78</v>
      </c>
      <c r="J77" s="15">
        <v>231270.12</v>
      </c>
      <c r="K77" s="15">
        <v>1761190.19</v>
      </c>
      <c r="L77" s="15">
        <v>200488.45</v>
      </c>
      <c r="M77" s="15">
        <v>648635.39</v>
      </c>
      <c r="N77" s="15">
        <v>1534818.38</v>
      </c>
      <c r="O77" s="16">
        <v>259038.39</v>
      </c>
    </row>
    <row r="78" spans="1:15" x14ac:dyDescent="0.25">
      <c r="A78" s="11" t="s">
        <v>355</v>
      </c>
      <c r="B78" s="4" t="s">
        <v>176</v>
      </c>
      <c r="C78" s="22">
        <v>261</v>
      </c>
      <c r="D78" s="14">
        <v>207978</v>
      </c>
      <c r="E78" s="15">
        <v>223038</v>
      </c>
      <c r="F78" s="15">
        <v>252185.2</v>
      </c>
      <c r="G78" s="15">
        <v>625262.19999999995</v>
      </c>
      <c r="H78" s="15">
        <v>376926.03</v>
      </c>
      <c r="I78" s="15">
        <v>148452</v>
      </c>
      <c r="J78" s="15">
        <v>327923</v>
      </c>
      <c r="K78" s="15">
        <v>573891.06999999995</v>
      </c>
      <c r="L78" s="15">
        <v>237407.28</v>
      </c>
      <c r="M78" s="15">
        <v>225226</v>
      </c>
      <c r="N78" s="15">
        <v>326064</v>
      </c>
      <c r="O78" s="16">
        <v>206119</v>
      </c>
    </row>
    <row r="79" spans="1:15" ht="15.75" thickBot="1" x14ac:dyDescent="0.3">
      <c r="A79" s="64"/>
      <c r="B79" s="65" t="s">
        <v>177</v>
      </c>
      <c r="C79" s="66"/>
      <c r="D79" s="67">
        <f>SUM(D36,D2)</f>
        <v>8268958388.9400005</v>
      </c>
      <c r="E79" s="68">
        <f t="shared" ref="E79:O79" si="9">SUM(E36,E2)</f>
        <v>8302007633.8900003</v>
      </c>
      <c r="F79" s="68">
        <f t="shared" si="9"/>
        <v>8642208009.3400002</v>
      </c>
      <c r="G79" s="68">
        <f t="shared" si="9"/>
        <v>8782311959.8400002</v>
      </c>
      <c r="H79" s="68">
        <f t="shared" si="9"/>
        <v>8945277697.5200005</v>
      </c>
      <c r="I79" s="68">
        <f t="shared" si="9"/>
        <v>9125347299.5599995</v>
      </c>
      <c r="J79" s="68">
        <f t="shared" si="9"/>
        <v>9285071759.3199997</v>
      </c>
      <c r="K79" s="68">
        <f t="shared" si="9"/>
        <v>9090061086.2200012</v>
      </c>
      <c r="L79" s="68">
        <f t="shared" si="9"/>
        <v>9289143037.6499996</v>
      </c>
      <c r="M79" s="68">
        <f t="shared" si="9"/>
        <v>9458136062.7999992</v>
      </c>
      <c r="N79" s="68">
        <f t="shared" si="9"/>
        <v>9445703886.7700005</v>
      </c>
      <c r="O79" s="69">
        <f t="shared" si="9"/>
        <v>9313791568.6100006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rgb="FF92D050"/>
  </sheetPr>
  <dimension ref="A1:O52"/>
  <sheetViews>
    <sheetView topLeftCell="C1" workbookViewId="0">
      <selection activeCell="O41" sqref="O41"/>
    </sheetView>
  </sheetViews>
  <sheetFormatPr defaultRowHeight="15" x14ac:dyDescent="0.25"/>
  <cols>
    <col min="1" max="1" width="11.7109375" bestFit="1" customWidth="1"/>
    <col min="2" max="2" width="58.28515625" bestFit="1" customWidth="1"/>
    <col min="3" max="3" width="10.42578125" bestFit="1" customWidth="1"/>
    <col min="4" max="8" width="16.28515625" bestFit="1" customWidth="1"/>
    <col min="9" max="9" width="16.28515625" customWidth="1"/>
    <col min="10" max="10" width="19" bestFit="1" customWidth="1"/>
    <col min="11" max="11" width="17.5703125" customWidth="1"/>
    <col min="12" max="15" width="16.28515625" bestFit="1" customWidth="1"/>
  </cols>
  <sheetData>
    <row r="1" spans="1:15" ht="16.5" thickBot="1" x14ac:dyDescent="0.3">
      <c r="A1" s="9" t="s">
        <v>85</v>
      </c>
      <c r="B1" s="1" t="s">
        <v>84</v>
      </c>
      <c r="C1" s="10" t="s">
        <v>83</v>
      </c>
      <c r="D1" s="17" t="s">
        <v>86</v>
      </c>
      <c r="E1" s="18" t="s">
        <v>87</v>
      </c>
      <c r="F1" s="18" t="s">
        <v>88</v>
      </c>
      <c r="G1" s="18" t="s">
        <v>89</v>
      </c>
      <c r="H1" s="18" t="s">
        <v>90</v>
      </c>
      <c r="I1" s="18" t="s">
        <v>91</v>
      </c>
      <c r="J1" s="18" t="s">
        <v>92</v>
      </c>
      <c r="K1" s="18" t="s">
        <v>93</v>
      </c>
      <c r="L1" s="18" t="s">
        <v>94</v>
      </c>
      <c r="M1" s="18" t="s">
        <v>95</v>
      </c>
      <c r="N1" s="18" t="s">
        <v>96</v>
      </c>
      <c r="O1" s="19" t="s">
        <v>97</v>
      </c>
    </row>
    <row r="2" spans="1:15" x14ac:dyDescent="0.25">
      <c r="A2" s="54" t="s">
        <v>202</v>
      </c>
      <c r="B2" s="40" t="s">
        <v>203</v>
      </c>
      <c r="C2" s="83"/>
      <c r="D2" s="56">
        <f>SUM(D3,D10,D16)</f>
        <v>6723250802.79</v>
      </c>
      <c r="E2" s="57">
        <f t="shared" ref="E2:O2" si="0">SUM(E3,E10,E16)</f>
        <v>6821078284.9200001</v>
      </c>
      <c r="F2" s="57">
        <f t="shared" si="0"/>
        <v>7133567595.6699991</v>
      </c>
      <c r="G2" s="57">
        <f t="shared" si="0"/>
        <v>7213684486.5299997</v>
      </c>
      <c r="H2" s="57">
        <f t="shared" si="0"/>
        <v>7321035968.8599997</v>
      </c>
      <c r="I2" s="57">
        <f t="shared" si="0"/>
        <v>7453433726.0900002</v>
      </c>
      <c r="J2" s="57">
        <f t="shared" si="0"/>
        <v>7534732485.0599995</v>
      </c>
      <c r="K2" s="57">
        <f t="shared" si="0"/>
        <v>7822983981.9299994</v>
      </c>
      <c r="L2" s="57">
        <f t="shared" si="0"/>
        <v>7960012215.8799992</v>
      </c>
      <c r="M2" s="57">
        <f t="shared" si="0"/>
        <v>7969779916.2399998</v>
      </c>
      <c r="N2" s="57">
        <f t="shared" si="0"/>
        <v>7904525854.3499994</v>
      </c>
      <c r="O2" s="58">
        <f t="shared" si="0"/>
        <v>7927313754.4700003</v>
      </c>
    </row>
    <row r="3" spans="1:15" x14ac:dyDescent="0.25">
      <c r="A3" s="48" t="s">
        <v>3</v>
      </c>
      <c r="B3" s="46" t="s">
        <v>204</v>
      </c>
      <c r="C3" s="82"/>
      <c r="D3" s="50">
        <f>SUM(D4:D9)</f>
        <v>4808134664.4899998</v>
      </c>
      <c r="E3" s="51">
        <f t="shared" ref="E3:O3" si="1">SUM(E4:E9)</f>
        <v>4831061163.8000002</v>
      </c>
      <c r="F3" s="51">
        <f t="shared" si="1"/>
        <v>4847512460.6799994</v>
      </c>
      <c r="G3" s="51">
        <f t="shared" si="1"/>
        <v>4873305072.4499998</v>
      </c>
      <c r="H3" s="51">
        <f t="shared" si="1"/>
        <v>4911028668.25</v>
      </c>
      <c r="I3" s="51">
        <f t="shared" si="1"/>
        <v>4973336170.4499998</v>
      </c>
      <c r="J3" s="51">
        <f t="shared" si="1"/>
        <v>5085138891.3299999</v>
      </c>
      <c r="K3" s="51">
        <f t="shared" si="1"/>
        <v>5188039395.7299995</v>
      </c>
      <c r="L3" s="51">
        <f t="shared" si="1"/>
        <v>5289317016.6399994</v>
      </c>
      <c r="M3" s="51">
        <f t="shared" si="1"/>
        <v>5321782951.2399998</v>
      </c>
      <c r="N3" s="51">
        <f t="shared" si="1"/>
        <v>5403867761.7799997</v>
      </c>
      <c r="O3" s="52">
        <f t="shared" si="1"/>
        <v>5542983473.2399998</v>
      </c>
    </row>
    <row r="4" spans="1:15" x14ac:dyDescent="0.25">
      <c r="A4" s="11" t="s">
        <v>337</v>
      </c>
      <c r="B4" s="4" t="s">
        <v>205</v>
      </c>
      <c r="C4" s="81" t="s">
        <v>362</v>
      </c>
      <c r="D4" s="14">
        <v>5056131678.3500004</v>
      </c>
      <c r="E4" s="15">
        <v>5079195407.7600002</v>
      </c>
      <c r="F4" s="15">
        <v>5095783934.21</v>
      </c>
      <c r="G4" s="15">
        <v>5121612727.5600004</v>
      </c>
      <c r="H4" s="15">
        <v>5159472484.9099998</v>
      </c>
      <c r="I4" s="15">
        <v>5221905406.3100004</v>
      </c>
      <c r="J4" s="15">
        <v>5333833822.3500004</v>
      </c>
      <c r="K4" s="15">
        <v>5436860019.5900002</v>
      </c>
      <c r="L4" s="15">
        <v>5537950741.29</v>
      </c>
      <c r="M4" s="15">
        <v>5570542369.9700003</v>
      </c>
      <c r="N4" s="15">
        <v>5652657057.04</v>
      </c>
      <c r="O4" s="16">
        <v>5791900515.9700003</v>
      </c>
    </row>
    <row r="5" spans="1:15" x14ac:dyDescent="0.25">
      <c r="A5" s="11" t="s">
        <v>339</v>
      </c>
      <c r="B5" s="4" t="s">
        <v>206</v>
      </c>
      <c r="C5" s="81" t="s">
        <v>363</v>
      </c>
      <c r="D5" s="14">
        <v>6129721.8200000003</v>
      </c>
      <c r="E5" s="15">
        <v>5992491.7199999997</v>
      </c>
      <c r="F5" s="15">
        <v>5855262.1500000004</v>
      </c>
      <c r="G5" s="15">
        <v>5819080.5700000003</v>
      </c>
      <c r="H5" s="15">
        <v>5682919.0199999996</v>
      </c>
      <c r="I5" s="15">
        <v>5557499.8200000003</v>
      </c>
      <c r="J5" s="15">
        <v>5431804.6600000001</v>
      </c>
      <c r="K5" s="15">
        <v>5306111.82</v>
      </c>
      <c r="L5" s="15">
        <v>5385903.0300000003</v>
      </c>
      <c r="M5" s="15">
        <v>5260208.95</v>
      </c>
      <c r="N5" s="15">
        <v>5230332.42</v>
      </c>
      <c r="O5" s="16">
        <v>5102584.95</v>
      </c>
    </row>
    <row r="6" spans="1:15" x14ac:dyDescent="0.25">
      <c r="A6" s="11" t="s">
        <v>340</v>
      </c>
      <c r="B6" s="4" t="s">
        <v>207</v>
      </c>
      <c r="C6" s="81" t="s">
        <v>364</v>
      </c>
      <c r="D6" s="14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6">
        <v>0</v>
      </c>
    </row>
    <row r="7" spans="1:15" x14ac:dyDescent="0.25">
      <c r="A7" s="11" t="s">
        <v>341</v>
      </c>
      <c r="B7" s="4" t="s">
        <v>208</v>
      </c>
      <c r="C7" s="81" t="s">
        <v>365</v>
      </c>
      <c r="D7" s="14">
        <v>-256296846.66999999</v>
      </c>
      <c r="E7" s="15">
        <v>-256296846.66999999</v>
      </c>
      <c r="F7" s="15">
        <v>-256296846.66999999</v>
      </c>
      <c r="G7" s="15">
        <v>-256296846.66999999</v>
      </c>
      <c r="H7" s="15">
        <v>-256296846.66999999</v>
      </c>
      <c r="I7" s="15">
        <v>-256296846.66999999</v>
      </c>
      <c r="J7" s="15">
        <v>-256296846.66999999</v>
      </c>
      <c r="K7" s="15">
        <v>-256296846.66999999</v>
      </c>
      <c r="L7" s="15">
        <v>-256296846.66999999</v>
      </c>
      <c r="M7" s="15">
        <v>-256296846.66999999</v>
      </c>
      <c r="N7" s="15">
        <v>-256296846.66999999</v>
      </c>
      <c r="O7" s="16">
        <v>-256296846.66999999</v>
      </c>
    </row>
    <row r="8" spans="1:15" x14ac:dyDescent="0.25">
      <c r="A8" s="11" t="s">
        <v>342</v>
      </c>
      <c r="B8" s="4" t="s">
        <v>209</v>
      </c>
      <c r="C8" s="81" t="s">
        <v>366</v>
      </c>
      <c r="D8" s="14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107108</v>
      </c>
      <c r="M8" s="15">
        <v>107108</v>
      </c>
      <c r="N8" s="15">
        <v>107108</v>
      </c>
      <c r="O8" s="16">
        <v>107108</v>
      </c>
    </row>
    <row r="9" spans="1:15" x14ac:dyDescent="0.25">
      <c r="A9" s="11" t="s">
        <v>343</v>
      </c>
      <c r="B9" s="4" t="s">
        <v>309</v>
      </c>
      <c r="C9" s="81" t="s">
        <v>367</v>
      </c>
      <c r="D9" s="14">
        <v>2170110.9900000002</v>
      </c>
      <c r="E9" s="15">
        <v>2170110.9900000002</v>
      </c>
      <c r="F9" s="15">
        <v>2170110.9900000002</v>
      </c>
      <c r="G9" s="15">
        <v>2170110.9900000002</v>
      </c>
      <c r="H9" s="15">
        <v>2170110.9900000002</v>
      </c>
      <c r="I9" s="15">
        <v>2170110.9900000002</v>
      </c>
      <c r="J9" s="15">
        <v>2170110.9900000002</v>
      </c>
      <c r="K9" s="15">
        <v>2170110.9900000002</v>
      </c>
      <c r="L9" s="15">
        <v>2170110.9900000002</v>
      </c>
      <c r="M9" s="15">
        <v>2170110.9900000002</v>
      </c>
      <c r="N9" s="15">
        <v>2170110.9900000002</v>
      </c>
      <c r="O9" s="16">
        <v>2170110.9900000002</v>
      </c>
    </row>
    <row r="10" spans="1:15" x14ac:dyDescent="0.25">
      <c r="A10" s="48" t="s">
        <v>42</v>
      </c>
      <c r="B10" s="46" t="s">
        <v>210</v>
      </c>
      <c r="C10" s="82"/>
      <c r="D10" s="50">
        <f>SUM(D11:D15)</f>
        <v>1401097003.6300001</v>
      </c>
      <c r="E10" s="51">
        <f t="shared" ref="E10:O10" si="2">SUM(E11:E15)</f>
        <v>1376836421.3800001</v>
      </c>
      <c r="F10" s="51">
        <f t="shared" si="2"/>
        <v>1614598292.0799999</v>
      </c>
      <c r="G10" s="51">
        <f t="shared" si="2"/>
        <v>1613807570.78</v>
      </c>
      <c r="H10" s="51">
        <f t="shared" si="2"/>
        <v>1607913262.9799998</v>
      </c>
      <c r="I10" s="51">
        <f t="shared" si="2"/>
        <v>2014407118.8099999</v>
      </c>
      <c r="J10" s="51">
        <f t="shared" si="2"/>
        <v>2022322640.1599998</v>
      </c>
      <c r="K10" s="51">
        <f t="shared" si="2"/>
        <v>1955005643.9199998</v>
      </c>
      <c r="L10" s="51">
        <f t="shared" si="2"/>
        <v>1935075779.3300002</v>
      </c>
      <c r="M10" s="51">
        <f t="shared" si="2"/>
        <v>1915534797.04</v>
      </c>
      <c r="N10" s="51">
        <f t="shared" si="2"/>
        <v>1865015835.9099998</v>
      </c>
      <c r="O10" s="52">
        <f t="shared" si="2"/>
        <v>1811489425.05</v>
      </c>
    </row>
    <row r="11" spans="1:15" x14ac:dyDescent="0.25">
      <c r="A11" s="11" t="s">
        <v>337</v>
      </c>
      <c r="B11" s="4" t="s">
        <v>211</v>
      </c>
      <c r="C11" s="81" t="s">
        <v>368</v>
      </c>
      <c r="D11" s="14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6">
        <v>0</v>
      </c>
    </row>
    <row r="12" spans="1:15" x14ac:dyDescent="0.25">
      <c r="A12" s="11" t="s">
        <v>338</v>
      </c>
      <c r="B12" s="4" t="s">
        <v>212</v>
      </c>
      <c r="C12" s="81" t="s">
        <v>369</v>
      </c>
      <c r="D12" s="14">
        <v>61559683.270000003</v>
      </c>
      <c r="E12" s="15">
        <v>60037610.009999998</v>
      </c>
      <c r="F12" s="15">
        <v>59123460.990000002</v>
      </c>
      <c r="G12" s="15">
        <v>58834438.490000002</v>
      </c>
      <c r="H12" s="15">
        <v>58623557.149999999</v>
      </c>
      <c r="I12" s="15">
        <v>58424418.369999997</v>
      </c>
      <c r="J12" s="15">
        <v>59741629.350000001</v>
      </c>
      <c r="K12" s="15">
        <v>59705489.189999998</v>
      </c>
      <c r="L12" s="15">
        <v>59455499.210000001</v>
      </c>
      <c r="M12" s="15">
        <v>59796514.759999998</v>
      </c>
      <c r="N12" s="15">
        <v>61236478.340000004</v>
      </c>
      <c r="O12" s="16">
        <v>59458998.009999998</v>
      </c>
    </row>
    <row r="13" spans="1:15" x14ac:dyDescent="0.25">
      <c r="A13" s="11" t="s">
        <v>339</v>
      </c>
      <c r="B13" s="4" t="s">
        <v>213</v>
      </c>
      <c r="C13" s="81" t="s">
        <v>370</v>
      </c>
      <c r="D13" s="14">
        <v>22352691.670000002</v>
      </c>
      <c r="E13" s="15">
        <v>22352691.670000002</v>
      </c>
      <c r="F13" s="15">
        <v>22352691.670000002</v>
      </c>
      <c r="G13" s="15">
        <v>22352691.670000002</v>
      </c>
      <c r="H13" s="15">
        <v>22352691.670000002</v>
      </c>
      <c r="I13" s="15">
        <v>348384185.88999999</v>
      </c>
      <c r="J13" s="15">
        <v>22352691.670000002</v>
      </c>
      <c r="K13" s="15">
        <v>22352691.670000002</v>
      </c>
      <c r="L13" s="15">
        <v>22352691.670000002</v>
      </c>
      <c r="M13" s="15">
        <v>22352691.670000002</v>
      </c>
      <c r="N13" s="15">
        <v>22352691.670000002</v>
      </c>
      <c r="O13" s="16">
        <v>22352691.670000002</v>
      </c>
    </row>
    <row r="14" spans="1:15" x14ac:dyDescent="0.25">
      <c r="A14" s="11" t="s">
        <v>340</v>
      </c>
      <c r="B14" s="4" t="s">
        <v>214</v>
      </c>
      <c r="C14" s="81" t="s">
        <v>371</v>
      </c>
      <c r="D14" s="14">
        <v>25076071.93</v>
      </c>
      <c r="E14" s="15">
        <v>25401291.989999998</v>
      </c>
      <c r="F14" s="15">
        <v>25921970.93</v>
      </c>
      <c r="G14" s="15">
        <v>26270796.379999999</v>
      </c>
      <c r="H14" s="15">
        <v>26419469.039999999</v>
      </c>
      <c r="I14" s="15">
        <v>26799461.550000001</v>
      </c>
      <c r="J14" s="15">
        <v>26765091.039999999</v>
      </c>
      <c r="K14" s="15">
        <v>27238181.739999998</v>
      </c>
      <c r="L14" s="15">
        <v>27546484.510000002</v>
      </c>
      <c r="M14" s="15">
        <v>28122808.84</v>
      </c>
      <c r="N14" s="15">
        <v>28902795.309999999</v>
      </c>
      <c r="O14" s="16">
        <v>28894298.07</v>
      </c>
    </row>
    <row r="15" spans="1:15" x14ac:dyDescent="0.25">
      <c r="A15" s="11" t="s">
        <v>341</v>
      </c>
      <c r="B15" s="4" t="s">
        <v>215</v>
      </c>
      <c r="C15" s="81" t="s">
        <v>372</v>
      </c>
      <c r="D15" s="14">
        <v>1292108556.76</v>
      </c>
      <c r="E15" s="15">
        <v>1269044827.71</v>
      </c>
      <c r="F15" s="15">
        <v>1507200168.49</v>
      </c>
      <c r="G15" s="15">
        <v>1506349644.24</v>
      </c>
      <c r="H15" s="15">
        <v>1500517545.1199999</v>
      </c>
      <c r="I15" s="15">
        <v>1580799053</v>
      </c>
      <c r="J15" s="15">
        <v>1913463228.0999999</v>
      </c>
      <c r="K15" s="15">
        <v>1845709281.3199999</v>
      </c>
      <c r="L15" s="15">
        <v>1825721103.9400001</v>
      </c>
      <c r="M15" s="15">
        <v>1805262781.77</v>
      </c>
      <c r="N15" s="15">
        <v>1752523870.5899999</v>
      </c>
      <c r="O15" s="16">
        <v>1700783437.3</v>
      </c>
    </row>
    <row r="16" spans="1:15" x14ac:dyDescent="0.25">
      <c r="A16" s="48" t="s">
        <v>49</v>
      </c>
      <c r="B16" s="46" t="s">
        <v>216</v>
      </c>
      <c r="C16" s="82"/>
      <c r="D16" s="50">
        <f>SUM(D17:D19)</f>
        <v>514019134.67000002</v>
      </c>
      <c r="E16" s="51">
        <f t="shared" ref="E16:O16" si="3">SUM(E17:E19)</f>
        <v>613180699.74000001</v>
      </c>
      <c r="F16" s="51">
        <f t="shared" si="3"/>
        <v>671456842.91000009</v>
      </c>
      <c r="G16" s="51">
        <f t="shared" si="3"/>
        <v>726571843.29999995</v>
      </c>
      <c r="H16" s="51">
        <f t="shared" si="3"/>
        <v>802094037.63000011</v>
      </c>
      <c r="I16" s="51">
        <f t="shared" si="3"/>
        <v>465690436.82999998</v>
      </c>
      <c r="J16" s="51">
        <f t="shared" si="3"/>
        <v>427270953.56999999</v>
      </c>
      <c r="K16" s="51">
        <f t="shared" si="3"/>
        <v>679938942.27999997</v>
      </c>
      <c r="L16" s="51">
        <f t="shared" si="3"/>
        <v>735619419.90999997</v>
      </c>
      <c r="M16" s="51">
        <f t="shared" si="3"/>
        <v>732462167.96000004</v>
      </c>
      <c r="N16" s="51">
        <f t="shared" si="3"/>
        <v>635642256.65999997</v>
      </c>
      <c r="O16" s="52">
        <f t="shared" si="3"/>
        <v>572840856.17999995</v>
      </c>
    </row>
    <row r="17" spans="1:15" x14ac:dyDescent="0.25">
      <c r="A17" s="11" t="s">
        <v>337</v>
      </c>
      <c r="B17" s="4" t="s">
        <v>217</v>
      </c>
      <c r="C17" s="81" t="s">
        <v>373</v>
      </c>
      <c r="D17" s="14">
        <v>79310475.450000003</v>
      </c>
      <c r="E17" s="15">
        <v>178472040.52000001</v>
      </c>
      <c r="F17" s="15">
        <v>236748183.69</v>
      </c>
      <c r="G17" s="15">
        <v>291863184.07999998</v>
      </c>
      <c r="H17" s="15">
        <v>367385378.41000003</v>
      </c>
      <c r="I17" s="15">
        <v>465690436.82999998</v>
      </c>
      <c r="J17" s="15">
        <v>427270953.56999999</v>
      </c>
      <c r="K17" s="15">
        <v>679938942.27999997</v>
      </c>
      <c r="L17" s="15">
        <v>735619419.90999997</v>
      </c>
      <c r="M17" s="15">
        <v>732462167.96000004</v>
      </c>
      <c r="N17" s="15">
        <v>635642256.65999997</v>
      </c>
      <c r="O17" s="16">
        <v>572840856.17999995</v>
      </c>
    </row>
    <row r="18" spans="1:15" x14ac:dyDescent="0.25">
      <c r="A18" s="11" t="s">
        <v>338</v>
      </c>
      <c r="B18" s="4" t="s">
        <v>218</v>
      </c>
      <c r="C18" s="81" t="s">
        <v>374</v>
      </c>
      <c r="D18" s="14">
        <v>434708659.22000003</v>
      </c>
      <c r="E18" s="15">
        <v>434708659.22000003</v>
      </c>
      <c r="F18" s="15">
        <v>434708659.22000003</v>
      </c>
      <c r="G18" s="15">
        <v>434708659.22000003</v>
      </c>
      <c r="H18" s="15">
        <v>434708659.22000003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</row>
    <row r="19" spans="1:15" x14ac:dyDescent="0.25">
      <c r="A19" s="11" t="s">
        <v>339</v>
      </c>
      <c r="B19" s="4" t="s">
        <v>375</v>
      </c>
      <c r="C19" s="81" t="s">
        <v>376</v>
      </c>
      <c r="D19" s="14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</row>
    <row r="20" spans="1:15" x14ac:dyDescent="0.25">
      <c r="A20" s="59" t="s">
        <v>219</v>
      </c>
      <c r="B20" s="43" t="s">
        <v>220</v>
      </c>
      <c r="C20" s="80"/>
      <c r="D20" s="61">
        <f>SUM(D21,D23,D29)</f>
        <v>1545707586.1500001</v>
      </c>
      <c r="E20" s="62">
        <f t="shared" ref="E20:O20" si="4">SUM(E21,E23,E29)</f>
        <v>1480929349.0000002</v>
      </c>
      <c r="F20" s="62">
        <f t="shared" si="4"/>
        <v>1508640412.8699996</v>
      </c>
      <c r="G20" s="62">
        <f t="shared" si="4"/>
        <v>1568627473.3099999</v>
      </c>
      <c r="H20" s="62">
        <f t="shared" si="4"/>
        <v>1624241728.6600003</v>
      </c>
      <c r="I20" s="62">
        <f t="shared" si="4"/>
        <v>1671913573.4100001</v>
      </c>
      <c r="J20" s="62">
        <f t="shared" si="4"/>
        <v>1750339274.2600002</v>
      </c>
      <c r="K20" s="62">
        <f t="shared" si="4"/>
        <v>1267077104.2900004</v>
      </c>
      <c r="L20" s="62">
        <f t="shared" si="4"/>
        <v>1329130821.7700002</v>
      </c>
      <c r="M20" s="62">
        <f t="shared" si="4"/>
        <v>1488356146.5599999</v>
      </c>
      <c r="N20" s="62">
        <f t="shared" si="4"/>
        <v>1541178032.4199998</v>
      </c>
      <c r="O20" s="63">
        <f t="shared" si="4"/>
        <v>1386477814.1400003</v>
      </c>
    </row>
    <row r="21" spans="1:15" x14ac:dyDescent="0.25">
      <c r="A21" s="48" t="s">
        <v>3</v>
      </c>
      <c r="B21" s="46" t="s">
        <v>221</v>
      </c>
      <c r="C21" s="82"/>
      <c r="D21" s="50">
        <f>SUM(D22)</f>
        <v>56304883</v>
      </c>
      <c r="E21" s="51">
        <f t="shared" ref="E21:O21" si="5">SUM(E22)</f>
        <v>56304883</v>
      </c>
      <c r="F21" s="51">
        <f t="shared" si="5"/>
        <v>56304883</v>
      </c>
      <c r="G21" s="51">
        <f t="shared" si="5"/>
        <v>56304883</v>
      </c>
      <c r="H21" s="51">
        <f t="shared" si="5"/>
        <v>56304883</v>
      </c>
      <c r="I21" s="51">
        <f t="shared" si="5"/>
        <v>16615505</v>
      </c>
      <c r="J21" s="51">
        <f t="shared" si="5"/>
        <v>16615505</v>
      </c>
      <c r="K21" s="51">
        <f t="shared" si="5"/>
        <v>16615505</v>
      </c>
      <c r="L21" s="51">
        <f t="shared" si="5"/>
        <v>16615505</v>
      </c>
      <c r="M21" s="51">
        <f t="shared" si="5"/>
        <v>16615505</v>
      </c>
      <c r="N21" s="51">
        <f t="shared" si="5"/>
        <v>16615505</v>
      </c>
      <c r="O21" s="52">
        <f t="shared" si="5"/>
        <v>49541458</v>
      </c>
    </row>
    <row r="22" spans="1:15" x14ac:dyDescent="0.25">
      <c r="A22" s="11" t="s">
        <v>337</v>
      </c>
      <c r="B22" s="4" t="s">
        <v>221</v>
      </c>
      <c r="C22" s="81">
        <v>441</v>
      </c>
      <c r="D22" s="14">
        <v>56304883</v>
      </c>
      <c r="E22" s="15">
        <v>56304883</v>
      </c>
      <c r="F22" s="15">
        <v>56304883</v>
      </c>
      <c r="G22" s="15">
        <v>56304883</v>
      </c>
      <c r="H22" s="15">
        <v>56304883</v>
      </c>
      <c r="I22" s="15">
        <v>16615505</v>
      </c>
      <c r="J22" s="15">
        <v>16615505</v>
      </c>
      <c r="K22" s="15">
        <v>16615505</v>
      </c>
      <c r="L22" s="15">
        <v>16615505</v>
      </c>
      <c r="M22" s="15">
        <v>16615505</v>
      </c>
      <c r="N22" s="15">
        <v>16615505</v>
      </c>
      <c r="O22" s="16">
        <v>49541458</v>
      </c>
    </row>
    <row r="23" spans="1:15" x14ac:dyDescent="0.25">
      <c r="A23" s="48" t="s">
        <v>42</v>
      </c>
      <c r="B23" s="46" t="s">
        <v>222</v>
      </c>
      <c r="C23" s="82"/>
      <c r="D23" s="50">
        <f>SUM(D24:D28)</f>
        <v>0</v>
      </c>
      <c r="E23" s="51">
        <f t="shared" ref="E23:O23" si="6">SUM(E24:E28)</f>
        <v>0</v>
      </c>
      <c r="F23" s="51">
        <f t="shared" si="6"/>
        <v>0</v>
      </c>
      <c r="G23" s="51">
        <f t="shared" si="6"/>
        <v>0</v>
      </c>
      <c r="H23" s="51">
        <f t="shared" si="6"/>
        <v>0</v>
      </c>
      <c r="I23" s="51">
        <f t="shared" si="6"/>
        <v>0</v>
      </c>
      <c r="J23" s="51">
        <f t="shared" si="6"/>
        <v>0</v>
      </c>
      <c r="K23" s="51">
        <f t="shared" si="6"/>
        <v>0</v>
      </c>
      <c r="L23" s="51">
        <f t="shared" si="6"/>
        <v>0</v>
      </c>
      <c r="M23" s="51">
        <f t="shared" si="6"/>
        <v>19992008.460000001</v>
      </c>
      <c r="N23" s="51">
        <f t="shared" si="6"/>
        <v>19992008.460000001</v>
      </c>
      <c r="O23" s="52">
        <f t="shared" si="6"/>
        <v>4665160.24</v>
      </c>
    </row>
    <row r="24" spans="1:15" x14ac:dyDescent="0.25">
      <c r="A24" s="11" t="s">
        <v>337</v>
      </c>
      <c r="B24" s="4" t="s">
        <v>223</v>
      </c>
      <c r="C24" s="81">
        <v>451</v>
      </c>
      <c r="D24" s="14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</row>
    <row r="25" spans="1:15" x14ac:dyDescent="0.25">
      <c r="A25" s="11" t="s">
        <v>338</v>
      </c>
      <c r="B25" s="4" t="s">
        <v>224</v>
      </c>
      <c r="C25" s="81">
        <v>452</v>
      </c>
      <c r="D25" s="14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</row>
    <row r="26" spans="1:15" x14ac:dyDescent="0.25">
      <c r="A26" s="11" t="s">
        <v>340</v>
      </c>
      <c r="B26" s="4" t="s">
        <v>225</v>
      </c>
      <c r="C26" s="81">
        <v>455</v>
      </c>
      <c r="D26" s="14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1:15" x14ac:dyDescent="0.25">
      <c r="A27" s="11" t="s">
        <v>343</v>
      </c>
      <c r="B27" s="4" t="s">
        <v>226</v>
      </c>
      <c r="C27" s="81">
        <v>459</v>
      </c>
      <c r="D27" s="14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6">
        <v>0</v>
      </c>
    </row>
    <row r="28" spans="1:15" x14ac:dyDescent="0.25">
      <c r="A28" s="11" t="s">
        <v>344</v>
      </c>
      <c r="B28" s="4" t="s">
        <v>227</v>
      </c>
      <c r="C28" s="81">
        <v>472</v>
      </c>
      <c r="D28" s="14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19992008.460000001</v>
      </c>
      <c r="N28" s="15">
        <v>19992008.460000001</v>
      </c>
      <c r="O28" s="16">
        <v>4665160.24</v>
      </c>
    </row>
    <row r="29" spans="1:15" x14ac:dyDescent="0.25">
      <c r="A29" s="48" t="s">
        <v>49</v>
      </c>
      <c r="B29" s="46" t="s">
        <v>228</v>
      </c>
      <c r="C29" s="82"/>
      <c r="D29" s="50">
        <f>SUM(D30:D51)</f>
        <v>1489402703.1500001</v>
      </c>
      <c r="E29" s="51">
        <f t="shared" ref="E29:O29" si="7">SUM(E30:E51)</f>
        <v>1424624466.0000002</v>
      </c>
      <c r="F29" s="51">
        <f t="shared" si="7"/>
        <v>1452335529.8699996</v>
      </c>
      <c r="G29" s="51">
        <f t="shared" si="7"/>
        <v>1512322590.3099999</v>
      </c>
      <c r="H29" s="51">
        <f t="shared" si="7"/>
        <v>1567936845.6600003</v>
      </c>
      <c r="I29" s="51">
        <f t="shared" si="7"/>
        <v>1655298068.4100001</v>
      </c>
      <c r="J29" s="51">
        <f t="shared" si="7"/>
        <v>1733723769.2600002</v>
      </c>
      <c r="K29" s="51">
        <f t="shared" si="7"/>
        <v>1250461599.2900004</v>
      </c>
      <c r="L29" s="51">
        <f t="shared" si="7"/>
        <v>1312515316.7700002</v>
      </c>
      <c r="M29" s="51">
        <f t="shared" si="7"/>
        <v>1451748633.0999999</v>
      </c>
      <c r="N29" s="51">
        <f t="shared" si="7"/>
        <v>1504570518.9599998</v>
      </c>
      <c r="O29" s="52">
        <f t="shared" si="7"/>
        <v>1332271195.9000003</v>
      </c>
    </row>
    <row r="30" spans="1:15" x14ac:dyDescent="0.25">
      <c r="A30" s="11" t="s">
        <v>337</v>
      </c>
      <c r="B30" s="4" t="s">
        <v>229</v>
      </c>
      <c r="C30" s="81">
        <v>281</v>
      </c>
      <c r="D30" s="14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6">
        <v>0</v>
      </c>
    </row>
    <row r="31" spans="1:15" x14ac:dyDescent="0.25">
      <c r="A31" s="11" t="s">
        <v>340</v>
      </c>
      <c r="B31" s="4" t="s">
        <v>230</v>
      </c>
      <c r="C31" s="81">
        <v>289</v>
      </c>
      <c r="D31" s="14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6">
        <v>0</v>
      </c>
    </row>
    <row r="32" spans="1:15" x14ac:dyDescent="0.25">
      <c r="A32" s="11" t="s">
        <v>341</v>
      </c>
      <c r="B32" s="4" t="s">
        <v>231</v>
      </c>
      <c r="C32" s="81">
        <v>321</v>
      </c>
      <c r="D32" s="14">
        <v>831191908.16999996</v>
      </c>
      <c r="E32" s="15">
        <v>773869821.96000004</v>
      </c>
      <c r="F32" s="15">
        <v>817140699.29999995</v>
      </c>
      <c r="G32" s="15">
        <v>848254500.54999995</v>
      </c>
      <c r="H32" s="15">
        <v>882150153.97000003</v>
      </c>
      <c r="I32" s="15">
        <v>951214377.98000002</v>
      </c>
      <c r="J32" s="15">
        <v>922927949.04999995</v>
      </c>
      <c r="K32" s="15">
        <v>810081900.00999999</v>
      </c>
      <c r="L32" s="15">
        <v>856644625.11000001</v>
      </c>
      <c r="M32" s="15">
        <v>1015307264.85</v>
      </c>
      <c r="N32" s="15">
        <v>967242408.88</v>
      </c>
      <c r="O32" s="16">
        <v>767223048.59000003</v>
      </c>
    </row>
    <row r="33" spans="1:15" x14ac:dyDescent="0.25">
      <c r="A33" s="11" t="s">
        <v>343</v>
      </c>
      <c r="B33" s="4" t="s">
        <v>232</v>
      </c>
      <c r="C33" s="81">
        <v>324</v>
      </c>
      <c r="D33" s="14">
        <v>3505143.91</v>
      </c>
      <c r="E33" s="15">
        <v>3178603.58</v>
      </c>
      <c r="F33" s="15">
        <v>5467167.2999999998</v>
      </c>
      <c r="G33" s="15">
        <v>5476518.1799999997</v>
      </c>
      <c r="H33" s="15">
        <v>6481625.5800000001</v>
      </c>
      <c r="I33" s="15">
        <v>7323303.9699999997</v>
      </c>
      <c r="J33" s="15">
        <v>8210481.75</v>
      </c>
      <c r="K33" s="15">
        <v>10415374.609999999</v>
      </c>
      <c r="L33" s="15">
        <v>12902636.279999999</v>
      </c>
      <c r="M33" s="15">
        <v>13340598.77</v>
      </c>
      <c r="N33" s="15">
        <v>14269444.109999999</v>
      </c>
      <c r="O33" s="16">
        <v>4821116.8</v>
      </c>
    </row>
    <row r="34" spans="1:15" x14ac:dyDescent="0.25">
      <c r="A34" s="11" t="s">
        <v>345</v>
      </c>
      <c r="B34" s="4" t="s">
        <v>233</v>
      </c>
      <c r="C34" s="81">
        <v>326</v>
      </c>
      <c r="D34" s="14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6">
        <v>0</v>
      </c>
    </row>
    <row r="35" spans="1:15" x14ac:dyDescent="0.25">
      <c r="A35" s="11" t="s">
        <v>346</v>
      </c>
      <c r="B35" s="4" t="s">
        <v>234</v>
      </c>
      <c r="C35" s="81">
        <v>331</v>
      </c>
      <c r="D35" s="14">
        <v>191796073.80000001</v>
      </c>
      <c r="E35" s="15">
        <v>185246585.80000001</v>
      </c>
      <c r="F35" s="15">
        <v>198096719</v>
      </c>
      <c r="G35" s="15">
        <v>187002377.80000001</v>
      </c>
      <c r="H35" s="15">
        <v>187920678.80000001</v>
      </c>
      <c r="I35" s="15">
        <v>184472377.80000001</v>
      </c>
      <c r="J35" s="15">
        <v>243807116.80000001</v>
      </c>
      <c r="K35" s="15">
        <v>187792847.80000001</v>
      </c>
      <c r="L35" s="15">
        <v>190428941.80000001</v>
      </c>
      <c r="M35" s="15">
        <v>192658725.18000001</v>
      </c>
      <c r="N35" s="15">
        <v>241023504.80000001</v>
      </c>
      <c r="O35" s="16">
        <v>217364296.80000001</v>
      </c>
    </row>
    <row r="36" spans="1:15" x14ac:dyDescent="0.25">
      <c r="A36" s="11" t="s">
        <v>347</v>
      </c>
      <c r="B36" s="4" t="s">
        <v>235</v>
      </c>
      <c r="C36" s="81">
        <v>333</v>
      </c>
      <c r="D36" s="14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6">
        <v>0</v>
      </c>
    </row>
    <row r="37" spans="1:15" x14ac:dyDescent="0.25">
      <c r="A37" s="11" t="s">
        <v>348</v>
      </c>
      <c r="B37" s="4" t="s">
        <v>155</v>
      </c>
      <c r="C37" s="81">
        <v>336</v>
      </c>
      <c r="D37" s="14">
        <v>73276444</v>
      </c>
      <c r="E37" s="15">
        <v>68725506</v>
      </c>
      <c r="F37" s="15">
        <v>71727370</v>
      </c>
      <c r="G37" s="15">
        <v>72465083</v>
      </c>
      <c r="H37" s="15">
        <v>73498759</v>
      </c>
      <c r="I37" s="15">
        <v>72124134</v>
      </c>
      <c r="J37" s="15">
        <v>97647964</v>
      </c>
      <c r="K37" s="15">
        <v>72925615</v>
      </c>
      <c r="L37" s="15">
        <v>74206948</v>
      </c>
      <c r="M37" s="15">
        <v>74105075</v>
      </c>
      <c r="N37" s="15">
        <v>94089240</v>
      </c>
      <c r="O37" s="16">
        <v>79880632</v>
      </c>
    </row>
    <row r="38" spans="1:15" x14ac:dyDescent="0.25">
      <c r="A38" s="11" t="s">
        <v>349</v>
      </c>
      <c r="B38" s="4" t="s">
        <v>156</v>
      </c>
      <c r="C38" s="81">
        <v>337</v>
      </c>
      <c r="D38" s="14">
        <v>31944276</v>
      </c>
      <c r="E38" s="15">
        <v>30319310</v>
      </c>
      <c r="F38" s="15">
        <v>30967641</v>
      </c>
      <c r="G38" s="15">
        <v>31275536</v>
      </c>
      <c r="H38" s="15">
        <v>31727538</v>
      </c>
      <c r="I38" s="15">
        <v>31132948</v>
      </c>
      <c r="J38" s="15">
        <v>42130525</v>
      </c>
      <c r="K38" s="15">
        <v>31474361</v>
      </c>
      <c r="L38" s="15">
        <v>32075336</v>
      </c>
      <c r="M38" s="15">
        <v>32158335</v>
      </c>
      <c r="N38" s="15">
        <v>41353024</v>
      </c>
      <c r="O38" s="16">
        <v>36853924</v>
      </c>
    </row>
    <row r="39" spans="1:15" x14ac:dyDescent="0.25">
      <c r="A39" s="11">
        <v>14</v>
      </c>
      <c r="B39" s="4" t="s">
        <v>157</v>
      </c>
      <c r="C39" s="81">
        <v>338</v>
      </c>
      <c r="D39" s="14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6">
        <v>0</v>
      </c>
    </row>
    <row r="40" spans="1:15" x14ac:dyDescent="0.25">
      <c r="A40" s="11" t="s">
        <v>352</v>
      </c>
      <c r="B40" s="4" t="s">
        <v>80</v>
      </c>
      <c r="C40" s="81">
        <v>341</v>
      </c>
      <c r="D40" s="14">
        <v>34514800</v>
      </c>
      <c r="E40" s="15">
        <v>34514800</v>
      </c>
      <c r="F40" s="15">
        <v>8119600</v>
      </c>
      <c r="G40" s="15">
        <v>8119600</v>
      </c>
      <c r="H40" s="15">
        <v>8119600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6">
        <v>19401976.600000001</v>
      </c>
    </row>
    <row r="41" spans="1:15" x14ac:dyDescent="0.25">
      <c r="A41" s="11" t="s">
        <v>353</v>
      </c>
      <c r="B41" s="4" t="s">
        <v>351</v>
      </c>
      <c r="C41" s="81">
        <v>342</v>
      </c>
      <c r="D41" s="14">
        <v>23148792</v>
      </c>
      <c r="E41" s="15">
        <v>21079516</v>
      </c>
      <c r="F41" s="15">
        <v>9528837</v>
      </c>
      <c r="G41" s="15">
        <v>22370651</v>
      </c>
      <c r="H41" s="15">
        <v>22501563</v>
      </c>
      <c r="I41" s="15">
        <v>22024608</v>
      </c>
      <c r="J41" s="15">
        <v>34962399</v>
      </c>
      <c r="K41" s="15">
        <v>22259291</v>
      </c>
      <c r="L41" s="15">
        <v>22928417</v>
      </c>
      <c r="M41" s="15">
        <v>22828737</v>
      </c>
      <c r="N41" s="15">
        <v>33534098</v>
      </c>
      <c r="O41" s="16">
        <v>29345631</v>
      </c>
    </row>
    <row r="42" spans="1:15" x14ac:dyDescent="0.25">
      <c r="A42" s="11" t="s">
        <v>355</v>
      </c>
      <c r="B42" s="4" t="s">
        <v>158</v>
      </c>
      <c r="C42" s="81">
        <v>343</v>
      </c>
      <c r="D42" s="14">
        <v>4480004.7300000004</v>
      </c>
      <c r="E42" s="15">
        <v>6549581.5899999999</v>
      </c>
      <c r="F42" s="15">
        <v>14133428.869999999</v>
      </c>
      <c r="G42" s="15">
        <v>17812400.079999998</v>
      </c>
      <c r="H42" s="15">
        <v>13680353.18</v>
      </c>
      <c r="I42" s="15">
        <v>16515961.74</v>
      </c>
      <c r="J42" s="15">
        <v>14710669.25</v>
      </c>
      <c r="K42" s="15">
        <v>10741105.699999999</v>
      </c>
      <c r="L42" s="15">
        <v>17173715.98</v>
      </c>
      <c r="M42" s="15">
        <v>10229209.59</v>
      </c>
      <c r="N42" s="15">
        <v>14535319.27</v>
      </c>
      <c r="O42" s="16">
        <v>19006912.699999999</v>
      </c>
    </row>
    <row r="43" spans="1:15" x14ac:dyDescent="0.25">
      <c r="A43" s="11" t="s">
        <v>356</v>
      </c>
      <c r="B43" s="4" t="s">
        <v>236</v>
      </c>
      <c r="C43" s="81">
        <v>345</v>
      </c>
      <c r="D43" s="14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6">
        <v>0</v>
      </c>
    </row>
    <row r="44" spans="1:15" x14ac:dyDescent="0.25">
      <c r="A44" s="11" t="s">
        <v>377</v>
      </c>
      <c r="B44" s="4" t="s">
        <v>237</v>
      </c>
      <c r="C44" s="81">
        <v>347</v>
      </c>
      <c r="D44" s="14">
        <v>153785.93</v>
      </c>
      <c r="E44" s="15">
        <v>153785.96</v>
      </c>
      <c r="F44" s="15">
        <v>153785.93</v>
      </c>
      <c r="G44" s="15">
        <v>153785.93</v>
      </c>
      <c r="H44" s="15">
        <v>153785.93</v>
      </c>
      <c r="I44" s="15">
        <v>153785.93</v>
      </c>
      <c r="J44" s="15">
        <v>153785.93</v>
      </c>
      <c r="K44" s="15">
        <v>153785.93</v>
      </c>
      <c r="L44" s="15">
        <v>153785.93</v>
      </c>
      <c r="M44" s="15">
        <v>153785.93</v>
      </c>
      <c r="N44" s="15">
        <v>153785.93</v>
      </c>
      <c r="O44" s="16">
        <v>153785.93</v>
      </c>
    </row>
    <row r="45" spans="1:15" x14ac:dyDescent="0.25">
      <c r="A45" s="11" t="s">
        <v>378</v>
      </c>
      <c r="B45" s="4" t="s">
        <v>238</v>
      </c>
      <c r="C45" s="81">
        <v>349</v>
      </c>
      <c r="D45" s="14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6">
        <v>0</v>
      </c>
    </row>
    <row r="46" spans="1:15" x14ac:dyDescent="0.25">
      <c r="A46" s="11" t="s">
        <v>360</v>
      </c>
      <c r="B46" s="4" t="s">
        <v>239</v>
      </c>
      <c r="C46" s="81">
        <v>374</v>
      </c>
      <c r="D46" s="14">
        <v>25220735.059999999</v>
      </c>
      <c r="E46" s="15">
        <v>25922566.52</v>
      </c>
      <c r="F46" s="15">
        <v>27098816.52</v>
      </c>
      <c r="G46" s="15">
        <v>48901566.520000003</v>
      </c>
      <c r="H46" s="15">
        <v>71922261.640000001</v>
      </c>
      <c r="I46" s="15">
        <v>96428725.640000001</v>
      </c>
      <c r="J46" s="15">
        <v>98694005.640000001</v>
      </c>
      <c r="K46" s="15">
        <v>98549055.640000001</v>
      </c>
      <c r="L46" s="15">
        <v>97148648.689999998</v>
      </c>
      <c r="M46" s="15">
        <v>80342467.890000001</v>
      </c>
      <c r="N46" s="15">
        <v>82073449.849999994</v>
      </c>
      <c r="O46" s="16">
        <v>5614411.1600000001</v>
      </c>
    </row>
    <row r="47" spans="1:15" x14ac:dyDescent="0.25">
      <c r="A47" s="11" t="s">
        <v>377</v>
      </c>
      <c r="B47" s="4" t="s">
        <v>310</v>
      </c>
      <c r="C47" s="81">
        <v>375</v>
      </c>
      <c r="D47" s="14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6">
        <v>0</v>
      </c>
    </row>
    <row r="48" spans="1:15" x14ac:dyDescent="0.25">
      <c r="A48" s="11" t="s">
        <v>379</v>
      </c>
      <c r="B48" s="4" t="s">
        <v>240</v>
      </c>
      <c r="C48" s="81">
        <v>383</v>
      </c>
      <c r="D48" s="14">
        <v>3541110</v>
      </c>
      <c r="E48" s="15">
        <v>7793497.4000000004</v>
      </c>
      <c r="F48" s="15">
        <v>3177273.84</v>
      </c>
      <c r="G48" s="15">
        <v>4153164.66</v>
      </c>
      <c r="H48" s="15">
        <v>3104510</v>
      </c>
      <c r="I48" s="15">
        <v>3284522.09</v>
      </c>
      <c r="J48" s="15">
        <v>3407002.04</v>
      </c>
      <c r="K48" s="15">
        <v>4102800.83</v>
      </c>
      <c r="L48" s="15">
        <v>5702473.0300000003</v>
      </c>
      <c r="M48" s="15">
        <v>4689496.18</v>
      </c>
      <c r="N48" s="15">
        <v>13651659.17</v>
      </c>
      <c r="O48" s="16">
        <v>12882825.789999999</v>
      </c>
    </row>
    <row r="49" spans="1:15" x14ac:dyDescent="0.25">
      <c r="A49" s="11" t="s">
        <v>380</v>
      </c>
      <c r="B49" s="4" t="s">
        <v>241</v>
      </c>
      <c r="C49" s="81">
        <v>384</v>
      </c>
      <c r="D49" s="14">
        <v>3082</v>
      </c>
      <c r="E49" s="15">
        <v>3</v>
      </c>
      <c r="F49" s="15">
        <v>3</v>
      </c>
      <c r="G49" s="15">
        <v>0</v>
      </c>
      <c r="H49" s="15">
        <v>0</v>
      </c>
      <c r="I49" s="15">
        <v>140</v>
      </c>
      <c r="J49" s="15">
        <v>4831</v>
      </c>
      <c r="K49" s="15">
        <v>30</v>
      </c>
      <c r="L49" s="15">
        <v>0</v>
      </c>
      <c r="M49" s="15">
        <v>52</v>
      </c>
      <c r="N49" s="15">
        <v>0</v>
      </c>
      <c r="O49" s="16">
        <v>152442</v>
      </c>
    </row>
    <row r="50" spans="1:15" x14ac:dyDescent="0.25">
      <c r="A50" s="11">
        <v>37</v>
      </c>
      <c r="B50" s="4" t="s">
        <v>242</v>
      </c>
      <c r="C50" s="81">
        <v>389</v>
      </c>
      <c r="D50" s="14">
        <v>266135270.41</v>
      </c>
      <c r="E50" s="15">
        <v>266688702.05000001</v>
      </c>
      <c r="F50" s="15">
        <v>266181074.77000001</v>
      </c>
      <c r="G50" s="15">
        <v>265808434.25</v>
      </c>
      <c r="H50" s="15">
        <v>266088436.22</v>
      </c>
      <c r="I50" s="15">
        <v>270126761.81999999</v>
      </c>
      <c r="J50" s="15">
        <v>266566007.66</v>
      </c>
      <c r="K50" s="15">
        <v>1385457.63</v>
      </c>
      <c r="L50" s="15">
        <v>2702449.81</v>
      </c>
      <c r="M50" s="15">
        <v>5464552.1100000003</v>
      </c>
      <c r="N50" s="15">
        <v>2151878.35</v>
      </c>
      <c r="O50" s="16">
        <v>139087259.38999999</v>
      </c>
    </row>
    <row r="51" spans="1:15" x14ac:dyDescent="0.25">
      <c r="A51" s="11" t="s">
        <v>381</v>
      </c>
      <c r="B51" s="4" t="s">
        <v>243</v>
      </c>
      <c r="C51" s="81">
        <v>378</v>
      </c>
      <c r="D51" s="14">
        <v>491277.14</v>
      </c>
      <c r="E51" s="15">
        <v>582186.14</v>
      </c>
      <c r="F51" s="15">
        <v>543113.34</v>
      </c>
      <c r="G51" s="15">
        <v>528972.34</v>
      </c>
      <c r="H51" s="15">
        <v>587580.34</v>
      </c>
      <c r="I51" s="15">
        <v>496421.44</v>
      </c>
      <c r="J51" s="15">
        <v>501032.14</v>
      </c>
      <c r="K51" s="15">
        <v>579974.14</v>
      </c>
      <c r="L51" s="15">
        <v>447339.14</v>
      </c>
      <c r="M51" s="15">
        <v>470333.6</v>
      </c>
      <c r="N51" s="15">
        <v>492706.6</v>
      </c>
      <c r="O51" s="16">
        <v>482933.14</v>
      </c>
    </row>
    <row r="52" spans="1:15" ht="15.75" thickBot="1" x14ac:dyDescent="0.3">
      <c r="A52" s="70"/>
      <c r="B52" s="65" t="s">
        <v>244</v>
      </c>
      <c r="C52" s="79"/>
      <c r="D52" s="67">
        <f>SUM(D20,D2)</f>
        <v>8268958388.9400005</v>
      </c>
      <c r="E52" s="68">
        <f t="shared" ref="E52:O52" si="8">SUM(E20,E2)</f>
        <v>8302007633.9200001</v>
      </c>
      <c r="F52" s="68">
        <f t="shared" si="8"/>
        <v>8642208008.539999</v>
      </c>
      <c r="G52" s="68">
        <f t="shared" si="8"/>
        <v>8782311959.8400002</v>
      </c>
      <c r="H52" s="68">
        <f t="shared" si="8"/>
        <v>8945277697.5200005</v>
      </c>
      <c r="I52" s="68">
        <f t="shared" si="8"/>
        <v>9125347299.5</v>
      </c>
      <c r="J52" s="68">
        <f t="shared" si="8"/>
        <v>9285071759.3199997</v>
      </c>
      <c r="K52" s="68">
        <f t="shared" si="8"/>
        <v>9090061086.2199993</v>
      </c>
      <c r="L52" s="68">
        <f t="shared" si="8"/>
        <v>9289143037.6499996</v>
      </c>
      <c r="M52" s="68">
        <f t="shared" si="8"/>
        <v>9458136062.7999992</v>
      </c>
      <c r="N52" s="68">
        <f t="shared" si="8"/>
        <v>9445703886.7699986</v>
      </c>
      <c r="O52" s="69">
        <f t="shared" si="8"/>
        <v>9313791568.6100006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rgb="FF92D050"/>
  </sheetPr>
  <dimension ref="A1:I29"/>
  <sheetViews>
    <sheetView workbookViewId="0">
      <selection activeCell="F32" sqref="F32"/>
    </sheetView>
  </sheetViews>
  <sheetFormatPr defaultRowHeight="15" x14ac:dyDescent="0.25"/>
  <cols>
    <col min="1" max="1" width="11.7109375" customWidth="1"/>
    <col min="2" max="2" width="14.140625" style="171" customWidth="1"/>
    <col min="3" max="6" width="14.28515625" style="171" bestFit="1" customWidth="1"/>
    <col min="7" max="7" width="11.42578125" style="171" bestFit="1" customWidth="1"/>
    <col min="8" max="8" width="12.42578125" style="171" bestFit="1" customWidth="1"/>
    <col min="9" max="9" width="17.140625" customWidth="1"/>
  </cols>
  <sheetData>
    <row r="1" spans="1:9" ht="15.75" thickBot="1" x14ac:dyDescent="0.3">
      <c r="A1" t="s">
        <v>245</v>
      </c>
    </row>
    <row r="2" spans="1:9" ht="15.75" thickBot="1" x14ac:dyDescent="0.3">
      <c r="A2" s="23" t="s">
        <v>246</v>
      </c>
      <c r="B2" s="172" t="s">
        <v>247</v>
      </c>
      <c r="C2" s="173" t="s">
        <v>248</v>
      </c>
      <c r="D2" s="173" t="s">
        <v>249</v>
      </c>
      <c r="E2" s="173" t="s">
        <v>250</v>
      </c>
      <c r="F2" s="173" t="s">
        <v>251</v>
      </c>
      <c r="G2" s="173" t="s">
        <v>252</v>
      </c>
      <c r="H2" s="174" t="s">
        <v>253</v>
      </c>
    </row>
    <row r="3" spans="1:9" x14ac:dyDescent="0.25">
      <c r="A3" s="36" t="s">
        <v>281</v>
      </c>
      <c r="B3" s="175">
        <v>778094915</v>
      </c>
      <c r="C3" s="176">
        <v>737827534</v>
      </c>
      <c r="D3" s="176">
        <v>25868284</v>
      </c>
      <c r="E3" s="176">
        <v>654192</v>
      </c>
      <c r="F3" s="176">
        <v>2171566</v>
      </c>
      <c r="G3" s="176">
        <v>1793948</v>
      </c>
      <c r="H3" s="177">
        <v>9779391</v>
      </c>
      <c r="I3" s="171"/>
    </row>
    <row r="4" spans="1:9" x14ac:dyDescent="0.25">
      <c r="A4" s="37" t="s">
        <v>282</v>
      </c>
      <c r="B4" s="178">
        <v>973092906</v>
      </c>
      <c r="C4" s="179">
        <v>739107728</v>
      </c>
      <c r="D4" s="179">
        <v>218299848</v>
      </c>
      <c r="E4" s="179">
        <v>1889898</v>
      </c>
      <c r="F4" s="179">
        <v>1362455</v>
      </c>
      <c r="G4" s="179">
        <v>2540705</v>
      </c>
      <c r="H4" s="180">
        <v>9892272</v>
      </c>
      <c r="I4" s="171"/>
    </row>
    <row r="5" spans="1:9" x14ac:dyDescent="0.25">
      <c r="A5" s="37" t="s">
        <v>283</v>
      </c>
      <c r="B5" s="178">
        <v>898418616</v>
      </c>
      <c r="C5" s="179">
        <v>793757376</v>
      </c>
      <c r="D5" s="179">
        <v>90051767</v>
      </c>
      <c r="E5" s="179">
        <v>1161392</v>
      </c>
      <c r="F5" s="179">
        <v>1424094</v>
      </c>
      <c r="G5" s="179">
        <v>2090095</v>
      </c>
      <c r="H5" s="180">
        <v>9933892</v>
      </c>
      <c r="I5" s="171"/>
    </row>
    <row r="6" spans="1:9" x14ac:dyDescent="0.25">
      <c r="A6" s="37" t="s">
        <v>284</v>
      </c>
      <c r="B6" s="178">
        <v>888350514</v>
      </c>
      <c r="C6" s="179">
        <v>745934770</v>
      </c>
      <c r="D6" s="179">
        <v>125866669</v>
      </c>
      <c r="E6" s="179">
        <v>2393483</v>
      </c>
      <c r="F6" s="179">
        <v>1783856</v>
      </c>
      <c r="G6" s="179">
        <v>2449494</v>
      </c>
      <c r="H6" s="180">
        <v>9922242</v>
      </c>
      <c r="I6" s="171"/>
    </row>
    <row r="7" spans="1:9" x14ac:dyDescent="0.25">
      <c r="A7" s="37" t="s">
        <v>285</v>
      </c>
      <c r="B7" s="178">
        <v>792427567</v>
      </c>
      <c r="C7" s="179">
        <v>749520733</v>
      </c>
      <c r="D7" s="179">
        <v>26924368</v>
      </c>
      <c r="E7" s="179">
        <v>1669334</v>
      </c>
      <c r="F7" s="179">
        <v>1997501</v>
      </c>
      <c r="G7" s="179">
        <v>2229753</v>
      </c>
      <c r="H7" s="180">
        <v>10085878</v>
      </c>
      <c r="I7" s="171"/>
    </row>
    <row r="8" spans="1:9" x14ac:dyDescent="0.25">
      <c r="A8" s="37" t="s">
        <v>286</v>
      </c>
      <c r="B8" s="178">
        <v>865318722</v>
      </c>
      <c r="C8" s="179">
        <v>759408628</v>
      </c>
      <c r="D8" s="179">
        <v>90478238</v>
      </c>
      <c r="E8" s="179">
        <v>1008163</v>
      </c>
      <c r="F8" s="179">
        <v>1652983</v>
      </c>
      <c r="G8" s="179">
        <v>2260723</v>
      </c>
      <c r="H8" s="180">
        <v>10509987</v>
      </c>
      <c r="I8" s="171"/>
    </row>
    <row r="9" spans="1:9" x14ac:dyDescent="0.25">
      <c r="A9" s="37" t="s">
        <v>287</v>
      </c>
      <c r="B9" s="178">
        <v>880052727</v>
      </c>
      <c r="C9" s="179">
        <v>769361476</v>
      </c>
      <c r="D9" s="179">
        <v>95532023</v>
      </c>
      <c r="E9" s="179">
        <v>571910</v>
      </c>
      <c r="F9" s="179">
        <v>1114860</v>
      </c>
      <c r="G9" s="179">
        <v>2825319</v>
      </c>
      <c r="H9" s="180">
        <v>10647139</v>
      </c>
      <c r="I9" s="171"/>
    </row>
    <row r="10" spans="1:9" x14ac:dyDescent="0.25">
      <c r="A10" s="37" t="s">
        <v>288</v>
      </c>
      <c r="B10" s="178">
        <v>704539171</v>
      </c>
      <c r="C10" s="179">
        <v>658956412</v>
      </c>
      <c r="D10" s="179">
        <v>30223137</v>
      </c>
      <c r="E10" s="179">
        <v>996101</v>
      </c>
      <c r="F10" s="179">
        <v>1104620</v>
      </c>
      <c r="G10" s="179">
        <v>2093002</v>
      </c>
      <c r="H10" s="180">
        <v>11165899</v>
      </c>
      <c r="I10" s="171"/>
    </row>
    <row r="11" spans="1:9" x14ac:dyDescent="0.25">
      <c r="A11" s="37" t="s">
        <v>289</v>
      </c>
      <c r="B11" s="178">
        <v>785188864</v>
      </c>
      <c r="C11" s="179">
        <v>783428936</v>
      </c>
      <c r="D11" s="179">
        <v>-13175791</v>
      </c>
      <c r="E11" s="179">
        <v>732342</v>
      </c>
      <c r="F11" s="179">
        <v>996121</v>
      </c>
      <c r="G11" s="179">
        <v>1941965</v>
      </c>
      <c r="H11" s="180">
        <v>11265291</v>
      </c>
      <c r="I11" s="171"/>
    </row>
    <row r="12" spans="1:9" x14ac:dyDescent="0.25">
      <c r="A12" s="37" t="s">
        <v>290</v>
      </c>
      <c r="B12" s="178">
        <v>762776906</v>
      </c>
      <c r="C12" s="179">
        <v>761371021</v>
      </c>
      <c r="D12" s="179">
        <v>76470953</v>
      </c>
      <c r="E12" s="179">
        <v>-89614967</v>
      </c>
      <c r="F12" s="179">
        <v>983578</v>
      </c>
      <c r="G12" s="179">
        <v>1846606</v>
      </c>
      <c r="H12" s="180">
        <v>11719715</v>
      </c>
      <c r="I12" s="171"/>
    </row>
    <row r="13" spans="1:9" x14ac:dyDescent="0.25">
      <c r="A13" s="37" t="s">
        <v>291</v>
      </c>
      <c r="B13" s="178">
        <v>706786542</v>
      </c>
      <c r="C13" s="179">
        <v>760496903</v>
      </c>
      <c r="D13" s="179">
        <v>90275838</v>
      </c>
      <c r="E13" s="179">
        <v>303455</v>
      </c>
      <c r="F13" s="179">
        <v>-157986355</v>
      </c>
      <c r="G13" s="179">
        <v>1911952</v>
      </c>
      <c r="H13" s="180">
        <v>11784749</v>
      </c>
      <c r="I13" s="171"/>
    </row>
    <row r="14" spans="1:9" ht="15.75" thickBot="1" x14ac:dyDescent="0.3">
      <c r="A14" s="38" t="s">
        <v>292</v>
      </c>
      <c r="B14" s="181">
        <v>731354510</v>
      </c>
      <c r="C14" s="182">
        <v>784288092</v>
      </c>
      <c r="D14" s="182">
        <v>92254469</v>
      </c>
      <c r="E14" s="182">
        <v>2198759</v>
      </c>
      <c r="F14" s="182">
        <v>-160566637</v>
      </c>
      <c r="G14" s="182">
        <v>1492437</v>
      </c>
      <c r="H14" s="183">
        <v>11687390</v>
      </c>
      <c r="I14" s="350"/>
    </row>
    <row r="16" spans="1:9" ht="15.75" thickBot="1" x14ac:dyDescent="0.3">
      <c r="A16" t="s">
        <v>254</v>
      </c>
    </row>
    <row r="17" spans="1:9" ht="15.75" thickBot="1" x14ac:dyDescent="0.3">
      <c r="A17" s="23" t="s">
        <v>246</v>
      </c>
      <c r="B17" s="172" t="s">
        <v>247</v>
      </c>
      <c r="C17" s="173" t="s">
        <v>248</v>
      </c>
      <c r="D17" s="173" t="s">
        <v>249</v>
      </c>
      <c r="E17" s="173" t="s">
        <v>250</v>
      </c>
      <c r="F17" s="173" t="s">
        <v>251</v>
      </c>
      <c r="G17" s="173" t="s">
        <v>252</v>
      </c>
      <c r="H17" s="174" t="s">
        <v>253</v>
      </c>
    </row>
    <row r="18" spans="1:9" x14ac:dyDescent="0.25">
      <c r="A18" s="36" t="s">
        <v>281</v>
      </c>
      <c r="B18" s="175">
        <v>20770574</v>
      </c>
      <c r="C18" s="176">
        <v>579013</v>
      </c>
      <c r="D18" s="176">
        <v>666962</v>
      </c>
      <c r="E18" s="176">
        <v>667958</v>
      </c>
      <c r="F18" s="176">
        <v>2445462</v>
      </c>
      <c r="G18" s="176">
        <v>902276</v>
      </c>
      <c r="H18" s="177">
        <v>15508903</v>
      </c>
      <c r="I18" s="171"/>
    </row>
    <row r="19" spans="1:9" x14ac:dyDescent="0.25">
      <c r="A19" s="37" t="s">
        <v>282</v>
      </c>
      <c r="B19" s="178">
        <v>21657543</v>
      </c>
      <c r="C19" s="179">
        <v>1503569</v>
      </c>
      <c r="D19" s="179">
        <v>455133</v>
      </c>
      <c r="E19" s="179">
        <v>612805</v>
      </c>
      <c r="F19" s="179">
        <v>1950860</v>
      </c>
      <c r="G19" s="179">
        <v>1483471</v>
      </c>
      <c r="H19" s="180">
        <v>15651705</v>
      </c>
      <c r="I19" s="171"/>
    </row>
    <row r="20" spans="1:9" x14ac:dyDescent="0.25">
      <c r="A20" s="37" t="s">
        <v>283</v>
      </c>
      <c r="B20" s="178">
        <v>-5979652</v>
      </c>
      <c r="C20" s="179">
        <v>-7357528</v>
      </c>
      <c r="D20" s="179">
        <v>-69398</v>
      </c>
      <c r="E20" s="179">
        <v>-199220</v>
      </c>
      <c r="F20" s="179">
        <v>-70000</v>
      </c>
      <c r="G20" s="179">
        <v>0</v>
      </c>
      <c r="H20" s="180">
        <v>1716494</v>
      </c>
      <c r="I20" s="171"/>
    </row>
    <row r="21" spans="1:9" x14ac:dyDescent="0.25">
      <c r="A21" s="37" t="s">
        <v>284</v>
      </c>
      <c r="B21" s="178">
        <v>57124945</v>
      </c>
      <c r="C21" s="179">
        <v>36601531</v>
      </c>
      <c r="D21" s="179">
        <v>826098</v>
      </c>
      <c r="E21" s="179">
        <v>647727</v>
      </c>
      <c r="F21" s="179">
        <v>1265513</v>
      </c>
      <c r="G21" s="179">
        <v>2104507</v>
      </c>
      <c r="H21" s="180">
        <v>15679569</v>
      </c>
      <c r="I21" s="171"/>
    </row>
    <row r="22" spans="1:9" x14ac:dyDescent="0.25">
      <c r="A22" s="37" t="s">
        <v>285</v>
      </c>
      <c r="B22" s="178">
        <v>22064381</v>
      </c>
      <c r="C22" s="179">
        <v>1536250</v>
      </c>
      <c r="D22" s="179">
        <v>592429</v>
      </c>
      <c r="E22" s="179">
        <v>504640</v>
      </c>
      <c r="F22" s="179">
        <v>1315489</v>
      </c>
      <c r="G22" s="179">
        <v>2340684</v>
      </c>
      <c r="H22" s="180">
        <v>15774889</v>
      </c>
      <c r="I22" s="171"/>
    </row>
    <row r="23" spans="1:9" x14ac:dyDescent="0.25">
      <c r="A23" s="37" t="s">
        <v>286</v>
      </c>
      <c r="B23" s="178">
        <v>23905875</v>
      </c>
      <c r="C23" s="179">
        <v>3059509</v>
      </c>
      <c r="D23" s="179">
        <v>851318</v>
      </c>
      <c r="E23" s="179">
        <v>368835</v>
      </c>
      <c r="F23" s="179">
        <v>1136028</v>
      </c>
      <c r="G23" s="179">
        <v>2617943</v>
      </c>
      <c r="H23" s="180">
        <v>15872242</v>
      </c>
      <c r="I23" s="171"/>
    </row>
    <row r="24" spans="1:9" x14ac:dyDescent="0.25">
      <c r="A24" s="37" t="s">
        <v>287</v>
      </c>
      <c r="B24" s="178">
        <v>26280081</v>
      </c>
      <c r="C24" s="179">
        <v>5498082</v>
      </c>
      <c r="D24" s="179">
        <v>483471</v>
      </c>
      <c r="E24" s="179">
        <v>470423</v>
      </c>
      <c r="F24" s="179">
        <v>1161442</v>
      </c>
      <c r="G24" s="179">
        <v>2589471</v>
      </c>
      <c r="H24" s="180">
        <v>16077192</v>
      </c>
      <c r="I24" s="171"/>
    </row>
    <row r="25" spans="1:9" x14ac:dyDescent="0.25">
      <c r="A25" s="37" t="s">
        <v>288</v>
      </c>
      <c r="B25" s="178">
        <v>21932772</v>
      </c>
      <c r="C25" s="179">
        <v>1601574</v>
      </c>
      <c r="D25" s="179">
        <v>421115</v>
      </c>
      <c r="E25" s="179">
        <v>348553</v>
      </c>
      <c r="F25" s="179">
        <v>941316</v>
      </c>
      <c r="G25" s="179">
        <v>2608880</v>
      </c>
      <c r="H25" s="180">
        <v>16011334</v>
      </c>
      <c r="I25" s="171"/>
    </row>
    <row r="26" spans="1:9" x14ac:dyDescent="0.25">
      <c r="A26" s="37" t="s">
        <v>289</v>
      </c>
      <c r="B26" s="178">
        <v>-126495371</v>
      </c>
      <c r="C26" s="179">
        <v>-147100405</v>
      </c>
      <c r="D26" s="179">
        <v>805887</v>
      </c>
      <c r="E26" s="179">
        <v>251274</v>
      </c>
      <c r="F26" s="179">
        <v>820020</v>
      </c>
      <c r="G26" s="179">
        <v>2234649</v>
      </c>
      <c r="H26" s="180">
        <v>16493204</v>
      </c>
      <c r="I26" s="171"/>
    </row>
    <row r="27" spans="1:9" x14ac:dyDescent="0.25">
      <c r="A27" s="37" t="s">
        <v>290</v>
      </c>
      <c r="B27" s="178">
        <v>-67122262</v>
      </c>
      <c r="C27" s="179">
        <v>26848763</v>
      </c>
      <c r="D27" s="179">
        <v>-114326427</v>
      </c>
      <c r="E27" s="179">
        <v>616607</v>
      </c>
      <c r="F27" s="179">
        <v>881733</v>
      </c>
      <c r="G27" s="179">
        <v>1958760</v>
      </c>
      <c r="H27" s="180">
        <v>16898304</v>
      </c>
      <c r="I27" s="171"/>
    </row>
    <row r="28" spans="1:9" x14ac:dyDescent="0.25">
      <c r="A28" s="37" t="s">
        <v>291</v>
      </c>
      <c r="B28" s="178">
        <v>-137798642</v>
      </c>
      <c r="C28" s="179">
        <v>165070</v>
      </c>
      <c r="D28" s="179">
        <v>1136224</v>
      </c>
      <c r="E28" s="179">
        <v>-158964835</v>
      </c>
      <c r="F28" s="179">
        <v>705682</v>
      </c>
      <c r="G28" s="179">
        <v>1819218</v>
      </c>
      <c r="H28" s="180">
        <v>17339999</v>
      </c>
      <c r="I28" s="171"/>
    </row>
    <row r="29" spans="1:9" ht="15.75" thickBot="1" x14ac:dyDescent="0.3">
      <c r="A29" s="38" t="s">
        <v>292</v>
      </c>
      <c r="B29" s="181">
        <v>-137125900</v>
      </c>
      <c r="C29" s="182">
        <v>3375752</v>
      </c>
      <c r="D29" s="182">
        <v>1305290</v>
      </c>
      <c r="E29" s="182">
        <v>-1951264</v>
      </c>
      <c r="F29" s="182">
        <v>-158638031</v>
      </c>
      <c r="G29" s="182">
        <v>1636273</v>
      </c>
      <c r="H29" s="183">
        <v>17146080</v>
      </c>
      <c r="I29" s="171"/>
    </row>
  </sheetData>
  <pageMargins left="0.7" right="0.7" top="0.78740157499999996" bottom="0.78740157499999996" header="0.3" footer="0.3"/>
  <pageSetup paperSize="9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rgb="FF92D050"/>
  </sheetPr>
  <dimension ref="A1:K29"/>
  <sheetViews>
    <sheetView workbookViewId="0">
      <selection activeCell="I29" sqref="I29"/>
    </sheetView>
  </sheetViews>
  <sheetFormatPr defaultRowHeight="15" x14ac:dyDescent="0.25"/>
  <cols>
    <col min="1" max="1" width="11.5703125" customWidth="1"/>
    <col min="2" max="2" width="14.85546875" style="171" customWidth="1"/>
    <col min="3" max="4" width="13.5703125" style="171" bestFit="1" customWidth="1"/>
    <col min="5" max="6" width="12.42578125" style="171" bestFit="1" customWidth="1"/>
    <col min="7" max="8" width="11.42578125" style="171" bestFit="1" customWidth="1"/>
    <col min="9" max="9" width="15.28515625" customWidth="1"/>
    <col min="11" max="11" width="13.5703125" bestFit="1" customWidth="1"/>
  </cols>
  <sheetData>
    <row r="1" spans="1:11" ht="15.75" thickBot="1" x14ac:dyDescent="0.3">
      <c r="A1" t="s">
        <v>255</v>
      </c>
    </row>
    <row r="2" spans="1:11" ht="15.75" thickBot="1" x14ac:dyDescent="0.3">
      <c r="A2" s="23" t="s">
        <v>246</v>
      </c>
      <c r="B2" s="172" t="s">
        <v>247</v>
      </c>
      <c r="C2" s="173" t="s">
        <v>248</v>
      </c>
      <c r="D2" s="173" t="s">
        <v>249</v>
      </c>
      <c r="E2" s="173" t="s">
        <v>250</v>
      </c>
      <c r="F2" s="173" t="s">
        <v>251</v>
      </c>
      <c r="G2" s="173" t="s">
        <v>252</v>
      </c>
      <c r="H2" s="174" t="s">
        <v>253</v>
      </c>
    </row>
    <row r="3" spans="1:11" x14ac:dyDescent="0.25">
      <c r="A3" s="36" t="s">
        <v>281</v>
      </c>
      <c r="B3" s="175">
        <v>832191908</v>
      </c>
      <c r="C3" s="176">
        <v>390050020</v>
      </c>
      <c r="D3" s="176">
        <v>365944922</v>
      </c>
      <c r="E3" s="176">
        <v>35766464</v>
      </c>
      <c r="F3" s="176">
        <v>29920251</v>
      </c>
      <c r="G3" s="176">
        <v>8793757</v>
      </c>
      <c r="H3" s="177">
        <v>1716494</v>
      </c>
      <c r="I3" s="171"/>
      <c r="K3" s="171"/>
    </row>
    <row r="4" spans="1:11" x14ac:dyDescent="0.25">
      <c r="A4" s="37" t="s">
        <v>282</v>
      </c>
      <c r="B4" s="178">
        <v>773872922</v>
      </c>
      <c r="C4" s="179">
        <v>345091277</v>
      </c>
      <c r="D4" s="179">
        <v>360986753</v>
      </c>
      <c r="E4" s="179">
        <v>30347853</v>
      </c>
      <c r="F4" s="179">
        <v>31603160</v>
      </c>
      <c r="G4" s="179">
        <v>4114512</v>
      </c>
      <c r="H4" s="180">
        <v>1729367</v>
      </c>
      <c r="I4" s="171"/>
    </row>
    <row r="5" spans="1:11" x14ac:dyDescent="0.25">
      <c r="A5" s="37" t="s">
        <v>283</v>
      </c>
      <c r="B5" s="178">
        <v>898418616</v>
      </c>
      <c r="C5" s="179">
        <v>793896641</v>
      </c>
      <c r="D5" s="179">
        <v>90051767</v>
      </c>
      <c r="E5" s="179">
        <v>1161392</v>
      </c>
      <c r="F5" s="179">
        <v>1424094</v>
      </c>
      <c r="G5" s="179">
        <v>2090095</v>
      </c>
      <c r="H5" s="180">
        <v>9794627</v>
      </c>
      <c r="I5" s="171"/>
    </row>
    <row r="6" spans="1:11" x14ac:dyDescent="0.25">
      <c r="A6" s="37" t="s">
        <v>284</v>
      </c>
      <c r="B6" s="178">
        <v>865715505</v>
      </c>
      <c r="C6" s="179">
        <v>431090661</v>
      </c>
      <c r="D6" s="179">
        <v>390453288</v>
      </c>
      <c r="E6" s="179">
        <v>16575363</v>
      </c>
      <c r="F6" s="179">
        <v>21964571</v>
      </c>
      <c r="G6" s="179">
        <v>3915128</v>
      </c>
      <c r="H6" s="180">
        <v>1716494</v>
      </c>
      <c r="I6" s="171"/>
      <c r="K6" s="171"/>
    </row>
    <row r="7" spans="1:11" x14ac:dyDescent="0.25">
      <c r="A7" s="37" t="s">
        <v>285</v>
      </c>
      <c r="B7" s="178">
        <v>882174480</v>
      </c>
      <c r="C7" s="179">
        <v>541817005</v>
      </c>
      <c r="D7" s="179">
        <v>297045912</v>
      </c>
      <c r="E7" s="179">
        <v>13915749</v>
      </c>
      <c r="F7" s="179">
        <v>24663399</v>
      </c>
      <c r="G7" s="179">
        <v>3413381</v>
      </c>
      <c r="H7" s="180">
        <v>1319034</v>
      </c>
      <c r="I7" s="171"/>
    </row>
    <row r="8" spans="1:11" x14ac:dyDescent="0.25">
      <c r="A8" s="37" t="s">
        <v>286</v>
      </c>
      <c r="B8" s="178">
        <v>951259439</v>
      </c>
      <c r="C8" s="179">
        <v>455632778</v>
      </c>
      <c r="D8" s="179">
        <v>463204469</v>
      </c>
      <c r="E8" s="179">
        <v>5154327</v>
      </c>
      <c r="F8" s="179">
        <v>26810231</v>
      </c>
      <c r="G8" s="179">
        <v>-864425</v>
      </c>
      <c r="H8" s="180">
        <v>1322059</v>
      </c>
      <c r="I8" s="171"/>
    </row>
    <row r="9" spans="1:11" x14ac:dyDescent="0.25">
      <c r="A9" s="37" t="s">
        <v>287</v>
      </c>
      <c r="B9" s="178">
        <v>922976811</v>
      </c>
      <c r="C9" s="179">
        <v>455698465</v>
      </c>
      <c r="D9" s="179">
        <v>390974498</v>
      </c>
      <c r="E9" s="179">
        <v>53183369</v>
      </c>
      <c r="F9" s="179">
        <v>21792810</v>
      </c>
      <c r="G9" s="179">
        <v>8635</v>
      </c>
      <c r="H9" s="180">
        <v>1319034</v>
      </c>
      <c r="I9" s="171"/>
    </row>
    <row r="10" spans="1:11" x14ac:dyDescent="0.25">
      <c r="A10" s="37" t="s">
        <v>288</v>
      </c>
      <c r="B10" s="178">
        <v>810121437</v>
      </c>
      <c r="C10" s="179">
        <v>416219695</v>
      </c>
      <c r="D10" s="179">
        <v>355665118</v>
      </c>
      <c r="E10" s="179">
        <v>23151347</v>
      </c>
      <c r="F10" s="179">
        <v>13504150</v>
      </c>
      <c r="G10" s="179">
        <v>262093</v>
      </c>
      <c r="H10" s="180">
        <v>1319034</v>
      </c>
      <c r="I10" s="171"/>
    </row>
    <row r="11" spans="1:11" x14ac:dyDescent="0.25">
      <c r="A11" s="37" t="s">
        <v>289</v>
      </c>
      <c r="B11" s="178">
        <v>856675017</v>
      </c>
      <c r="C11" s="179">
        <v>456482075</v>
      </c>
      <c r="D11" s="179">
        <v>338652854</v>
      </c>
      <c r="E11" s="179">
        <v>35760054</v>
      </c>
      <c r="F11" s="179">
        <v>24372153</v>
      </c>
      <c r="G11" s="179">
        <v>85338</v>
      </c>
      <c r="H11" s="180">
        <v>1322543</v>
      </c>
      <c r="I11" s="171"/>
    </row>
    <row r="12" spans="1:11" x14ac:dyDescent="0.25">
      <c r="A12" s="37" t="s">
        <v>290</v>
      </c>
      <c r="B12" s="178">
        <v>1015242469</v>
      </c>
      <c r="C12" s="179">
        <v>530391023</v>
      </c>
      <c r="D12" s="179">
        <v>427861625</v>
      </c>
      <c r="E12" s="179">
        <v>13514189</v>
      </c>
      <c r="F12" s="179">
        <v>42119404</v>
      </c>
      <c r="G12" s="179">
        <v>37194</v>
      </c>
      <c r="H12" s="180">
        <v>1319034</v>
      </c>
      <c r="I12" s="171"/>
    </row>
    <row r="13" spans="1:11" x14ac:dyDescent="0.25">
      <c r="A13" s="37" t="s">
        <v>291</v>
      </c>
      <c r="B13" s="178">
        <v>967323804</v>
      </c>
      <c r="C13" s="179">
        <v>525225966</v>
      </c>
      <c r="D13" s="179">
        <v>398141941</v>
      </c>
      <c r="E13" s="179">
        <v>12155527</v>
      </c>
      <c r="F13" s="179">
        <v>30173321</v>
      </c>
      <c r="G13" s="179">
        <v>144846</v>
      </c>
      <c r="H13" s="180">
        <v>1482203</v>
      </c>
      <c r="I13" s="171"/>
    </row>
    <row r="14" spans="1:11" ht="15.75" thickBot="1" x14ac:dyDescent="0.3">
      <c r="A14" s="38" t="s">
        <v>292</v>
      </c>
      <c r="B14" s="181">
        <v>767223049</v>
      </c>
      <c r="C14" s="182">
        <v>506053948</v>
      </c>
      <c r="D14" s="182">
        <v>228017412</v>
      </c>
      <c r="E14" s="182">
        <v>13147558</v>
      </c>
      <c r="F14" s="182">
        <v>18706472</v>
      </c>
      <c r="G14" s="182">
        <v>279896</v>
      </c>
      <c r="H14" s="183">
        <v>1017763</v>
      </c>
      <c r="I14" s="171"/>
    </row>
    <row r="16" spans="1:11" ht="15.75" thickBot="1" x14ac:dyDescent="0.3">
      <c r="A16" t="s">
        <v>256</v>
      </c>
    </row>
    <row r="17" spans="1:9" ht="15.75" thickBot="1" x14ac:dyDescent="0.3">
      <c r="A17" s="23" t="s">
        <v>246</v>
      </c>
      <c r="B17" s="172" t="s">
        <v>247</v>
      </c>
      <c r="C17" s="173" t="s">
        <v>248</v>
      </c>
      <c r="D17" s="173" t="s">
        <v>249</v>
      </c>
      <c r="E17" s="173" t="s">
        <v>250</v>
      </c>
      <c r="F17" s="173" t="s">
        <v>251</v>
      </c>
      <c r="G17" s="173" t="s">
        <v>252</v>
      </c>
      <c r="H17" s="174" t="s">
        <v>253</v>
      </c>
    </row>
    <row r="18" spans="1:9" x14ac:dyDescent="0.25">
      <c r="A18" s="36" t="s">
        <v>281</v>
      </c>
      <c r="B18" s="175">
        <v>677384</v>
      </c>
      <c r="C18" s="176">
        <v>-1513224</v>
      </c>
      <c r="D18" s="176">
        <v>400077</v>
      </c>
      <c r="E18" s="176">
        <v>-8000</v>
      </c>
      <c r="F18" s="176">
        <v>82037</v>
      </c>
      <c r="G18" s="176">
        <v>0</v>
      </c>
      <c r="H18" s="177">
        <v>1716494</v>
      </c>
      <c r="I18" s="171"/>
    </row>
    <row r="19" spans="1:9" x14ac:dyDescent="0.25">
      <c r="A19" s="37" t="s">
        <v>282</v>
      </c>
      <c r="B19" s="178">
        <v>-541909</v>
      </c>
      <c r="C19" s="179">
        <v>597150</v>
      </c>
      <c r="D19" s="179">
        <v>-2945377</v>
      </c>
      <c r="E19" s="179">
        <v>3188</v>
      </c>
      <c r="F19" s="179">
        <v>73763</v>
      </c>
      <c r="G19" s="179">
        <v>0</v>
      </c>
      <c r="H19" s="180">
        <v>1729367</v>
      </c>
      <c r="I19" s="171"/>
    </row>
    <row r="20" spans="1:9" x14ac:dyDescent="0.25">
      <c r="A20" s="37" t="s">
        <v>283</v>
      </c>
      <c r="B20" s="178">
        <v>21761001</v>
      </c>
      <c r="C20" s="179">
        <v>7514132</v>
      </c>
      <c r="D20" s="179">
        <v>768463</v>
      </c>
      <c r="E20" s="179">
        <v>366724</v>
      </c>
      <c r="F20" s="179">
        <v>1579449</v>
      </c>
      <c r="G20" s="179">
        <v>1737606</v>
      </c>
      <c r="H20" s="180">
        <v>9794627</v>
      </c>
      <c r="I20" s="171"/>
    </row>
    <row r="21" spans="1:9" x14ac:dyDescent="0.25">
      <c r="A21" s="37" t="s">
        <v>284</v>
      </c>
      <c r="B21" s="178">
        <v>13794784</v>
      </c>
      <c r="C21" s="179">
        <v>18579128</v>
      </c>
      <c r="D21" s="179">
        <v>-6496681</v>
      </c>
      <c r="E21" s="179">
        <v>16586</v>
      </c>
      <c r="F21" s="179">
        <v>-20743</v>
      </c>
      <c r="G21" s="179">
        <v>0</v>
      </c>
      <c r="H21" s="180">
        <v>1716494</v>
      </c>
      <c r="I21" s="171"/>
    </row>
    <row r="22" spans="1:9" x14ac:dyDescent="0.25">
      <c r="A22" s="37" t="s">
        <v>285</v>
      </c>
      <c r="B22" s="178">
        <v>1464700</v>
      </c>
      <c r="C22" s="179">
        <v>1697528</v>
      </c>
      <c r="D22" s="179">
        <v>-11046</v>
      </c>
      <c r="E22" s="179">
        <v>1815</v>
      </c>
      <c r="F22" s="179">
        <v>-1542631</v>
      </c>
      <c r="G22" s="179">
        <v>0</v>
      </c>
      <c r="H22" s="180">
        <v>1319034</v>
      </c>
      <c r="I22" s="171"/>
    </row>
    <row r="23" spans="1:9" x14ac:dyDescent="0.25">
      <c r="A23" s="37" t="s">
        <v>286</v>
      </c>
      <c r="B23" s="178">
        <v>575402</v>
      </c>
      <c r="C23" s="179">
        <v>229918</v>
      </c>
      <c r="D23" s="179">
        <v>-112703</v>
      </c>
      <c r="E23" s="179">
        <v>0</v>
      </c>
      <c r="F23" s="179">
        <v>-797672</v>
      </c>
      <c r="G23" s="179">
        <v>-66200</v>
      </c>
      <c r="H23" s="180">
        <v>1322059</v>
      </c>
      <c r="I23" s="171"/>
    </row>
    <row r="24" spans="1:9" x14ac:dyDescent="0.25">
      <c r="A24" s="37" t="s">
        <v>287</v>
      </c>
      <c r="B24" s="178">
        <v>-4873745</v>
      </c>
      <c r="C24" s="179">
        <v>-6110865</v>
      </c>
      <c r="D24" s="179">
        <v>49608</v>
      </c>
      <c r="E24" s="179">
        <v>-155276</v>
      </c>
      <c r="F24" s="179">
        <v>93754</v>
      </c>
      <c r="G24" s="179">
        <v>-70000</v>
      </c>
      <c r="H24" s="180">
        <v>1319034</v>
      </c>
      <c r="I24" s="171"/>
    </row>
    <row r="25" spans="1:9" x14ac:dyDescent="0.25">
      <c r="A25" s="37" t="s">
        <v>288</v>
      </c>
      <c r="B25" s="178">
        <v>1168187</v>
      </c>
      <c r="C25" s="179">
        <v>2899873</v>
      </c>
      <c r="D25" s="179">
        <v>-3286000</v>
      </c>
      <c r="E25" s="179">
        <v>-31104</v>
      </c>
      <c r="F25" s="179">
        <v>74447</v>
      </c>
      <c r="G25" s="179">
        <v>191937</v>
      </c>
      <c r="H25" s="180">
        <v>1319034</v>
      </c>
      <c r="I25" s="171"/>
    </row>
    <row r="26" spans="1:9" x14ac:dyDescent="0.25">
      <c r="A26" s="37" t="s">
        <v>289</v>
      </c>
      <c r="B26" s="178">
        <v>3191125</v>
      </c>
      <c r="C26" s="179">
        <v>2780499</v>
      </c>
      <c r="D26" s="179">
        <v>2402234</v>
      </c>
      <c r="E26" s="179">
        <v>-3317817</v>
      </c>
      <c r="F26" s="179">
        <v>-62264</v>
      </c>
      <c r="G26" s="179">
        <v>65930</v>
      </c>
      <c r="H26" s="180">
        <v>1322543</v>
      </c>
      <c r="I26" s="171"/>
    </row>
    <row r="27" spans="1:9" x14ac:dyDescent="0.25">
      <c r="A27" s="37" t="s">
        <v>290</v>
      </c>
      <c r="B27" s="178">
        <v>8106612</v>
      </c>
      <c r="C27" s="179">
        <v>6650235</v>
      </c>
      <c r="D27" s="179">
        <v>14359</v>
      </c>
      <c r="E27" s="179">
        <v>109453</v>
      </c>
      <c r="F27" s="179">
        <v>-3003</v>
      </c>
      <c r="G27" s="179">
        <v>16534</v>
      </c>
      <c r="H27" s="320">
        <v>1319034</v>
      </c>
      <c r="I27" s="171"/>
    </row>
    <row r="28" spans="1:9" x14ac:dyDescent="0.25">
      <c r="A28" s="37" t="s">
        <v>291</v>
      </c>
      <c r="B28" s="178">
        <v>-518658</v>
      </c>
      <c r="C28" s="179">
        <v>-1595196</v>
      </c>
      <c r="D28" s="179">
        <v>-432949</v>
      </c>
      <c r="E28" s="179">
        <v>8039</v>
      </c>
      <c r="F28" s="179">
        <v>2711</v>
      </c>
      <c r="G28" s="319">
        <v>16534</v>
      </c>
      <c r="H28" s="322">
        <v>1482203</v>
      </c>
      <c r="I28" s="171"/>
    </row>
    <row r="29" spans="1:9" ht="15.75" thickBot="1" x14ac:dyDescent="0.3">
      <c r="A29" s="38" t="s">
        <v>292</v>
      </c>
      <c r="B29" s="181">
        <v>566820</v>
      </c>
      <c r="C29" s="182">
        <v>244195</v>
      </c>
      <c r="D29" s="182">
        <v>76443</v>
      </c>
      <c r="E29" s="182">
        <v>-1695</v>
      </c>
      <c r="F29" s="182">
        <v>-435277</v>
      </c>
      <c r="G29" s="182">
        <v>28171</v>
      </c>
      <c r="H29" s="321">
        <v>654983</v>
      </c>
      <c r="I29" s="171"/>
    </row>
  </sheetData>
  <pageMargins left="0.7" right="0.7" top="0.78740157499999996" bottom="0.78740157499999996" header="0.3" footer="0.3"/>
  <pageSetup paperSize="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3">
    <tabColor rgb="FFFFFF00"/>
  </sheetPr>
  <dimension ref="A1:I51"/>
  <sheetViews>
    <sheetView zoomScaleNormal="100" zoomScaleSheetLayoutView="100" workbookViewId="0">
      <selection sqref="A1:G1"/>
    </sheetView>
  </sheetViews>
  <sheetFormatPr defaultRowHeight="15" x14ac:dyDescent="0.25"/>
  <cols>
    <col min="1" max="1" width="2.5703125" bestFit="1" customWidth="1"/>
    <col min="5" max="5" width="10.140625" bestFit="1" customWidth="1"/>
  </cols>
  <sheetData>
    <row r="1" spans="1:9" x14ac:dyDescent="0.25">
      <c r="A1" s="371" t="s">
        <v>298</v>
      </c>
      <c r="B1" s="371"/>
      <c r="C1" s="371"/>
      <c r="D1" s="371"/>
      <c r="E1" s="371"/>
      <c r="F1" s="371"/>
      <c r="G1" s="371"/>
    </row>
    <row r="2" spans="1:9" x14ac:dyDescent="0.25">
      <c r="A2" t="s">
        <v>299</v>
      </c>
      <c r="B2" t="s">
        <v>301</v>
      </c>
    </row>
    <row r="3" spans="1:9" x14ac:dyDescent="0.25">
      <c r="B3" s="371"/>
      <c r="C3" s="371"/>
      <c r="D3" s="371"/>
      <c r="E3" s="371"/>
      <c r="F3" s="371"/>
      <c r="G3" s="371"/>
      <c r="H3" s="371"/>
      <c r="I3" s="371"/>
    </row>
    <row r="4" spans="1:9" x14ac:dyDescent="0.25">
      <c r="B4" s="371"/>
      <c r="C4" s="371"/>
      <c r="D4" s="371"/>
      <c r="E4" s="371"/>
      <c r="F4" s="371"/>
      <c r="G4" s="371"/>
      <c r="H4" s="371"/>
      <c r="I4" s="371"/>
    </row>
    <row r="5" spans="1:9" x14ac:dyDescent="0.25">
      <c r="B5" s="371"/>
      <c r="C5" s="371"/>
      <c r="D5" s="371"/>
      <c r="E5" s="371"/>
      <c r="F5" s="371"/>
      <c r="G5" s="371"/>
      <c r="H5" s="371"/>
      <c r="I5" s="371"/>
    </row>
    <row r="6" spans="1:9" x14ac:dyDescent="0.25">
      <c r="B6" s="371"/>
      <c r="C6" s="371"/>
      <c r="D6" s="371"/>
      <c r="E6" s="371"/>
      <c r="F6" s="371"/>
      <c r="G6" s="371"/>
      <c r="H6" s="371"/>
      <c r="I6" s="371"/>
    </row>
    <row r="7" spans="1:9" x14ac:dyDescent="0.25">
      <c r="B7" s="371"/>
      <c r="C7" s="371"/>
      <c r="D7" s="371"/>
      <c r="E7" s="371"/>
      <c r="F7" s="371"/>
      <c r="G7" s="371"/>
      <c r="H7" s="371"/>
      <c r="I7" s="371"/>
    </row>
    <row r="8" spans="1:9" x14ac:dyDescent="0.25">
      <c r="B8" s="371"/>
      <c r="C8" s="371"/>
      <c r="D8" s="371"/>
      <c r="E8" s="371"/>
      <c r="F8" s="371"/>
      <c r="G8" s="371"/>
      <c r="H8" s="371"/>
      <c r="I8" s="371"/>
    </row>
    <row r="9" spans="1:9" x14ac:dyDescent="0.25">
      <c r="B9" s="371"/>
      <c r="C9" s="371"/>
      <c r="D9" s="371"/>
      <c r="E9" s="371"/>
      <c r="F9" s="371"/>
      <c r="G9" s="371"/>
      <c r="H9" s="371"/>
      <c r="I9" s="371"/>
    </row>
    <row r="10" spans="1:9" x14ac:dyDescent="0.25">
      <c r="B10" s="371"/>
      <c r="C10" s="371"/>
      <c r="D10" s="371"/>
      <c r="E10" s="371"/>
      <c r="F10" s="371"/>
      <c r="G10" s="371"/>
      <c r="H10" s="371"/>
      <c r="I10" s="371"/>
    </row>
    <row r="11" spans="1:9" x14ac:dyDescent="0.25">
      <c r="B11" s="371"/>
      <c r="C11" s="371"/>
      <c r="D11" s="371"/>
      <c r="E11" s="371"/>
      <c r="F11" s="371"/>
      <c r="G11" s="371"/>
      <c r="H11" s="371"/>
      <c r="I11" s="371"/>
    </row>
    <row r="12" spans="1:9" x14ac:dyDescent="0.25">
      <c r="B12" s="371"/>
      <c r="C12" s="371"/>
      <c r="D12" s="371"/>
      <c r="E12" s="371"/>
      <c r="F12" s="371"/>
      <c r="G12" s="371"/>
      <c r="H12" s="371"/>
      <c r="I12" s="371"/>
    </row>
    <row r="13" spans="1:9" x14ac:dyDescent="0.25">
      <c r="B13" s="371"/>
      <c r="C13" s="371"/>
      <c r="D13" s="371"/>
      <c r="E13" s="371"/>
      <c r="F13" s="371"/>
      <c r="G13" s="371"/>
      <c r="H13" s="371"/>
      <c r="I13" s="371"/>
    </row>
    <row r="14" spans="1:9" x14ac:dyDescent="0.25">
      <c r="B14" s="371"/>
      <c r="C14" s="371"/>
      <c r="D14" s="371"/>
      <c r="E14" s="371"/>
      <c r="F14" s="371"/>
      <c r="G14" s="371"/>
      <c r="H14" s="371"/>
      <c r="I14" s="371"/>
    </row>
    <row r="15" spans="1:9" x14ac:dyDescent="0.25">
      <c r="B15" s="371"/>
      <c r="C15" s="371"/>
      <c r="D15" s="371"/>
      <c r="E15" s="371"/>
      <c r="F15" s="371"/>
      <c r="G15" s="371"/>
      <c r="H15" s="371"/>
      <c r="I15" s="371"/>
    </row>
    <row r="16" spans="1:9" x14ac:dyDescent="0.25">
      <c r="B16" s="371"/>
      <c r="C16" s="371"/>
      <c r="D16" s="371"/>
      <c r="E16" s="371"/>
      <c r="F16" s="371"/>
      <c r="G16" s="371"/>
      <c r="H16" s="371"/>
      <c r="I16" s="371"/>
    </row>
    <row r="17" spans="1:9" x14ac:dyDescent="0.25">
      <c r="A17" t="s">
        <v>307</v>
      </c>
      <c r="B17" t="s">
        <v>300</v>
      </c>
    </row>
    <row r="18" spans="1:9" x14ac:dyDescent="0.25">
      <c r="B18" s="371"/>
      <c r="C18" s="371"/>
      <c r="D18" s="371"/>
      <c r="E18" s="371"/>
      <c r="F18" s="371"/>
      <c r="G18" s="371"/>
      <c r="H18" s="371"/>
      <c r="I18" s="371"/>
    </row>
    <row r="19" spans="1:9" x14ac:dyDescent="0.25">
      <c r="B19" s="371"/>
      <c r="C19" s="371"/>
      <c r="D19" s="371"/>
      <c r="E19" s="371"/>
      <c r="F19" s="371"/>
      <c r="G19" s="371"/>
      <c r="H19" s="371"/>
      <c r="I19" s="371"/>
    </row>
    <row r="20" spans="1:9" x14ac:dyDescent="0.25">
      <c r="B20" s="371"/>
      <c r="C20" s="371"/>
      <c r="D20" s="371"/>
      <c r="E20" s="371"/>
      <c r="F20" s="371"/>
      <c r="G20" s="371"/>
      <c r="H20" s="371"/>
      <c r="I20" s="371"/>
    </row>
    <row r="21" spans="1:9" x14ac:dyDescent="0.25">
      <c r="B21" s="371"/>
      <c r="C21" s="371"/>
      <c r="D21" s="371"/>
      <c r="E21" s="371"/>
      <c r="F21" s="371"/>
      <c r="G21" s="371"/>
      <c r="H21" s="371"/>
      <c r="I21" s="371"/>
    </row>
    <row r="22" spans="1:9" x14ac:dyDescent="0.25">
      <c r="B22" s="371"/>
      <c r="C22" s="371"/>
      <c r="D22" s="371"/>
      <c r="E22" s="371"/>
      <c r="F22" s="371"/>
      <c r="G22" s="371"/>
      <c r="H22" s="371"/>
      <c r="I22" s="371"/>
    </row>
    <row r="23" spans="1:9" x14ac:dyDescent="0.25">
      <c r="B23" s="371"/>
      <c r="C23" s="371"/>
      <c r="D23" s="371"/>
      <c r="E23" s="371"/>
      <c r="F23" s="371"/>
      <c r="G23" s="371"/>
      <c r="H23" s="371"/>
      <c r="I23" s="371"/>
    </row>
    <row r="24" spans="1:9" x14ac:dyDescent="0.25">
      <c r="B24" s="371"/>
      <c r="C24" s="371"/>
      <c r="D24" s="371"/>
      <c r="E24" s="371"/>
      <c r="F24" s="371"/>
      <c r="G24" s="371"/>
      <c r="H24" s="371"/>
      <c r="I24" s="371"/>
    </row>
    <row r="25" spans="1:9" x14ac:dyDescent="0.25">
      <c r="B25" s="371"/>
      <c r="C25" s="371"/>
      <c r="D25" s="371"/>
      <c r="E25" s="371"/>
      <c r="F25" s="371"/>
      <c r="G25" s="371"/>
      <c r="H25" s="371"/>
      <c r="I25" s="371"/>
    </row>
    <row r="26" spans="1:9" x14ac:dyDescent="0.25">
      <c r="B26" s="371"/>
      <c r="C26" s="371"/>
      <c r="D26" s="371"/>
      <c r="E26" s="371"/>
      <c r="F26" s="371"/>
      <c r="G26" s="371"/>
      <c r="H26" s="371"/>
      <c r="I26" s="371"/>
    </row>
    <row r="27" spans="1:9" x14ac:dyDescent="0.25">
      <c r="B27" s="371"/>
      <c r="C27" s="371"/>
      <c r="D27" s="371"/>
      <c r="E27" s="371"/>
      <c r="F27" s="371"/>
      <c r="G27" s="371"/>
      <c r="H27" s="371"/>
      <c r="I27" s="371"/>
    </row>
    <row r="28" spans="1:9" x14ac:dyDescent="0.25">
      <c r="B28" s="371"/>
      <c r="C28" s="371"/>
      <c r="D28" s="371"/>
      <c r="E28" s="371"/>
      <c r="F28" s="371"/>
      <c r="G28" s="371"/>
      <c r="H28" s="371"/>
      <c r="I28" s="371"/>
    </row>
    <row r="29" spans="1:9" x14ac:dyDescent="0.25">
      <c r="B29" s="371"/>
      <c r="C29" s="371"/>
      <c r="D29" s="371"/>
      <c r="E29" s="371"/>
      <c r="F29" s="371"/>
      <c r="G29" s="371"/>
      <c r="H29" s="371"/>
      <c r="I29" s="371"/>
    </row>
    <row r="30" spans="1:9" x14ac:dyDescent="0.25">
      <c r="B30" s="371"/>
      <c r="C30" s="371"/>
      <c r="D30" s="371"/>
      <c r="E30" s="371"/>
      <c r="F30" s="371"/>
      <c r="G30" s="371"/>
      <c r="H30" s="371"/>
      <c r="I30" s="371"/>
    </row>
    <row r="31" spans="1:9" x14ac:dyDescent="0.25">
      <c r="B31" t="s">
        <v>302</v>
      </c>
    </row>
    <row r="32" spans="1:9" x14ac:dyDescent="0.25">
      <c r="B32" t="s">
        <v>303</v>
      </c>
    </row>
    <row r="33" spans="1:9" x14ac:dyDescent="0.25">
      <c r="B33" s="371"/>
      <c r="C33" s="371"/>
      <c r="D33" s="371"/>
      <c r="E33" s="371"/>
      <c r="F33" s="371"/>
      <c r="G33" s="371"/>
      <c r="H33" s="371"/>
      <c r="I33" s="371"/>
    </row>
    <row r="34" spans="1:9" x14ac:dyDescent="0.25">
      <c r="B34" s="371"/>
      <c r="C34" s="371"/>
      <c r="D34" s="371"/>
      <c r="E34" s="371"/>
      <c r="F34" s="371"/>
      <c r="G34" s="371"/>
      <c r="H34" s="371"/>
      <c r="I34" s="371"/>
    </row>
    <row r="35" spans="1:9" x14ac:dyDescent="0.25">
      <c r="B35" s="371"/>
      <c r="C35" s="371"/>
      <c r="D35" s="371"/>
      <c r="E35" s="371"/>
      <c r="F35" s="371"/>
      <c r="G35" s="371"/>
      <c r="H35" s="371"/>
      <c r="I35" s="371"/>
    </row>
    <row r="36" spans="1:9" x14ac:dyDescent="0.25">
      <c r="B36" t="s">
        <v>304</v>
      </c>
    </row>
    <row r="37" spans="1:9" x14ac:dyDescent="0.25">
      <c r="B37" s="371"/>
      <c r="C37" s="371"/>
      <c r="D37" s="371"/>
      <c r="E37" s="371"/>
      <c r="F37" s="371"/>
      <c r="G37" s="371"/>
      <c r="H37" s="371"/>
      <c r="I37" s="371"/>
    </row>
    <row r="38" spans="1:9" x14ac:dyDescent="0.25">
      <c r="B38" s="371"/>
      <c r="C38" s="371"/>
      <c r="D38" s="371"/>
      <c r="E38" s="371"/>
      <c r="F38" s="371"/>
      <c r="G38" s="371"/>
      <c r="H38" s="371"/>
      <c r="I38" s="371"/>
    </row>
    <row r="39" spans="1:9" x14ac:dyDescent="0.25">
      <c r="B39" s="371"/>
      <c r="C39" s="371"/>
      <c r="D39" s="371"/>
      <c r="E39" s="371"/>
      <c r="F39" s="371"/>
      <c r="G39" s="371"/>
      <c r="H39" s="371"/>
      <c r="I39" s="371"/>
    </row>
    <row r="41" spans="1:9" x14ac:dyDescent="0.25">
      <c r="A41" t="s">
        <v>308</v>
      </c>
      <c r="B41" t="s">
        <v>305</v>
      </c>
    </row>
    <row r="42" spans="1:9" x14ac:dyDescent="0.25">
      <c r="B42" s="371"/>
      <c r="C42" s="371"/>
      <c r="D42" s="371"/>
      <c r="E42" s="371"/>
      <c r="F42" s="371"/>
      <c r="G42" s="371"/>
      <c r="H42" s="371"/>
      <c r="I42" s="371"/>
    </row>
    <row r="43" spans="1:9" x14ac:dyDescent="0.25">
      <c r="B43" s="371"/>
      <c r="C43" s="371"/>
      <c r="D43" s="371"/>
      <c r="E43" s="371"/>
      <c r="F43" s="371"/>
      <c r="G43" s="371"/>
      <c r="H43" s="371"/>
      <c r="I43" s="371"/>
    </row>
    <row r="44" spans="1:9" x14ac:dyDescent="0.25">
      <c r="B44" s="371"/>
      <c r="C44" s="371"/>
      <c r="D44" s="371"/>
      <c r="E44" s="371"/>
      <c r="F44" s="371"/>
      <c r="G44" s="371"/>
      <c r="H44" s="371"/>
      <c r="I44" s="371"/>
    </row>
    <row r="45" spans="1:9" ht="30.75" customHeight="1" x14ac:dyDescent="0.25">
      <c r="B45" s="372" t="s">
        <v>306</v>
      </c>
      <c r="C45" s="372"/>
      <c r="D45" s="372"/>
      <c r="E45" s="372"/>
      <c r="F45" s="372"/>
      <c r="G45" s="372"/>
      <c r="H45" s="372"/>
      <c r="I45" s="372"/>
    </row>
    <row r="46" spans="1:9" x14ac:dyDescent="0.25">
      <c r="B46" s="371"/>
      <c r="C46" s="371"/>
      <c r="D46" s="371"/>
      <c r="E46" s="371"/>
      <c r="F46" s="371"/>
      <c r="G46" s="371"/>
      <c r="H46" s="371"/>
      <c r="I46" s="371"/>
    </row>
    <row r="47" spans="1:9" x14ac:dyDescent="0.25">
      <c r="B47" s="371"/>
      <c r="C47" s="371"/>
      <c r="D47" s="371"/>
      <c r="E47" s="371"/>
      <c r="F47" s="371"/>
      <c r="G47" s="371"/>
      <c r="H47" s="371"/>
      <c r="I47" s="371"/>
    </row>
    <row r="48" spans="1:9" x14ac:dyDescent="0.25">
      <c r="B48" s="371"/>
      <c r="C48" s="371"/>
      <c r="D48" s="371"/>
      <c r="E48" s="371"/>
      <c r="F48" s="371"/>
      <c r="G48" s="371"/>
      <c r="H48" s="371"/>
      <c r="I48" s="371"/>
    </row>
    <row r="51" spans="2:5" x14ac:dyDescent="0.25">
      <c r="B51" t="s">
        <v>1282</v>
      </c>
      <c r="E51" s="184">
        <v>44958</v>
      </c>
    </row>
  </sheetData>
  <mergeCells count="8">
    <mergeCell ref="A1:G1"/>
    <mergeCell ref="B42:I44"/>
    <mergeCell ref="B46:I48"/>
    <mergeCell ref="B45:I45"/>
    <mergeCell ref="B3:I16"/>
    <mergeCell ref="B18:I30"/>
    <mergeCell ref="B33:I35"/>
    <mergeCell ref="B37:I3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tabColor rgb="FF00B0F0"/>
  </sheetPr>
  <dimension ref="A1:J11"/>
  <sheetViews>
    <sheetView workbookViewId="0">
      <selection activeCell="G11" sqref="G11"/>
    </sheetView>
  </sheetViews>
  <sheetFormatPr defaultRowHeight="15" x14ac:dyDescent="0.25"/>
  <cols>
    <col min="1" max="1" width="49.28515625" customWidth="1"/>
    <col min="2" max="2" width="14.7109375" bestFit="1" customWidth="1"/>
    <col min="3" max="3" width="23" customWidth="1"/>
    <col min="4" max="4" width="17.28515625" bestFit="1" customWidth="1"/>
    <col min="5" max="5" width="20.42578125" customWidth="1"/>
    <col min="6" max="8" width="23" customWidth="1"/>
    <col min="9" max="9" width="15.85546875" customWidth="1"/>
    <col min="10" max="10" width="43" customWidth="1"/>
  </cols>
  <sheetData>
    <row r="1" spans="1:10" ht="60.75" thickBot="1" x14ac:dyDescent="0.3">
      <c r="A1" s="74" t="s">
        <v>257</v>
      </c>
      <c r="B1" s="75" t="s">
        <v>258</v>
      </c>
      <c r="C1" s="75" t="s">
        <v>259</v>
      </c>
      <c r="D1" s="75" t="s">
        <v>260</v>
      </c>
      <c r="E1" s="75" t="s">
        <v>261</v>
      </c>
      <c r="F1" s="75" t="s">
        <v>293</v>
      </c>
      <c r="G1" s="75" t="s">
        <v>294</v>
      </c>
      <c r="H1" s="75" t="s">
        <v>295</v>
      </c>
      <c r="I1" s="75" t="s">
        <v>296</v>
      </c>
      <c r="J1" s="76" t="s">
        <v>262</v>
      </c>
    </row>
    <row r="2" spans="1:10" x14ac:dyDescent="0.25">
      <c r="A2" s="213" t="s">
        <v>494</v>
      </c>
      <c r="B2" t="s">
        <v>504</v>
      </c>
      <c r="C2" s="152">
        <v>22802807</v>
      </c>
      <c r="D2" s="152">
        <v>54780741.75</v>
      </c>
      <c r="E2" s="152">
        <f>C2+D2</f>
        <v>77583548.75</v>
      </c>
      <c r="F2" s="153">
        <v>0</v>
      </c>
      <c r="G2" s="152">
        <v>14199652.68</v>
      </c>
      <c r="H2" s="152">
        <v>22802807</v>
      </c>
      <c r="I2" s="152">
        <f>333782.6+33895452.95+G2</f>
        <v>48428888.230000004</v>
      </c>
      <c r="J2" t="s">
        <v>1336</v>
      </c>
    </row>
    <row r="3" spans="1:10" ht="30" x14ac:dyDescent="0.25">
      <c r="A3" s="213" t="s">
        <v>495</v>
      </c>
      <c r="B3" t="s">
        <v>505</v>
      </c>
      <c r="C3" s="152">
        <v>98306526.290000007</v>
      </c>
      <c r="D3" s="152">
        <v>4060000.01</v>
      </c>
      <c r="E3" s="152">
        <f t="shared" ref="E3:E11" si="0">C3+D3</f>
        <v>102366526.30000001</v>
      </c>
      <c r="F3" s="152">
        <f>43342200+598950+4815800+16407600+4447970+239580</f>
        <v>69852100</v>
      </c>
      <c r="G3" s="153">
        <v>0</v>
      </c>
      <c r="H3" s="152">
        <f>28450946.59+F3</f>
        <v>98303046.590000004</v>
      </c>
      <c r="I3" s="153">
        <v>0</v>
      </c>
      <c r="J3" t="s">
        <v>1614</v>
      </c>
    </row>
    <row r="4" spans="1:10" ht="30" x14ac:dyDescent="0.25">
      <c r="A4" s="213" t="s">
        <v>496</v>
      </c>
      <c r="B4" t="s">
        <v>506</v>
      </c>
      <c r="C4" s="152">
        <v>23543245.02</v>
      </c>
      <c r="D4" s="152">
        <v>25430003.190000001</v>
      </c>
      <c r="E4" s="152">
        <f t="shared" si="0"/>
        <v>48973248.210000001</v>
      </c>
      <c r="F4" s="153">
        <v>0</v>
      </c>
      <c r="G4" s="152">
        <v>4094774.63</v>
      </c>
      <c r="H4" s="152">
        <v>23543245.02</v>
      </c>
      <c r="I4" s="152">
        <f>19367438.64+G4</f>
        <v>23462213.27</v>
      </c>
      <c r="J4" s="151" t="s">
        <v>1336</v>
      </c>
    </row>
    <row r="5" spans="1:10" x14ac:dyDescent="0.25">
      <c r="A5" s="213" t="s">
        <v>497</v>
      </c>
      <c r="B5" t="s">
        <v>507</v>
      </c>
      <c r="C5" s="152">
        <v>1209351500</v>
      </c>
      <c r="D5" s="152">
        <v>789762500</v>
      </c>
      <c r="E5" s="152">
        <f t="shared" si="0"/>
        <v>1999114000</v>
      </c>
      <c r="F5" s="153">
        <v>0</v>
      </c>
      <c r="G5" s="152">
        <v>30599557</v>
      </c>
      <c r="H5" s="153">
        <v>0</v>
      </c>
      <c r="I5" s="152">
        <f>G5</f>
        <v>30599557</v>
      </c>
      <c r="J5" t="s">
        <v>515</v>
      </c>
    </row>
    <row r="6" spans="1:10" x14ac:dyDescent="0.25">
      <c r="A6" s="213" t="s">
        <v>498</v>
      </c>
      <c r="B6" t="s">
        <v>508</v>
      </c>
      <c r="C6" s="152">
        <v>94657320.540000007</v>
      </c>
      <c r="D6" s="152">
        <v>65959929.710000001</v>
      </c>
      <c r="E6" s="152">
        <f t="shared" si="0"/>
        <v>160617250.25</v>
      </c>
      <c r="F6" s="152">
        <f>8131801.97+18818843.87+19911036.18+10342516.26+11588839.79+7659851.8+5000086.09+13204344.58</f>
        <v>94657320.539999992</v>
      </c>
      <c r="G6" s="152">
        <f>28642315.8+(7049*6)+(7048.25*3)+21357094.17-4.5-1380762.74</f>
        <v>48682081.479999997</v>
      </c>
      <c r="H6" s="152">
        <f>F6</f>
        <v>94657320.539999992</v>
      </c>
      <c r="I6" s="152">
        <f>G6</f>
        <v>48682081.479999997</v>
      </c>
      <c r="J6" t="s">
        <v>514</v>
      </c>
    </row>
    <row r="7" spans="1:10" ht="30" x14ac:dyDescent="0.25">
      <c r="A7" s="213" t="s">
        <v>499</v>
      </c>
      <c r="B7" t="s">
        <v>509</v>
      </c>
      <c r="C7" s="152">
        <v>23898843</v>
      </c>
      <c r="D7" s="152">
        <v>24805</v>
      </c>
      <c r="E7" s="152">
        <f t="shared" si="0"/>
        <v>23923648</v>
      </c>
      <c r="F7" s="153">
        <v>0</v>
      </c>
      <c r="G7" s="153">
        <v>0</v>
      </c>
      <c r="H7" s="153">
        <v>0</v>
      </c>
      <c r="I7" s="153">
        <v>0</v>
      </c>
      <c r="J7" s="151" t="s">
        <v>1385</v>
      </c>
    </row>
    <row r="8" spans="1:10" x14ac:dyDescent="0.25">
      <c r="A8" s="213" t="s">
        <v>500</v>
      </c>
      <c r="B8" t="s">
        <v>510</v>
      </c>
      <c r="C8" s="152">
        <v>98945422</v>
      </c>
      <c r="D8" s="153">
        <v>0</v>
      </c>
      <c r="E8" s="152">
        <f t="shared" si="0"/>
        <v>98945422</v>
      </c>
      <c r="F8" s="152">
        <f>22698222.95+13761347.04+3955</f>
        <v>36463524.989999995</v>
      </c>
      <c r="G8" s="153">
        <v>0</v>
      </c>
      <c r="H8" s="152">
        <f>52192522.16+F8</f>
        <v>88656047.149999991</v>
      </c>
      <c r="I8" s="153">
        <v>0</v>
      </c>
      <c r="J8" t="s">
        <v>514</v>
      </c>
    </row>
    <row r="9" spans="1:10" x14ac:dyDescent="0.25">
      <c r="A9" s="213" t="s">
        <v>501</v>
      </c>
      <c r="B9" t="s">
        <v>511</v>
      </c>
      <c r="C9" s="152">
        <v>401024822</v>
      </c>
      <c r="D9" s="152">
        <v>2783000</v>
      </c>
      <c r="E9" s="152">
        <f t="shared" si="0"/>
        <v>403807822</v>
      </c>
      <c r="F9" s="152">
        <f>162998036.21+202109809+2121920.09+5625290</f>
        <v>372855055.30000001</v>
      </c>
      <c r="G9" s="152">
        <f>7377647.13-2121920.09+242000</f>
        <v>5497727.04</v>
      </c>
      <c r="H9" s="152">
        <f>F9</f>
        <v>372855055.30000001</v>
      </c>
      <c r="I9" s="152">
        <f>G9+2395800+145200</f>
        <v>8038727.04</v>
      </c>
      <c r="J9" t="s">
        <v>514</v>
      </c>
    </row>
    <row r="10" spans="1:10" ht="30" x14ac:dyDescent="0.25">
      <c r="A10" s="213" t="s">
        <v>502</v>
      </c>
      <c r="B10" t="s">
        <v>512</v>
      </c>
      <c r="C10" s="152">
        <v>135000000</v>
      </c>
      <c r="D10" s="152">
        <v>165611845</v>
      </c>
      <c r="E10" s="152">
        <f t="shared" si="0"/>
        <v>300611845</v>
      </c>
      <c r="F10" s="152">
        <f>57377290.61+9579101.16+8089754.47</f>
        <v>75046146.239999995</v>
      </c>
      <c r="G10" s="152">
        <v>15316435</v>
      </c>
      <c r="H10" s="152">
        <f>F10</f>
        <v>75046146.239999995</v>
      </c>
      <c r="I10" s="152">
        <f>9838717.8+G10</f>
        <v>25155152.800000001</v>
      </c>
      <c r="J10" t="s">
        <v>514</v>
      </c>
    </row>
    <row r="11" spans="1:10" ht="30" x14ac:dyDescent="0.25">
      <c r="A11" s="214" t="s">
        <v>503</v>
      </c>
      <c r="B11" t="s">
        <v>513</v>
      </c>
      <c r="C11" s="152">
        <v>54000000</v>
      </c>
      <c r="D11" s="152">
        <v>7723098</v>
      </c>
      <c r="E11" s="152">
        <f t="shared" si="0"/>
        <v>61723098</v>
      </c>
      <c r="F11" s="152">
        <v>49029321.229999997</v>
      </c>
      <c r="G11" s="152">
        <v>4963104.7699999996</v>
      </c>
      <c r="H11" s="152">
        <f>F11</f>
        <v>49029321.229999997</v>
      </c>
      <c r="I11" s="152">
        <f>484597.65+G11</f>
        <v>5447702.4199999999</v>
      </c>
      <c r="J11" t="s">
        <v>514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tabColor rgb="FF00B0F0"/>
  </sheetPr>
  <dimension ref="A1:F17"/>
  <sheetViews>
    <sheetView workbookViewId="0">
      <selection activeCell="D11" sqref="D11"/>
    </sheetView>
  </sheetViews>
  <sheetFormatPr defaultRowHeight="15" x14ac:dyDescent="0.25"/>
  <cols>
    <col min="1" max="1" width="37.140625" bestFit="1" customWidth="1"/>
    <col min="2" max="2" width="10.140625" style="155" bestFit="1" customWidth="1"/>
    <col min="3" max="3" width="16.5703125" style="157" customWidth="1"/>
    <col min="4" max="5" width="23.85546875" style="157" customWidth="1"/>
    <col min="6" max="6" width="39.5703125" bestFit="1" customWidth="1"/>
  </cols>
  <sheetData>
    <row r="1" spans="1:6" ht="45.75" thickBot="1" x14ac:dyDescent="0.3">
      <c r="A1" s="74" t="s">
        <v>257</v>
      </c>
      <c r="B1" s="154" t="s">
        <v>258</v>
      </c>
      <c r="C1" s="156" t="s">
        <v>263</v>
      </c>
      <c r="D1" s="156" t="s">
        <v>264</v>
      </c>
      <c r="E1" s="156" t="s">
        <v>297</v>
      </c>
      <c r="F1" s="76" t="s">
        <v>262</v>
      </c>
    </row>
    <row r="2" spans="1:6" x14ac:dyDescent="0.25">
      <c r="A2" s="195" t="s">
        <v>518</v>
      </c>
      <c r="B2" s="326" t="s">
        <v>519</v>
      </c>
      <c r="C2" s="345">
        <f>25652000/1.21</f>
        <v>21200000</v>
      </c>
      <c r="D2" s="345">
        <v>838180</v>
      </c>
      <c r="E2" s="345">
        <f>D2</f>
        <v>838180</v>
      </c>
      <c r="F2" s="195" t="s">
        <v>514</v>
      </c>
    </row>
    <row r="3" spans="1:6" x14ac:dyDescent="0.25">
      <c r="A3" s="195" t="s">
        <v>524</v>
      </c>
      <c r="B3" s="326" t="s">
        <v>523</v>
      </c>
      <c r="C3" s="345">
        <f>38923100/1.21</f>
        <v>32167851.239669424</v>
      </c>
      <c r="D3" s="345">
        <v>32489396.780000001</v>
      </c>
      <c r="E3" s="345">
        <f>1076900+D3</f>
        <v>33566296.780000001</v>
      </c>
      <c r="F3" s="195" t="s">
        <v>1560</v>
      </c>
    </row>
    <row r="4" spans="1:6" x14ac:dyDescent="0.25">
      <c r="A4" s="195" t="s">
        <v>526</v>
      </c>
      <c r="B4" s="326" t="s">
        <v>525</v>
      </c>
      <c r="C4" s="345">
        <f>53165720/1.21</f>
        <v>43938611.570247933</v>
      </c>
      <c r="D4" s="345">
        <v>52460828.039999999</v>
      </c>
      <c r="E4" s="345">
        <f>1225730+D4</f>
        <v>53686558.039999999</v>
      </c>
      <c r="F4" s="195" t="s">
        <v>1411</v>
      </c>
    </row>
    <row r="5" spans="1:6" x14ac:dyDescent="0.25">
      <c r="A5" s="195" t="s">
        <v>559</v>
      </c>
      <c r="B5" s="326" t="s">
        <v>575</v>
      </c>
      <c r="C5" s="345">
        <f>43236622/1.21</f>
        <v>35732745.454545453</v>
      </c>
      <c r="D5" s="345">
        <v>49532803.530000001</v>
      </c>
      <c r="E5" s="345">
        <f>1765390+D5</f>
        <v>51298193.530000001</v>
      </c>
      <c r="F5" s="195" t="s">
        <v>514</v>
      </c>
    </row>
    <row r="6" spans="1:6" x14ac:dyDescent="0.25">
      <c r="A6" s="195" t="s">
        <v>1337</v>
      </c>
      <c r="B6" s="326" t="s">
        <v>1338</v>
      </c>
      <c r="C6" s="345">
        <f>3000000/1.21</f>
        <v>2479338.8429752067</v>
      </c>
      <c r="D6" s="345">
        <v>1610503</v>
      </c>
      <c r="E6" s="345">
        <f>D6</f>
        <v>1610503</v>
      </c>
      <c r="F6" s="195" t="s">
        <v>514</v>
      </c>
    </row>
    <row r="7" spans="1:6" x14ac:dyDescent="0.25">
      <c r="A7" s="195" t="s">
        <v>1386</v>
      </c>
      <c r="B7" s="326" t="s">
        <v>579</v>
      </c>
      <c r="C7" s="345">
        <f>142779975.8/1.21</f>
        <v>117999980.00000001</v>
      </c>
      <c r="D7" s="345">
        <v>15229800</v>
      </c>
      <c r="E7" s="345">
        <f>D7</f>
        <v>15229800</v>
      </c>
      <c r="F7" s="195" t="s">
        <v>514</v>
      </c>
    </row>
    <row r="8" spans="1:6" x14ac:dyDescent="0.25">
      <c r="A8" s="195" t="s">
        <v>595</v>
      </c>
      <c r="B8" s="326" t="s">
        <v>586</v>
      </c>
      <c r="C8" s="345">
        <f>25000000/1.21</f>
        <v>20661157.02479339</v>
      </c>
      <c r="D8" s="346">
        <v>0</v>
      </c>
      <c r="E8" s="346">
        <f>D8</f>
        <v>0</v>
      </c>
      <c r="F8" s="195" t="s">
        <v>520</v>
      </c>
    </row>
    <row r="9" spans="1:6" x14ac:dyDescent="0.25">
      <c r="A9" s="195" t="s">
        <v>596</v>
      </c>
      <c r="B9" s="326" t="s">
        <v>587</v>
      </c>
      <c r="C9" s="345">
        <f>50000000/1.21</f>
        <v>41322314.04958678</v>
      </c>
      <c r="D9" s="345">
        <v>543900</v>
      </c>
      <c r="E9" s="345">
        <f>D9</f>
        <v>543900</v>
      </c>
      <c r="F9" s="195" t="s">
        <v>1615</v>
      </c>
    </row>
    <row r="10" spans="1:6" x14ac:dyDescent="0.25">
      <c r="A10" s="195" t="s">
        <v>619</v>
      </c>
      <c r="B10" s="326" t="s">
        <v>529</v>
      </c>
      <c r="C10" s="345">
        <f>37401531/1.21</f>
        <v>30910356.198347107</v>
      </c>
      <c r="D10" s="345">
        <v>36690579.219999999</v>
      </c>
      <c r="E10" s="345">
        <f>41334099.22+D10</f>
        <v>78024678.439999998</v>
      </c>
      <c r="F10" s="195" t="s">
        <v>1411</v>
      </c>
    </row>
    <row r="11" spans="1:6" x14ac:dyDescent="0.25">
      <c r="A11" s="195" t="s">
        <v>1009</v>
      </c>
      <c r="B11" s="326" t="s">
        <v>977</v>
      </c>
      <c r="C11" s="347">
        <f>7260000/1.21</f>
        <v>6000000</v>
      </c>
      <c r="D11" s="346">
        <v>0</v>
      </c>
      <c r="E11" s="348">
        <v>0</v>
      </c>
      <c r="F11" s="195" t="s">
        <v>1561</v>
      </c>
    </row>
    <row r="12" spans="1:6" x14ac:dyDescent="0.25">
      <c r="A12" s="195" t="s">
        <v>538</v>
      </c>
      <c r="B12" s="326" t="s">
        <v>539</v>
      </c>
      <c r="C12" s="347">
        <f>4500000/1.21</f>
        <v>3719008.26446281</v>
      </c>
      <c r="D12" s="346">
        <v>0</v>
      </c>
      <c r="E12" s="346">
        <v>0</v>
      </c>
      <c r="F12" s="195" t="s">
        <v>520</v>
      </c>
    </row>
    <row r="13" spans="1:6" x14ac:dyDescent="0.25">
      <c r="A13" s="195" t="s">
        <v>1093</v>
      </c>
      <c r="B13" s="326" t="s">
        <v>1031</v>
      </c>
      <c r="C13" s="347">
        <v>3195000</v>
      </c>
      <c r="D13" s="346">
        <v>0</v>
      </c>
      <c r="E13" s="346">
        <v>0</v>
      </c>
      <c r="F13" s="195" t="s">
        <v>520</v>
      </c>
    </row>
    <row r="14" spans="1:6" x14ac:dyDescent="0.25">
      <c r="A14" s="195" t="s">
        <v>1391</v>
      </c>
      <c r="B14" s="326" t="s">
        <v>1082</v>
      </c>
      <c r="C14" s="347">
        <f>3630000/1.21</f>
        <v>3000000</v>
      </c>
      <c r="D14" s="346">
        <v>0</v>
      </c>
      <c r="E14" s="346">
        <v>0</v>
      </c>
      <c r="F14" s="195" t="s">
        <v>520</v>
      </c>
    </row>
    <row r="15" spans="1:6" x14ac:dyDescent="0.25">
      <c r="A15" s="195" t="s">
        <v>1143</v>
      </c>
      <c r="B15" s="326" t="s">
        <v>1086</v>
      </c>
      <c r="C15" s="347">
        <f>2444442/2.21</f>
        <v>1106082.3529411764</v>
      </c>
      <c r="D15" s="346">
        <v>0</v>
      </c>
      <c r="E15" s="346">
        <v>0</v>
      </c>
      <c r="F15" s="195" t="s">
        <v>1561</v>
      </c>
    </row>
    <row r="16" spans="1:6" x14ac:dyDescent="0.25">
      <c r="A16" s="195" t="s">
        <v>1252</v>
      </c>
      <c r="B16" s="326" t="s">
        <v>1241</v>
      </c>
      <c r="C16" s="345">
        <f>6318801.5/1.21</f>
        <v>5222150</v>
      </c>
      <c r="D16" s="349">
        <v>0</v>
      </c>
      <c r="E16" s="349">
        <v>0</v>
      </c>
      <c r="F16" s="195" t="s">
        <v>520</v>
      </c>
    </row>
    <row r="17" spans="1:6" x14ac:dyDescent="0.25">
      <c r="A17" s="195"/>
      <c r="B17" s="326"/>
      <c r="C17" s="345"/>
      <c r="D17" s="345"/>
      <c r="E17" s="345"/>
      <c r="F17" s="195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2</vt:i4>
      </vt:variant>
    </vt:vector>
  </HeadingPairs>
  <TitlesOfParts>
    <vt:vector size="18" baseType="lpstr">
      <vt:lpstr>obsah</vt:lpstr>
      <vt:lpstr>VZZ</vt:lpstr>
      <vt:lpstr>rozvaha-aktiva</vt:lpstr>
      <vt:lpstr>rozvaha-pasiva</vt:lpstr>
      <vt:lpstr>pohledávky</vt:lpstr>
      <vt:lpstr>závazky</vt:lpstr>
      <vt:lpstr>komentář</vt:lpstr>
      <vt:lpstr>nedokon inv dot</vt:lpstr>
      <vt:lpstr>nedokon inv nedot</vt:lpstr>
      <vt:lpstr>inv plan</vt:lpstr>
      <vt:lpstr>dary</vt:lpstr>
      <vt:lpstr>dary vecne</vt:lpstr>
      <vt:lpstr>bonusy</vt:lpstr>
      <vt:lpstr>zálohy ZP</vt:lpstr>
      <vt:lpstr>JŘBÚ</vt:lpstr>
      <vt:lpstr>nahodilý nákup</vt:lpstr>
      <vt:lpstr>'nahodilý nákup'!_ftnref1</vt:lpstr>
      <vt:lpstr>komentář!Oblast_tisku</vt:lpstr>
    </vt:vector>
  </TitlesOfParts>
  <Company>MZČR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Kurfürst Michal Ing.</dc:creator>
  <cp:lastModifiedBy>Uživatel systému Windows</cp:lastModifiedBy>
  <cp:lastPrinted>2023-01-31T08:13:16Z</cp:lastPrinted>
  <dcterms:created xsi:type="dcterms:W3CDTF">2015-08-12T09:41:57Z</dcterms:created>
  <dcterms:modified xsi:type="dcterms:W3CDTF">2023-02-02T07:43:11Z</dcterms:modified>
</cp:coreProperties>
</file>